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VTL\VIS(2021-22)-PL853-751-953\VIS(2021-22)-PL853-751-953\PreparerReport\"/>
    </mc:Choice>
  </mc:AlternateContent>
  <xr:revisionPtr revIDLastSave="0" documentId="13_ncr:1_{33E4805C-59C4-4A59-8893-03C094E4E719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Basics Information" sheetId="3" r:id="rId1"/>
    <sheet name="Market Value" sheetId="1" state="hidden" r:id="rId2"/>
    <sheet name="final valuation" sheetId="5" r:id="rId3"/>
    <sheet name="Land Guideline Value" sheetId="2" r:id="rId4"/>
    <sheet name="Land Valuation" sheetId="6" r:id="rId5"/>
    <sheet name="Structure Guideline Value" sheetId="4" r:id="rId6"/>
  </sheets>
  <definedNames>
    <definedName name="_xlnm._FilterDatabase" localSheetId="0" hidden="1">'Basics Information'!$B$4:$K$50</definedName>
    <definedName name="_xlnm._FilterDatabase" localSheetId="2" hidden="1">'final valuation'!$B$3:$X$54</definedName>
    <definedName name="_xlnm._FilterDatabase" localSheetId="1" hidden="1">'Market Value'!$B$3:$X$50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Q18" i="6"/>
  <c r="Q21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M43" i="6"/>
  <c r="Q43" i="6" l="1"/>
  <c r="M5" i="2"/>
  <c r="M6" i="2" s="1"/>
  <c r="M63" i="6"/>
  <c r="M65" i="6" s="1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M15" i="6"/>
  <c r="Q13" i="6"/>
  <c r="Q12" i="6"/>
  <c r="Q11" i="6"/>
  <c r="Q10" i="6"/>
  <c r="Q9" i="6"/>
  <c r="Q8" i="6"/>
  <c r="Q7" i="6"/>
  <c r="Q63" i="6" l="1"/>
  <c r="Q15" i="6"/>
  <c r="Q65" i="6" l="1"/>
  <c r="R21" i="1" l="1"/>
  <c r="H50" i="5" l="1"/>
  <c r="R49" i="5"/>
  <c r="S49" i="5" s="1"/>
  <c r="P49" i="5"/>
  <c r="M49" i="5"/>
  <c r="I49" i="5"/>
  <c r="R48" i="5"/>
  <c r="S48" i="5" s="1"/>
  <c r="P48" i="5"/>
  <c r="M48" i="5"/>
  <c r="I48" i="5"/>
  <c r="R47" i="5"/>
  <c r="S47" i="5" s="1"/>
  <c r="P47" i="5"/>
  <c r="M47" i="5"/>
  <c r="I47" i="5"/>
  <c r="R46" i="5"/>
  <c r="S46" i="5" s="1"/>
  <c r="P46" i="5"/>
  <c r="M46" i="5"/>
  <c r="I46" i="5"/>
  <c r="R45" i="5"/>
  <c r="S45" i="5" s="1"/>
  <c r="P45" i="5"/>
  <c r="M45" i="5"/>
  <c r="I45" i="5"/>
  <c r="R44" i="5"/>
  <c r="S44" i="5" s="1"/>
  <c r="P44" i="5"/>
  <c r="M44" i="5"/>
  <c r="I44" i="5"/>
  <c r="R43" i="5"/>
  <c r="S43" i="5" s="1"/>
  <c r="P43" i="5"/>
  <c r="M43" i="5"/>
  <c r="I43" i="5"/>
  <c r="R42" i="5"/>
  <c r="S42" i="5" s="1"/>
  <c r="P42" i="5"/>
  <c r="M42" i="5"/>
  <c r="I42" i="5"/>
  <c r="R41" i="5"/>
  <c r="S41" i="5" s="1"/>
  <c r="P41" i="5"/>
  <c r="M41" i="5"/>
  <c r="I41" i="5"/>
  <c r="R40" i="5"/>
  <c r="S40" i="5" s="1"/>
  <c r="P40" i="5"/>
  <c r="M40" i="5"/>
  <c r="I40" i="5"/>
  <c r="R39" i="5"/>
  <c r="S39" i="5" s="1"/>
  <c r="P39" i="5"/>
  <c r="M39" i="5"/>
  <c r="I39" i="5"/>
  <c r="R38" i="5"/>
  <c r="S38" i="5" s="1"/>
  <c r="P38" i="5"/>
  <c r="M38" i="5"/>
  <c r="I38" i="5"/>
  <c r="R37" i="5"/>
  <c r="S37" i="5" s="1"/>
  <c r="P37" i="5"/>
  <c r="M37" i="5"/>
  <c r="I37" i="5"/>
  <c r="R36" i="5"/>
  <c r="S36" i="5" s="1"/>
  <c r="P36" i="5"/>
  <c r="M36" i="5"/>
  <c r="I36" i="5"/>
  <c r="R35" i="5"/>
  <c r="S35" i="5" s="1"/>
  <c r="P35" i="5"/>
  <c r="M35" i="5"/>
  <c r="I35" i="5"/>
  <c r="R34" i="5"/>
  <c r="S34" i="5" s="1"/>
  <c r="P34" i="5"/>
  <c r="M34" i="5"/>
  <c r="I34" i="5"/>
  <c r="R33" i="5"/>
  <c r="S33" i="5" s="1"/>
  <c r="P33" i="5"/>
  <c r="M33" i="5"/>
  <c r="I33" i="5"/>
  <c r="R32" i="5"/>
  <c r="S32" i="5" s="1"/>
  <c r="P32" i="5"/>
  <c r="M32" i="5"/>
  <c r="I32" i="5"/>
  <c r="R31" i="5"/>
  <c r="S31" i="5" s="1"/>
  <c r="P31" i="5"/>
  <c r="M31" i="5"/>
  <c r="I31" i="5"/>
  <c r="R30" i="5"/>
  <c r="S30" i="5" s="1"/>
  <c r="P30" i="5"/>
  <c r="M30" i="5"/>
  <c r="I30" i="5"/>
  <c r="R29" i="5"/>
  <c r="S29" i="5" s="1"/>
  <c r="P29" i="5"/>
  <c r="M29" i="5"/>
  <c r="I29" i="5"/>
  <c r="R28" i="5"/>
  <c r="S28" i="5" s="1"/>
  <c r="P28" i="5"/>
  <c r="M28" i="5"/>
  <c r="I28" i="5"/>
  <c r="R27" i="5"/>
  <c r="S27" i="5" s="1"/>
  <c r="P27" i="5"/>
  <c r="M27" i="5"/>
  <c r="I27" i="5"/>
  <c r="R26" i="5"/>
  <c r="S26" i="5" s="1"/>
  <c r="P26" i="5"/>
  <c r="M26" i="5"/>
  <c r="I26" i="5"/>
  <c r="E26" i="5"/>
  <c r="R25" i="5"/>
  <c r="S25" i="5" s="1"/>
  <c r="P25" i="5"/>
  <c r="M25" i="5"/>
  <c r="I25" i="5"/>
  <c r="R24" i="5"/>
  <c r="S24" i="5" s="1"/>
  <c r="P24" i="5"/>
  <c r="M24" i="5"/>
  <c r="I24" i="5"/>
  <c r="R23" i="5"/>
  <c r="S23" i="5" s="1"/>
  <c r="P23" i="5"/>
  <c r="M23" i="5"/>
  <c r="I23" i="5"/>
  <c r="R22" i="5"/>
  <c r="S22" i="5" s="1"/>
  <c r="P22" i="5"/>
  <c r="M22" i="5"/>
  <c r="I22" i="5"/>
  <c r="R21" i="5"/>
  <c r="S21" i="5" s="1"/>
  <c r="P21" i="5"/>
  <c r="M21" i="5"/>
  <c r="I21" i="5"/>
  <c r="R20" i="5"/>
  <c r="S20" i="5" s="1"/>
  <c r="P20" i="5"/>
  <c r="M20" i="5"/>
  <c r="I20" i="5"/>
  <c r="R19" i="5"/>
  <c r="S19" i="5" s="1"/>
  <c r="P19" i="5"/>
  <c r="M19" i="5"/>
  <c r="I19" i="5"/>
  <c r="R18" i="5"/>
  <c r="S18" i="5" s="1"/>
  <c r="P18" i="5"/>
  <c r="M18" i="5"/>
  <c r="I18" i="5"/>
  <c r="R17" i="5"/>
  <c r="S17" i="5" s="1"/>
  <c r="P17" i="5"/>
  <c r="M17" i="5"/>
  <c r="I17" i="5"/>
  <c r="R16" i="5"/>
  <c r="S16" i="5" s="1"/>
  <c r="P16" i="5"/>
  <c r="M16" i="5"/>
  <c r="I16" i="5"/>
  <c r="R15" i="5"/>
  <c r="S15" i="5" s="1"/>
  <c r="P15" i="5"/>
  <c r="M15" i="5"/>
  <c r="I15" i="5"/>
  <c r="R14" i="5"/>
  <c r="S14" i="5" s="1"/>
  <c r="P14" i="5"/>
  <c r="M14" i="5"/>
  <c r="I14" i="5"/>
  <c r="R13" i="5"/>
  <c r="S13" i="5" s="1"/>
  <c r="P13" i="5"/>
  <c r="M13" i="5"/>
  <c r="I13" i="5"/>
  <c r="R12" i="5"/>
  <c r="S12" i="5" s="1"/>
  <c r="P12" i="5"/>
  <c r="M12" i="5"/>
  <c r="I12" i="5"/>
  <c r="R11" i="5"/>
  <c r="S11" i="5" s="1"/>
  <c r="P11" i="5"/>
  <c r="M11" i="5"/>
  <c r="I11" i="5"/>
  <c r="R10" i="5"/>
  <c r="S10" i="5" s="1"/>
  <c r="P10" i="5"/>
  <c r="M10" i="5"/>
  <c r="I10" i="5"/>
  <c r="R9" i="5"/>
  <c r="S9" i="5" s="1"/>
  <c r="P9" i="5"/>
  <c r="M9" i="5"/>
  <c r="I9" i="5"/>
  <c r="R8" i="5"/>
  <c r="S8" i="5" s="1"/>
  <c r="P8" i="5"/>
  <c r="M8" i="5"/>
  <c r="I8" i="5"/>
  <c r="R7" i="5"/>
  <c r="S7" i="5" s="1"/>
  <c r="P7" i="5"/>
  <c r="M7" i="5"/>
  <c r="I7" i="5"/>
  <c r="R6" i="5"/>
  <c r="S6" i="5" s="1"/>
  <c r="P6" i="5"/>
  <c r="M6" i="5"/>
  <c r="I6" i="5"/>
  <c r="R5" i="5"/>
  <c r="S5" i="5" s="1"/>
  <c r="P5" i="5"/>
  <c r="M5" i="5"/>
  <c r="I5" i="5"/>
  <c r="R4" i="5"/>
  <c r="S4" i="5" s="1"/>
  <c r="S50" i="5" s="1"/>
  <c r="P4" i="5"/>
  <c r="M4" i="5"/>
  <c r="I4" i="5"/>
  <c r="T5" i="5" l="1"/>
  <c r="U5" i="5" s="1"/>
  <c r="W5" i="5" s="1"/>
  <c r="X5" i="5" s="1"/>
  <c r="T25" i="5"/>
  <c r="U25" i="5" s="1"/>
  <c r="W25" i="5" s="1"/>
  <c r="X25" i="5" s="1"/>
  <c r="T17" i="5"/>
  <c r="U17" i="5" s="1"/>
  <c r="W17" i="5" s="1"/>
  <c r="X17" i="5" s="1"/>
  <c r="T48" i="5"/>
  <c r="U48" i="5" s="1"/>
  <c r="W48" i="5" s="1"/>
  <c r="X48" i="5" s="1"/>
  <c r="T13" i="5"/>
  <c r="U13" i="5" s="1"/>
  <c r="W13" i="5" s="1"/>
  <c r="X13" i="5" s="1"/>
  <c r="T15" i="5"/>
  <c r="U15" i="5" s="1"/>
  <c r="W15" i="5" s="1"/>
  <c r="X15" i="5" s="1"/>
  <c r="T7" i="5"/>
  <c r="U7" i="5" s="1"/>
  <c r="W7" i="5" s="1"/>
  <c r="X7" i="5" s="1"/>
  <c r="T11" i="5"/>
  <c r="U11" i="5" s="1"/>
  <c r="W11" i="5" s="1"/>
  <c r="X11" i="5" s="1"/>
  <c r="T19" i="5"/>
  <c r="U19" i="5" s="1"/>
  <c r="W19" i="5" s="1"/>
  <c r="X19" i="5" s="1"/>
  <c r="T22" i="5"/>
  <c r="U22" i="5" s="1"/>
  <c r="W22" i="5" s="1"/>
  <c r="X22" i="5" s="1"/>
  <c r="T35" i="5"/>
  <c r="U35" i="5" s="1"/>
  <c r="W35" i="5" s="1"/>
  <c r="X35" i="5" s="1"/>
  <c r="T36" i="5"/>
  <c r="U36" i="5" s="1"/>
  <c r="W36" i="5" s="1"/>
  <c r="X36" i="5" s="1"/>
  <c r="T37" i="5"/>
  <c r="U37" i="5" s="1"/>
  <c r="W37" i="5" s="1"/>
  <c r="X37" i="5" s="1"/>
  <c r="T49" i="5"/>
  <c r="U49" i="5" s="1"/>
  <c r="W49" i="5" s="1"/>
  <c r="X49" i="5" s="1"/>
  <c r="T4" i="5"/>
  <c r="U4" i="5" s="1"/>
  <c r="T10" i="5"/>
  <c r="U10" i="5" s="1"/>
  <c r="W10" i="5" s="1"/>
  <c r="X10" i="5" s="1"/>
  <c r="T12" i="5"/>
  <c r="T20" i="5"/>
  <c r="T23" i="5"/>
  <c r="U23" i="5" s="1"/>
  <c r="W23" i="5" s="1"/>
  <c r="X23" i="5" s="1"/>
  <c r="T39" i="5"/>
  <c r="U39" i="5" s="1"/>
  <c r="W39" i="5" s="1"/>
  <c r="X39" i="5" s="1"/>
  <c r="T40" i="5"/>
  <c r="U40" i="5" s="1"/>
  <c r="W40" i="5" s="1"/>
  <c r="X40" i="5" s="1"/>
  <c r="T41" i="5"/>
  <c r="U41" i="5" s="1"/>
  <c r="W41" i="5" s="1"/>
  <c r="X41" i="5" s="1"/>
  <c r="I50" i="5"/>
  <c r="T9" i="5"/>
  <c r="U9" i="5" s="1"/>
  <c r="W9" i="5" s="1"/>
  <c r="X9" i="5" s="1"/>
  <c r="U12" i="5"/>
  <c r="W12" i="5" s="1"/>
  <c r="X12" i="5" s="1"/>
  <c r="U20" i="5"/>
  <c r="W20" i="5" s="1"/>
  <c r="X20" i="5" s="1"/>
  <c r="T24" i="5"/>
  <c r="U24" i="5" s="1"/>
  <c r="W24" i="5" s="1"/>
  <c r="X24" i="5" s="1"/>
  <c r="T27" i="5"/>
  <c r="U27" i="5" s="1"/>
  <c r="W27" i="5" s="1"/>
  <c r="X27" i="5" s="1"/>
  <c r="T28" i="5"/>
  <c r="U28" i="5" s="1"/>
  <c r="W28" i="5" s="1"/>
  <c r="X28" i="5" s="1"/>
  <c r="T29" i="5"/>
  <c r="U29" i="5" s="1"/>
  <c r="W29" i="5" s="1"/>
  <c r="X29" i="5" s="1"/>
  <c r="T43" i="5"/>
  <c r="U43" i="5" s="1"/>
  <c r="W43" i="5" s="1"/>
  <c r="X43" i="5" s="1"/>
  <c r="T44" i="5"/>
  <c r="U44" i="5" s="1"/>
  <c r="W44" i="5" s="1"/>
  <c r="X44" i="5" s="1"/>
  <c r="T45" i="5"/>
  <c r="U45" i="5" s="1"/>
  <c r="W45" i="5" s="1"/>
  <c r="X45" i="5" s="1"/>
  <c r="T6" i="5"/>
  <c r="U6" i="5" s="1"/>
  <c r="W6" i="5" s="1"/>
  <c r="X6" i="5" s="1"/>
  <c r="T8" i="5"/>
  <c r="U8" i="5" s="1"/>
  <c r="W8" i="5" s="1"/>
  <c r="X8" i="5" s="1"/>
  <c r="T14" i="5"/>
  <c r="U14" i="5" s="1"/>
  <c r="W14" i="5" s="1"/>
  <c r="X14" i="5" s="1"/>
  <c r="T16" i="5"/>
  <c r="U16" i="5" s="1"/>
  <c r="W16" i="5" s="1"/>
  <c r="X16" i="5" s="1"/>
  <c r="T18" i="5"/>
  <c r="U18" i="5" s="1"/>
  <c r="W18" i="5" s="1"/>
  <c r="X18" i="5" s="1"/>
  <c r="T21" i="5"/>
  <c r="U21" i="5" s="1"/>
  <c r="W21" i="5" s="1"/>
  <c r="X21" i="5" s="1"/>
  <c r="T31" i="5"/>
  <c r="U31" i="5" s="1"/>
  <c r="W31" i="5" s="1"/>
  <c r="X31" i="5" s="1"/>
  <c r="T32" i="5"/>
  <c r="U32" i="5" s="1"/>
  <c r="W32" i="5" s="1"/>
  <c r="X32" i="5" s="1"/>
  <c r="T33" i="5"/>
  <c r="U33" i="5" s="1"/>
  <c r="W33" i="5" s="1"/>
  <c r="X33" i="5" s="1"/>
  <c r="T47" i="5"/>
  <c r="U47" i="5" s="1"/>
  <c r="W47" i="5" s="1"/>
  <c r="X47" i="5" s="1"/>
  <c r="T26" i="5"/>
  <c r="U26" i="5" s="1"/>
  <c r="W26" i="5" s="1"/>
  <c r="X26" i="5" s="1"/>
  <c r="T30" i="5"/>
  <c r="U30" i="5" s="1"/>
  <c r="W30" i="5" s="1"/>
  <c r="X30" i="5" s="1"/>
  <c r="T34" i="5"/>
  <c r="U34" i="5" s="1"/>
  <c r="W34" i="5" s="1"/>
  <c r="X34" i="5" s="1"/>
  <c r="T38" i="5"/>
  <c r="U38" i="5" s="1"/>
  <c r="W38" i="5" s="1"/>
  <c r="X38" i="5" s="1"/>
  <c r="T42" i="5"/>
  <c r="U42" i="5" s="1"/>
  <c r="W42" i="5" s="1"/>
  <c r="X42" i="5" s="1"/>
  <c r="T46" i="5"/>
  <c r="U46" i="5" s="1"/>
  <c r="W46" i="5" s="1"/>
  <c r="X46" i="5" s="1"/>
  <c r="F5" i="2"/>
  <c r="J5" i="2" s="1"/>
  <c r="F6" i="2"/>
  <c r="J6" i="2" s="1"/>
  <c r="F4" i="2"/>
  <c r="D6" i="2"/>
  <c r="D5" i="2"/>
  <c r="D4" i="2"/>
  <c r="D11" i="2" s="1"/>
  <c r="J9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4" i="1"/>
  <c r="H50" i="1"/>
  <c r="E26" i="1"/>
  <c r="E9" i="2"/>
  <c r="E11" i="2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S21" i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4" i="1"/>
  <c r="S4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P4" i="1"/>
  <c r="J11" i="2" l="1"/>
  <c r="J4" i="2"/>
  <c r="J10" i="2" s="1"/>
  <c r="L4" i="2"/>
  <c r="U50" i="5"/>
  <c r="I50" i="1"/>
  <c r="W4" i="5"/>
  <c r="W50" i="5" s="1"/>
  <c r="F9" i="2"/>
  <c r="T36" i="1"/>
  <c r="T20" i="1"/>
  <c r="U20" i="1" s="1"/>
  <c r="T32" i="1"/>
  <c r="U32" i="1" s="1"/>
  <c r="T28" i="1"/>
  <c r="U28" i="1" s="1"/>
  <c r="T12" i="1"/>
  <c r="U12" i="1" s="1"/>
  <c r="W12" i="1" s="1"/>
  <c r="X12" i="1" s="1"/>
  <c r="T47" i="1"/>
  <c r="U47" i="1" s="1"/>
  <c r="W47" i="1" s="1"/>
  <c r="X47" i="1" s="1"/>
  <c r="T39" i="1"/>
  <c r="U39" i="1" s="1"/>
  <c r="T31" i="1"/>
  <c r="U31" i="1" s="1"/>
  <c r="W31" i="1" s="1"/>
  <c r="X31" i="1" s="1"/>
  <c r="T23" i="1"/>
  <c r="U23" i="1" s="1"/>
  <c r="T15" i="1"/>
  <c r="U15" i="1" s="1"/>
  <c r="W15" i="1" s="1"/>
  <c r="X15" i="1" s="1"/>
  <c r="T7" i="1"/>
  <c r="U7" i="1" s="1"/>
  <c r="W7" i="1" s="1"/>
  <c r="X7" i="1" s="1"/>
  <c r="T46" i="1"/>
  <c r="U46" i="1" s="1"/>
  <c r="W46" i="1" s="1"/>
  <c r="X46" i="1" s="1"/>
  <c r="T42" i="1"/>
  <c r="U42" i="1" s="1"/>
  <c r="T38" i="1"/>
  <c r="U38" i="1" s="1"/>
  <c r="T34" i="1"/>
  <c r="U34" i="1" s="1"/>
  <c r="W34" i="1" s="1"/>
  <c r="X34" i="1" s="1"/>
  <c r="T30" i="1"/>
  <c r="U30" i="1" s="1"/>
  <c r="W30" i="1" s="1"/>
  <c r="X30" i="1" s="1"/>
  <c r="T26" i="1"/>
  <c r="U26" i="1" s="1"/>
  <c r="T22" i="1"/>
  <c r="U22" i="1" s="1"/>
  <c r="W22" i="1" s="1"/>
  <c r="X22" i="1" s="1"/>
  <c r="T18" i="1"/>
  <c r="U18" i="1" s="1"/>
  <c r="W18" i="1" s="1"/>
  <c r="X18" i="1" s="1"/>
  <c r="T14" i="1"/>
  <c r="U14" i="1" s="1"/>
  <c r="W14" i="1" s="1"/>
  <c r="X14" i="1" s="1"/>
  <c r="T10" i="1"/>
  <c r="U10" i="1" s="1"/>
  <c r="W10" i="1" s="1"/>
  <c r="X10" i="1" s="1"/>
  <c r="T6" i="1"/>
  <c r="U6" i="1" s="1"/>
  <c r="W6" i="1" s="1"/>
  <c r="X6" i="1" s="1"/>
  <c r="T43" i="1"/>
  <c r="U43" i="1" s="1"/>
  <c r="W43" i="1" s="1"/>
  <c r="X43" i="1" s="1"/>
  <c r="T35" i="1"/>
  <c r="U35" i="1" s="1"/>
  <c r="W35" i="1" s="1"/>
  <c r="X35" i="1" s="1"/>
  <c r="T27" i="1"/>
  <c r="U27" i="1" s="1"/>
  <c r="T19" i="1"/>
  <c r="U19" i="1" s="1"/>
  <c r="T11" i="1"/>
  <c r="U11" i="1" s="1"/>
  <c r="W11" i="1" s="1"/>
  <c r="X11" i="1" s="1"/>
  <c r="T49" i="1"/>
  <c r="U49" i="1" s="1"/>
  <c r="W49" i="1" s="1"/>
  <c r="X49" i="1" s="1"/>
  <c r="T45" i="1"/>
  <c r="U45" i="1" s="1"/>
  <c r="T41" i="1"/>
  <c r="U41" i="1" s="1"/>
  <c r="W41" i="1" s="1"/>
  <c r="X41" i="1" s="1"/>
  <c r="T37" i="1"/>
  <c r="U37" i="1" s="1"/>
  <c r="W37" i="1" s="1"/>
  <c r="X37" i="1" s="1"/>
  <c r="T33" i="1"/>
  <c r="U33" i="1" s="1"/>
  <c r="W33" i="1" s="1"/>
  <c r="X33" i="1" s="1"/>
  <c r="T29" i="1"/>
  <c r="U29" i="1" s="1"/>
  <c r="T25" i="1"/>
  <c r="U25" i="1" s="1"/>
  <c r="T21" i="1"/>
  <c r="U21" i="1" s="1"/>
  <c r="T17" i="1"/>
  <c r="U17" i="1" s="1"/>
  <c r="W17" i="1" s="1"/>
  <c r="X17" i="1" s="1"/>
  <c r="T13" i="1"/>
  <c r="U13" i="1" s="1"/>
  <c r="T9" i="1"/>
  <c r="U9" i="1" s="1"/>
  <c r="T5" i="1"/>
  <c r="U5" i="1" s="1"/>
  <c r="W5" i="1" s="1"/>
  <c r="X5" i="1" s="1"/>
  <c r="T48" i="1"/>
  <c r="U48" i="1" s="1"/>
  <c r="W48" i="1" s="1"/>
  <c r="X48" i="1" s="1"/>
  <c r="U36" i="1"/>
  <c r="W36" i="1" s="1"/>
  <c r="X36" i="1" s="1"/>
  <c r="T24" i="1"/>
  <c r="U24" i="1" s="1"/>
  <c r="T16" i="1"/>
  <c r="U16" i="1" s="1"/>
  <c r="W16" i="1" s="1"/>
  <c r="X16" i="1" s="1"/>
  <c r="T8" i="1"/>
  <c r="U8" i="1" s="1"/>
  <c r="T44" i="1"/>
  <c r="U44" i="1" s="1"/>
  <c r="W44" i="1" s="1"/>
  <c r="X44" i="1" s="1"/>
  <c r="T40" i="1"/>
  <c r="U40" i="1" s="1"/>
  <c r="F5" i="4"/>
  <c r="E5" i="4"/>
  <c r="W21" i="1" l="1"/>
  <c r="X21" i="1" s="1"/>
  <c r="W19" i="1"/>
  <c r="X19" i="1" s="1"/>
  <c r="W20" i="1"/>
  <c r="X20" i="1" s="1"/>
  <c r="W29" i="1"/>
  <c r="X29" i="1" s="1"/>
  <c r="W45" i="1"/>
  <c r="X45" i="1" s="1"/>
  <c r="W27" i="1"/>
  <c r="X27" i="1" s="1"/>
  <c r="W26" i="1"/>
  <c r="X26" i="1" s="1"/>
  <c r="W42" i="1"/>
  <c r="X42" i="1" s="1"/>
  <c r="W39" i="1"/>
  <c r="X39" i="1" s="1"/>
  <c r="W32" i="1"/>
  <c r="X32" i="1" s="1"/>
  <c r="W40" i="1"/>
  <c r="X40" i="1" s="1"/>
  <c r="W25" i="1"/>
  <c r="X25" i="1" s="1"/>
  <c r="W38" i="1"/>
  <c r="X38" i="1" s="1"/>
  <c r="W28" i="1"/>
  <c r="X28" i="1" s="1"/>
  <c r="X4" i="5"/>
  <c r="W9" i="1"/>
  <c r="X9" i="1" s="1"/>
  <c r="W8" i="1"/>
  <c r="X8" i="1" s="1"/>
  <c r="W24" i="1"/>
  <c r="X24" i="1" s="1"/>
  <c r="W23" i="1"/>
  <c r="X23" i="1" s="1"/>
  <c r="W13" i="1"/>
  <c r="X13" i="1" s="1"/>
  <c r="L5" i="4" l="1"/>
  <c r="M4" i="1" l="1"/>
  <c r="T4" i="1" l="1"/>
  <c r="S50" i="1" l="1"/>
  <c r="U4" i="1" l="1"/>
  <c r="U50" i="1" l="1"/>
  <c r="W4" i="1"/>
  <c r="W50" i="1" l="1"/>
  <c r="X4" i="1"/>
  <c r="H8" i="3" l="1"/>
  <c r="H12" i="3"/>
  <c r="H16" i="3"/>
  <c r="H20" i="3"/>
  <c r="H24" i="3"/>
  <c r="H28" i="3"/>
  <c r="H32" i="3"/>
  <c r="H36" i="3"/>
  <c r="H40" i="3"/>
  <c r="H44" i="3"/>
  <c r="H48" i="3"/>
  <c r="H47" i="3"/>
  <c r="H43" i="3"/>
  <c r="H39" i="3"/>
  <c r="H35" i="3"/>
  <c r="H31" i="3"/>
  <c r="H27" i="3"/>
  <c r="H23" i="3"/>
  <c r="H19" i="3"/>
  <c r="H15" i="3"/>
  <c r="H11" i="3"/>
  <c r="H7" i="3"/>
  <c r="H5" i="3"/>
  <c r="H9" i="3"/>
  <c r="H13" i="3"/>
  <c r="H17" i="3"/>
  <c r="H21" i="3"/>
  <c r="H25" i="3"/>
  <c r="H29" i="3"/>
  <c r="H33" i="3"/>
  <c r="H37" i="3"/>
  <c r="H41" i="3"/>
  <c r="H45" i="3"/>
  <c r="H49" i="3"/>
  <c r="H50" i="3"/>
  <c r="H46" i="3"/>
  <c r="H42" i="3"/>
  <c r="H38" i="3"/>
  <c r="H34" i="3"/>
  <c r="H30" i="3"/>
  <c r="H26" i="3"/>
  <c r="H22" i="3"/>
  <c r="H18" i="3"/>
  <c r="H14" i="3"/>
  <c r="H10" i="3"/>
  <c r="H6" i="3"/>
</calcChain>
</file>

<file path=xl/sharedStrings.xml><?xml version="1.0" encoding="utf-8"?>
<sst xmlns="http://schemas.openxmlformats.org/spreadsheetml/2006/main" count="1239" uniqueCount="421">
  <si>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</si>
  <si>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</si>
  <si>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</si>
  <si>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</si>
  <si>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</si>
  <si>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</si>
  <si>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</si>
  <si>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</si>
  <si>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</si>
  <si>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</si>
  <si>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</si>
  <si>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</si>
  <si>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</si>
  <si>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</si>
  <si>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</si>
  <si>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</si>
  <si>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</si>
  <si>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</si>
  <si>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</si>
  <si>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</si>
  <si>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</si>
  <si>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</si>
  <si>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</si>
  <si>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</si>
  <si>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</si>
  <si>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t>Type of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</si>
  <si>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</si>
  <si>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</si>
  <si>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</si>
  <si>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</si>
  <si>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</si>
  <si>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</si>
  <si>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</si>
  <si>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</si>
  <si>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r>
      <t xml:space="preserve">Govt. Guideline Rates
</t>
    </r>
    <r>
      <rPr>
        <i/>
        <sz val="10"/>
        <rFont val="Calibri"/>
        <family val="2"/>
        <scheme val="minor"/>
      </rPr>
      <t>(In per sq. mtr.)</t>
    </r>
  </si>
  <si>
    <t>MARKET VALUE OF STRUCTURES</t>
  </si>
  <si>
    <t>Condition of Structure</t>
  </si>
  <si>
    <t xml:space="preserve">Deterioration Factor
(INR) </t>
  </si>
  <si>
    <t>Ordinary</t>
  </si>
  <si>
    <t>proflex roofing system on rcc wall structure</t>
  </si>
  <si>
    <t>RCC Structure</t>
  </si>
  <si>
    <t>RCC Load bearing Structure</t>
  </si>
  <si>
    <t>GI Shed Roof on rcc wall structure</t>
  </si>
  <si>
    <t>proflex roofing system on rcc wall structure and RCC building</t>
  </si>
  <si>
    <t>Main Plant Building No. 1</t>
  </si>
  <si>
    <t>DG Set Building</t>
  </si>
  <si>
    <t>LT Control Room</t>
  </si>
  <si>
    <t>Pump House</t>
  </si>
  <si>
    <t>Store Building</t>
  </si>
  <si>
    <t>MD Bungalow</t>
  </si>
  <si>
    <t>A Block No.1</t>
  </si>
  <si>
    <t>A Block No.2</t>
  </si>
  <si>
    <t>C Block No. 1</t>
  </si>
  <si>
    <t>Dormitory No. 1</t>
  </si>
  <si>
    <t>MMU Building</t>
  </si>
  <si>
    <t>OFC/ CCU Building</t>
  </si>
  <si>
    <t>Main Plant (Factory Bldg) Extn. No. 2</t>
  </si>
  <si>
    <t>B &amp; C Type Flats Bldg.</t>
  </si>
  <si>
    <t>Darban Quarters No.1</t>
  </si>
  <si>
    <t>Darban Quarters No.2</t>
  </si>
  <si>
    <t>Darban Quarters No.3</t>
  </si>
  <si>
    <t>Garage &amp; Servant Quarter</t>
  </si>
  <si>
    <t>Club &amp; Badminton Court Building</t>
  </si>
  <si>
    <t>Dormitory Building No. 2</t>
  </si>
  <si>
    <t>Overhead Water Tank</t>
  </si>
  <si>
    <t>C Block No. 2</t>
  </si>
  <si>
    <t>DG Set Building Extn</t>
  </si>
  <si>
    <t>Water softener Plant</t>
  </si>
  <si>
    <t>Elevated Water Tank No. 1</t>
  </si>
  <si>
    <t>Elevated Water Tank No. 2</t>
  </si>
  <si>
    <t>B Block Building</t>
  </si>
  <si>
    <t>Canteen Building</t>
  </si>
  <si>
    <t>Sealing &amp; Packing Bldg.</t>
  </si>
  <si>
    <t>A Block Building No. 3</t>
  </si>
  <si>
    <t>C Block Building No. 3</t>
  </si>
  <si>
    <t>Time Office Building</t>
  </si>
  <si>
    <t>Weigh Bridge</t>
  </si>
  <si>
    <t>Underground HSD Storage Tank</t>
  </si>
  <si>
    <t>Elevated Water Tank No. 2 Extention</t>
  </si>
  <si>
    <t>Pump House Building Extention</t>
  </si>
  <si>
    <t>Dispensary Bldg.</t>
  </si>
  <si>
    <t>LT Room Extention</t>
  </si>
  <si>
    <t>OFC Plant, LT Room, BSR.</t>
  </si>
  <si>
    <t>OFC Plant Extension</t>
  </si>
  <si>
    <t>DG Room Extension 3</t>
  </si>
  <si>
    <t>Side Building of OFC</t>
  </si>
  <si>
    <t>Solar Cable Plant and  Shed</t>
  </si>
  <si>
    <t>E-Beam Plant</t>
  </si>
  <si>
    <t>OFC Expansion &amp; B Flat</t>
  </si>
  <si>
    <t>Class C</t>
  </si>
  <si>
    <t>Average</t>
  </si>
  <si>
    <t>Ground floor</t>
  </si>
  <si>
    <t>Ground +1 floors</t>
  </si>
  <si>
    <t>Ground +2 floors</t>
  </si>
  <si>
    <t>Ground+1 floors</t>
  </si>
  <si>
    <t>Ground+1 Floors</t>
  </si>
  <si>
    <t>Ground +1 Floors</t>
  </si>
  <si>
    <t>Tank</t>
  </si>
  <si>
    <t>Ground+2 Floors</t>
  </si>
  <si>
    <t>Class C Construction (Average)</t>
  </si>
  <si>
    <t>Industrial Land</t>
  </si>
  <si>
    <r>
      <t xml:space="preserve">Land Area 
</t>
    </r>
    <r>
      <rPr>
        <i/>
        <sz val="10"/>
        <rFont val="Calibri"/>
        <family val="2"/>
        <scheme val="minor"/>
      </rPr>
      <t>(in hectares)</t>
    </r>
  </si>
  <si>
    <r>
      <t xml:space="preserve">Area 
</t>
    </r>
    <r>
      <rPr>
        <i/>
        <sz val="10"/>
        <rFont val="Calibri"/>
        <family val="2"/>
        <scheme val="minor"/>
      </rPr>
      <t>(in acres)</t>
    </r>
  </si>
  <si>
    <t>Discounting/Appreciation Factor</t>
  </si>
  <si>
    <r>
      <t xml:space="preserve">Govt. Guideline Rates Adopted
</t>
    </r>
    <r>
      <rPr>
        <i/>
        <sz val="10"/>
        <rFont val="Calibri"/>
        <family val="2"/>
        <scheme val="minor"/>
      </rPr>
      <t>(In per Hectare)</t>
    </r>
  </si>
  <si>
    <t>Khairi</t>
  </si>
  <si>
    <t>Khaira</t>
  </si>
  <si>
    <t>Khobhar</t>
  </si>
  <si>
    <r>
      <t xml:space="preserve">Govt. Guideline Rates Adopted
</t>
    </r>
    <r>
      <rPr>
        <i/>
        <sz val="10"/>
        <rFont val="Calibri"/>
        <family val="2"/>
        <scheme val="minor"/>
      </rPr>
      <t>(In per sq.mtr.)</t>
    </r>
  </si>
  <si>
    <t>Area(in sq.mtr.)</t>
  </si>
  <si>
    <r>
      <t xml:space="preserve">Area 
</t>
    </r>
    <r>
      <rPr>
        <b/>
        <i/>
        <sz val="10"/>
        <rFont val="Calibri"/>
        <family val="2"/>
        <scheme val="minor"/>
      </rPr>
      <t>(in sq ft)</t>
    </r>
  </si>
  <si>
    <t>Remarks:-</t>
  </si>
  <si>
    <t xml:space="preserve">1. All the structures mentioned above belong to M/s Vindhya Telelinks Ltd. and is situated on the Plot No. 01, Industrial Land, Udhyog Vihar, Rewa </t>
  </si>
  <si>
    <t>2. The area for the structures is adopted as per the building sheet provided by the Company Official and is cross verified through sample measurement during the site visit</t>
  </si>
  <si>
    <t>3. the valuation of the structure is done on the basis of "Depriciated Replacement cost Approach"</t>
  </si>
  <si>
    <t>S. No.</t>
  </si>
  <si>
    <r>
      <t xml:space="preserve">Adopted Plinth Area  Rate 
</t>
    </r>
    <r>
      <rPr>
        <b/>
        <i/>
        <sz val="10"/>
        <rFont val="Calibri"/>
        <family val="2"/>
        <scheme val="minor"/>
      </rPr>
      <t>(In per sq ft)</t>
    </r>
  </si>
  <si>
    <t>Stone Patla on rcc wall structure</t>
  </si>
  <si>
    <t>VALUATION OF LAND | VINDHYA TELELINKS LIMITED : REWA  | MADHYA PRADESH</t>
  </si>
  <si>
    <t>Sl.No.</t>
  </si>
  <si>
    <t>Date of Registration</t>
  </si>
  <si>
    <t>Granth</t>
  </si>
  <si>
    <t>Page</t>
  </si>
  <si>
    <t xml:space="preserve"> Deed No.</t>
  </si>
  <si>
    <t>Chouhaddi</t>
  </si>
  <si>
    <t>Khasra No.</t>
  </si>
  <si>
    <t>Nature of Land</t>
  </si>
  <si>
    <r>
      <t xml:space="preserve">Area
</t>
    </r>
    <r>
      <rPr>
        <b/>
        <i/>
        <sz val="10"/>
        <rFont val="Calibri"/>
        <family val="2"/>
        <scheme val="minor"/>
      </rPr>
      <t>(in acres)</t>
    </r>
  </si>
  <si>
    <t>Name of Seller</t>
  </si>
  <si>
    <t>Name of Buyer</t>
  </si>
  <si>
    <r>
      <t xml:space="preserve">Rate
</t>
    </r>
    <r>
      <rPr>
        <b/>
        <i/>
        <sz val="10"/>
        <rFont val="Calibri"/>
        <family val="2"/>
        <scheme val="minor"/>
      </rPr>
      <t>(in Rs. Per Acres)</t>
    </r>
  </si>
  <si>
    <r>
      <t xml:space="preserve">Fair Market Value
</t>
    </r>
    <r>
      <rPr>
        <b/>
        <i/>
        <sz val="10"/>
        <rFont val="Calibri"/>
        <family val="2"/>
        <scheme val="minor"/>
      </rPr>
      <t>(Rs.)</t>
    </r>
  </si>
  <si>
    <t>East</t>
  </si>
  <si>
    <t>West</t>
  </si>
  <si>
    <t>North</t>
  </si>
  <si>
    <t>South</t>
  </si>
  <si>
    <t>A - VILLAGE KHOBHAR</t>
  </si>
  <si>
    <t>1</t>
  </si>
  <si>
    <t>10.11.1986</t>
  </si>
  <si>
    <t>1902 - 12</t>
  </si>
  <si>
    <t>35-46</t>
  </si>
  <si>
    <t>Land of Sukhaiya Kurmi</t>
  </si>
  <si>
    <t>Land of Daddi Thakur</t>
  </si>
  <si>
    <t>Land of Ran Pratap Singh</t>
  </si>
  <si>
    <t>National Highway No. 7</t>
  </si>
  <si>
    <t>Freehold</t>
  </si>
  <si>
    <t>Tumus Electrical Corpn.</t>
  </si>
  <si>
    <t>Vindhya Telelinks Ltd.</t>
  </si>
  <si>
    <t>Land of Lanmani Kurmi</t>
  </si>
  <si>
    <t>Land of Pandit of Baya Tola</t>
  </si>
  <si>
    <t xml:space="preserve"> </t>
  </si>
  <si>
    <t>Land of Bhagwandeen</t>
  </si>
  <si>
    <t>28/1</t>
  </si>
  <si>
    <t>11.11.1994</t>
  </si>
  <si>
    <t>3293 - 5</t>
  </si>
  <si>
    <t>22-26</t>
  </si>
  <si>
    <t>Aaraji No. 88</t>
  </si>
  <si>
    <t>Road AKVN</t>
  </si>
  <si>
    <t>Aaraji No. 68</t>
  </si>
  <si>
    <t>Aaraji No. 87</t>
  </si>
  <si>
    <t>Smt.Bina Jha</t>
  </si>
  <si>
    <t>18.07.1995</t>
  </si>
  <si>
    <t>3433 - 5</t>
  </si>
  <si>
    <t>40-44</t>
  </si>
  <si>
    <t>Land of Mansukh Lal</t>
  </si>
  <si>
    <t>Land of Shri Saroj</t>
  </si>
  <si>
    <t xml:space="preserve">Land of IIT Birla </t>
  </si>
  <si>
    <t>Shri Ran Pratap Singh</t>
  </si>
  <si>
    <t>28.08.1995</t>
  </si>
  <si>
    <t>3450 - 8</t>
  </si>
  <si>
    <t>69-76</t>
  </si>
  <si>
    <t>Aaraji No. 88 of Seller</t>
  </si>
  <si>
    <t>Aaraji No. 31</t>
  </si>
  <si>
    <t>Aaraji No. 4</t>
  </si>
  <si>
    <t>Aaraji No. 28 of Buyer</t>
  </si>
  <si>
    <t>S/Shri Kanhaiyalal, Buddasen,</t>
  </si>
  <si>
    <t>Shivnath, Mewalal, Chhotelal</t>
  </si>
  <si>
    <t>Total -A</t>
  </si>
  <si>
    <t>B - VILLAGE KHAIRI</t>
  </si>
  <si>
    <t>05.05.1992</t>
  </si>
  <si>
    <t>2775 - 9</t>
  </si>
  <si>
    <t>60-68</t>
  </si>
  <si>
    <t>Land No. 156</t>
  </si>
  <si>
    <t>Govt. Nala</t>
  </si>
  <si>
    <t>Border of Khaira</t>
  </si>
  <si>
    <t>149,151,152,153</t>
  </si>
  <si>
    <t>Smt.Sheela Devi</t>
  </si>
  <si>
    <t>Land of Buyer</t>
  </si>
  <si>
    <t>154,155,157,158</t>
  </si>
  <si>
    <t>159,160,161</t>
  </si>
  <si>
    <t>51-59</t>
  </si>
  <si>
    <t>Land No. 129,133,134,136</t>
  </si>
  <si>
    <t>130,131,132,133</t>
  </si>
  <si>
    <t>Aaraji of Buyer</t>
  </si>
  <si>
    <t>Aaraji of Seller</t>
  </si>
  <si>
    <t>144,145,146</t>
  </si>
  <si>
    <t>23.04.1992</t>
  </si>
  <si>
    <t>2772 - 4</t>
  </si>
  <si>
    <t>31-34</t>
  </si>
  <si>
    <t>Land of Sheela Devi</t>
  </si>
  <si>
    <t>Land of Mahendra Kumar</t>
  </si>
  <si>
    <t>147, 148</t>
  </si>
  <si>
    <t>Shri Lakshman Prasad</t>
  </si>
  <si>
    <t>27-30</t>
  </si>
  <si>
    <t>Land of Lakshaman Prasad</t>
  </si>
  <si>
    <t>Shri Mahendra Kumar</t>
  </si>
  <si>
    <t>19.07.1993</t>
  </si>
  <si>
    <t>3035 - 5</t>
  </si>
  <si>
    <t>77-81</t>
  </si>
  <si>
    <t>Aaraji Khsara No. 87</t>
  </si>
  <si>
    <t>Khsara No. 98 of Seller</t>
  </si>
  <si>
    <t>95, 96, 97</t>
  </si>
  <si>
    <t>Smt.Sudha Rani</t>
  </si>
  <si>
    <t>20.07.1993</t>
  </si>
  <si>
    <t>3036 - 5</t>
  </si>
  <si>
    <t>Aaraji of Buyar</t>
  </si>
  <si>
    <t xml:space="preserve">Khsara No. 84,85 of </t>
  </si>
  <si>
    <t>94, 98, 99</t>
  </si>
  <si>
    <t>3036 - 4</t>
  </si>
  <si>
    <t>82-85</t>
  </si>
  <si>
    <t>Aaraji No. 162 of Motilal</t>
  </si>
  <si>
    <t>Aaraji No. 155 of Buyer</t>
  </si>
  <si>
    <t>Govt. Land</t>
  </si>
  <si>
    <t>Shri Anand Kumar</t>
  </si>
  <si>
    <t>21.07.1993</t>
  </si>
  <si>
    <t>3039 - 5</t>
  </si>
  <si>
    <t>93-97</t>
  </si>
  <si>
    <t>Med No. 103</t>
  </si>
  <si>
    <t>Aaraji Khsara No. 84</t>
  </si>
  <si>
    <t>100,101,102,104</t>
  </si>
  <si>
    <t>88-92</t>
  </si>
  <si>
    <t>Border of Khairi</t>
  </si>
  <si>
    <t>Aaraji No. 162 of Seller</t>
  </si>
  <si>
    <t>Aaraji Khsara No. 163</t>
  </si>
  <si>
    <t>Shri Moti Lal Saraf</t>
  </si>
  <si>
    <t>22.07.1993</t>
  </si>
  <si>
    <t>3041 - 5</t>
  </si>
  <si>
    <t>01-05</t>
  </si>
  <si>
    <t>Border of Khaira &amp; Khairi</t>
  </si>
  <si>
    <t>Aaraji No. 152 of Seller</t>
  </si>
  <si>
    <t>-do-</t>
  </si>
  <si>
    <t>24.07.1993</t>
  </si>
  <si>
    <t>87-91</t>
  </si>
  <si>
    <t>Same Aaraji of Seller</t>
  </si>
  <si>
    <t>26.07.1993</t>
  </si>
  <si>
    <t>3042 - 5</t>
  </si>
  <si>
    <t>07-11</t>
  </si>
  <si>
    <t>30.10.1995</t>
  </si>
  <si>
    <t>3479 - 5</t>
  </si>
  <si>
    <t>86-90</t>
  </si>
  <si>
    <t xml:space="preserve">Aaraji No. 119,137 of </t>
  </si>
  <si>
    <t>Border of Godhar</t>
  </si>
  <si>
    <t xml:space="preserve">Aaraji No. 117 of </t>
  </si>
  <si>
    <t xml:space="preserve">Aaraji No. 139,140 of </t>
  </si>
  <si>
    <t>138 &amp; 118</t>
  </si>
  <si>
    <t>Shri Anand Kumar Tamrakar</t>
  </si>
  <si>
    <t>02.11.1995</t>
  </si>
  <si>
    <t>3480 - 4</t>
  </si>
  <si>
    <t>84-87</t>
  </si>
  <si>
    <t>Aaraji Khsara No. 144,136,131</t>
  </si>
  <si>
    <t>Khsara No. 138</t>
  </si>
  <si>
    <t>Aaraji Khsara No. 119,131</t>
  </si>
  <si>
    <t>Aaraji Khsara No. 143,144</t>
  </si>
  <si>
    <t>Shri Basant Kumar Agrawal</t>
  </si>
  <si>
    <t>80-83</t>
  </si>
  <si>
    <t>Aaraji Khsara No. 120,131</t>
  </si>
  <si>
    <t>Aaraji Khsara No. 118,138</t>
  </si>
  <si>
    <t>Aaraji Khsara No. 117</t>
  </si>
  <si>
    <t>Aaraji Khsara No. 137</t>
  </si>
  <si>
    <t>Shri Ram Narayan Agrawal</t>
  </si>
  <si>
    <t>17.03.1997</t>
  </si>
  <si>
    <t>3744 - 4</t>
  </si>
  <si>
    <t>71-74</t>
  </si>
  <si>
    <t>Aaraji Khsara No. 142</t>
  </si>
  <si>
    <t>Border of Godhar &amp; Khairi</t>
  </si>
  <si>
    <t>Aaraji Khsara No. 138,143</t>
  </si>
  <si>
    <t>Aaraji Khsara No. 141,142</t>
  </si>
  <si>
    <t>139, 140</t>
  </si>
  <si>
    <t>Shri Sanjay Kumar Soni</t>
  </si>
  <si>
    <t>67-70</t>
  </si>
  <si>
    <t>Govt. Nala Khsara No. 163</t>
  </si>
  <si>
    <t>Aaraji Khsara No. 140</t>
  </si>
  <si>
    <t>Shri Shankar Prasad Soni</t>
  </si>
  <si>
    <t>75-78</t>
  </si>
  <si>
    <t>Aaraji Khsara No. 144</t>
  </si>
  <si>
    <t>Aaraji Khsara No. 140, 141</t>
  </si>
  <si>
    <t>Aaraji Khsara No. 140, 142/2</t>
  </si>
  <si>
    <t>142/1</t>
  </si>
  <si>
    <t>Shri Santosh Kumar Soni</t>
  </si>
  <si>
    <t>3744 - 6</t>
  </si>
  <si>
    <t>85-90</t>
  </si>
  <si>
    <t>Aaraji Khsara No. 143</t>
  </si>
  <si>
    <t>Aaraji Khsara No. 142/1</t>
  </si>
  <si>
    <t>142/2</t>
  </si>
  <si>
    <t>Shri Prakash Soni</t>
  </si>
  <si>
    <t>3444 - 6</t>
  </si>
  <si>
    <t>79-84</t>
  </si>
  <si>
    <t>Aaraji Khsara No. 138</t>
  </si>
  <si>
    <t>Aaraji Khsara No. 140, 142</t>
  </si>
  <si>
    <t>Shri Jeetendra Soni</t>
  </si>
  <si>
    <t>08.03.2000</t>
  </si>
  <si>
    <t>4360 - 5</t>
  </si>
  <si>
    <t>98-102</t>
  </si>
  <si>
    <t>Road</t>
  </si>
  <si>
    <t>Land of Narendra Das</t>
  </si>
  <si>
    <t>126/5</t>
  </si>
  <si>
    <t>Shri Radhelal</t>
  </si>
  <si>
    <t>Total -B</t>
  </si>
  <si>
    <t>C - VILLAGE KHAIRA</t>
  </si>
  <si>
    <t>01.01.1994</t>
  </si>
  <si>
    <t>3120 - 6</t>
  </si>
  <si>
    <t>13-18</t>
  </si>
  <si>
    <t>Aaraji Khsara No. 90/2</t>
  </si>
  <si>
    <t>Aaraji Khsara No. 84, 85</t>
  </si>
  <si>
    <t>Aaraji Khsara No. 82, 83</t>
  </si>
  <si>
    <t>Aaraji Khsara No. 86, 87</t>
  </si>
  <si>
    <t>89/2 &amp; 90/2</t>
  </si>
  <si>
    <t>Shri Mulchand Israni</t>
  </si>
  <si>
    <t>3120 - 5</t>
  </si>
  <si>
    <t>19-23</t>
  </si>
  <si>
    <t>Aaraji Khsara No. 82</t>
  </si>
  <si>
    <t>Aaraji Khsara No. 97, 98</t>
  </si>
  <si>
    <t>83 &amp; 84</t>
  </si>
  <si>
    <t>Shri Ram Raj Tamrakar S/o</t>
  </si>
  <si>
    <t>03.01.1994</t>
  </si>
  <si>
    <t>3121 - 6</t>
  </si>
  <si>
    <t>24-29</t>
  </si>
  <si>
    <t>Aaraji Khsara No. 86, 90/2</t>
  </si>
  <si>
    <t xml:space="preserve">Aaraji No. 131, 147 </t>
  </si>
  <si>
    <t>Aaraji No. 84 of Buyer</t>
  </si>
  <si>
    <t>Aaraji No. 154, 157</t>
  </si>
  <si>
    <t>3121 - 5</t>
  </si>
  <si>
    <t>76-80</t>
  </si>
  <si>
    <t>Talab of Maharani Sahiba</t>
  </si>
  <si>
    <t>Aaraji No. 90/2 of Buyer</t>
  </si>
  <si>
    <t>Aaraji No. 89/2</t>
  </si>
  <si>
    <t>90/2</t>
  </si>
  <si>
    <t>04.01.1994</t>
  </si>
  <si>
    <t>93-98</t>
  </si>
  <si>
    <t>Aaraji No. 89/2 of Buyer</t>
  </si>
  <si>
    <t xml:space="preserve">Aaraji Khsara No. 90/1 of </t>
  </si>
  <si>
    <t>18.01.1994</t>
  </si>
  <si>
    <t>3129 - 6</t>
  </si>
  <si>
    <t>74-79</t>
  </si>
  <si>
    <t>Land of Srimati Raj Kumari</t>
  </si>
  <si>
    <t>Land of Ku. Kirti Israni</t>
  </si>
  <si>
    <t>Aaraji No. 82/1/2 of Shiv lal</t>
  </si>
  <si>
    <t>82/2&amp; 82/1/3</t>
  </si>
  <si>
    <t>Shri Mahendra Kumar Israni</t>
  </si>
  <si>
    <t>20.01.1994</t>
  </si>
  <si>
    <t>3130 - 6</t>
  </si>
  <si>
    <t>17-22</t>
  </si>
  <si>
    <t>Aaraji No. 82/1/2 &amp; 90/1 of</t>
  </si>
  <si>
    <t>Smt.Rajkumari Israni</t>
  </si>
  <si>
    <t>11-16</t>
  </si>
  <si>
    <t>Aaraji Khsara No. 83</t>
  </si>
  <si>
    <t>Aaraji of Ku. Usha Israni</t>
  </si>
  <si>
    <t>Km.Kirti Israni</t>
  </si>
  <si>
    <t>23-28</t>
  </si>
  <si>
    <t>Aaraji No. 96</t>
  </si>
  <si>
    <t>Aaraji of Ku. Lata Israni</t>
  </si>
  <si>
    <t xml:space="preserve">Aaraji No. 82/2 &amp; 82/1/3 </t>
  </si>
  <si>
    <t>Km.Usha Israni</t>
  </si>
  <si>
    <t>05-10</t>
  </si>
  <si>
    <t>Aaraji No. 95, 96</t>
  </si>
  <si>
    <t>Aaraji of Surendra Kumar Israni</t>
  </si>
  <si>
    <t>Km.Lata Israni</t>
  </si>
  <si>
    <t>18.05.1994</t>
  </si>
  <si>
    <t>3186 - 5</t>
  </si>
  <si>
    <t>85-89</t>
  </si>
  <si>
    <t>Aaraji of Maharani Sahiba</t>
  </si>
  <si>
    <t>Aaraji No. 82/1/2 of Seller</t>
  </si>
  <si>
    <t>Aaraji No. 89/1, 90/1 of Seller</t>
  </si>
  <si>
    <t>89/1 &amp; 90/1</t>
  </si>
  <si>
    <t>Smt.Duasia</t>
  </si>
  <si>
    <t>08.06.1994</t>
  </si>
  <si>
    <t>3194 - 5</t>
  </si>
  <si>
    <t>Aaraji No. 81/1/2 of Seller</t>
  </si>
  <si>
    <t>Aaraji No. 91/2 of Seller</t>
  </si>
  <si>
    <t>84 - 88</t>
  </si>
  <si>
    <t>Land of Buyer 89/1</t>
  </si>
  <si>
    <t>Land of Buyer part of 82</t>
  </si>
  <si>
    <t>Land Khsara No. 81 Mahendra</t>
  </si>
  <si>
    <t>Land of Buyer 82 &amp; 90/1</t>
  </si>
  <si>
    <t>82/1/2 &amp; 91/2</t>
  </si>
  <si>
    <t>26.07.1994</t>
  </si>
  <si>
    <t>3239 - 7</t>
  </si>
  <si>
    <t>85-91</t>
  </si>
  <si>
    <t>Aaraji No. 82/1/2 Land of Buyer</t>
  </si>
  <si>
    <t>Aaraji Khsara No. 95,96</t>
  </si>
  <si>
    <t>Aaraji of Ram Lakhan</t>
  </si>
  <si>
    <t>82/2 &amp; 82/1/3</t>
  </si>
  <si>
    <t>Shri Surendra Kumar Israni,</t>
  </si>
  <si>
    <t>3239 - 5</t>
  </si>
  <si>
    <t>92 -96</t>
  </si>
  <si>
    <t>82/1/1(Ka)</t>
  </si>
  <si>
    <t>Smt.Mulchand Israni</t>
  </si>
  <si>
    <t>02.09.1994</t>
  </si>
  <si>
    <t>3261 - 7</t>
  </si>
  <si>
    <t>75-81</t>
  </si>
  <si>
    <t>Aaraji No. 86/2 of Rajendra</t>
  </si>
  <si>
    <t xml:space="preserve">86/1 &amp; 87/1 </t>
  </si>
  <si>
    <t>Shri Jamdarwa</t>
  </si>
  <si>
    <t>05.09.2000</t>
  </si>
  <si>
    <t>4495 - 8</t>
  </si>
  <si>
    <t>09-16</t>
  </si>
  <si>
    <t>Aaraji Khsara No. 87/1, Khaira</t>
  </si>
  <si>
    <t>Aaraji Khsara No. 86/1, Khaira</t>
  </si>
  <si>
    <t>Aaraji Khsara No. 89/2, Khaira</t>
  </si>
  <si>
    <t>Aaraji Khsara No. 161,162</t>
  </si>
  <si>
    <t>86/2, 87/2</t>
  </si>
  <si>
    <t xml:space="preserve">(Got in exchange) from </t>
  </si>
  <si>
    <t>Total -C</t>
  </si>
  <si>
    <t>Grand Total- (A+B+C)</t>
  </si>
  <si>
    <t>REMARKS:-</t>
  </si>
  <si>
    <t>2. All the land parcel mention above are freehold land and are present  in three different neighbouring  villages namely Khobhar, Khaira &amp; Khairi</t>
  </si>
  <si>
    <t xml:space="preserve">3. Land in Khobhar Village are in small Patches and is demarcated </t>
  </si>
  <si>
    <t>1. All the land mentioned above belong to M/s Vindhya Telelinks Ltd. as per the ownership document provided to us by the Bank/Client</t>
  </si>
  <si>
    <t>4. All the Land Parcel Present in Khaira and Khairi is Demarcated from three sides and is not demarcated along the Southern/Nala side</t>
  </si>
  <si>
    <t>6. we  have done the valuation considering the land as non-agricultural.</t>
  </si>
  <si>
    <t>5. All the land parcel is converted into Residential or Industrial. We don’t have any information regardiong which khasra No. is converted into Industrial or which Khasra No. is residential.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</si>
</sst>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.00_ ;_ [$₹-4009]\ * \-#,##0.00_ ;_ [$₹-4009]\ * &quot;-&quot;??_ ;_ @_ 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/>
    </xf>
    <xf numFmtId="167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7" fontId="0" fillId="0" borderId="1" xfId="0" applyNumberFormat="1" applyBorder="1"/>
    <xf numFmtId="44" fontId="0" fillId="0" borderId="0" xfId="0" applyNumberFormat="1"/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0" xfId="0" applyNumberFormat="1"/>
    <xf numFmtId="9" fontId="0" fillId="0" borderId="0" xfId="0" applyNumberFormat="1"/>
    <xf numFmtId="168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44" fontId="1" fillId="0" borderId="1" xfId="1" applyFont="1" applyFill="1" applyBorder="1"/>
    <xf numFmtId="4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/>
    <xf numFmtId="0" fontId="1" fillId="0" borderId="1" xfId="0" quotePrefix="1" applyFont="1" applyFill="1" applyBorder="1" applyAlignment="1">
      <alignment horizontal="center" vertical="center"/>
    </xf>
    <xf numFmtId="3" fontId="1" fillId="0" borderId="1" xfId="0" quotePrefix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" fontId="1" fillId="0" borderId="1" xfId="0" quotePrefix="1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2" fontId="1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44" fontId="11" fillId="0" borderId="1" xfId="1" applyFont="1" applyFill="1" applyBorder="1"/>
    <xf numFmtId="44" fontId="2" fillId="0" borderId="1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44" fontId="1" fillId="0" borderId="9" xfId="1" applyFont="1" applyFill="1" applyBorder="1" applyAlignment="1">
      <alignment horizontal="center" vertical="center"/>
    </xf>
    <xf numFmtId="44" fontId="1" fillId="0" borderId="10" xfId="1" applyFont="1" applyFill="1" applyBorder="1" applyAlignment="1">
      <alignment horizontal="center" vertical="center"/>
    </xf>
    <xf numFmtId="44" fontId="1" fillId="0" borderId="9" xfId="0" applyNumberFormat="1" applyFont="1" applyFill="1" applyBorder="1" applyAlignment="1">
      <alignment horizontal="center" vertical="center"/>
    </xf>
    <xf numFmtId="44" fontId="1" fillId="0" borderId="10" xfId="0" applyNumberFormat="1" applyFont="1" applyFill="1" applyBorder="1" applyAlignment="1">
      <alignment horizontal="center" vertical="center"/>
    </xf>
    <xf numFmtId="44" fontId="1" fillId="0" borderId="9" xfId="1" applyFont="1" applyFill="1" applyBorder="1" applyAlignment="1">
      <alignment vertical="center"/>
    </xf>
    <xf numFmtId="44" fontId="1" fillId="0" borderId="5" xfId="1" applyFont="1" applyFill="1" applyBorder="1" applyAlignment="1">
      <alignment vertical="center"/>
    </xf>
    <xf numFmtId="44" fontId="1" fillId="0" borderId="10" xfId="1" applyFont="1" applyFill="1" applyBorder="1" applyAlignment="1">
      <alignment vertical="center"/>
    </xf>
    <xf numFmtId="44" fontId="1" fillId="0" borderId="5" xfId="0" applyNumberFormat="1" applyFont="1" applyFill="1" applyBorder="1" applyAlignment="1">
      <alignment horizontal="center" vertical="center"/>
    </xf>
    <xf numFmtId="0" fontId="1" fillId="0" borderId="9" xfId="0" quotePrefix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vertical="center"/>
    </xf>
    <xf numFmtId="0" fontId="4" fillId="7" borderId="1" xfId="0" applyFont="1" applyFill="1" applyBorder="1"/>
    <xf numFmtId="44" fontId="4" fillId="7" borderId="9" xfId="1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44" fontId="4" fillId="7" borderId="10" xfId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58"/>
  <sheetViews>
    <sheetView topLeftCell="B1" workbookViewId="0">
      <pane xSplit="5" ySplit="9" topLeftCell="G10" activePane="bottomRight" state="frozen"/>
      <selection activeCell="B1" sqref="B1"/>
      <selection pane="topRight" activeCell="G1" sqref="G1"/>
      <selection pane="bottomLeft" activeCell="B10" sqref="B10"/>
      <selection pane="bottomRight" activeCell="G37" sqref="G37"/>
    </sheetView>
  </sheetViews>
  <sheetFormatPr defaultRowHeight="15" x14ac:dyDescent="0.25"/>
  <cols>
    <col min="2" max="2" width="6.85546875" customWidth="1"/>
    <col min="3" max="3" width="15.28515625" bestFit="1" customWidth="1"/>
    <col min="4" max="4" width="34" bestFit="1" customWidth="1"/>
    <col min="5" max="5" width="40.140625" bestFit="1" customWidth="1"/>
    <col min="6" max="6" width="28.42578125" bestFit="1" customWidth="1"/>
    <col min="7" max="7" width="12.28515625" bestFit="1" customWidth="1"/>
    <col min="8" max="8" width="8.5703125" bestFit="1" customWidth="1"/>
    <col min="9" max="9" width="6.85546875" customWidth="1"/>
    <col min="10" max="10" width="12.28515625" customWidth="1"/>
    <col min="11" max="11" width="10.28515625" customWidth="1"/>
  </cols>
  <sheetData>
    <row r="4" spans="2:12" ht="30" x14ac:dyDescent="0.25">
      <c r="B4" s="14" t="s">
        <v>26</v>
      </c>
      <c r="C4" s="14" t="s">
        <v>1</v>
      </c>
      <c r="D4" s="14" t="s">
        <v>11</v>
      </c>
      <c r="E4" s="14" t="s">
        <v>5</v>
      </c>
      <c r="F4" s="15" t="s">
        <v>20</v>
      </c>
      <c r="G4" s="15" t="s">
        <v>13</v>
      </c>
      <c r="H4" s="15" t="s">
        <v>14</v>
      </c>
      <c r="I4" s="15" t="s">
        <v>15</v>
      </c>
      <c r="J4" s="15" t="s">
        <v>3</v>
      </c>
      <c r="K4" s="15" t="s">
        <v>4</v>
      </c>
    </row>
    <row r="5" spans="2:12" x14ac:dyDescent="0.25">
      <c r="B5" s="13">
        <v>1</v>
      </c>
      <c r="C5" s="2" t="s">
        <v>2</v>
      </c>
      <c r="D5" s="2" t="s">
        <v>44</v>
      </c>
      <c r="E5" s="2" t="s">
        <v>39</v>
      </c>
      <c r="F5" s="2" t="s">
        <v>99</v>
      </c>
      <c r="G5" s="6">
        <v>7027</v>
      </c>
      <c r="H5" s="6">
        <f>G5*10.7639</f>
        <v>75637.925300000003</v>
      </c>
      <c r="I5" s="2">
        <v>31</v>
      </c>
      <c r="J5" s="2">
        <v>1984</v>
      </c>
      <c r="K5" s="2">
        <v>2022</v>
      </c>
      <c r="L5" s="26"/>
    </row>
    <row r="6" spans="2:12" x14ac:dyDescent="0.25">
      <c r="B6" s="13">
        <v>2</v>
      </c>
      <c r="C6" s="2" t="s">
        <v>2</v>
      </c>
      <c r="D6" s="2" t="s">
        <v>45</v>
      </c>
      <c r="E6" s="2" t="s">
        <v>40</v>
      </c>
      <c r="F6" s="2" t="s">
        <v>99</v>
      </c>
      <c r="G6" s="6">
        <v>196</v>
      </c>
      <c r="H6" s="6">
        <f t="shared" ref="H6:H50" si="0">G6*10.7639</f>
        <v>2109.7244000000001</v>
      </c>
      <c r="I6" s="2">
        <v>25</v>
      </c>
      <c r="J6" s="2">
        <v>1985</v>
      </c>
      <c r="K6" s="2">
        <v>2022</v>
      </c>
    </row>
    <row r="7" spans="2:12" x14ac:dyDescent="0.25">
      <c r="B7" s="13">
        <v>3</v>
      </c>
      <c r="C7" s="2" t="s">
        <v>2</v>
      </c>
      <c r="D7" s="2" t="s">
        <v>46</v>
      </c>
      <c r="E7" s="2" t="s">
        <v>40</v>
      </c>
      <c r="F7" s="2" t="s">
        <v>99</v>
      </c>
      <c r="G7" s="6">
        <v>126</v>
      </c>
      <c r="H7" s="6">
        <f t="shared" si="0"/>
        <v>1356.2513999999999</v>
      </c>
      <c r="I7" s="2">
        <v>25</v>
      </c>
      <c r="J7" s="2">
        <v>1985</v>
      </c>
      <c r="K7" s="2">
        <v>2022</v>
      </c>
    </row>
    <row r="8" spans="2:12" x14ac:dyDescent="0.25">
      <c r="B8" s="13">
        <v>4</v>
      </c>
      <c r="C8" s="2" t="s">
        <v>2</v>
      </c>
      <c r="D8" s="2" t="s">
        <v>47</v>
      </c>
      <c r="E8" s="2" t="s">
        <v>40</v>
      </c>
      <c r="F8" s="2" t="s">
        <v>99</v>
      </c>
      <c r="G8" s="6">
        <v>126</v>
      </c>
      <c r="H8" s="6">
        <f t="shared" si="0"/>
        <v>1356.2513999999999</v>
      </c>
      <c r="I8" s="2">
        <v>20</v>
      </c>
      <c r="J8" s="2">
        <v>1985</v>
      </c>
      <c r="K8" s="2">
        <v>2022</v>
      </c>
    </row>
    <row r="9" spans="2:12" x14ac:dyDescent="0.25">
      <c r="B9" s="13">
        <v>5</v>
      </c>
      <c r="C9" s="2" t="s">
        <v>2</v>
      </c>
      <c r="D9" s="2" t="s">
        <v>48</v>
      </c>
      <c r="E9" s="2" t="s">
        <v>40</v>
      </c>
      <c r="F9" s="2" t="s">
        <v>99</v>
      </c>
      <c r="G9" s="6">
        <v>2240</v>
      </c>
      <c r="H9" s="6">
        <f t="shared" si="0"/>
        <v>24111.135999999999</v>
      </c>
      <c r="I9" s="2">
        <v>25</v>
      </c>
      <c r="J9" s="2">
        <v>1984</v>
      </c>
      <c r="K9" s="2">
        <v>2022</v>
      </c>
    </row>
    <row r="10" spans="2:12" x14ac:dyDescent="0.25">
      <c r="B10" s="13">
        <v>6</v>
      </c>
      <c r="C10" s="2" t="s">
        <v>92</v>
      </c>
      <c r="D10" s="2" t="s">
        <v>49</v>
      </c>
      <c r="E10" s="2" t="s">
        <v>40</v>
      </c>
      <c r="F10" s="2" t="s">
        <v>99</v>
      </c>
      <c r="G10" s="6">
        <v>405.8</v>
      </c>
      <c r="H10" s="6">
        <f t="shared" si="0"/>
        <v>4367.9906199999996</v>
      </c>
      <c r="I10" s="2">
        <v>12</v>
      </c>
      <c r="J10" s="2">
        <v>1986</v>
      </c>
      <c r="K10" s="2">
        <v>2022</v>
      </c>
    </row>
    <row r="11" spans="2:12" x14ac:dyDescent="0.25">
      <c r="B11" s="13">
        <v>7</v>
      </c>
      <c r="C11" s="2" t="s">
        <v>92</v>
      </c>
      <c r="D11" s="2" t="s">
        <v>50</v>
      </c>
      <c r="E11" s="2" t="s">
        <v>40</v>
      </c>
      <c r="F11" s="2" t="s">
        <v>99</v>
      </c>
      <c r="G11" s="6">
        <v>844.94</v>
      </c>
      <c r="H11" s="6">
        <f t="shared" si="0"/>
        <v>9094.8496660000001</v>
      </c>
      <c r="I11" s="2">
        <v>10</v>
      </c>
      <c r="J11" s="2">
        <v>1985</v>
      </c>
      <c r="K11" s="2">
        <v>2022</v>
      </c>
    </row>
    <row r="12" spans="2:12" x14ac:dyDescent="0.25">
      <c r="B12" s="13">
        <v>8</v>
      </c>
      <c r="C12" s="2" t="s">
        <v>92</v>
      </c>
      <c r="D12" s="2" t="s">
        <v>51</v>
      </c>
      <c r="E12" s="2" t="s">
        <v>40</v>
      </c>
      <c r="F12" s="2" t="s">
        <v>99</v>
      </c>
      <c r="G12" s="6">
        <v>844.94</v>
      </c>
      <c r="H12" s="6">
        <f t="shared" si="0"/>
        <v>9094.8496660000001</v>
      </c>
      <c r="I12" s="2">
        <v>10</v>
      </c>
      <c r="J12" s="2">
        <v>1985</v>
      </c>
      <c r="K12" s="2">
        <v>2022</v>
      </c>
    </row>
    <row r="13" spans="2:12" x14ac:dyDescent="0.25">
      <c r="B13" s="13">
        <v>9</v>
      </c>
      <c r="C13" s="2" t="s">
        <v>93</v>
      </c>
      <c r="D13" s="2" t="s">
        <v>52</v>
      </c>
      <c r="E13" s="2" t="s">
        <v>40</v>
      </c>
      <c r="F13" s="2" t="s">
        <v>99</v>
      </c>
      <c r="G13" s="6">
        <v>1103.19</v>
      </c>
      <c r="H13" s="6">
        <f t="shared" si="0"/>
        <v>11874.626840999999</v>
      </c>
      <c r="I13" s="2">
        <v>10</v>
      </c>
      <c r="J13" s="2">
        <v>1986</v>
      </c>
      <c r="K13" s="2">
        <v>2022</v>
      </c>
    </row>
    <row r="14" spans="2:12" x14ac:dyDescent="0.25">
      <c r="B14" s="13">
        <v>10</v>
      </c>
      <c r="C14" s="2" t="s">
        <v>92</v>
      </c>
      <c r="D14" s="2" t="s">
        <v>53</v>
      </c>
      <c r="E14" s="2" t="s">
        <v>40</v>
      </c>
      <c r="F14" s="2" t="s">
        <v>99</v>
      </c>
      <c r="G14" s="6">
        <v>1049.3800000000001</v>
      </c>
      <c r="H14" s="6">
        <f t="shared" si="0"/>
        <v>11295.421382</v>
      </c>
      <c r="I14" s="2">
        <v>10</v>
      </c>
      <c r="J14" s="2">
        <v>1985</v>
      </c>
      <c r="K14" s="2">
        <v>2022</v>
      </c>
    </row>
    <row r="15" spans="2:12" x14ac:dyDescent="0.25">
      <c r="B15" s="13">
        <v>11</v>
      </c>
      <c r="C15" s="2" t="s">
        <v>2</v>
      </c>
      <c r="D15" s="2" t="s">
        <v>54</v>
      </c>
      <c r="E15" s="2" t="s">
        <v>39</v>
      </c>
      <c r="F15" s="2" t="s">
        <v>99</v>
      </c>
      <c r="G15" s="6">
        <v>480</v>
      </c>
      <c r="H15" s="6">
        <f t="shared" si="0"/>
        <v>5166.6719999999996</v>
      </c>
      <c r="I15" s="2">
        <v>31</v>
      </c>
      <c r="J15" s="2">
        <v>1992</v>
      </c>
      <c r="K15" s="2">
        <v>2022</v>
      </c>
    </row>
    <row r="16" spans="2:12" x14ac:dyDescent="0.25">
      <c r="B16" s="13">
        <v>12</v>
      </c>
      <c r="C16" s="2" t="s">
        <v>2</v>
      </c>
      <c r="D16" s="2" t="s">
        <v>55</v>
      </c>
      <c r="E16" s="2" t="s">
        <v>39</v>
      </c>
      <c r="F16" s="2" t="s">
        <v>99</v>
      </c>
      <c r="G16" s="6">
        <v>2240.4699999999998</v>
      </c>
      <c r="H16" s="6">
        <f t="shared" si="0"/>
        <v>24116.195032999996</v>
      </c>
      <c r="I16" s="2">
        <v>31</v>
      </c>
      <c r="J16" s="2">
        <v>1992</v>
      </c>
      <c r="K16" s="2">
        <v>2022</v>
      </c>
    </row>
    <row r="17" spans="2:11" x14ac:dyDescent="0.25">
      <c r="B17" s="13">
        <v>13</v>
      </c>
      <c r="C17" s="2" t="s">
        <v>2</v>
      </c>
      <c r="D17" s="2" t="s">
        <v>56</v>
      </c>
      <c r="E17" s="2" t="s">
        <v>39</v>
      </c>
      <c r="F17" s="2" t="s">
        <v>99</v>
      </c>
      <c r="G17" s="6">
        <v>7861</v>
      </c>
      <c r="H17" s="6">
        <f t="shared" si="0"/>
        <v>84615.017899999992</v>
      </c>
      <c r="I17" s="2">
        <v>31</v>
      </c>
      <c r="J17" s="2">
        <v>1993</v>
      </c>
      <c r="K17" s="2">
        <v>2022</v>
      </c>
    </row>
    <row r="18" spans="2:11" x14ac:dyDescent="0.25">
      <c r="B18" s="13">
        <v>14</v>
      </c>
      <c r="C18" s="2" t="s">
        <v>94</v>
      </c>
      <c r="D18" s="2" t="s">
        <v>57</v>
      </c>
      <c r="E18" s="28" t="s">
        <v>40</v>
      </c>
      <c r="F18" s="2" t="s">
        <v>99</v>
      </c>
      <c r="G18" s="6">
        <v>844.94</v>
      </c>
      <c r="H18" s="6">
        <f t="shared" si="0"/>
        <v>9094.8496660000001</v>
      </c>
      <c r="I18" s="28">
        <v>10</v>
      </c>
      <c r="J18" s="2">
        <v>1993</v>
      </c>
      <c r="K18" s="2">
        <v>2022</v>
      </c>
    </row>
    <row r="19" spans="2:11" x14ac:dyDescent="0.25">
      <c r="B19" s="13">
        <v>15</v>
      </c>
      <c r="C19" s="2" t="s">
        <v>2</v>
      </c>
      <c r="D19" s="2" t="s">
        <v>58</v>
      </c>
      <c r="E19" s="28" t="s">
        <v>41</v>
      </c>
      <c r="F19" s="2" t="s">
        <v>99</v>
      </c>
      <c r="G19" s="6">
        <v>113.88</v>
      </c>
      <c r="H19" s="6">
        <f t="shared" si="0"/>
        <v>1225.7929319999998</v>
      </c>
      <c r="I19" s="28">
        <v>10</v>
      </c>
      <c r="J19" s="2">
        <v>1993</v>
      </c>
      <c r="K19" s="2">
        <v>2022</v>
      </c>
    </row>
    <row r="20" spans="2:11" x14ac:dyDescent="0.25">
      <c r="B20" s="13">
        <v>16</v>
      </c>
      <c r="C20" s="2" t="s">
        <v>2</v>
      </c>
      <c r="D20" s="2" t="s">
        <v>59</v>
      </c>
      <c r="E20" s="28" t="s">
        <v>41</v>
      </c>
      <c r="F20" s="2" t="s">
        <v>99</v>
      </c>
      <c r="G20" s="6">
        <v>165.18</v>
      </c>
      <c r="H20" s="6">
        <f t="shared" si="0"/>
        <v>1777.981002</v>
      </c>
      <c r="I20" s="28">
        <v>10</v>
      </c>
      <c r="J20" s="2">
        <v>1993</v>
      </c>
      <c r="K20" s="2">
        <v>2022</v>
      </c>
    </row>
    <row r="21" spans="2:11" x14ac:dyDescent="0.25">
      <c r="B21" s="13">
        <v>17</v>
      </c>
      <c r="C21" s="2" t="s">
        <v>2</v>
      </c>
      <c r="D21" s="2" t="s">
        <v>60</v>
      </c>
      <c r="E21" s="28" t="s">
        <v>41</v>
      </c>
      <c r="F21" s="2" t="s">
        <v>99</v>
      </c>
      <c r="G21" s="6">
        <v>165.18</v>
      </c>
      <c r="H21" s="6">
        <f t="shared" si="0"/>
        <v>1777.981002</v>
      </c>
      <c r="I21" s="28">
        <v>10</v>
      </c>
      <c r="J21" s="2">
        <v>1993</v>
      </c>
      <c r="K21" s="2">
        <v>2022</v>
      </c>
    </row>
    <row r="22" spans="2:11" x14ac:dyDescent="0.25">
      <c r="B22" s="13">
        <v>18</v>
      </c>
      <c r="C22" s="2" t="s">
        <v>95</v>
      </c>
      <c r="D22" s="2" t="s">
        <v>61</v>
      </c>
      <c r="E22" s="28" t="s">
        <v>41</v>
      </c>
      <c r="F22" s="2" t="s">
        <v>99</v>
      </c>
      <c r="G22" s="6">
        <v>372.08</v>
      </c>
      <c r="H22" s="6">
        <f t="shared" si="0"/>
        <v>4005.0319119999995</v>
      </c>
      <c r="I22" s="28">
        <v>10</v>
      </c>
      <c r="J22" s="2">
        <v>1993</v>
      </c>
      <c r="K22" s="2">
        <v>2022</v>
      </c>
    </row>
    <row r="23" spans="2:11" x14ac:dyDescent="0.25">
      <c r="B23" s="13">
        <v>19</v>
      </c>
      <c r="C23" s="2" t="s">
        <v>96</v>
      </c>
      <c r="D23" s="2" t="s">
        <v>62</v>
      </c>
      <c r="E23" s="28" t="s">
        <v>40</v>
      </c>
      <c r="F23" s="2" t="s">
        <v>99</v>
      </c>
      <c r="G23" s="6">
        <v>1450</v>
      </c>
      <c r="H23" s="6">
        <f t="shared" si="0"/>
        <v>15607.654999999999</v>
      </c>
      <c r="I23" s="28">
        <v>15</v>
      </c>
      <c r="J23" s="2">
        <v>1993</v>
      </c>
      <c r="K23" s="2">
        <v>2022</v>
      </c>
    </row>
    <row r="24" spans="2:11" x14ac:dyDescent="0.25">
      <c r="B24" s="13">
        <v>20</v>
      </c>
      <c r="C24" s="2" t="s">
        <v>2</v>
      </c>
      <c r="D24" s="2" t="s">
        <v>63</v>
      </c>
      <c r="E24" s="28" t="s">
        <v>40</v>
      </c>
      <c r="F24" s="2" t="s">
        <v>99</v>
      </c>
      <c r="G24" s="6">
        <v>524.69200000000001</v>
      </c>
      <c r="H24" s="6">
        <f t="shared" si="0"/>
        <v>5647.7322187999998</v>
      </c>
      <c r="I24" s="28">
        <v>10</v>
      </c>
      <c r="J24" s="2">
        <v>1993</v>
      </c>
      <c r="K24" s="2">
        <v>2022</v>
      </c>
    </row>
    <row r="25" spans="2:11" x14ac:dyDescent="0.25">
      <c r="B25" s="13">
        <v>21</v>
      </c>
      <c r="C25" s="2" t="s">
        <v>97</v>
      </c>
      <c r="D25" s="2" t="s">
        <v>64</v>
      </c>
      <c r="E25" s="28" t="s">
        <v>40</v>
      </c>
      <c r="F25" s="2" t="s">
        <v>99</v>
      </c>
      <c r="G25" s="6">
        <v>21.364999999999998</v>
      </c>
      <c r="H25" s="6">
        <f t="shared" si="0"/>
        <v>229.97072349999996</v>
      </c>
      <c r="I25" s="28">
        <v>80</v>
      </c>
      <c r="J25" s="2">
        <v>1993</v>
      </c>
      <c r="K25" s="2">
        <v>2022</v>
      </c>
    </row>
    <row r="26" spans="2:11" x14ac:dyDescent="0.25">
      <c r="B26" s="13">
        <v>22</v>
      </c>
      <c r="C26" s="2" t="s">
        <v>98</v>
      </c>
      <c r="D26" s="2" t="s">
        <v>65</v>
      </c>
      <c r="E26" s="28" t="s">
        <v>40</v>
      </c>
      <c r="F26" s="2" t="s">
        <v>99</v>
      </c>
      <c r="G26" s="6">
        <v>1103.19</v>
      </c>
      <c r="H26" s="6">
        <f t="shared" si="0"/>
        <v>11874.626840999999</v>
      </c>
      <c r="I26" s="28">
        <v>10</v>
      </c>
      <c r="J26" s="2">
        <v>1993</v>
      </c>
      <c r="K26" s="2">
        <v>2022</v>
      </c>
    </row>
    <row r="27" spans="2:11" x14ac:dyDescent="0.25">
      <c r="B27" s="13">
        <v>23</v>
      </c>
      <c r="C27" s="2" t="s">
        <v>2</v>
      </c>
      <c r="D27" s="2" t="s">
        <v>66</v>
      </c>
      <c r="E27" s="28" t="s">
        <v>39</v>
      </c>
      <c r="F27" s="2" t="s">
        <v>99</v>
      </c>
      <c r="G27" s="6">
        <v>147</v>
      </c>
      <c r="H27" s="6">
        <f t="shared" si="0"/>
        <v>1582.2933</v>
      </c>
      <c r="I27" s="28">
        <v>10</v>
      </c>
      <c r="J27" s="2">
        <v>1993</v>
      </c>
      <c r="K27" s="2">
        <v>2022</v>
      </c>
    </row>
    <row r="28" spans="2:11" x14ac:dyDescent="0.25">
      <c r="B28" s="13">
        <v>24</v>
      </c>
      <c r="C28" s="2" t="s">
        <v>2</v>
      </c>
      <c r="D28" s="2" t="s">
        <v>67</v>
      </c>
      <c r="E28" s="29" t="s">
        <v>40</v>
      </c>
      <c r="F28" s="2" t="s">
        <v>99</v>
      </c>
      <c r="G28" s="6">
        <v>48</v>
      </c>
      <c r="H28" s="6">
        <f t="shared" si="0"/>
        <v>516.66719999999998</v>
      </c>
      <c r="I28" s="29">
        <v>15</v>
      </c>
      <c r="J28" s="2">
        <v>1993</v>
      </c>
      <c r="K28" s="2">
        <v>2022</v>
      </c>
    </row>
    <row r="29" spans="2:11" x14ac:dyDescent="0.25">
      <c r="B29" s="13">
        <v>25</v>
      </c>
      <c r="C29" s="2" t="s">
        <v>2</v>
      </c>
      <c r="D29" s="2" t="s">
        <v>68</v>
      </c>
      <c r="E29" s="29" t="s">
        <v>40</v>
      </c>
      <c r="F29" s="2" t="s">
        <v>99</v>
      </c>
      <c r="G29" s="6">
        <v>160</v>
      </c>
      <c r="H29" s="6">
        <f t="shared" si="0"/>
        <v>1722.2239999999999</v>
      </c>
      <c r="I29" s="29">
        <v>15</v>
      </c>
      <c r="J29" s="2">
        <v>1993</v>
      </c>
      <c r="K29" s="2">
        <v>2022</v>
      </c>
    </row>
    <row r="30" spans="2:11" x14ac:dyDescent="0.25">
      <c r="B30" s="13">
        <v>26</v>
      </c>
      <c r="C30" s="2" t="s">
        <v>2</v>
      </c>
      <c r="D30" s="2" t="s">
        <v>69</v>
      </c>
      <c r="E30" s="29" t="s">
        <v>40</v>
      </c>
      <c r="F30" s="2" t="s">
        <v>99</v>
      </c>
      <c r="G30" s="6">
        <v>105</v>
      </c>
      <c r="H30" s="6">
        <f t="shared" si="0"/>
        <v>1130.2094999999999</v>
      </c>
      <c r="I30" s="29">
        <v>15</v>
      </c>
      <c r="J30" s="2">
        <v>1993</v>
      </c>
      <c r="K30" s="2">
        <v>2022</v>
      </c>
    </row>
    <row r="31" spans="2:11" x14ac:dyDescent="0.25">
      <c r="B31" s="13">
        <v>27</v>
      </c>
      <c r="C31" s="2" t="s">
        <v>95</v>
      </c>
      <c r="D31" s="2" t="s">
        <v>70</v>
      </c>
      <c r="E31" s="29" t="s">
        <v>40</v>
      </c>
      <c r="F31" s="2" t="s">
        <v>99</v>
      </c>
      <c r="G31" s="6">
        <v>906.98599999999999</v>
      </c>
      <c r="H31" s="6">
        <f t="shared" si="0"/>
        <v>9762.7066053999988</v>
      </c>
      <c r="I31" s="29">
        <v>10</v>
      </c>
      <c r="J31" s="2">
        <v>1994</v>
      </c>
      <c r="K31" s="2">
        <v>2022</v>
      </c>
    </row>
    <row r="32" spans="2:11" x14ac:dyDescent="0.25">
      <c r="B32" s="13">
        <v>28</v>
      </c>
      <c r="C32" s="2" t="s">
        <v>2</v>
      </c>
      <c r="D32" s="2" t="s">
        <v>71</v>
      </c>
      <c r="E32" s="29" t="s">
        <v>40</v>
      </c>
      <c r="F32" s="2" t="s">
        <v>99</v>
      </c>
      <c r="G32" s="6">
        <v>460.4</v>
      </c>
      <c r="H32" s="6">
        <f t="shared" si="0"/>
        <v>4955.6995599999991</v>
      </c>
      <c r="I32" s="29">
        <v>12</v>
      </c>
      <c r="J32" s="2">
        <v>1994</v>
      </c>
      <c r="K32" s="2">
        <v>2022</v>
      </c>
    </row>
    <row r="33" spans="2:11" x14ac:dyDescent="0.25">
      <c r="B33" s="13">
        <v>29</v>
      </c>
      <c r="C33" s="25" t="s">
        <v>2</v>
      </c>
      <c r="D33" s="2" t="s">
        <v>72</v>
      </c>
      <c r="E33" s="29" t="s">
        <v>42</v>
      </c>
      <c r="F33" s="2" t="s">
        <v>99</v>
      </c>
      <c r="G33" s="6">
        <v>588.01</v>
      </c>
      <c r="H33" s="6">
        <f t="shared" si="0"/>
        <v>6329.280839</v>
      </c>
      <c r="I33" s="29">
        <v>31</v>
      </c>
      <c r="J33" s="2">
        <v>1994</v>
      </c>
      <c r="K33" s="2">
        <v>2022</v>
      </c>
    </row>
    <row r="34" spans="2:11" x14ac:dyDescent="0.25">
      <c r="B34" s="13">
        <v>30</v>
      </c>
      <c r="C34" s="25" t="s">
        <v>95</v>
      </c>
      <c r="D34" s="2" t="s">
        <v>73</v>
      </c>
      <c r="E34" s="29" t="s">
        <v>40</v>
      </c>
      <c r="F34" s="2" t="s">
        <v>99</v>
      </c>
      <c r="G34" s="6">
        <v>802.42600000000004</v>
      </c>
      <c r="H34" s="6">
        <f t="shared" si="0"/>
        <v>8637.2332213999998</v>
      </c>
      <c r="I34" s="29">
        <v>10</v>
      </c>
      <c r="J34" s="2">
        <v>1994</v>
      </c>
      <c r="K34" s="2">
        <v>2022</v>
      </c>
    </row>
    <row r="35" spans="2:11" x14ac:dyDescent="0.25">
      <c r="B35" s="13">
        <v>31</v>
      </c>
      <c r="C35" s="25" t="s">
        <v>98</v>
      </c>
      <c r="D35" s="2" t="s">
        <v>74</v>
      </c>
      <c r="E35" s="29" t="s">
        <v>40</v>
      </c>
      <c r="F35" s="2" t="s">
        <v>99</v>
      </c>
      <c r="G35" s="6">
        <v>1193.2260000000001</v>
      </c>
      <c r="H35" s="6">
        <f t="shared" si="0"/>
        <v>12843.765341400001</v>
      </c>
      <c r="I35" s="29">
        <v>10</v>
      </c>
      <c r="J35" s="2">
        <v>1997</v>
      </c>
      <c r="K35" s="2">
        <v>2022</v>
      </c>
    </row>
    <row r="36" spans="2:11" x14ac:dyDescent="0.25">
      <c r="B36" s="13">
        <v>32</v>
      </c>
      <c r="C36" s="25" t="s">
        <v>2</v>
      </c>
      <c r="D36" s="2" t="s">
        <v>75</v>
      </c>
      <c r="E36" s="29" t="s">
        <v>40</v>
      </c>
      <c r="F36" s="2" t="s">
        <v>99</v>
      </c>
      <c r="G36" s="6">
        <v>225</v>
      </c>
      <c r="H36" s="6">
        <f t="shared" si="0"/>
        <v>2421.8775000000001</v>
      </c>
      <c r="I36" s="29">
        <v>12</v>
      </c>
      <c r="J36" s="2">
        <v>1997</v>
      </c>
      <c r="K36" s="2">
        <v>2022</v>
      </c>
    </row>
    <row r="37" spans="2:11" x14ac:dyDescent="0.25">
      <c r="B37" s="13">
        <v>33</v>
      </c>
      <c r="C37" s="33"/>
      <c r="D37" s="30" t="s">
        <v>76</v>
      </c>
      <c r="E37" s="31"/>
      <c r="F37" s="30" t="s">
        <v>99</v>
      </c>
      <c r="G37" s="32">
        <v>0</v>
      </c>
      <c r="H37" s="32">
        <f t="shared" si="0"/>
        <v>0</v>
      </c>
      <c r="I37" s="31">
        <v>0</v>
      </c>
      <c r="J37" s="30">
        <v>1997</v>
      </c>
      <c r="K37" s="30">
        <v>2022</v>
      </c>
    </row>
    <row r="38" spans="2:11" x14ac:dyDescent="0.25">
      <c r="B38" s="13">
        <v>34</v>
      </c>
      <c r="C38" s="25"/>
      <c r="D38" s="2" t="s">
        <v>77</v>
      </c>
      <c r="E38" s="29" t="s">
        <v>40</v>
      </c>
      <c r="F38" s="2" t="s">
        <v>99</v>
      </c>
      <c r="G38" s="6">
        <v>0</v>
      </c>
      <c r="H38" s="6">
        <f t="shared" si="0"/>
        <v>0</v>
      </c>
      <c r="I38" s="29">
        <v>10</v>
      </c>
      <c r="J38" s="2">
        <v>1997</v>
      </c>
      <c r="K38" s="2">
        <v>2022</v>
      </c>
    </row>
    <row r="39" spans="2:11" x14ac:dyDescent="0.25">
      <c r="B39" s="13">
        <v>35</v>
      </c>
      <c r="C39" s="25" t="s">
        <v>2</v>
      </c>
      <c r="D39" s="2" t="s">
        <v>78</v>
      </c>
      <c r="E39" s="29" t="s">
        <v>40</v>
      </c>
      <c r="F39" s="2" t="s">
        <v>99</v>
      </c>
      <c r="G39" s="6">
        <v>63</v>
      </c>
      <c r="H39" s="6">
        <f t="shared" si="0"/>
        <v>678.12569999999994</v>
      </c>
      <c r="I39" s="29">
        <v>15</v>
      </c>
      <c r="J39" s="2">
        <v>1997</v>
      </c>
      <c r="K39" s="2">
        <v>2022</v>
      </c>
    </row>
    <row r="40" spans="2:11" x14ac:dyDescent="0.25">
      <c r="B40" s="13">
        <v>36</v>
      </c>
      <c r="C40" s="25" t="s">
        <v>2</v>
      </c>
      <c r="D40" s="2" t="s">
        <v>79</v>
      </c>
      <c r="E40" s="29" t="s">
        <v>40</v>
      </c>
      <c r="F40" s="2" t="s">
        <v>99</v>
      </c>
      <c r="G40" s="6">
        <v>84</v>
      </c>
      <c r="H40" s="6">
        <f t="shared" si="0"/>
        <v>904.16759999999999</v>
      </c>
      <c r="I40" s="29">
        <v>25</v>
      </c>
      <c r="J40" s="2">
        <v>1997</v>
      </c>
      <c r="K40" s="2">
        <v>2022</v>
      </c>
    </row>
    <row r="41" spans="2:11" x14ac:dyDescent="0.25">
      <c r="B41" s="13">
        <v>37</v>
      </c>
      <c r="C41" s="25" t="s">
        <v>2</v>
      </c>
      <c r="D41" s="2" t="s">
        <v>66</v>
      </c>
      <c r="E41" s="29" t="s">
        <v>40</v>
      </c>
      <c r="F41" s="2" t="s">
        <v>99</v>
      </c>
      <c r="G41" s="6">
        <v>294</v>
      </c>
      <c r="H41" s="6">
        <f t="shared" si="0"/>
        <v>3164.5866000000001</v>
      </c>
      <c r="I41" s="29">
        <v>25</v>
      </c>
      <c r="J41" s="2">
        <v>1997</v>
      </c>
      <c r="K41" s="2">
        <v>2022</v>
      </c>
    </row>
    <row r="42" spans="2:11" x14ac:dyDescent="0.25">
      <c r="B42" s="13">
        <v>38</v>
      </c>
      <c r="C42" s="25" t="s">
        <v>2</v>
      </c>
      <c r="D42" s="2" t="s">
        <v>80</v>
      </c>
      <c r="E42" s="29" t="s">
        <v>40</v>
      </c>
      <c r="F42" s="2" t="s">
        <v>99</v>
      </c>
      <c r="G42" s="6">
        <v>75.92</v>
      </c>
      <c r="H42" s="6">
        <f t="shared" si="0"/>
        <v>817.19528800000001</v>
      </c>
      <c r="I42" s="29">
        <v>10</v>
      </c>
      <c r="J42" s="2">
        <v>1997</v>
      </c>
      <c r="K42" s="2">
        <v>2022</v>
      </c>
    </row>
    <row r="43" spans="2:11" x14ac:dyDescent="0.25">
      <c r="B43" s="13">
        <v>39</v>
      </c>
      <c r="C43" s="25" t="s">
        <v>2</v>
      </c>
      <c r="D43" s="2" t="s">
        <v>81</v>
      </c>
      <c r="E43" s="29" t="s">
        <v>40</v>
      </c>
      <c r="F43" s="2" t="s">
        <v>99</v>
      </c>
      <c r="G43" s="6">
        <v>126</v>
      </c>
      <c r="H43" s="6">
        <f t="shared" si="0"/>
        <v>1356.2513999999999</v>
      </c>
      <c r="I43" s="29">
        <v>20</v>
      </c>
      <c r="J43" s="2">
        <v>2000</v>
      </c>
      <c r="K43" s="2">
        <v>2022</v>
      </c>
    </row>
    <row r="44" spans="2:11" x14ac:dyDescent="0.25">
      <c r="B44" s="13">
        <v>40</v>
      </c>
      <c r="C44" s="25" t="s">
        <v>2</v>
      </c>
      <c r="D44" s="2" t="s">
        <v>82</v>
      </c>
      <c r="E44" s="29" t="s">
        <v>39</v>
      </c>
      <c r="F44" s="2" t="s">
        <v>99</v>
      </c>
      <c r="G44" s="6">
        <v>6480</v>
      </c>
      <c r="H44" s="6">
        <f t="shared" si="0"/>
        <v>69750.072</v>
      </c>
      <c r="I44" s="29">
        <v>31</v>
      </c>
      <c r="J44" s="2">
        <v>1999</v>
      </c>
      <c r="K44" s="2">
        <v>2022</v>
      </c>
    </row>
    <row r="45" spans="2:11" x14ac:dyDescent="0.25">
      <c r="B45" s="13">
        <v>41</v>
      </c>
      <c r="C45" s="25" t="s">
        <v>2</v>
      </c>
      <c r="D45" s="2" t="s">
        <v>83</v>
      </c>
      <c r="E45" s="29" t="s">
        <v>39</v>
      </c>
      <c r="F45" s="2" t="s">
        <v>99</v>
      </c>
      <c r="G45" s="6">
        <v>3538.5</v>
      </c>
      <c r="H45" s="6">
        <f t="shared" si="0"/>
        <v>38088.060149999998</v>
      </c>
      <c r="I45" s="29">
        <v>31</v>
      </c>
      <c r="J45" s="2">
        <v>2001</v>
      </c>
      <c r="K45" s="2">
        <v>2022</v>
      </c>
    </row>
    <row r="46" spans="2:11" x14ac:dyDescent="0.25">
      <c r="B46" s="13">
        <v>42</v>
      </c>
      <c r="C46" s="25" t="s">
        <v>2</v>
      </c>
      <c r="D46" s="2" t="s">
        <v>84</v>
      </c>
      <c r="E46" s="29" t="s">
        <v>40</v>
      </c>
      <c r="F46" s="2" t="s">
        <v>99</v>
      </c>
      <c r="G46" s="6">
        <v>147</v>
      </c>
      <c r="H46" s="6">
        <f t="shared" si="0"/>
        <v>1582.2933</v>
      </c>
      <c r="I46" s="29">
        <v>25</v>
      </c>
      <c r="J46" s="2">
        <v>2000</v>
      </c>
      <c r="K46" s="2">
        <v>2022</v>
      </c>
    </row>
    <row r="47" spans="2:11" x14ac:dyDescent="0.25">
      <c r="B47" s="13">
        <v>43</v>
      </c>
      <c r="C47" s="25" t="s">
        <v>2</v>
      </c>
      <c r="D47" s="2" t="s">
        <v>85</v>
      </c>
      <c r="E47" s="29" t="s">
        <v>39</v>
      </c>
      <c r="F47" s="2" t="s">
        <v>99</v>
      </c>
      <c r="G47" s="6">
        <v>507.5</v>
      </c>
      <c r="H47" s="6">
        <f t="shared" si="0"/>
        <v>5462.6792500000001</v>
      </c>
      <c r="I47" s="29">
        <v>31</v>
      </c>
      <c r="J47" s="2">
        <v>2014</v>
      </c>
      <c r="K47" s="2">
        <v>2022</v>
      </c>
    </row>
    <row r="48" spans="2:11" x14ac:dyDescent="0.25">
      <c r="B48" s="13">
        <v>44</v>
      </c>
      <c r="C48" s="25" t="s">
        <v>2</v>
      </c>
      <c r="D48" s="2" t="s">
        <v>86</v>
      </c>
      <c r="E48" s="29" t="s">
        <v>39</v>
      </c>
      <c r="F48" s="2" t="s">
        <v>99</v>
      </c>
      <c r="G48" s="6">
        <v>3950</v>
      </c>
      <c r="H48" s="6">
        <f t="shared" si="0"/>
        <v>42517.404999999999</v>
      </c>
      <c r="I48" s="29">
        <v>31</v>
      </c>
      <c r="J48" s="2">
        <v>2017</v>
      </c>
      <c r="K48" s="2">
        <v>2022</v>
      </c>
    </row>
    <row r="49" spans="2:11" x14ac:dyDescent="0.25">
      <c r="B49" s="13">
        <v>45</v>
      </c>
      <c r="C49" s="25" t="s">
        <v>2</v>
      </c>
      <c r="D49" s="2" t="s">
        <v>87</v>
      </c>
      <c r="E49" s="29" t="s">
        <v>39</v>
      </c>
      <c r="F49" s="2" t="s">
        <v>99</v>
      </c>
      <c r="G49" s="6">
        <v>2325</v>
      </c>
      <c r="H49" s="6">
        <f t="shared" si="0"/>
        <v>25026.067499999997</v>
      </c>
      <c r="I49" s="29">
        <v>31</v>
      </c>
      <c r="J49" s="2">
        <v>2018</v>
      </c>
      <c r="K49" s="2">
        <v>2022</v>
      </c>
    </row>
    <row r="50" spans="2:11" ht="30" x14ac:dyDescent="0.25">
      <c r="B50" s="13">
        <v>46</v>
      </c>
      <c r="C50" s="25" t="s">
        <v>91</v>
      </c>
      <c r="D50" s="2" t="s">
        <v>88</v>
      </c>
      <c r="E50" s="29" t="s">
        <v>43</v>
      </c>
      <c r="F50" s="2" t="s">
        <v>99</v>
      </c>
      <c r="G50" s="6">
        <v>4559.386617100372</v>
      </c>
      <c r="H50" s="6">
        <f t="shared" si="0"/>
        <v>49076.78160780669</v>
      </c>
      <c r="I50" s="29">
        <v>31</v>
      </c>
      <c r="J50" s="2">
        <v>2018</v>
      </c>
      <c r="K50" s="2">
        <v>2022</v>
      </c>
    </row>
    <row r="51" spans="2:11" x14ac:dyDescent="0.25"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2:11" x14ac:dyDescent="0.25">
      <c r="B52" s="26"/>
    </row>
    <row r="53" spans="2:11" x14ac:dyDescent="0.25">
      <c r="B53" s="26"/>
    </row>
    <row r="54" spans="2:11" x14ac:dyDescent="0.25">
      <c r="B54" s="26"/>
    </row>
    <row r="55" spans="2:11" x14ac:dyDescent="0.25">
      <c r="B55" s="26"/>
    </row>
    <row r="56" spans="2:11" x14ac:dyDescent="0.25">
      <c r="B56" s="26"/>
    </row>
    <row r="57" spans="2:11" x14ac:dyDescent="0.25">
      <c r="B57" s="26"/>
    </row>
    <row r="58" spans="2:11" x14ac:dyDescent="0.25">
      <c r="B58" s="27"/>
    </row>
  </sheetData>
  <autoFilter ref="B4:K50" xr:uid="{00000000-0009-0000-0000-000000000000}"/>
  <mergeCells count="1">
    <mergeCell ref="B51:K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B2:Z54"/>
  <sheetViews>
    <sheetView topLeftCell="C1" zoomScaleNormal="100" workbookViewId="0">
      <selection activeCell="E51" sqref="E51"/>
    </sheetView>
  </sheetViews>
  <sheetFormatPr defaultRowHeight="15" x14ac:dyDescent="0.25"/>
  <cols>
    <col min="2" max="2" width="10.28515625" bestFit="1" customWidth="1"/>
    <col min="3" max="3" width="17.28515625" bestFit="1" customWidth="1"/>
    <col min="4" max="4" width="35.85546875" bestFit="1" customWidth="1"/>
    <col min="5" max="5" width="41.7109375" bestFit="1" customWidth="1"/>
    <col min="6" max="6" width="12.28515625" bestFit="1" customWidth="1"/>
    <col min="7" max="7" width="15.42578125" bestFit="1" customWidth="1"/>
    <col min="8" max="8" width="11" bestFit="1" customWidth="1"/>
    <col min="9" max="9" width="9.5703125" bestFit="1" customWidth="1"/>
    <col min="10" max="10" width="6.85546875" customWidth="1"/>
    <col min="11" max="11" width="11.140625" bestFit="1" customWidth="1"/>
    <col min="12" max="12" width="9.140625" bestFit="1" customWidth="1"/>
    <col min="13" max="13" width="12.85546875" bestFit="1" customWidth="1"/>
    <col min="14" max="14" width="11.42578125" bestFit="1" customWidth="1"/>
    <col min="15" max="15" width="7.85546875" bestFit="1" customWidth="1"/>
    <col min="16" max="16" width="12.42578125" bestFit="1" customWidth="1"/>
    <col min="17" max="18" width="13.85546875" bestFit="1" customWidth="1"/>
    <col min="19" max="19" width="18.85546875" bestFit="1" customWidth="1"/>
    <col min="20" max="20" width="15.42578125" bestFit="1" customWidth="1"/>
    <col min="21" max="21" width="18.7109375" bestFit="1" customWidth="1"/>
    <col min="22" max="22" width="11.42578125" bestFit="1" customWidth="1"/>
    <col min="23" max="23" width="19.7109375" bestFit="1" customWidth="1"/>
    <col min="24" max="24" width="12" bestFit="1" customWidth="1"/>
    <col min="25" max="26" width="14.28515625" bestFit="1" customWidth="1"/>
  </cols>
  <sheetData>
    <row r="2" spans="2:26" ht="15.75" x14ac:dyDescent="0.25">
      <c r="B2" s="84" t="s">
        <v>35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2:26" s="16" customFormat="1" ht="60" x14ac:dyDescent="0.25">
      <c r="B3" s="14" t="s">
        <v>0</v>
      </c>
      <c r="C3" s="14" t="s">
        <v>1</v>
      </c>
      <c r="D3" s="14" t="s">
        <v>11</v>
      </c>
      <c r="E3" s="14" t="s">
        <v>5</v>
      </c>
      <c r="F3" s="15" t="s">
        <v>20</v>
      </c>
      <c r="G3" s="15" t="s">
        <v>36</v>
      </c>
      <c r="H3" s="15" t="s">
        <v>13</v>
      </c>
      <c r="I3" s="15" t="s">
        <v>14</v>
      </c>
      <c r="J3" s="15" t="s">
        <v>15</v>
      </c>
      <c r="K3" s="15" t="s">
        <v>3</v>
      </c>
      <c r="L3" s="15" t="s">
        <v>4</v>
      </c>
      <c r="M3" s="15" t="s">
        <v>16</v>
      </c>
      <c r="N3" s="15" t="s">
        <v>17</v>
      </c>
      <c r="O3" s="15" t="s">
        <v>6</v>
      </c>
      <c r="P3" s="15" t="s">
        <v>8</v>
      </c>
      <c r="Q3" s="15" t="s">
        <v>18</v>
      </c>
      <c r="R3" s="15" t="s">
        <v>19</v>
      </c>
      <c r="S3" s="15" t="s">
        <v>12</v>
      </c>
      <c r="T3" s="15" t="s">
        <v>37</v>
      </c>
      <c r="U3" s="15" t="s">
        <v>9</v>
      </c>
      <c r="V3" s="15" t="s">
        <v>103</v>
      </c>
      <c r="W3" s="15" t="s">
        <v>10</v>
      </c>
    </row>
    <row r="4" spans="2:26" hidden="1" x14ac:dyDescent="0.25">
      <c r="B4" s="13">
        <v>1</v>
      </c>
      <c r="C4" s="2" t="s">
        <v>2</v>
      </c>
      <c r="D4" s="2" t="s">
        <v>44</v>
      </c>
      <c r="E4" s="2" t="s">
        <v>39</v>
      </c>
      <c r="F4" s="23" t="s">
        <v>89</v>
      </c>
      <c r="G4" s="23" t="s">
        <v>90</v>
      </c>
      <c r="H4" s="6">
        <v>7027</v>
      </c>
      <c r="I4" s="9">
        <f>H4*10.7639</f>
        <v>75637.925300000003</v>
      </c>
      <c r="J4" s="2">
        <v>31</v>
      </c>
      <c r="K4" s="2">
        <v>1984</v>
      </c>
      <c r="L4" s="2">
        <v>2022</v>
      </c>
      <c r="M4" s="2">
        <f>L4-K4</f>
        <v>38</v>
      </c>
      <c r="N4" s="2">
        <v>60</v>
      </c>
      <c r="O4" s="3">
        <v>0.05</v>
      </c>
      <c r="P4" s="5">
        <f>(1-O4)/N4</f>
        <v>1.5833333333333331E-2</v>
      </c>
      <c r="Q4" s="2">
        <v>2000</v>
      </c>
      <c r="R4" s="4">
        <f>Q4*10.7639</f>
        <v>21527.8</v>
      </c>
      <c r="S4" s="7">
        <f>R4*H4</f>
        <v>151275850.59999999</v>
      </c>
      <c r="T4" s="7">
        <f>S4*P4*M4</f>
        <v>91017636.777666643</v>
      </c>
      <c r="U4" s="7">
        <f t="shared" ref="U4" si="0">MAX(S4-T4,0)</f>
        <v>60258213.822333351</v>
      </c>
      <c r="V4" s="11">
        <v>0.1</v>
      </c>
      <c r="W4" s="7">
        <f>IF(U4&gt;O4*S4,U4*(1+V4),S4*O4)</f>
        <v>66284035.204566695</v>
      </c>
      <c r="X4" s="12">
        <f>W4/I4</f>
        <v>876.33333333333371</v>
      </c>
      <c r="Y4" s="1"/>
      <c r="Z4" s="1"/>
    </row>
    <row r="5" spans="2:26" x14ac:dyDescent="0.25">
      <c r="B5" s="13">
        <v>2</v>
      </c>
      <c r="C5" s="2" t="s">
        <v>2</v>
      </c>
      <c r="D5" s="2" t="s">
        <v>45</v>
      </c>
      <c r="E5" s="2" t="s">
        <v>40</v>
      </c>
      <c r="F5" s="23" t="s">
        <v>89</v>
      </c>
      <c r="G5" s="23" t="s">
        <v>90</v>
      </c>
      <c r="H5" s="6">
        <v>196</v>
      </c>
      <c r="I5" s="9">
        <f t="shared" ref="I5:I49" si="1">H5*10.7639</f>
        <v>2109.7244000000001</v>
      </c>
      <c r="J5" s="2">
        <v>25</v>
      </c>
      <c r="K5" s="2">
        <v>1985</v>
      </c>
      <c r="L5" s="2">
        <v>2022</v>
      </c>
      <c r="M5" s="2">
        <f t="shared" ref="M5:M49" si="2">L5-K5</f>
        <v>37</v>
      </c>
      <c r="N5" s="2">
        <v>60</v>
      </c>
      <c r="O5" s="3">
        <v>0.05</v>
      </c>
      <c r="P5" s="5">
        <f t="shared" ref="P5:P49" si="3">(1-O5)/N5</f>
        <v>1.5833333333333331E-2</v>
      </c>
      <c r="Q5" s="2">
        <v>2000</v>
      </c>
      <c r="R5" s="4">
        <f t="shared" ref="R5:R49" si="4">Q5*10.7639</f>
        <v>21527.8</v>
      </c>
      <c r="S5" s="7">
        <f t="shared" ref="S5:S49" si="5">R5*H5</f>
        <v>4219448.8</v>
      </c>
      <c r="T5" s="7">
        <f t="shared" ref="T5:T49" si="6">S5*P5*M5</f>
        <v>2471893.7553333333</v>
      </c>
      <c r="U5" s="7">
        <f t="shared" ref="U5:U49" si="7">MAX(S5-T5,0)</f>
        <v>1747555.0446666665</v>
      </c>
      <c r="V5" s="11">
        <v>0.1</v>
      </c>
      <c r="W5" s="7">
        <f>IF(U5&gt;O5*S5,U5*(1-V5),S5*O5)</f>
        <v>1572799.5401999999</v>
      </c>
      <c r="X5" s="12">
        <f t="shared" ref="X5:X14" si="8">W5/I5</f>
        <v>745.5</v>
      </c>
      <c r="Y5" s="1"/>
      <c r="Z5" s="1"/>
    </row>
    <row r="6" spans="2:26" x14ac:dyDescent="0.25">
      <c r="B6" s="13">
        <v>3</v>
      </c>
      <c r="C6" s="2" t="s">
        <v>2</v>
      </c>
      <c r="D6" s="2" t="s">
        <v>46</v>
      </c>
      <c r="E6" s="2" t="s">
        <v>40</v>
      </c>
      <c r="F6" s="23" t="s">
        <v>89</v>
      </c>
      <c r="G6" s="23" t="s">
        <v>90</v>
      </c>
      <c r="H6" s="6">
        <v>126</v>
      </c>
      <c r="I6" s="9">
        <f t="shared" si="1"/>
        <v>1356.2513999999999</v>
      </c>
      <c r="J6" s="2">
        <v>25</v>
      </c>
      <c r="K6" s="2">
        <v>1985</v>
      </c>
      <c r="L6" s="2">
        <v>2022</v>
      </c>
      <c r="M6" s="2">
        <f t="shared" si="2"/>
        <v>37</v>
      </c>
      <c r="N6" s="2">
        <v>60</v>
      </c>
      <c r="O6" s="3">
        <v>0.05</v>
      </c>
      <c r="P6" s="5">
        <f t="shared" si="3"/>
        <v>1.5833333333333331E-2</v>
      </c>
      <c r="Q6" s="2">
        <v>2000</v>
      </c>
      <c r="R6" s="4">
        <f t="shared" si="4"/>
        <v>21527.8</v>
      </c>
      <c r="S6" s="7">
        <f t="shared" si="5"/>
        <v>2712502.8</v>
      </c>
      <c r="T6" s="7">
        <f t="shared" si="6"/>
        <v>1589074.5569999996</v>
      </c>
      <c r="U6" s="7">
        <f t="shared" si="7"/>
        <v>1123428.2430000002</v>
      </c>
      <c r="V6" s="11">
        <v>0.1</v>
      </c>
      <c r="W6" s="7">
        <f t="shared" ref="W6:W13" si="9">IF(U6&gt;O6*S6,U6*(1-V6),S6*O6)</f>
        <v>1011085.4187000003</v>
      </c>
      <c r="X6" s="12">
        <f t="shared" si="8"/>
        <v>745.50000000000023</v>
      </c>
      <c r="Y6" s="1"/>
      <c r="Z6" s="1"/>
    </row>
    <row r="7" spans="2:26" x14ac:dyDescent="0.25">
      <c r="B7" s="13">
        <v>4</v>
      </c>
      <c r="C7" s="2" t="s">
        <v>2</v>
      </c>
      <c r="D7" s="2" t="s">
        <v>47</v>
      </c>
      <c r="E7" s="2" t="s">
        <v>40</v>
      </c>
      <c r="F7" s="23" t="s">
        <v>89</v>
      </c>
      <c r="G7" s="23" t="s">
        <v>90</v>
      </c>
      <c r="H7" s="6">
        <v>126</v>
      </c>
      <c r="I7" s="9">
        <f t="shared" si="1"/>
        <v>1356.2513999999999</v>
      </c>
      <c r="J7" s="2">
        <v>20</v>
      </c>
      <c r="K7" s="2">
        <v>1985</v>
      </c>
      <c r="L7" s="2">
        <v>2022</v>
      </c>
      <c r="M7" s="2">
        <f t="shared" si="2"/>
        <v>37</v>
      </c>
      <c r="N7" s="2">
        <v>60</v>
      </c>
      <c r="O7" s="3">
        <v>0.05</v>
      </c>
      <c r="P7" s="5">
        <f t="shared" si="3"/>
        <v>1.5833333333333331E-2</v>
      </c>
      <c r="Q7" s="2">
        <v>1500</v>
      </c>
      <c r="R7" s="4">
        <f t="shared" si="4"/>
        <v>16145.849999999999</v>
      </c>
      <c r="S7" s="7">
        <f t="shared" si="5"/>
        <v>2034377.0999999999</v>
      </c>
      <c r="T7" s="7">
        <f t="shared" si="6"/>
        <v>1191805.9177499998</v>
      </c>
      <c r="U7" s="7">
        <f t="shared" si="7"/>
        <v>842571.18225000007</v>
      </c>
      <c r="V7" s="11">
        <v>0.1</v>
      </c>
      <c r="W7" s="7">
        <f t="shared" si="9"/>
        <v>758314.06402500009</v>
      </c>
      <c r="X7" s="12">
        <f t="shared" si="8"/>
        <v>559.12500000000011</v>
      </c>
      <c r="Y7" s="1"/>
      <c r="Z7" s="1"/>
    </row>
    <row r="8" spans="2:26" x14ac:dyDescent="0.25">
      <c r="B8" s="13">
        <v>5</v>
      </c>
      <c r="C8" s="2" t="s">
        <v>2</v>
      </c>
      <c r="D8" s="2" t="s">
        <v>48</v>
      </c>
      <c r="E8" s="2" t="s">
        <v>40</v>
      </c>
      <c r="F8" s="23" t="s">
        <v>89</v>
      </c>
      <c r="G8" s="23" t="s">
        <v>90</v>
      </c>
      <c r="H8" s="6">
        <v>2240</v>
      </c>
      <c r="I8" s="9">
        <f t="shared" si="1"/>
        <v>24111.135999999999</v>
      </c>
      <c r="J8" s="2">
        <v>25</v>
      </c>
      <c r="K8" s="2">
        <v>1984</v>
      </c>
      <c r="L8" s="2">
        <v>2022</v>
      </c>
      <c r="M8" s="2">
        <f t="shared" si="2"/>
        <v>38</v>
      </c>
      <c r="N8" s="2">
        <v>60</v>
      </c>
      <c r="O8" s="3">
        <v>0.05</v>
      </c>
      <c r="P8" s="5">
        <f t="shared" si="3"/>
        <v>1.5833333333333331E-2</v>
      </c>
      <c r="Q8" s="2">
        <v>2500</v>
      </c>
      <c r="R8" s="4">
        <f t="shared" si="4"/>
        <v>26909.75</v>
      </c>
      <c r="S8" s="7">
        <f t="shared" si="5"/>
        <v>60277840</v>
      </c>
      <c r="T8" s="7">
        <f t="shared" si="6"/>
        <v>36267167.066666663</v>
      </c>
      <c r="U8" s="7">
        <f t="shared" si="7"/>
        <v>24010672.933333337</v>
      </c>
      <c r="V8" s="11">
        <v>0.05</v>
      </c>
      <c r="W8" s="7">
        <f>IF(U8&gt;O8*S8,U8*(1+V8),S8*O8)</f>
        <v>25211206.580000006</v>
      </c>
      <c r="X8" s="12">
        <f t="shared" si="8"/>
        <v>1045.6250000000002</v>
      </c>
      <c r="Y8" s="1"/>
      <c r="Z8" s="1"/>
    </row>
    <row r="9" spans="2:26" x14ac:dyDescent="0.25">
      <c r="B9" s="13">
        <v>6</v>
      </c>
      <c r="C9" s="2" t="s">
        <v>92</v>
      </c>
      <c r="D9" s="2" t="s">
        <v>49</v>
      </c>
      <c r="E9" s="2" t="s">
        <v>40</v>
      </c>
      <c r="F9" s="23" t="s">
        <v>89</v>
      </c>
      <c r="G9" s="23" t="s">
        <v>90</v>
      </c>
      <c r="H9" s="6">
        <v>405.8</v>
      </c>
      <c r="I9" s="9">
        <f t="shared" si="1"/>
        <v>4367.9906199999996</v>
      </c>
      <c r="J9" s="2">
        <v>12</v>
      </c>
      <c r="K9" s="2">
        <v>1986</v>
      </c>
      <c r="L9" s="2">
        <v>2022</v>
      </c>
      <c r="M9" s="2">
        <f t="shared" si="2"/>
        <v>36</v>
      </c>
      <c r="N9" s="2">
        <v>60</v>
      </c>
      <c r="O9" s="3">
        <v>0.05</v>
      </c>
      <c r="P9" s="5">
        <f t="shared" si="3"/>
        <v>1.5833333333333331E-2</v>
      </c>
      <c r="Q9" s="2">
        <v>1500</v>
      </c>
      <c r="R9" s="4">
        <f t="shared" si="4"/>
        <v>16145.849999999999</v>
      </c>
      <c r="S9" s="7">
        <f t="shared" si="5"/>
        <v>6551985.9299999997</v>
      </c>
      <c r="T9" s="7">
        <f t="shared" si="6"/>
        <v>3734631.9800999993</v>
      </c>
      <c r="U9" s="7">
        <f t="shared" si="7"/>
        <v>2817353.9499000004</v>
      </c>
      <c r="V9" s="11">
        <v>0.1</v>
      </c>
      <c r="W9" s="7">
        <f>IF(U9&gt;O9*S9,U9*(1+V9),S9*O9)</f>
        <v>3099089.3448900008</v>
      </c>
      <c r="X9" s="12">
        <f t="shared" si="8"/>
        <v>709.50000000000023</v>
      </c>
      <c r="Y9" s="1"/>
      <c r="Z9" s="1"/>
    </row>
    <row r="10" spans="2:26" x14ac:dyDescent="0.25">
      <c r="B10" s="13">
        <v>7</v>
      </c>
      <c r="C10" s="2" t="s">
        <v>92</v>
      </c>
      <c r="D10" s="2" t="s">
        <v>50</v>
      </c>
      <c r="E10" s="2" t="s">
        <v>40</v>
      </c>
      <c r="F10" s="23" t="s">
        <v>89</v>
      </c>
      <c r="G10" s="23" t="s">
        <v>90</v>
      </c>
      <c r="H10" s="6">
        <v>844.94</v>
      </c>
      <c r="I10" s="9">
        <f t="shared" si="1"/>
        <v>9094.8496660000001</v>
      </c>
      <c r="J10" s="2">
        <v>10</v>
      </c>
      <c r="K10" s="2">
        <v>1985</v>
      </c>
      <c r="L10" s="2">
        <v>2022</v>
      </c>
      <c r="M10" s="2">
        <f t="shared" si="2"/>
        <v>37</v>
      </c>
      <c r="N10" s="2">
        <v>60</v>
      </c>
      <c r="O10" s="3">
        <v>0.05</v>
      </c>
      <c r="P10" s="5">
        <f t="shared" si="3"/>
        <v>1.5833333333333331E-2</v>
      </c>
      <c r="Q10" s="2">
        <v>1500</v>
      </c>
      <c r="R10" s="4">
        <f t="shared" si="4"/>
        <v>16145.849999999999</v>
      </c>
      <c r="S10" s="7">
        <f t="shared" si="5"/>
        <v>13642274.499</v>
      </c>
      <c r="T10" s="7">
        <f t="shared" si="6"/>
        <v>7992099.1439974988</v>
      </c>
      <c r="U10" s="7">
        <f t="shared" si="7"/>
        <v>5650175.355002501</v>
      </c>
      <c r="V10" s="11">
        <v>0</v>
      </c>
      <c r="W10" s="7">
        <f t="shared" si="9"/>
        <v>5650175.355002501</v>
      </c>
      <c r="X10" s="12">
        <f t="shared" si="8"/>
        <v>621.25000000000011</v>
      </c>
      <c r="Y10" s="1"/>
      <c r="Z10" s="1"/>
    </row>
    <row r="11" spans="2:26" x14ac:dyDescent="0.25">
      <c r="B11" s="13">
        <v>8</v>
      </c>
      <c r="C11" s="2" t="s">
        <v>92</v>
      </c>
      <c r="D11" s="2" t="s">
        <v>51</v>
      </c>
      <c r="E11" s="2" t="s">
        <v>40</v>
      </c>
      <c r="F11" s="23" t="s">
        <v>89</v>
      </c>
      <c r="G11" s="23" t="s">
        <v>90</v>
      </c>
      <c r="H11" s="6">
        <v>844.94</v>
      </c>
      <c r="I11" s="9">
        <f t="shared" si="1"/>
        <v>9094.8496660000001</v>
      </c>
      <c r="J11" s="2">
        <v>10</v>
      </c>
      <c r="K11" s="2">
        <v>1985</v>
      </c>
      <c r="L11" s="2">
        <v>2022</v>
      </c>
      <c r="M11" s="2">
        <f t="shared" si="2"/>
        <v>37</v>
      </c>
      <c r="N11" s="2">
        <v>60</v>
      </c>
      <c r="O11" s="3">
        <v>0.05</v>
      </c>
      <c r="P11" s="5">
        <f t="shared" si="3"/>
        <v>1.5833333333333331E-2</v>
      </c>
      <c r="Q11" s="2">
        <v>1500</v>
      </c>
      <c r="R11" s="4">
        <f t="shared" si="4"/>
        <v>16145.849999999999</v>
      </c>
      <c r="S11" s="7">
        <f t="shared" si="5"/>
        <v>13642274.499</v>
      </c>
      <c r="T11" s="7">
        <f t="shared" si="6"/>
        <v>7992099.1439974988</v>
      </c>
      <c r="U11" s="7">
        <f t="shared" si="7"/>
        <v>5650175.355002501</v>
      </c>
      <c r="V11" s="11">
        <v>0</v>
      </c>
      <c r="W11" s="7">
        <f t="shared" si="9"/>
        <v>5650175.355002501</v>
      </c>
      <c r="X11" s="12">
        <f t="shared" si="8"/>
        <v>621.25000000000011</v>
      </c>
      <c r="Y11" s="1"/>
      <c r="Z11" s="1"/>
    </row>
    <row r="12" spans="2:26" x14ac:dyDescent="0.25">
      <c r="B12" s="13">
        <v>9</v>
      </c>
      <c r="C12" s="2" t="s">
        <v>93</v>
      </c>
      <c r="D12" s="2" t="s">
        <v>52</v>
      </c>
      <c r="E12" s="2" t="s">
        <v>40</v>
      </c>
      <c r="F12" s="23" t="s">
        <v>89</v>
      </c>
      <c r="G12" s="23" t="s">
        <v>90</v>
      </c>
      <c r="H12" s="6">
        <v>1103.19</v>
      </c>
      <c r="I12" s="9">
        <f t="shared" si="1"/>
        <v>11874.626840999999</v>
      </c>
      <c r="J12" s="2">
        <v>10</v>
      </c>
      <c r="K12" s="2">
        <v>1986</v>
      </c>
      <c r="L12" s="2">
        <v>2022</v>
      </c>
      <c r="M12" s="2">
        <f t="shared" si="2"/>
        <v>36</v>
      </c>
      <c r="N12" s="2">
        <v>60</v>
      </c>
      <c r="O12" s="3">
        <v>0.05</v>
      </c>
      <c r="P12" s="5">
        <f t="shared" si="3"/>
        <v>1.5833333333333331E-2</v>
      </c>
      <c r="Q12" s="2">
        <v>1500</v>
      </c>
      <c r="R12" s="4">
        <f t="shared" si="4"/>
        <v>16145.849999999999</v>
      </c>
      <c r="S12" s="7">
        <f t="shared" si="5"/>
        <v>17811940.261500001</v>
      </c>
      <c r="T12" s="7">
        <f t="shared" si="6"/>
        <v>10152805.949054999</v>
      </c>
      <c r="U12" s="7">
        <f t="shared" si="7"/>
        <v>7659134.3124450017</v>
      </c>
      <c r="V12" s="11">
        <v>0</v>
      </c>
      <c r="W12" s="7">
        <f t="shared" si="9"/>
        <v>7659134.3124450017</v>
      </c>
      <c r="X12" s="12">
        <f t="shared" si="8"/>
        <v>645.00000000000023</v>
      </c>
      <c r="Y12" s="1"/>
      <c r="Z12" s="1"/>
    </row>
    <row r="13" spans="2:26" x14ac:dyDescent="0.25">
      <c r="B13" s="13">
        <v>10</v>
      </c>
      <c r="C13" s="2" t="s">
        <v>92</v>
      </c>
      <c r="D13" s="2" t="s">
        <v>53</v>
      </c>
      <c r="E13" s="2" t="s">
        <v>40</v>
      </c>
      <c r="F13" s="23" t="s">
        <v>89</v>
      </c>
      <c r="G13" s="23" t="s">
        <v>90</v>
      </c>
      <c r="H13" s="6">
        <v>1049.3800000000001</v>
      </c>
      <c r="I13" s="9">
        <f t="shared" si="1"/>
        <v>11295.421382</v>
      </c>
      <c r="J13" s="2">
        <v>10</v>
      </c>
      <c r="K13" s="2">
        <v>1985</v>
      </c>
      <c r="L13" s="2">
        <v>2022</v>
      </c>
      <c r="M13" s="2">
        <f t="shared" si="2"/>
        <v>37</v>
      </c>
      <c r="N13" s="2">
        <v>60</v>
      </c>
      <c r="O13" s="3">
        <v>0.05</v>
      </c>
      <c r="P13" s="5">
        <f t="shared" si="3"/>
        <v>1.5833333333333331E-2</v>
      </c>
      <c r="Q13" s="2">
        <v>1500</v>
      </c>
      <c r="R13" s="4">
        <f t="shared" si="4"/>
        <v>16145.849999999999</v>
      </c>
      <c r="S13" s="7">
        <f t="shared" si="5"/>
        <v>16943132.072999999</v>
      </c>
      <c r="T13" s="7">
        <f t="shared" si="6"/>
        <v>9925851.5394324977</v>
      </c>
      <c r="U13" s="7">
        <f t="shared" si="7"/>
        <v>7017280.5335675012</v>
      </c>
      <c r="V13" s="11">
        <v>0.05</v>
      </c>
      <c r="W13" s="7">
        <f t="shared" si="9"/>
        <v>6666416.5068891263</v>
      </c>
      <c r="X13" s="12">
        <f t="shared" si="8"/>
        <v>590.18750000000011</v>
      </c>
      <c r="Y13" s="1"/>
      <c r="Z13" s="1"/>
    </row>
    <row r="14" spans="2:26" hidden="1" x14ac:dyDescent="0.25">
      <c r="B14" s="13">
        <v>11</v>
      </c>
      <c r="C14" s="2" t="s">
        <v>2</v>
      </c>
      <c r="D14" s="2" t="s">
        <v>54</v>
      </c>
      <c r="E14" s="2" t="s">
        <v>39</v>
      </c>
      <c r="F14" s="23" t="s">
        <v>89</v>
      </c>
      <c r="G14" s="23" t="s">
        <v>90</v>
      </c>
      <c r="H14" s="6">
        <v>480</v>
      </c>
      <c r="I14" s="9">
        <f t="shared" si="1"/>
        <v>5166.6719999999996</v>
      </c>
      <c r="J14" s="2">
        <v>31</v>
      </c>
      <c r="K14" s="2">
        <v>1992</v>
      </c>
      <c r="L14" s="2">
        <v>2022</v>
      </c>
      <c r="M14" s="2">
        <f t="shared" si="2"/>
        <v>30</v>
      </c>
      <c r="N14" s="2">
        <v>60</v>
      </c>
      <c r="O14" s="3">
        <v>0.05</v>
      </c>
      <c r="P14" s="5">
        <f t="shared" si="3"/>
        <v>1.5833333333333331E-2</v>
      </c>
      <c r="Q14" s="2">
        <v>2000</v>
      </c>
      <c r="R14" s="4">
        <f t="shared" si="4"/>
        <v>21527.8</v>
      </c>
      <c r="S14" s="7">
        <f t="shared" si="5"/>
        <v>10333344</v>
      </c>
      <c r="T14" s="7">
        <f t="shared" si="6"/>
        <v>4908338.3999999994</v>
      </c>
      <c r="U14" s="7">
        <f t="shared" si="7"/>
        <v>5425005.6000000006</v>
      </c>
      <c r="V14" s="11">
        <v>0.1</v>
      </c>
      <c r="W14" s="7">
        <f t="shared" ref="W14:W49" si="10">IF(U14&gt;O14*S14,U14*(1+V14),S14*O14)</f>
        <v>5967506.1600000011</v>
      </c>
      <c r="X14" s="12">
        <f t="shared" si="8"/>
        <v>1155.0000000000002</v>
      </c>
      <c r="Y14" s="1"/>
      <c r="Z14" s="1"/>
    </row>
    <row r="15" spans="2:26" hidden="1" x14ac:dyDescent="0.25">
      <c r="B15" s="13">
        <v>12</v>
      </c>
      <c r="C15" s="2" t="s">
        <v>2</v>
      </c>
      <c r="D15" s="2" t="s">
        <v>55</v>
      </c>
      <c r="E15" s="2" t="s">
        <v>39</v>
      </c>
      <c r="F15" s="23" t="s">
        <v>89</v>
      </c>
      <c r="G15" s="23" t="s">
        <v>90</v>
      </c>
      <c r="H15" s="6">
        <v>2240.4699999999998</v>
      </c>
      <c r="I15" s="9">
        <f t="shared" si="1"/>
        <v>24116.195032999996</v>
      </c>
      <c r="J15" s="2">
        <v>31</v>
      </c>
      <c r="K15" s="2">
        <v>1992</v>
      </c>
      <c r="L15" s="2">
        <v>2022</v>
      </c>
      <c r="M15" s="2">
        <f t="shared" si="2"/>
        <v>30</v>
      </c>
      <c r="N15" s="2">
        <v>60</v>
      </c>
      <c r="O15" s="3">
        <v>0.05</v>
      </c>
      <c r="P15" s="5">
        <f t="shared" si="3"/>
        <v>1.5833333333333331E-2</v>
      </c>
      <c r="Q15" s="2">
        <v>2000</v>
      </c>
      <c r="R15" s="4">
        <f t="shared" si="4"/>
        <v>21527.8</v>
      </c>
      <c r="S15" s="7">
        <f t="shared" si="5"/>
        <v>48232390.065999992</v>
      </c>
      <c r="T15" s="7">
        <f t="shared" si="6"/>
        <v>22910385.281349994</v>
      </c>
      <c r="U15" s="7">
        <f t="shared" si="7"/>
        <v>25322004.784649998</v>
      </c>
      <c r="V15" s="11">
        <v>0.1</v>
      </c>
      <c r="W15" s="7">
        <f t="shared" si="10"/>
        <v>27854205.263115</v>
      </c>
      <c r="X15" s="12">
        <f t="shared" ref="X15:X42" si="11">W15/I15</f>
        <v>1155.0000000000002</v>
      </c>
      <c r="Y15" s="1"/>
      <c r="Z15" s="1"/>
    </row>
    <row r="16" spans="2:26" hidden="1" x14ac:dyDescent="0.25">
      <c r="B16" s="13">
        <v>13</v>
      </c>
      <c r="C16" s="2" t="s">
        <v>2</v>
      </c>
      <c r="D16" s="2" t="s">
        <v>56</v>
      </c>
      <c r="E16" s="2" t="s">
        <v>39</v>
      </c>
      <c r="F16" s="23" t="s">
        <v>89</v>
      </c>
      <c r="G16" s="23" t="s">
        <v>90</v>
      </c>
      <c r="H16" s="6">
        <v>7861</v>
      </c>
      <c r="I16" s="9">
        <f t="shared" si="1"/>
        <v>84615.017899999992</v>
      </c>
      <c r="J16" s="2">
        <v>31</v>
      </c>
      <c r="K16" s="2">
        <v>1993</v>
      </c>
      <c r="L16" s="2">
        <v>2022</v>
      </c>
      <c r="M16" s="2">
        <f t="shared" si="2"/>
        <v>29</v>
      </c>
      <c r="N16" s="2">
        <v>60</v>
      </c>
      <c r="O16" s="3">
        <v>0.05</v>
      </c>
      <c r="P16" s="5">
        <f t="shared" si="3"/>
        <v>1.5833333333333331E-2</v>
      </c>
      <c r="Q16" s="2">
        <v>2000</v>
      </c>
      <c r="R16" s="4">
        <f t="shared" si="4"/>
        <v>21527.8</v>
      </c>
      <c r="S16" s="7">
        <f t="shared" si="5"/>
        <v>169230035.79999998</v>
      </c>
      <c r="T16" s="7">
        <f t="shared" si="6"/>
        <v>77704791.438166648</v>
      </c>
      <c r="U16" s="7">
        <f t="shared" si="7"/>
        <v>91525244.361833334</v>
      </c>
      <c r="V16" s="11">
        <v>0.1</v>
      </c>
      <c r="W16" s="7">
        <f t="shared" si="10"/>
        <v>100677768.79801668</v>
      </c>
      <c r="X16" s="12">
        <f t="shared" si="11"/>
        <v>1189.8333333333337</v>
      </c>
      <c r="Y16" s="1"/>
      <c r="Z16" s="1"/>
    </row>
    <row r="17" spans="2:26" x14ac:dyDescent="0.25">
      <c r="B17" s="13">
        <v>14</v>
      </c>
      <c r="C17" s="2" t="s">
        <v>94</v>
      </c>
      <c r="D17" s="2" t="s">
        <v>57</v>
      </c>
      <c r="E17" s="28" t="s">
        <v>40</v>
      </c>
      <c r="F17" s="23" t="s">
        <v>89</v>
      </c>
      <c r="G17" s="23" t="s">
        <v>90</v>
      </c>
      <c r="H17" s="6">
        <v>844.94</v>
      </c>
      <c r="I17" s="9">
        <f t="shared" si="1"/>
        <v>9094.8496660000001</v>
      </c>
      <c r="J17" s="28">
        <v>10</v>
      </c>
      <c r="K17" s="2">
        <v>1993</v>
      </c>
      <c r="L17" s="2">
        <v>2022</v>
      </c>
      <c r="M17" s="2">
        <f t="shared" si="2"/>
        <v>29</v>
      </c>
      <c r="N17" s="2">
        <v>60</v>
      </c>
      <c r="O17" s="3">
        <v>0.05</v>
      </c>
      <c r="P17" s="5">
        <f t="shared" si="3"/>
        <v>1.5833333333333331E-2</v>
      </c>
      <c r="Q17" s="2">
        <v>1500</v>
      </c>
      <c r="R17" s="4">
        <f t="shared" si="4"/>
        <v>16145.849999999999</v>
      </c>
      <c r="S17" s="7">
        <f t="shared" si="5"/>
        <v>13642274.499</v>
      </c>
      <c r="T17" s="7">
        <f t="shared" si="6"/>
        <v>6264077.7074574986</v>
      </c>
      <c r="U17" s="7">
        <f t="shared" si="7"/>
        <v>7378196.7915425012</v>
      </c>
      <c r="V17" s="11">
        <v>0</v>
      </c>
      <c r="W17" s="7">
        <f t="shared" si="10"/>
        <v>7378196.7915425012</v>
      </c>
      <c r="X17" s="12">
        <f t="shared" si="11"/>
        <v>811.25000000000011</v>
      </c>
      <c r="Y17" s="1"/>
      <c r="Z17" s="1"/>
    </row>
    <row r="18" spans="2:26" hidden="1" x14ac:dyDescent="0.25">
      <c r="B18" s="13">
        <v>15</v>
      </c>
      <c r="C18" s="2" t="s">
        <v>2</v>
      </c>
      <c r="D18" s="2" t="s">
        <v>58</v>
      </c>
      <c r="E18" s="28" t="s">
        <v>41</v>
      </c>
      <c r="F18" s="23" t="s">
        <v>89</v>
      </c>
      <c r="G18" s="23" t="s">
        <v>38</v>
      </c>
      <c r="H18" s="6">
        <v>113.88</v>
      </c>
      <c r="I18" s="9">
        <f t="shared" si="1"/>
        <v>1225.7929319999998</v>
      </c>
      <c r="J18" s="28">
        <v>10</v>
      </c>
      <c r="K18" s="2">
        <v>1993</v>
      </c>
      <c r="L18" s="2">
        <v>2022</v>
      </c>
      <c r="M18" s="2">
        <f t="shared" si="2"/>
        <v>29</v>
      </c>
      <c r="N18" s="2">
        <v>55</v>
      </c>
      <c r="O18" s="3">
        <v>0.05</v>
      </c>
      <c r="P18" s="5">
        <f t="shared" si="3"/>
        <v>1.7272727272727273E-2</v>
      </c>
      <c r="Q18" s="2">
        <v>1200</v>
      </c>
      <c r="R18" s="4">
        <f t="shared" si="4"/>
        <v>12916.68</v>
      </c>
      <c r="S18" s="7">
        <f t="shared" si="5"/>
        <v>1470951.5183999999</v>
      </c>
      <c r="T18" s="7">
        <f t="shared" si="6"/>
        <v>736812.98785309086</v>
      </c>
      <c r="U18" s="7">
        <f t="shared" si="7"/>
        <v>734138.53054690908</v>
      </c>
      <c r="V18" s="11">
        <v>0</v>
      </c>
      <c r="W18" s="7">
        <f t="shared" si="10"/>
        <v>734138.53054690908</v>
      </c>
      <c r="X18" s="12">
        <f t="shared" si="11"/>
        <v>598.90909090909099</v>
      </c>
      <c r="Y18" s="1"/>
      <c r="Z18" s="1"/>
    </row>
    <row r="19" spans="2:26" hidden="1" x14ac:dyDescent="0.25">
      <c r="B19" s="13">
        <v>16</v>
      </c>
      <c r="C19" s="2" t="s">
        <v>2</v>
      </c>
      <c r="D19" s="2" t="s">
        <v>59</v>
      </c>
      <c r="E19" s="28" t="s">
        <v>41</v>
      </c>
      <c r="F19" s="23" t="s">
        <v>89</v>
      </c>
      <c r="G19" s="23" t="s">
        <v>38</v>
      </c>
      <c r="H19" s="6">
        <v>165.18</v>
      </c>
      <c r="I19" s="9">
        <f t="shared" si="1"/>
        <v>1777.981002</v>
      </c>
      <c r="J19" s="28">
        <v>10</v>
      </c>
      <c r="K19" s="2">
        <v>1993</v>
      </c>
      <c r="L19" s="2">
        <v>2022</v>
      </c>
      <c r="M19" s="2">
        <f t="shared" si="2"/>
        <v>29</v>
      </c>
      <c r="N19" s="2">
        <v>55</v>
      </c>
      <c r="O19" s="3">
        <v>0.05</v>
      </c>
      <c r="P19" s="5">
        <f t="shared" si="3"/>
        <v>1.7272727272727273E-2</v>
      </c>
      <c r="Q19" s="2">
        <v>1200</v>
      </c>
      <c r="R19" s="4">
        <f t="shared" si="4"/>
        <v>12916.68</v>
      </c>
      <c r="S19" s="7">
        <f t="shared" si="5"/>
        <v>2133577.2024000003</v>
      </c>
      <c r="T19" s="7">
        <f t="shared" si="6"/>
        <v>1068728.2168385456</v>
      </c>
      <c r="U19" s="7">
        <f t="shared" si="7"/>
        <v>1064848.9855614547</v>
      </c>
      <c r="V19" s="11">
        <v>0</v>
      </c>
      <c r="W19" s="7">
        <f t="shared" si="10"/>
        <v>1064848.9855614547</v>
      </c>
      <c r="X19" s="12">
        <f t="shared" si="11"/>
        <v>598.90909090909099</v>
      </c>
      <c r="Y19" s="1"/>
      <c r="Z19" s="1"/>
    </row>
    <row r="20" spans="2:26" hidden="1" x14ac:dyDescent="0.25">
      <c r="B20" s="13">
        <v>17</v>
      </c>
      <c r="C20" s="2" t="s">
        <v>2</v>
      </c>
      <c r="D20" s="2" t="s">
        <v>60</v>
      </c>
      <c r="E20" s="28" t="s">
        <v>41</v>
      </c>
      <c r="F20" s="23" t="s">
        <v>89</v>
      </c>
      <c r="G20" s="23" t="s">
        <v>38</v>
      </c>
      <c r="H20" s="6">
        <v>165.18</v>
      </c>
      <c r="I20" s="9">
        <f t="shared" si="1"/>
        <v>1777.981002</v>
      </c>
      <c r="J20" s="28">
        <v>10</v>
      </c>
      <c r="K20" s="2">
        <v>1993</v>
      </c>
      <c r="L20" s="2">
        <v>2022</v>
      </c>
      <c r="M20" s="2">
        <f t="shared" si="2"/>
        <v>29</v>
      </c>
      <c r="N20" s="2">
        <v>55</v>
      </c>
      <c r="O20" s="3">
        <v>0.05</v>
      </c>
      <c r="P20" s="5">
        <f t="shared" si="3"/>
        <v>1.7272727272727273E-2</v>
      </c>
      <c r="Q20" s="2">
        <v>1200</v>
      </c>
      <c r="R20" s="4">
        <f t="shared" si="4"/>
        <v>12916.68</v>
      </c>
      <c r="S20" s="7">
        <f t="shared" si="5"/>
        <v>2133577.2024000003</v>
      </c>
      <c r="T20" s="7">
        <f t="shared" si="6"/>
        <v>1068728.2168385456</v>
      </c>
      <c r="U20" s="7">
        <f t="shared" si="7"/>
        <v>1064848.9855614547</v>
      </c>
      <c r="V20" s="11">
        <v>0</v>
      </c>
      <c r="W20" s="7">
        <f t="shared" si="10"/>
        <v>1064848.9855614547</v>
      </c>
      <c r="X20" s="12">
        <f t="shared" si="11"/>
        <v>598.90909090909099</v>
      </c>
      <c r="Y20" s="1"/>
      <c r="Z20" s="1"/>
    </row>
    <row r="21" spans="2:26" hidden="1" x14ac:dyDescent="0.25">
      <c r="B21" s="13">
        <v>18</v>
      </c>
      <c r="C21" s="2" t="s">
        <v>95</v>
      </c>
      <c r="D21" s="2" t="s">
        <v>61</v>
      </c>
      <c r="E21" s="28" t="s">
        <v>41</v>
      </c>
      <c r="F21" s="23" t="s">
        <v>89</v>
      </c>
      <c r="G21" s="23" t="s">
        <v>38</v>
      </c>
      <c r="H21" s="6">
        <v>372.08</v>
      </c>
      <c r="I21" s="9">
        <f t="shared" si="1"/>
        <v>4005.0319119999995</v>
      </c>
      <c r="J21" s="28">
        <v>10</v>
      </c>
      <c r="K21" s="2">
        <v>1993</v>
      </c>
      <c r="L21" s="2">
        <v>2022</v>
      </c>
      <c r="M21" s="2">
        <f t="shared" si="2"/>
        <v>29</v>
      </c>
      <c r="N21" s="2">
        <v>55</v>
      </c>
      <c r="O21" s="3">
        <v>0.05</v>
      </c>
      <c r="P21" s="5">
        <f t="shared" si="3"/>
        <v>1.7272727272727273E-2</v>
      </c>
      <c r="Q21" s="2">
        <v>1500</v>
      </c>
      <c r="R21" s="4">
        <f t="shared" si="4"/>
        <v>16145.849999999999</v>
      </c>
      <c r="S21" s="7">
        <f t="shared" si="5"/>
        <v>6007547.8679999989</v>
      </c>
      <c r="T21" s="7">
        <f t="shared" si="6"/>
        <v>3009235.3411527267</v>
      </c>
      <c r="U21" s="7">
        <f t="shared" si="7"/>
        <v>2998312.5268472722</v>
      </c>
      <c r="V21" s="11">
        <v>0.1</v>
      </c>
      <c r="W21" s="7">
        <f>IF(U21&gt;O21*S21,U21*(1-V21),S21*O21)</f>
        <v>2698481.2741625449</v>
      </c>
      <c r="X21" s="12">
        <f t="shared" si="11"/>
        <v>673.77272727272725</v>
      </c>
      <c r="Y21" s="1"/>
      <c r="Z21" s="1"/>
    </row>
    <row r="22" spans="2:26" x14ac:dyDescent="0.25">
      <c r="B22" s="13">
        <v>19</v>
      </c>
      <c r="C22" s="2" t="s">
        <v>96</v>
      </c>
      <c r="D22" s="2" t="s">
        <v>62</v>
      </c>
      <c r="E22" s="28" t="s">
        <v>40</v>
      </c>
      <c r="F22" s="23" t="s">
        <v>89</v>
      </c>
      <c r="G22" s="23" t="s">
        <v>90</v>
      </c>
      <c r="H22" s="6">
        <v>1450</v>
      </c>
      <c r="I22" s="9">
        <f t="shared" si="1"/>
        <v>15607.654999999999</v>
      </c>
      <c r="J22" s="28">
        <v>15</v>
      </c>
      <c r="K22" s="2">
        <v>1993</v>
      </c>
      <c r="L22" s="2">
        <v>2022</v>
      </c>
      <c r="M22" s="2">
        <f t="shared" si="2"/>
        <v>29</v>
      </c>
      <c r="N22" s="2">
        <v>60</v>
      </c>
      <c r="O22" s="3">
        <v>0.05</v>
      </c>
      <c r="P22" s="5">
        <f t="shared" si="3"/>
        <v>1.5833333333333331E-2</v>
      </c>
      <c r="Q22" s="2">
        <v>1800</v>
      </c>
      <c r="R22" s="4">
        <f t="shared" si="4"/>
        <v>19375.02</v>
      </c>
      <c r="S22" s="7">
        <f t="shared" si="5"/>
        <v>28093779</v>
      </c>
      <c r="T22" s="7">
        <f t="shared" si="6"/>
        <v>12899726.857499998</v>
      </c>
      <c r="U22" s="7">
        <f t="shared" si="7"/>
        <v>15194052.142500002</v>
      </c>
      <c r="V22" s="11">
        <v>0</v>
      </c>
      <c r="W22" s="7">
        <f t="shared" si="10"/>
        <v>15194052.142500002</v>
      </c>
      <c r="X22" s="12">
        <f t="shared" si="11"/>
        <v>973.50000000000023</v>
      </c>
      <c r="Y22" s="1"/>
      <c r="Z22" s="1"/>
    </row>
    <row r="23" spans="2:26" x14ac:dyDescent="0.25">
      <c r="B23" s="13">
        <v>20</v>
      </c>
      <c r="C23" s="2" t="s">
        <v>2</v>
      </c>
      <c r="D23" s="2" t="s">
        <v>63</v>
      </c>
      <c r="E23" s="28" t="s">
        <v>40</v>
      </c>
      <c r="F23" s="23" t="s">
        <v>89</v>
      </c>
      <c r="G23" s="23" t="s">
        <v>90</v>
      </c>
      <c r="H23" s="6">
        <v>524.69200000000001</v>
      </c>
      <c r="I23" s="9">
        <f t="shared" si="1"/>
        <v>5647.7322187999998</v>
      </c>
      <c r="J23" s="28">
        <v>10</v>
      </c>
      <c r="K23" s="2">
        <v>1993</v>
      </c>
      <c r="L23" s="2">
        <v>2022</v>
      </c>
      <c r="M23" s="2">
        <f t="shared" si="2"/>
        <v>29</v>
      </c>
      <c r="N23" s="2">
        <v>60</v>
      </c>
      <c r="O23" s="3">
        <v>0.05</v>
      </c>
      <c r="P23" s="5">
        <f t="shared" si="3"/>
        <v>1.5833333333333331E-2</v>
      </c>
      <c r="Q23" s="2">
        <v>1500</v>
      </c>
      <c r="R23" s="4">
        <f t="shared" si="4"/>
        <v>16145.849999999999</v>
      </c>
      <c r="S23" s="7">
        <f t="shared" si="5"/>
        <v>8471598.3281999994</v>
      </c>
      <c r="T23" s="7">
        <f t="shared" si="6"/>
        <v>3889875.5656984989</v>
      </c>
      <c r="U23" s="7">
        <f t="shared" si="7"/>
        <v>4581722.7625015005</v>
      </c>
      <c r="V23" s="11">
        <v>0.05</v>
      </c>
      <c r="W23" s="7">
        <f t="shared" ref="W23:W29" si="12">IF(U23&gt;O23*S23,U23*(1-V23),S23*O23)</f>
        <v>4352636.6243764255</v>
      </c>
      <c r="X23" s="12">
        <f t="shared" si="11"/>
        <v>770.68750000000011</v>
      </c>
      <c r="Y23" s="1"/>
      <c r="Z23" s="1"/>
    </row>
    <row r="24" spans="2:26" x14ac:dyDescent="0.25">
      <c r="B24" s="13">
        <v>21</v>
      </c>
      <c r="C24" s="2" t="s">
        <v>97</v>
      </c>
      <c r="D24" s="2" t="s">
        <v>64</v>
      </c>
      <c r="E24" s="28" t="s">
        <v>40</v>
      </c>
      <c r="F24" s="23" t="s">
        <v>89</v>
      </c>
      <c r="G24" s="23" t="s">
        <v>90</v>
      </c>
      <c r="H24" s="6">
        <v>21.364999999999998</v>
      </c>
      <c r="I24" s="9">
        <f t="shared" si="1"/>
        <v>229.97072349999996</v>
      </c>
      <c r="J24" s="28">
        <v>80</v>
      </c>
      <c r="K24" s="2">
        <v>1993</v>
      </c>
      <c r="L24" s="2">
        <v>2022</v>
      </c>
      <c r="M24" s="2">
        <f t="shared" si="2"/>
        <v>29</v>
      </c>
      <c r="N24" s="2">
        <v>60</v>
      </c>
      <c r="O24" s="3">
        <v>0.05</v>
      </c>
      <c r="P24" s="5">
        <f t="shared" si="3"/>
        <v>1.5833333333333331E-2</v>
      </c>
      <c r="Q24" s="2">
        <v>3000</v>
      </c>
      <c r="R24" s="4">
        <f t="shared" si="4"/>
        <v>32291.699999999997</v>
      </c>
      <c r="S24" s="7">
        <f t="shared" si="5"/>
        <v>689912.17049999989</v>
      </c>
      <c r="T24" s="7">
        <f t="shared" si="6"/>
        <v>316784.67162124993</v>
      </c>
      <c r="U24" s="7">
        <f t="shared" si="7"/>
        <v>373127.49887874996</v>
      </c>
      <c r="V24" s="11">
        <v>0.05</v>
      </c>
      <c r="W24" s="7">
        <f t="shared" si="12"/>
        <v>354471.12393481244</v>
      </c>
      <c r="X24" s="12">
        <f t="shared" si="11"/>
        <v>1541.375</v>
      </c>
      <c r="Y24" s="1"/>
      <c r="Z24" s="1"/>
    </row>
    <row r="25" spans="2:26" x14ac:dyDescent="0.25">
      <c r="B25" s="13">
        <v>22</v>
      </c>
      <c r="C25" s="2" t="s">
        <v>98</v>
      </c>
      <c r="D25" s="2" t="s">
        <v>65</v>
      </c>
      <c r="E25" s="28" t="s">
        <v>40</v>
      </c>
      <c r="F25" s="23" t="s">
        <v>89</v>
      </c>
      <c r="G25" s="23" t="s">
        <v>90</v>
      </c>
      <c r="H25" s="6">
        <v>1103.19</v>
      </c>
      <c r="I25" s="9">
        <f t="shared" si="1"/>
        <v>11874.626840999999</v>
      </c>
      <c r="J25" s="28">
        <v>10</v>
      </c>
      <c r="K25" s="2">
        <v>1993</v>
      </c>
      <c r="L25" s="2">
        <v>2022</v>
      </c>
      <c r="M25" s="2">
        <f t="shared" si="2"/>
        <v>29</v>
      </c>
      <c r="N25" s="2">
        <v>60</v>
      </c>
      <c r="O25" s="3">
        <v>0.05</v>
      </c>
      <c r="P25" s="5">
        <f t="shared" si="3"/>
        <v>1.5833333333333331E-2</v>
      </c>
      <c r="Q25" s="2">
        <v>1500</v>
      </c>
      <c r="R25" s="4">
        <f t="shared" si="4"/>
        <v>16145.849999999999</v>
      </c>
      <c r="S25" s="7">
        <f t="shared" si="5"/>
        <v>17811940.261500001</v>
      </c>
      <c r="T25" s="7">
        <f t="shared" si="6"/>
        <v>8178649.2367387498</v>
      </c>
      <c r="U25" s="7">
        <f t="shared" si="7"/>
        <v>9633291.0247612521</v>
      </c>
      <c r="V25" s="11">
        <v>0.05</v>
      </c>
      <c r="W25" s="7">
        <f t="shared" si="12"/>
        <v>9151626.4735231884</v>
      </c>
      <c r="X25" s="12">
        <f t="shared" si="11"/>
        <v>770.68750000000011</v>
      </c>
      <c r="Y25" s="1"/>
      <c r="Z25" s="1"/>
    </row>
    <row r="26" spans="2:26" x14ac:dyDescent="0.25">
      <c r="B26" s="13">
        <v>23</v>
      </c>
      <c r="C26" s="2" t="s">
        <v>2</v>
      </c>
      <c r="D26" s="2" t="s">
        <v>66</v>
      </c>
      <c r="E26" s="28" t="str">
        <f>PROPER("RCC Structure")</f>
        <v>Rcc Structure</v>
      </c>
      <c r="F26" s="23" t="s">
        <v>89</v>
      </c>
      <c r="G26" s="23" t="s">
        <v>90</v>
      </c>
      <c r="H26" s="6">
        <v>147</v>
      </c>
      <c r="I26" s="9">
        <f t="shared" si="1"/>
        <v>1582.2933</v>
      </c>
      <c r="J26" s="28">
        <v>25</v>
      </c>
      <c r="K26" s="2">
        <v>1993</v>
      </c>
      <c r="L26" s="2">
        <v>2022</v>
      </c>
      <c r="M26" s="2">
        <f t="shared" si="2"/>
        <v>29</v>
      </c>
      <c r="N26" s="2">
        <v>60</v>
      </c>
      <c r="O26" s="3">
        <v>0.05</v>
      </c>
      <c r="P26" s="5">
        <f t="shared" si="3"/>
        <v>1.5833333333333331E-2</v>
      </c>
      <c r="Q26" s="2">
        <v>2000</v>
      </c>
      <c r="R26" s="4">
        <f t="shared" si="4"/>
        <v>21527.8</v>
      </c>
      <c r="S26" s="7">
        <f t="shared" si="5"/>
        <v>3164586.6</v>
      </c>
      <c r="T26" s="7">
        <f t="shared" si="6"/>
        <v>1453072.6804999998</v>
      </c>
      <c r="U26" s="7">
        <f t="shared" si="7"/>
        <v>1711513.9195000003</v>
      </c>
      <c r="V26" s="11">
        <v>0.1</v>
      </c>
      <c r="W26" s="7">
        <f t="shared" si="12"/>
        <v>1540362.5275500002</v>
      </c>
      <c r="X26" s="12">
        <f t="shared" si="11"/>
        <v>973.50000000000011</v>
      </c>
      <c r="Y26" s="1"/>
      <c r="Z26" s="1"/>
    </row>
    <row r="27" spans="2:26" x14ac:dyDescent="0.25">
      <c r="B27" s="13">
        <v>24</v>
      </c>
      <c r="C27" s="2" t="s">
        <v>2</v>
      </c>
      <c r="D27" s="2" t="s">
        <v>67</v>
      </c>
      <c r="E27" s="29" t="s">
        <v>40</v>
      </c>
      <c r="F27" s="23" t="s">
        <v>89</v>
      </c>
      <c r="G27" s="23" t="s">
        <v>90</v>
      </c>
      <c r="H27" s="6">
        <v>48</v>
      </c>
      <c r="I27" s="9">
        <f t="shared" si="1"/>
        <v>516.66719999999998</v>
      </c>
      <c r="J27" s="29">
        <v>15</v>
      </c>
      <c r="K27" s="2">
        <v>1993</v>
      </c>
      <c r="L27" s="2">
        <v>2022</v>
      </c>
      <c r="M27" s="2">
        <f t="shared" si="2"/>
        <v>29</v>
      </c>
      <c r="N27" s="2">
        <v>60</v>
      </c>
      <c r="O27" s="3">
        <v>0.05</v>
      </c>
      <c r="P27" s="5">
        <f t="shared" si="3"/>
        <v>1.5833333333333331E-2</v>
      </c>
      <c r="Q27" s="2">
        <v>1500</v>
      </c>
      <c r="R27" s="4">
        <f t="shared" si="4"/>
        <v>16145.849999999999</v>
      </c>
      <c r="S27" s="7">
        <f t="shared" si="5"/>
        <v>775000.79999999993</v>
      </c>
      <c r="T27" s="7">
        <f t="shared" si="6"/>
        <v>355854.53399999993</v>
      </c>
      <c r="U27" s="7">
        <f t="shared" si="7"/>
        <v>419146.266</v>
      </c>
      <c r="V27" s="11">
        <v>0.1</v>
      </c>
      <c r="W27" s="7">
        <f t="shared" si="12"/>
        <v>377231.63939999999</v>
      </c>
      <c r="X27" s="12">
        <f t="shared" si="11"/>
        <v>730.125</v>
      </c>
      <c r="Y27" s="1"/>
      <c r="Z27" s="1"/>
    </row>
    <row r="28" spans="2:26" x14ac:dyDescent="0.25">
      <c r="B28" s="13">
        <v>25</v>
      </c>
      <c r="C28" s="2" t="s">
        <v>2</v>
      </c>
      <c r="D28" s="2" t="s">
        <v>68</v>
      </c>
      <c r="E28" s="29" t="s">
        <v>40</v>
      </c>
      <c r="F28" s="23" t="s">
        <v>89</v>
      </c>
      <c r="G28" s="23" t="s">
        <v>90</v>
      </c>
      <c r="H28" s="6">
        <v>160</v>
      </c>
      <c r="I28" s="9">
        <f t="shared" si="1"/>
        <v>1722.2239999999999</v>
      </c>
      <c r="J28" s="29">
        <v>15</v>
      </c>
      <c r="K28" s="2">
        <v>1993</v>
      </c>
      <c r="L28" s="2">
        <v>2022</v>
      </c>
      <c r="M28" s="2">
        <f t="shared" si="2"/>
        <v>29</v>
      </c>
      <c r="N28" s="2">
        <v>60</v>
      </c>
      <c r="O28" s="3">
        <v>0.05</v>
      </c>
      <c r="P28" s="5">
        <f t="shared" si="3"/>
        <v>1.5833333333333331E-2</v>
      </c>
      <c r="Q28" s="2">
        <v>1500</v>
      </c>
      <c r="R28" s="4">
        <f t="shared" si="4"/>
        <v>16145.849999999999</v>
      </c>
      <c r="S28" s="7">
        <f t="shared" si="5"/>
        <v>2583336</v>
      </c>
      <c r="T28" s="7">
        <f t="shared" si="6"/>
        <v>1186181.7799999998</v>
      </c>
      <c r="U28" s="7">
        <f t="shared" si="7"/>
        <v>1397154.2200000002</v>
      </c>
      <c r="V28" s="11">
        <v>0.1</v>
      </c>
      <c r="W28" s="7">
        <f t="shared" si="12"/>
        <v>1257438.7980000002</v>
      </c>
      <c r="X28" s="12">
        <f t="shared" si="11"/>
        <v>730.12500000000011</v>
      </c>
      <c r="Y28" s="1"/>
      <c r="Z28" s="1"/>
    </row>
    <row r="29" spans="2:26" x14ac:dyDescent="0.25">
      <c r="B29" s="13">
        <v>26</v>
      </c>
      <c r="C29" s="2" t="s">
        <v>2</v>
      </c>
      <c r="D29" s="2" t="s">
        <v>69</v>
      </c>
      <c r="E29" s="29" t="s">
        <v>40</v>
      </c>
      <c r="F29" s="23" t="s">
        <v>89</v>
      </c>
      <c r="G29" s="23" t="s">
        <v>90</v>
      </c>
      <c r="H29" s="6">
        <v>105</v>
      </c>
      <c r="I29" s="9">
        <f t="shared" si="1"/>
        <v>1130.2094999999999</v>
      </c>
      <c r="J29" s="29">
        <v>15</v>
      </c>
      <c r="K29" s="2">
        <v>1993</v>
      </c>
      <c r="L29" s="2">
        <v>2022</v>
      </c>
      <c r="M29" s="2">
        <f t="shared" si="2"/>
        <v>29</v>
      </c>
      <c r="N29" s="2">
        <v>60</v>
      </c>
      <c r="O29" s="3">
        <v>0.05</v>
      </c>
      <c r="P29" s="5">
        <f t="shared" si="3"/>
        <v>1.5833333333333331E-2</v>
      </c>
      <c r="Q29" s="2">
        <v>1500</v>
      </c>
      <c r="R29" s="4">
        <f t="shared" si="4"/>
        <v>16145.849999999999</v>
      </c>
      <c r="S29" s="7">
        <f t="shared" si="5"/>
        <v>1695314.2499999998</v>
      </c>
      <c r="T29" s="7">
        <f t="shared" si="6"/>
        <v>778431.79312499973</v>
      </c>
      <c r="U29" s="7">
        <f t="shared" si="7"/>
        <v>916882.45687500003</v>
      </c>
      <c r="V29" s="11">
        <v>0.1</v>
      </c>
      <c r="W29" s="7">
        <f t="shared" si="12"/>
        <v>825194.21118750004</v>
      </c>
      <c r="X29" s="12">
        <f t="shared" si="11"/>
        <v>730.12500000000011</v>
      </c>
      <c r="Y29" s="1"/>
      <c r="Z29" s="1"/>
    </row>
    <row r="30" spans="2:26" x14ac:dyDescent="0.25">
      <c r="B30" s="13">
        <v>27</v>
      </c>
      <c r="C30" s="2" t="s">
        <v>95</v>
      </c>
      <c r="D30" s="2" t="s">
        <v>70</v>
      </c>
      <c r="E30" s="29" t="s">
        <v>40</v>
      </c>
      <c r="F30" s="23" t="s">
        <v>89</v>
      </c>
      <c r="G30" s="23" t="s">
        <v>90</v>
      </c>
      <c r="H30" s="6">
        <v>906.98599999999999</v>
      </c>
      <c r="I30" s="9">
        <f t="shared" si="1"/>
        <v>9762.7066053999988</v>
      </c>
      <c r="J30" s="29">
        <v>10</v>
      </c>
      <c r="K30" s="2">
        <v>1994</v>
      </c>
      <c r="L30" s="2">
        <v>2022</v>
      </c>
      <c r="M30" s="2">
        <f t="shared" si="2"/>
        <v>28</v>
      </c>
      <c r="N30" s="2">
        <v>60</v>
      </c>
      <c r="O30" s="3">
        <v>0.05</v>
      </c>
      <c r="P30" s="5">
        <f t="shared" si="3"/>
        <v>1.5833333333333331E-2</v>
      </c>
      <c r="Q30" s="2">
        <v>1500</v>
      </c>
      <c r="R30" s="4">
        <f t="shared" si="4"/>
        <v>16145.849999999999</v>
      </c>
      <c r="S30" s="7">
        <f t="shared" si="5"/>
        <v>14644059.908099998</v>
      </c>
      <c r="T30" s="7">
        <f t="shared" si="6"/>
        <v>6492199.8925909977</v>
      </c>
      <c r="U30" s="7">
        <f t="shared" si="7"/>
        <v>8151860.015509</v>
      </c>
      <c r="V30" s="11">
        <v>0</v>
      </c>
      <c r="W30" s="7">
        <f t="shared" si="10"/>
        <v>8151860.015509</v>
      </c>
      <c r="X30" s="12">
        <f t="shared" si="11"/>
        <v>835.00000000000011</v>
      </c>
      <c r="Y30" s="1"/>
      <c r="Z30" s="1"/>
    </row>
    <row r="31" spans="2:26" x14ac:dyDescent="0.25">
      <c r="B31" s="13">
        <v>28</v>
      </c>
      <c r="C31" s="2" t="s">
        <v>2</v>
      </c>
      <c r="D31" s="2" t="s">
        <v>71</v>
      </c>
      <c r="E31" s="29" t="s">
        <v>40</v>
      </c>
      <c r="F31" s="23" t="s">
        <v>89</v>
      </c>
      <c r="G31" s="23" t="s">
        <v>90</v>
      </c>
      <c r="H31" s="6">
        <v>460.4</v>
      </c>
      <c r="I31" s="9">
        <f t="shared" si="1"/>
        <v>4955.6995599999991</v>
      </c>
      <c r="J31" s="29">
        <v>12</v>
      </c>
      <c r="K31" s="2">
        <v>1994</v>
      </c>
      <c r="L31" s="2">
        <v>2022</v>
      </c>
      <c r="M31" s="2">
        <f t="shared" si="2"/>
        <v>28</v>
      </c>
      <c r="N31" s="2">
        <v>60</v>
      </c>
      <c r="O31" s="3">
        <v>0.05</v>
      </c>
      <c r="P31" s="5">
        <f t="shared" si="3"/>
        <v>1.5833333333333331E-2</v>
      </c>
      <c r="Q31" s="2">
        <v>1500</v>
      </c>
      <c r="R31" s="4">
        <f t="shared" si="4"/>
        <v>16145.849999999999</v>
      </c>
      <c r="S31" s="7">
        <f t="shared" si="5"/>
        <v>7433549.3399999989</v>
      </c>
      <c r="T31" s="7">
        <f t="shared" si="6"/>
        <v>3295540.2073999993</v>
      </c>
      <c r="U31" s="7">
        <f t="shared" si="7"/>
        <v>4138009.1325999997</v>
      </c>
      <c r="V31" s="11">
        <v>0</v>
      </c>
      <c r="W31" s="7">
        <f t="shared" si="10"/>
        <v>4138009.1325999997</v>
      </c>
      <c r="X31" s="12">
        <f t="shared" si="11"/>
        <v>835.00000000000011</v>
      </c>
      <c r="Y31" s="1"/>
      <c r="Z31" s="1"/>
    </row>
    <row r="32" spans="2:26" hidden="1" x14ac:dyDescent="0.25">
      <c r="B32" s="13">
        <v>29</v>
      </c>
      <c r="C32" s="25" t="s">
        <v>2</v>
      </c>
      <c r="D32" s="2" t="s">
        <v>72</v>
      </c>
      <c r="E32" s="29" t="s">
        <v>117</v>
      </c>
      <c r="F32" s="23" t="s">
        <v>89</v>
      </c>
      <c r="G32" s="23" t="s">
        <v>90</v>
      </c>
      <c r="H32" s="6">
        <v>588.01</v>
      </c>
      <c r="I32" s="9">
        <f t="shared" si="1"/>
        <v>6329.280839</v>
      </c>
      <c r="J32" s="29">
        <v>31</v>
      </c>
      <c r="K32" s="2">
        <v>1994</v>
      </c>
      <c r="L32" s="2">
        <v>2022</v>
      </c>
      <c r="M32" s="2">
        <f t="shared" si="2"/>
        <v>28</v>
      </c>
      <c r="N32" s="2">
        <v>50</v>
      </c>
      <c r="O32" s="3">
        <v>0.05</v>
      </c>
      <c r="P32" s="5">
        <f t="shared" si="3"/>
        <v>1.9E-2</v>
      </c>
      <c r="Q32" s="2">
        <v>1400</v>
      </c>
      <c r="R32" s="4">
        <f t="shared" si="4"/>
        <v>15069.46</v>
      </c>
      <c r="S32" s="7">
        <f t="shared" si="5"/>
        <v>8860993.1745999996</v>
      </c>
      <c r="T32" s="7">
        <f t="shared" si="6"/>
        <v>4714048.3688872</v>
      </c>
      <c r="U32" s="7">
        <f t="shared" si="7"/>
        <v>4146944.8057127995</v>
      </c>
      <c r="V32" s="11">
        <v>0</v>
      </c>
      <c r="W32" s="7">
        <f>IF(U32&gt;O32*S32,U32*(1+V32),S32*O32)</f>
        <v>4146944.8057127995</v>
      </c>
      <c r="X32" s="12">
        <f t="shared" si="11"/>
        <v>655.19999999999993</v>
      </c>
      <c r="Y32" s="1"/>
      <c r="Z32" s="1"/>
    </row>
    <row r="33" spans="2:26" x14ac:dyDescent="0.25">
      <c r="B33" s="13">
        <v>30</v>
      </c>
      <c r="C33" s="25" t="s">
        <v>95</v>
      </c>
      <c r="D33" s="2" t="s">
        <v>73</v>
      </c>
      <c r="E33" s="29" t="s">
        <v>40</v>
      </c>
      <c r="F33" s="23" t="s">
        <v>89</v>
      </c>
      <c r="G33" s="23" t="s">
        <v>90</v>
      </c>
      <c r="H33" s="6">
        <v>802.42600000000004</v>
      </c>
      <c r="I33" s="9">
        <f t="shared" si="1"/>
        <v>8637.2332213999998</v>
      </c>
      <c r="J33" s="29">
        <v>10</v>
      </c>
      <c r="K33" s="2">
        <v>1994</v>
      </c>
      <c r="L33" s="2">
        <v>2022</v>
      </c>
      <c r="M33" s="2">
        <f t="shared" si="2"/>
        <v>28</v>
      </c>
      <c r="N33" s="2">
        <v>60</v>
      </c>
      <c r="O33" s="3">
        <v>0.05</v>
      </c>
      <c r="P33" s="5">
        <f t="shared" si="3"/>
        <v>1.5833333333333331E-2</v>
      </c>
      <c r="Q33" s="2">
        <v>1500</v>
      </c>
      <c r="R33" s="4">
        <f t="shared" si="4"/>
        <v>16145.849999999999</v>
      </c>
      <c r="S33" s="7">
        <f t="shared" si="5"/>
        <v>12955849.8321</v>
      </c>
      <c r="T33" s="7">
        <f t="shared" si="6"/>
        <v>5743760.0922309989</v>
      </c>
      <c r="U33" s="7">
        <f t="shared" si="7"/>
        <v>7212089.7398690013</v>
      </c>
      <c r="V33" s="11">
        <v>0</v>
      </c>
      <c r="W33" s="7">
        <f t="shared" si="10"/>
        <v>7212089.7398690013</v>
      </c>
      <c r="X33" s="12">
        <f t="shared" si="11"/>
        <v>835.00000000000011</v>
      </c>
      <c r="Y33" s="1"/>
      <c r="Z33" s="1"/>
    </row>
    <row r="34" spans="2:26" x14ac:dyDescent="0.25">
      <c r="B34" s="13">
        <v>31</v>
      </c>
      <c r="C34" s="25" t="s">
        <v>98</v>
      </c>
      <c r="D34" s="2" t="s">
        <v>74</v>
      </c>
      <c r="E34" s="29" t="s">
        <v>40</v>
      </c>
      <c r="F34" s="23" t="s">
        <v>89</v>
      </c>
      <c r="G34" s="23" t="s">
        <v>90</v>
      </c>
      <c r="H34" s="6">
        <v>1193.2260000000001</v>
      </c>
      <c r="I34" s="9">
        <f t="shared" si="1"/>
        <v>12843.765341400001</v>
      </c>
      <c r="J34" s="29">
        <v>10</v>
      </c>
      <c r="K34" s="2">
        <v>1997</v>
      </c>
      <c r="L34" s="2">
        <v>2022</v>
      </c>
      <c r="M34" s="2">
        <f t="shared" si="2"/>
        <v>25</v>
      </c>
      <c r="N34" s="2">
        <v>60</v>
      </c>
      <c r="O34" s="3">
        <v>0.05</v>
      </c>
      <c r="P34" s="5">
        <f t="shared" si="3"/>
        <v>1.5833333333333331E-2</v>
      </c>
      <c r="Q34" s="2">
        <v>1500</v>
      </c>
      <c r="R34" s="4">
        <f t="shared" si="4"/>
        <v>16145.849999999999</v>
      </c>
      <c r="S34" s="7">
        <f t="shared" si="5"/>
        <v>19265648.0121</v>
      </c>
      <c r="T34" s="7">
        <f t="shared" si="6"/>
        <v>7625985.6714562485</v>
      </c>
      <c r="U34" s="7">
        <f t="shared" si="7"/>
        <v>11639662.340643752</v>
      </c>
      <c r="V34" s="11">
        <v>0</v>
      </c>
      <c r="W34" s="7">
        <f t="shared" si="10"/>
        <v>11639662.340643752</v>
      </c>
      <c r="X34" s="12">
        <f t="shared" si="11"/>
        <v>906.25000000000011</v>
      </c>
      <c r="Y34" s="1"/>
      <c r="Z34" s="1"/>
    </row>
    <row r="35" spans="2:26" x14ac:dyDescent="0.25">
      <c r="B35" s="13">
        <v>32</v>
      </c>
      <c r="C35" s="25" t="s">
        <v>2</v>
      </c>
      <c r="D35" s="2" t="s">
        <v>75</v>
      </c>
      <c r="E35" s="29" t="s">
        <v>40</v>
      </c>
      <c r="F35" s="23" t="s">
        <v>89</v>
      </c>
      <c r="G35" s="23" t="s">
        <v>90</v>
      </c>
      <c r="H35" s="6">
        <v>225</v>
      </c>
      <c r="I35" s="9">
        <f t="shared" si="1"/>
        <v>2421.8775000000001</v>
      </c>
      <c r="J35" s="29">
        <v>12</v>
      </c>
      <c r="K35" s="2">
        <v>1997</v>
      </c>
      <c r="L35" s="2">
        <v>2022</v>
      </c>
      <c r="M35" s="2">
        <f t="shared" si="2"/>
        <v>25</v>
      </c>
      <c r="N35" s="2">
        <v>60</v>
      </c>
      <c r="O35" s="3">
        <v>0.05</v>
      </c>
      <c r="P35" s="5">
        <f t="shared" si="3"/>
        <v>1.5833333333333331E-2</v>
      </c>
      <c r="Q35" s="2">
        <v>1500</v>
      </c>
      <c r="R35" s="4">
        <f t="shared" si="4"/>
        <v>16145.849999999999</v>
      </c>
      <c r="S35" s="7">
        <f t="shared" si="5"/>
        <v>3632816.2499999995</v>
      </c>
      <c r="T35" s="7">
        <f t="shared" si="6"/>
        <v>1437989.7656249995</v>
      </c>
      <c r="U35" s="7">
        <f t="shared" si="7"/>
        <v>2194826.484375</v>
      </c>
      <c r="V35" s="11">
        <v>0</v>
      </c>
      <c r="W35" s="7">
        <f t="shared" si="10"/>
        <v>2194826.484375</v>
      </c>
      <c r="X35" s="12">
        <f t="shared" si="11"/>
        <v>906.25</v>
      </c>
      <c r="Y35" s="1"/>
      <c r="Z35" s="1"/>
    </row>
    <row r="36" spans="2:26" x14ac:dyDescent="0.25">
      <c r="B36" s="13">
        <v>33</v>
      </c>
      <c r="C36" s="39"/>
      <c r="D36" s="40" t="s">
        <v>76</v>
      </c>
      <c r="E36" s="29" t="s">
        <v>40</v>
      </c>
      <c r="F36" s="23" t="s">
        <v>89</v>
      </c>
      <c r="G36" s="23" t="s">
        <v>90</v>
      </c>
      <c r="H36" s="41">
        <v>48.61</v>
      </c>
      <c r="I36" s="9">
        <f t="shared" si="1"/>
        <v>523.23317899999995</v>
      </c>
      <c r="J36" s="42">
        <v>0</v>
      </c>
      <c r="K36" s="40">
        <v>1997</v>
      </c>
      <c r="L36" s="40">
        <v>2022</v>
      </c>
      <c r="M36" s="2">
        <f t="shared" si="2"/>
        <v>25</v>
      </c>
      <c r="N36" s="2">
        <v>30</v>
      </c>
      <c r="O36" s="3">
        <v>0.05</v>
      </c>
      <c r="P36" s="5">
        <f t="shared" si="3"/>
        <v>3.1666666666666662E-2</v>
      </c>
      <c r="Q36" s="2">
        <v>1000</v>
      </c>
      <c r="R36" s="4">
        <f t="shared" si="4"/>
        <v>10763.9</v>
      </c>
      <c r="S36" s="7">
        <f t="shared" si="5"/>
        <v>523233.179</v>
      </c>
      <c r="T36" s="7">
        <f t="shared" si="6"/>
        <v>414226.26670833322</v>
      </c>
      <c r="U36" s="7">
        <f t="shared" si="7"/>
        <v>109006.91229166678</v>
      </c>
      <c r="V36" s="11">
        <v>0</v>
      </c>
      <c r="W36" s="7">
        <f t="shared" si="10"/>
        <v>109006.91229166678</v>
      </c>
      <c r="X36" s="12">
        <f t="shared" si="11"/>
        <v>208.33333333333357</v>
      </c>
      <c r="Y36" s="1"/>
      <c r="Z36" s="1"/>
    </row>
    <row r="37" spans="2:26" x14ac:dyDescent="0.25">
      <c r="B37" s="13">
        <v>34</v>
      </c>
      <c r="C37" s="25"/>
      <c r="D37" s="2" t="s">
        <v>77</v>
      </c>
      <c r="E37" s="29" t="s">
        <v>40</v>
      </c>
      <c r="F37" s="23" t="s">
        <v>89</v>
      </c>
      <c r="G37" s="23" t="s">
        <v>90</v>
      </c>
      <c r="H37" s="6">
        <v>205</v>
      </c>
      <c r="I37" s="9">
        <f t="shared" si="1"/>
        <v>2206.5994999999998</v>
      </c>
      <c r="J37" s="29">
        <v>10</v>
      </c>
      <c r="K37" s="2">
        <v>1997</v>
      </c>
      <c r="L37" s="2">
        <v>2022</v>
      </c>
      <c r="M37" s="2">
        <f t="shared" si="2"/>
        <v>25</v>
      </c>
      <c r="N37" s="2">
        <v>60</v>
      </c>
      <c r="O37" s="3">
        <v>0.05</v>
      </c>
      <c r="P37" s="5">
        <f t="shared" si="3"/>
        <v>1.5833333333333331E-2</v>
      </c>
      <c r="Q37" s="2">
        <v>2000</v>
      </c>
      <c r="R37" s="4">
        <f t="shared" si="4"/>
        <v>21527.8</v>
      </c>
      <c r="S37" s="7">
        <f t="shared" si="5"/>
        <v>4413199</v>
      </c>
      <c r="T37" s="7">
        <f t="shared" si="6"/>
        <v>1746891.270833333</v>
      </c>
      <c r="U37" s="7">
        <f t="shared" si="7"/>
        <v>2666307.729166667</v>
      </c>
      <c r="V37" s="11">
        <v>0</v>
      </c>
      <c r="W37" s="7">
        <f t="shared" si="10"/>
        <v>2666307.729166667</v>
      </c>
      <c r="X37" s="12">
        <f t="shared" si="11"/>
        <v>1208.3333333333335</v>
      </c>
      <c r="Y37" s="1"/>
      <c r="Z37" s="1"/>
    </row>
    <row r="38" spans="2:26" x14ac:dyDescent="0.25">
      <c r="B38" s="13">
        <v>35</v>
      </c>
      <c r="C38" s="25" t="s">
        <v>2</v>
      </c>
      <c r="D38" s="2" t="s">
        <v>78</v>
      </c>
      <c r="E38" s="29" t="s">
        <v>40</v>
      </c>
      <c r="F38" s="23" t="s">
        <v>89</v>
      </c>
      <c r="G38" s="23" t="s">
        <v>90</v>
      </c>
      <c r="H38" s="6">
        <v>63</v>
      </c>
      <c r="I38" s="9">
        <f t="shared" si="1"/>
        <v>678.12569999999994</v>
      </c>
      <c r="J38" s="29">
        <v>15</v>
      </c>
      <c r="K38" s="2">
        <v>1997</v>
      </c>
      <c r="L38" s="2">
        <v>2022</v>
      </c>
      <c r="M38" s="2">
        <f t="shared" si="2"/>
        <v>25</v>
      </c>
      <c r="N38" s="2">
        <v>60</v>
      </c>
      <c r="O38" s="3">
        <v>0.05</v>
      </c>
      <c r="P38" s="5">
        <f t="shared" si="3"/>
        <v>1.5833333333333331E-2</v>
      </c>
      <c r="Q38" s="2">
        <v>1500</v>
      </c>
      <c r="R38" s="4">
        <f t="shared" si="4"/>
        <v>16145.849999999999</v>
      </c>
      <c r="S38" s="7">
        <f t="shared" si="5"/>
        <v>1017188.5499999999</v>
      </c>
      <c r="T38" s="7">
        <f t="shared" si="6"/>
        <v>402637.13437499991</v>
      </c>
      <c r="U38" s="7">
        <f t="shared" si="7"/>
        <v>614551.41562500002</v>
      </c>
      <c r="V38" s="11">
        <v>0.05</v>
      </c>
      <c r="W38" s="7">
        <f>IF(U38&gt;O38*S38,U38*(1-V38),S38*O38)</f>
        <v>583823.84484375</v>
      </c>
      <c r="X38" s="12">
        <f t="shared" si="11"/>
        <v>860.93750000000011</v>
      </c>
      <c r="Y38" s="1"/>
      <c r="Z38" s="1"/>
    </row>
    <row r="39" spans="2:26" x14ac:dyDescent="0.25">
      <c r="B39" s="13">
        <v>36</v>
      </c>
      <c r="C39" s="25" t="s">
        <v>2</v>
      </c>
      <c r="D39" s="2" t="s">
        <v>79</v>
      </c>
      <c r="E39" s="29" t="s">
        <v>40</v>
      </c>
      <c r="F39" s="23" t="s">
        <v>89</v>
      </c>
      <c r="G39" s="23" t="s">
        <v>90</v>
      </c>
      <c r="H39" s="6">
        <v>84</v>
      </c>
      <c r="I39" s="9">
        <f t="shared" si="1"/>
        <v>904.16759999999999</v>
      </c>
      <c r="J39" s="29">
        <v>25</v>
      </c>
      <c r="K39" s="2">
        <v>1997</v>
      </c>
      <c r="L39" s="2">
        <v>2022</v>
      </c>
      <c r="M39" s="2">
        <f t="shared" si="2"/>
        <v>25</v>
      </c>
      <c r="N39" s="2">
        <v>60</v>
      </c>
      <c r="O39" s="3">
        <v>0.05</v>
      </c>
      <c r="P39" s="5">
        <f t="shared" si="3"/>
        <v>1.5833333333333331E-2</v>
      </c>
      <c r="Q39" s="2">
        <v>2000</v>
      </c>
      <c r="R39" s="4">
        <f t="shared" si="4"/>
        <v>21527.8</v>
      </c>
      <c r="S39" s="7">
        <f t="shared" si="5"/>
        <v>1808335.2</v>
      </c>
      <c r="T39" s="7">
        <f t="shared" si="6"/>
        <v>715799.34999999986</v>
      </c>
      <c r="U39" s="7">
        <f t="shared" si="7"/>
        <v>1092535.8500000001</v>
      </c>
      <c r="V39" s="11">
        <v>0.1</v>
      </c>
      <c r="W39" s="7">
        <f>IF(U39&gt;O39*S39,U39*(1-V39),S39*O39)</f>
        <v>983282.26500000013</v>
      </c>
      <c r="X39" s="12">
        <f t="shared" si="11"/>
        <v>1087.5000000000002</v>
      </c>
      <c r="Y39" s="1"/>
      <c r="Z39" s="1"/>
    </row>
    <row r="40" spans="2:26" x14ac:dyDescent="0.25">
      <c r="B40" s="13">
        <v>37</v>
      </c>
      <c r="C40" s="25" t="s">
        <v>2</v>
      </c>
      <c r="D40" s="2" t="s">
        <v>66</v>
      </c>
      <c r="E40" s="29" t="s">
        <v>40</v>
      </c>
      <c r="F40" s="23" t="s">
        <v>89</v>
      </c>
      <c r="G40" s="23" t="s">
        <v>90</v>
      </c>
      <c r="H40" s="6">
        <v>294</v>
      </c>
      <c r="I40" s="9">
        <f t="shared" si="1"/>
        <v>3164.5866000000001</v>
      </c>
      <c r="J40" s="29">
        <v>25</v>
      </c>
      <c r="K40" s="2">
        <v>1997</v>
      </c>
      <c r="L40" s="2">
        <v>2022</v>
      </c>
      <c r="M40" s="2">
        <f t="shared" si="2"/>
        <v>25</v>
      </c>
      <c r="N40" s="2">
        <v>60</v>
      </c>
      <c r="O40" s="3">
        <v>0.05</v>
      </c>
      <c r="P40" s="5">
        <f t="shared" si="3"/>
        <v>1.5833333333333331E-2</v>
      </c>
      <c r="Q40" s="2">
        <v>2000</v>
      </c>
      <c r="R40" s="4">
        <f t="shared" si="4"/>
        <v>21527.8</v>
      </c>
      <c r="S40" s="7">
        <f t="shared" si="5"/>
        <v>6329173.2000000002</v>
      </c>
      <c r="T40" s="7">
        <f t="shared" si="6"/>
        <v>2505297.7249999996</v>
      </c>
      <c r="U40" s="7">
        <f t="shared" si="7"/>
        <v>3823875.4750000006</v>
      </c>
      <c r="V40" s="11">
        <v>0.1</v>
      </c>
      <c r="W40" s="7">
        <f>IF(U40&gt;O40*S40,U40*(1-V40),S40*O40)</f>
        <v>3441487.9275000007</v>
      </c>
      <c r="X40" s="12">
        <f t="shared" si="11"/>
        <v>1087.5000000000002</v>
      </c>
      <c r="Y40" s="1"/>
      <c r="Z40" s="1"/>
    </row>
    <row r="41" spans="2:26" x14ac:dyDescent="0.25">
      <c r="B41" s="13">
        <v>38</v>
      </c>
      <c r="C41" s="25" t="s">
        <v>2</v>
      </c>
      <c r="D41" s="2" t="s">
        <v>80</v>
      </c>
      <c r="E41" s="29" t="s">
        <v>40</v>
      </c>
      <c r="F41" s="23" t="s">
        <v>89</v>
      </c>
      <c r="G41" s="23" t="s">
        <v>90</v>
      </c>
      <c r="H41" s="6">
        <v>75.92</v>
      </c>
      <c r="I41" s="9">
        <f t="shared" si="1"/>
        <v>817.19528800000001</v>
      </c>
      <c r="J41" s="29">
        <v>10</v>
      </c>
      <c r="K41" s="2">
        <v>1997</v>
      </c>
      <c r="L41" s="2">
        <v>2022</v>
      </c>
      <c r="M41" s="2">
        <f t="shared" si="2"/>
        <v>25</v>
      </c>
      <c r="N41" s="2">
        <v>60</v>
      </c>
      <c r="O41" s="3">
        <v>0.05</v>
      </c>
      <c r="P41" s="5">
        <f t="shared" si="3"/>
        <v>1.5833333333333331E-2</v>
      </c>
      <c r="Q41" s="2">
        <v>1500</v>
      </c>
      <c r="R41" s="4">
        <f t="shared" si="4"/>
        <v>16145.849999999999</v>
      </c>
      <c r="S41" s="7">
        <f t="shared" si="5"/>
        <v>1225792.932</v>
      </c>
      <c r="T41" s="7">
        <f t="shared" si="6"/>
        <v>485209.70224999991</v>
      </c>
      <c r="U41" s="7">
        <f t="shared" si="7"/>
        <v>740583.22975000017</v>
      </c>
      <c r="V41" s="11">
        <v>0</v>
      </c>
      <c r="W41" s="7">
        <f t="shared" si="10"/>
        <v>740583.22975000017</v>
      </c>
      <c r="X41" s="12">
        <f t="shared" si="11"/>
        <v>906.25000000000023</v>
      </c>
      <c r="Y41" s="1"/>
      <c r="Z41" s="1"/>
    </row>
    <row r="42" spans="2:26" x14ac:dyDescent="0.25">
      <c r="B42" s="13">
        <v>39</v>
      </c>
      <c r="C42" s="25" t="s">
        <v>2</v>
      </c>
      <c r="D42" s="2" t="s">
        <v>81</v>
      </c>
      <c r="E42" s="29" t="s">
        <v>40</v>
      </c>
      <c r="F42" s="23" t="s">
        <v>89</v>
      </c>
      <c r="G42" s="23" t="s">
        <v>90</v>
      </c>
      <c r="H42" s="6">
        <v>126</v>
      </c>
      <c r="I42" s="9">
        <f t="shared" si="1"/>
        <v>1356.2513999999999</v>
      </c>
      <c r="J42" s="29">
        <v>20</v>
      </c>
      <c r="K42" s="2">
        <v>2000</v>
      </c>
      <c r="L42" s="2">
        <v>2022</v>
      </c>
      <c r="M42" s="2">
        <f t="shared" si="2"/>
        <v>22</v>
      </c>
      <c r="N42" s="2">
        <v>60</v>
      </c>
      <c r="O42" s="3">
        <v>0.05</v>
      </c>
      <c r="P42" s="5">
        <f t="shared" si="3"/>
        <v>1.5833333333333331E-2</v>
      </c>
      <c r="Q42" s="2">
        <v>1800</v>
      </c>
      <c r="R42" s="4">
        <f t="shared" si="4"/>
        <v>19375.02</v>
      </c>
      <c r="S42" s="7">
        <f t="shared" si="5"/>
        <v>2441252.52</v>
      </c>
      <c r="T42" s="7">
        <f t="shared" si="6"/>
        <v>850369.6277999999</v>
      </c>
      <c r="U42" s="7">
        <f t="shared" si="7"/>
        <v>1590882.8922000001</v>
      </c>
      <c r="V42" s="11">
        <v>0.1</v>
      </c>
      <c r="W42" s="7">
        <f>IF(U42&gt;O42*S42,U42*(1-V42),S42*O42)</f>
        <v>1431794.6029800002</v>
      </c>
      <c r="X42" s="12">
        <f t="shared" si="11"/>
        <v>1055.7000000000003</v>
      </c>
      <c r="Y42" s="1"/>
      <c r="Z42" s="1"/>
    </row>
    <row r="43" spans="2:26" hidden="1" x14ac:dyDescent="0.25">
      <c r="B43" s="13">
        <v>40</v>
      </c>
      <c r="C43" s="25" t="s">
        <v>2</v>
      </c>
      <c r="D43" s="2" t="s">
        <v>82</v>
      </c>
      <c r="E43" s="29" t="s">
        <v>39</v>
      </c>
      <c r="F43" s="23" t="s">
        <v>89</v>
      </c>
      <c r="G43" s="23" t="s">
        <v>90</v>
      </c>
      <c r="H43" s="6">
        <v>6480</v>
      </c>
      <c r="I43" s="9">
        <f t="shared" si="1"/>
        <v>69750.072</v>
      </c>
      <c r="J43" s="29">
        <v>31</v>
      </c>
      <c r="K43" s="2">
        <v>1999</v>
      </c>
      <c r="L43" s="2">
        <v>2022</v>
      </c>
      <c r="M43" s="2">
        <f t="shared" si="2"/>
        <v>23</v>
      </c>
      <c r="N43" s="2">
        <v>60</v>
      </c>
      <c r="O43" s="3">
        <v>0.05</v>
      </c>
      <c r="P43" s="5">
        <f t="shared" si="3"/>
        <v>1.5833333333333331E-2</v>
      </c>
      <c r="Q43" s="2">
        <v>2000</v>
      </c>
      <c r="R43" s="4">
        <f t="shared" si="4"/>
        <v>21527.8</v>
      </c>
      <c r="S43" s="7">
        <f t="shared" si="5"/>
        <v>139500144</v>
      </c>
      <c r="T43" s="7">
        <f t="shared" si="6"/>
        <v>50801302.439999998</v>
      </c>
      <c r="U43" s="7">
        <f t="shared" si="7"/>
        <v>88698841.560000002</v>
      </c>
      <c r="V43" s="11">
        <v>0.05</v>
      </c>
      <c r="W43" s="7">
        <f t="shared" si="10"/>
        <v>93133783.638000011</v>
      </c>
      <c r="X43" s="12">
        <f t="shared" ref="X43:X45" si="13">W43/I43</f>
        <v>1335.2500000000002</v>
      </c>
      <c r="Y43" s="1"/>
      <c r="Z43" s="1"/>
    </row>
    <row r="44" spans="2:26" hidden="1" x14ac:dyDescent="0.25">
      <c r="B44" s="13">
        <v>41</v>
      </c>
      <c r="C44" s="25" t="s">
        <v>2</v>
      </c>
      <c r="D44" s="2" t="s">
        <v>83</v>
      </c>
      <c r="E44" s="29" t="s">
        <v>39</v>
      </c>
      <c r="F44" s="23" t="s">
        <v>89</v>
      </c>
      <c r="G44" s="23" t="s">
        <v>90</v>
      </c>
      <c r="H44" s="6">
        <v>3538.5</v>
      </c>
      <c r="I44" s="9">
        <f t="shared" si="1"/>
        <v>38088.060149999998</v>
      </c>
      <c r="J44" s="29">
        <v>31</v>
      </c>
      <c r="K44" s="2">
        <v>2001</v>
      </c>
      <c r="L44" s="2">
        <v>2022</v>
      </c>
      <c r="M44" s="2">
        <f t="shared" si="2"/>
        <v>21</v>
      </c>
      <c r="N44" s="2">
        <v>60</v>
      </c>
      <c r="O44" s="3">
        <v>0.05</v>
      </c>
      <c r="P44" s="5">
        <f t="shared" si="3"/>
        <v>1.5833333333333331E-2</v>
      </c>
      <c r="Q44" s="2">
        <v>2000</v>
      </c>
      <c r="R44" s="4">
        <f t="shared" si="4"/>
        <v>21527.8</v>
      </c>
      <c r="S44" s="7">
        <f t="shared" si="5"/>
        <v>76176120.299999997</v>
      </c>
      <c r="T44" s="7">
        <f t="shared" si="6"/>
        <v>25328559.999749996</v>
      </c>
      <c r="U44" s="7">
        <f t="shared" si="7"/>
        <v>50847560.300250001</v>
      </c>
      <c r="V44" s="11">
        <v>0.05</v>
      </c>
      <c r="W44" s="7">
        <f t="shared" si="10"/>
        <v>53389938.315262504</v>
      </c>
      <c r="X44" s="12">
        <f t="shared" si="13"/>
        <v>1401.7500000000002</v>
      </c>
      <c r="Y44" s="1"/>
      <c r="Z44" s="1"/>
    </row>
    <row r="45" spans="2:26" x14ac:dyDescent="0.25">
      <c r="B45" s="13">
        <v>42</v>
      </c>
      <c r="C45" s="25" t="s">
        <v>2</v>
      </c>
      <c r="D45" s="2" t="s">
        <v>84</v>
      </c>
      <c r="E45" s="29" t="s">
        <v>40</v>
      </c>
      <c r="F45" s="23" t="s">
        <v>89</v>
      </c>
      <c r="G45" s="23" t="s">
        <v>90</v>
      </c>
      <c r="H45" s="6">
        <v>147</v>
      </c>
      <c r="I45" s="9">
        <f t="shared" si="1"/>
        <v>1582.2933</v>
      </c>
      <c r="J45" s="29">
        <v>25</v>
      </c>
      <c r="K45" s="2">
        <v>2000</v>
      </c>
      <c r="L45" s="2">
        <v>2022</v>
      </c>
      <c r="M45" s="2">
        <f t="shared" si="2"/>
        <v>22</v>
      </c>
      <c r="N45" s="2">
        <v>60</v>
      </c>
      <c r="O45" s="3">
        <v>0.05</v>
      </c>
      <c r="P45" s="5">
        <f t="shared" si="3"/>
        <v>1.5833333333333331E-2</v>
      </c>
      <c r="Q45" s="2">
        <v>1800</v>
      </c>
      <c r="R45" s="4">
        <f t="shared" si="4"/>
        <v>19375.02</v>
      </c>
      <c r="S45" s="7">
        <f t="shared" si="5"/>
        <v>2848127.94</v>
      </c>
      <c r="T45" s="7">
        <f t="shared" si="6"/>
        <v>992097.89909999981</v>
      </c>
      <c r="U45" s="7">
        <f t="shared" si="7"/>
        <v>1856030.0409000001</v>
      </c>
      <c r="V45" s="11">
        <v>0.1</v>
      </c>
      <c r="W45" s="7">
        <f>IF(U45&gt;O45*S45,U45*(1-V45),S45*O45)</f>
        <v>1670427.0368100002</v>
      </c>
      <c r="X45" s="12">
        <f t="shared" si="13"/>
        <v>1055.7</v>
      </c>
      <c r="Y45" s="1"/>
      <c r="Z45" s="1"/>
    </row>
    <row r="46" spans="2:26" hidden="1" x14ac:dyDescent="0.25">
      <c r="B46" s="13">
        <v>43</v>
      </c>
      <c r="C46" s="25" t="s">
        <v>2</v>
      </c>
      <c r="D46" s="2" t="s">
        <v>85</v>
      </c>
      <c r="E46" s="29" t="s">
        <v>39</v>
      </c>
      <c r="F46" s="23" t="s">
        <v>89</v>
      </c>
      <c r="G46" s="23" t="s">
        <v>90</v>
      </c>
      <c r="H46" s="6">
        <v>507.5</v>
      </c>
      <c r="I46" s="9">
        <f t="shared" si="1"/>
        <v>5462.6792500000001</v>
      </c>
      <c r="J46" s="29">
        <v>25</v>
      </c>
      <c r="K46" s="2">
        <v>2014</v>
      </c>
      <c r="L46" s="2">
        <v>2022</v>
      </c>
      <c r="M46" s="2">
        <f t="shared" si="2"/>
        <v>8</v>
      </c>
      <c r="N46" s="2">
        <v>60</v>
      </c>
      <c r="O46" s="3">
        <v>0.05</v>
      </c>
      <c r="P46" s="5">
        <f t="shared" si="3"/>
        <v>1.5833333333333331E-2</v>
      </c>
      <c r="Q46" s="2">
        <v>1900</v>
      </c>
      <c r="R46" s="4">
        <f t="shared" si="4"/>
        <v>20451.41</v>
      </c>
      <c r="S46" s="7">
        <f t="shared" si="5"/>
        <v>10379090.574999999</v>
      </c>
      <c r="T46" s="7">
        <f t="shared" si="6"/>
        <v>1314684.8061666663</v>
      </c>
      <c r="U46" s="7">
        <f t="shared" si="7"/>
        <v>9064405.7688333336</v>
      </c>
      <c r="V46" s="11">
        <v>0</v>
      </c>
      <c r="W46" s="7">
        <f t="shared" si="10"/>
        <v>9064405.7688333336</v>
      </c>
      <c r="X46" s="12">
        <f t="shared" ref="X46:X49" si="14">W46/I46</f>
        <v>1659.3333333333333</v>
      </c>
      <c r="Y46" s="1"/>
      <c r="Z46" s="1"/>
    </row>
    <row r="47" spans="2:26" hidden="1" x14ac:dyDescent="0.25">
      <c r="B47" s="13">
        <v>44</v>
      </c>
      <c r="C47" s="25" t="s">
        <v>2</v>
      </c>
      <c r="D47" s="2" t="s">
        <v>86</v>
      </c>
      <c r="E47" s="29" t="s">
        <v>39</v>
      </c>
      <c r="F47" s="23" t="s">
        <v>89</v>
      </c>
      <c r="G47" s="23" t="s">
        <v>90</v>
      </c>
      <c r="H47" s="6">
        <v>3950</v>
      </c>
      <c r="I47" s="9">
        <f t="shared" si="1"/>
        <v>42517.404999999999</v>
      </c>
      <c r="J47" s="29">
        <v>31</v>
      </c>
      <c r="K47" s="2">
        <v>2017</v>
      </c>
      <c r="L47" s="2">
        <v>2022</v>
      </c>
      <c r="M47" s="2">
        <f t="shared" si="2"/>
        <v>5</v>
      </c>
      <c r="N47" s="2">
        <v>60</v>
      </c>
      <c r="O47" s="3">
        <v>0.05</v>
      </c>
      <c r="P47" s="5">
        <f t="shared" si="3"/>
        <v>1.5833333333333331E-2</v>
      </c>
      <c r="Q47" s="2">
        <v>1900</v>
      </c>
      <c r="R47" s="4">
        <f t="shared" si="4"/>
        <v>20451.41</v>
      </c>
      <c r="S47" s="7">
        <f t="shared" si="5"/>
        <v>80783069.5</v>
      </c>
      <c r="T47" s="7">
        <f t="shared" si="6"/>
        <v>6395326.3354166653</v>
      </c>
      <c r="U47" s="7">
        <f t="shared" si="7"/>
        <v>74387743.16458334</v>
      </c>
      <c r="V47" s="11">
        <v>0</v>
      </c>
      <c r="W47" s="7">
        <f t="shared" si="10"/>
        <v>74387743.16458334</v>
      </c>
      <c r="X47" s="12">
        <f t="shared" si="14"/>
        <v>1749.5833333333335</v>
      </c>
      <c r="Y47" s="1"/>
      <c r="Z47" s="1"/>
    </row>
    <row r="48" spans="2:26" hidden="1" x14ac:dyDescent="0.25">
      <c r="B48" s="13">
        <v>45</v>
      </c>
      <c r="C48" s="25" t="s">
        <v>2</v>
      </c>
      <c r="D48" s="2" t="s">
        <v>87</v>
      </c>
      <c r="E48" s="29" t="s">
        <v>39</v>
      </c>
      <c r="F48" s="23" t="s">
        <v>89</v>
      </c>
      <c r="G48" s="23" t="s">
        <v>90</v>
      </c>
      <c r="H48" s="6">
        <v>2325</v>
      </c>
      <c r="I48" s="9">
        <f t="shared" si="1"/>
        <v>25026.067499999997</v>
      </c>
      <c r="J48" s="29">
        <v>31</v>
      </c>
      <c r="K48" s="2">
        <v>2018</v>
      </c>
      <c r="L48" s="2">
        <v>2022</v>
      </c>
      <c r="M48" s="2">
        <f t="shared" si="2"/>
        <v>4</v>
      </c>
      <c r="N48" s="2">
        <v>60</v>
      </c>
      <c r="O48" s="3">
        <v>0.05</v>
      </c>
      <c r="P48" s="5">
        <f t="shared" si="3"/>
        <v>1.5833333333333331E-2</v>
      </c>
      <c r="Q48" s="2">
        <v>1900</v>
      </c>
      <c r="R48" s="4">
        <f t="shared" si="4"/>
        <v>20451.41</v>
      </c>
      <c r="S48" s="7">
        <f t="shared" si="5"/>
        <v>47549528.25</v>
      </c>
      <c r="T48" s="7">
        <f t="shared" si="6"/>
        <v>3011470.1224999996</v>
      </c>
      <c r="U48" s="7">
        <f t="shared" si="7"/>
        <v>44538058.127499998</v>
      </c>
      <c r="V48" s="11">
        <v>0</v>
      </c>
      <c r="W48" s="7">
        <f t="shared" si="10"/>
        <v>44538058.127499998</v>
      </c>
      <c r="X48" s="12">
        <f t="shared" si="14"/>
        <v>1779.6666666666667</v>
      </c>
      <c r="Y48" s="1"/>
      <c r="Z48" s="1"/>
    </row>
    <row r="49" spans="2:26" ht="30" hidden="1" x14ac:dyDescent="0.25">
      <c r="B49" s="13">
        <v>46</v>
      </c>
      <c r="C49" s="25" t="s">
        <v>91</v>
      </c>
      <c r="D49" s="2" t="s">
        <v>88</v>
      </c>
      <c r="E49" s="29" t="s">
        <v>43</v>
      </c>
      <c r="F49" s="23" t="s">
        <v>89</v>
      </c>
      <c r="G49" s="23" t="s">
        <v>90</v>
      </c>
      <c r="H49" s="6">
        <v>4559.386617100372</v>
      </c>
      <c r="I49" s="9">
        <f t="shared" si="1"/>
        <v>49076.78160780669</v>
      </c>
      <c r="J49" s="29">
        <v>31</v>
      </c>
      <c r="K49" s="2">
        <v>2018</v>
      </c>
      <c r="L49" s="2">
        <v>2022</v>
      </c>
      <c r="M49" s="2">
        <f t="shared" si="2"/>
        <v>4</v>
      </c>
      <c r="N49" s="2">
        <v>60</v>
      </c>
      <c r="O49" s="3">
        <v>0.05</v>
      </c>
      <c r="P49" s="5">
        <f t="shared" si="3"/>
        <v>1.5833333333333331E-2</v>
      </c>
      <c r="Q49" s="2">
        <v>1900</v>
      </c>
      <c r="R49" s="4">
        <f t="shared" si="4"/>
        <v>20451.41</v>
      </c>
      <c r="S49" s="7">
        <f t="shared" si="5"/>
        <v>93245885.054832712</v>
      </c>
      <c r="T49" s="7">
        <f t="shared" si="6"/>
        <v>5905572.7201394038</v>
      </c>
      <c r="U49" s="7">
        <f t="shared" si="7"/>
        <v>87340312.334693313</v>
      </c>
      <c r="V49" s="11">
        <v>0</v>
      </c>
      <c r="W49" s="7">
        <f t="shared" si="10"/>
        <v>87340312.334693313</v>
      </c>
      <c r="X49" s="12">
        <f t="shared" si="14"/>
        <v>1779.6666666666667</v>
      </c>
      <c r="Y49" s="1"/>
      <c r="Z49" s="1"/>
    </row>
    <row r="50" spans="2:26" hidden="1" x14ac:dyDescent="0.25">
      <c r="B50" s="85" t="s">
        <v>7</v>
      </c>
      <c r="C50" s="85"/>
      <c r="D50" s="85"/>
      <c r="E50" s="85"/>
      <c r="F50" s="22"/>
      <c r="G50" s="22"/>
      <c r="H50" s="38">
        <f>SUM(H4:H49)</f>
        <v>56345.191617100369</v>
      </c>
      <c r="I50" s="18">
        <f>SUM(I4:I49)</f>
        <v>606494.00804730644</v>
      </c>
      <c r="J50" s="22"/>
      <c r="K50" s="85"/>
      <c r="L50" s="85"/>
      <c r="M50" s="85"/>
      <c r="N50" s="85"/>
      <c r="O50" s="85"/>
      <c r="P50" s="85"/>
      <c r="Q50" s="85"/>
      <c r="R50" s="22"/>
      <c r="S50" s="8">
        <f>SUM(S4:S4)</f>
        <v>151275850.59999999</v>
      </c>
      <c r="T50" s="8"/>
      <c r="U50" s="8">
        <f>SUM(U4:U4)</f>
        <v>60258213.822333351</v>
      </c>
      <c r="V50" s="8"/>
      <c r="W50" s="8">
        <f>SUM(W4:W49)</f>
        <v>715019787.42662346</v>
      </c>
    </row>
    <row r="51" spans="2:26" x14ac:dyDescent="0.25">
      <c r="H51" s="55"/>
    </row>
    <row r="52" spans="2:26" x14ac:dyDescent="0.25">
      <c r="H52" s="56"/>
      <c r="Q52" s="57"/>
    </row>
    <row r="54" spans="2:26" x14ac:dyDescent="0.25">
      <c r="R54" s="58"/>
    </row>
  </sheetData>
  <autoFilter ref="B3:X50" xr:uid="{00000000-0009-0000-0000-000001000000}">
    <filterColumn colId="3">
      <filters>
        <filter val="RCC Structure"/>
      </filters>
    </filterColumn>
    <filterColumn colId="9">
      <filters>
        <filter val="1984"/>
        <filter val="1985"/>
        <filter val="1986"/>
        <filter val="1992"/>
        <filter val="1993"/>
        <filter val="1994"/>
        <filter val="1997"/>
        <filter val="1999"/>
        <filter val="2000"/>
        <filter val="2001"/>
      </filters>
    </filterColumn>
  </autoFilter>
  <mergeCells count="3">
    <mergeCell ref="B2:W2"/>
    <mergeCell ref="B50:E50"/>
    <mergeCell ref="K50:Q50"/>
  </mergeCells>
  <dataValidations count="1">
    <dataValidation type="list" allowBlank="1" showInputMessage="1" showErrorMessage="1" promptTitle="Condition of Structure" prompt="Condition of Structure" sqref="G4:G49" xr:uid="{00000000-0002-0000-01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54"/>
  <sheetViews>
    <sheetView topLeftCell="F38" workbookViewId="0">
      <selection activeCell="W50" sqref="W50"/>
    </sheetView>
  </sheetViews>
  <sheetFormatPr defaultRowHeight="15" x14ac:dyDescent="0.25"/>
  <cols>
    <col min="2" max="2" width="5" customWidth="1"/>
    <col min="3" max="3" width="17.28515625" hidden="1" customWidth="1"/>
    <col min="4" max="4" width="25.28515625" style="53" customWidth="1"/>
    <col min="5" max="5" width="37.28515625" style="53" customWidth="1"/>
    <col min="6" max="6" width="12.28515625" customWidth="1"/>
    <col min="7" max="7" width="11.85546875" customWidth="1"/>
    <col min="8" max="8" width="11" customWidth="1"/>
    <col min="9" max="9" width="7.42578125" customWidth="1"/>
    <col min="10" max="10" width="6.85546875" customWidth="1"/>
    <col min="11" max="11" width="9.140625" customWidth="1"/>
    <col min="12" max="12" width="9.140625" bestFit="1" customWidth="1"/>
    <col min="13" max="13" width="9.5703125" customWidth="1"/>
    <col min="14" max="14" width="10" customWidth="1"/>
    <col min="15" max="15" width="7.85546875" hidden="1" customWidth="1"/>
    <col min="16" max="16" width="12.42578125" hidden="1" customWidth="1"/>
    <col min="17" max="17" width="11.42578125" customWidth="1"/>
    <col min="18" max="18" width="13.85546875" hidden="1" customWidth="1"/>
    <col min="19" max="19" width="15.5703125" customWidth="1"/>
    <col min="20" max="20" width="15.42578125" hidden="1" customWidth="1"/>
    <col min="21" max="21" width="16.85546875" customWidth="1"/>
    <col min="22" max="22" width="11.42578125" bestFit="1" customWidth="1"/>
    <col min="23" max="23" width="17.5703125" customWidth="1"/>
    <col min="24" max="24" width="12" bestFit="1" customWidth="1"/>
    <col min="25" max="26" width="14.28515625" bestFit="1" customWidth="1"/>
  </cols>
  <sheetData>
    <row r="2" spans="2:26" ht="15.75" x14ac:dyDescent="0.25">
      <c r="B2" s="84" t="s">
        <v>35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2:26" s="16" customFormat="1" ht="60" x14ac:dyDescent="0.25">
      <c r="B3" s="14" t="s">
        <v>115</v>
      </c>
      <c r="C3" s="14" t="s">
        <v>1</v>
      </c>
      <c r="D3" s="15" t="s">
        <v>11</v>
      </c>
      <c r="E3" s="15" t="s">
        <v>5</v>
      </c>
      <c r="F3" s="15" t="s">
        <v>20</v>
      </c>
      <c r="G3" s="15" t="s">
        <v>36</v>
      </c>
      <c r="H3" s="15" t="s">
        <v>13</v>
      </c>
      <c r="I3" s="15" t="s">
        <v>110</v>
      </c>
      <c r="J3" s="15" t="s">
        <v>15</v>
      </c>
      <c r="K3" s="15" t="s">
        <v>3</v>
      </c>
      <c r="L3" s="15" t="s">
        <v>4</v>
      </c>
      <c r="M3" s="15" t="s">
        <v>16</v>
      </c>
      <c r="N3" s="15" t="s">
        <v>17</v>
      </c>
      <c r="O3" s="15" t="s">
        <v>6</v>
      </c>
      <c r="P3" s="15" t="s">
        <v>8</v>
      </c>
      <c r="Q3" s="15" t="s">
        <v>116</v>
      </c>
      <c r="R3" s="15" t="s">
        <v>19</v>
      </c>
      <c r="S3" s="15" t="s">
        <v>12</v>
      </c>
      <c r="T3" s="15" t="s">
        <v>37</v>
      </c>
      <c r="U3" s="15" t="s">
        <v>9</v>
      </c>
      <c r="V3" s="15" t="s">
        <v>103</v>
      </c>
      <c r="W3" s="15" t="s">
        <v>10</v>
      </c>
    </row>
    <row r="4" spans="2:26" ht="30" x14ac:dyDescent="0.25">
      <c r="B4" s="36">
        <v>1</v>
      </c>
      <c r="C4" s="2" t="s">
        <v>2</v>
      </c>
      <c r="D4" s="50" t="s">
        <v>44</v>
      </c>
      <c r="E4" s="50" t="s">
        <v>39</v>
      </c>
      <c r="F4" s="23" t="s">
        <v>89</v>
      </c>
      <c r="G4" s="23" t="s">
        <v>90</v>
      </c>
      <c r="H4" s="6">
        <v>7027</v>
      </c>
      <c r="I4" s="9">
        <f>H4*10.7639</f>
        <v>75637.925300000003</v>
      </c>
      <c r="J4" s="2">
        <v>31</v>
      </c>
      <c r="K4" s="2">
        <v>1984</v>
      </c>
      <c r="L4" s="2">
        <v>2022</v>
      </c>
      <c r="M4" s="2">
        <f>L4-K4</f>
        <v>38</v>
      </c>
      <c r="N4" s="2">
        <v>65</v>
      </c>
      <c r="O4" s="3">
        <v>0.05</v>
      </c>
      <c r="P4" s="5">
        <f>(1-O4)/N4</f>
        <v>1.4615384615384615E-2</v>
      </c>
      <c r="Q4" s="2">
        <v>2000</v>
      </c>
      <c r="R4" s="4">
        <f>Q4*10.7639</f>
        <v>21527.8</v>
      </c>
      <c r="S4" s="7">
        <f>R4*H4</f>
        <v>151275850.59999999</v>
      </c>
      <c r="T4" s="7">
        <f>S4*P4*M4</f>
        <v>84016280.102461532</v>
      </c>
      <c r="U4" s="7">
        <f t="shared" ref="U4:U49" si="0">MAX(S4-T4,0)</f>
        <v>67259570.497538462</v>
      </c>
      <c r="V4" s="11">
        <v>0.1</v>
      </c>
      <c r="W4" s="7">
        <f>IF(U4&gt;O4*S4,U4*(1+V4),S4*O4)</f>
        <v>73985527.547292322</v>
      </c>
      <c r="X4" s="12">
        <f>W4/I4</f>
        <v>978.1538461538463</v>
      </c>
      <c r="Y4" s="1"/>
      <c r="Z4" s="1"/>
    </row>
    <row r="5" spans="2:26" x14ac:dyDescent="0.25">
      <c r="B5" s="36">
        <v>2</v>
      </c>
      <c r="C5" s="2" t="s">
        <v>2</v>
      </c>
      <c r="D5" s="50" t="s">
        <v>45</v>
      </c>
      <c r="E5" s="50" t="s">
        <v>40</v>
      </c>
      <c r="F5" s="23" t="s">
        <v>89</v>
      </c>
      <c r="G5" s="23" t="s">
        <v>90</v>
      </c>
      <c r="H5" s="6">
        <v>196</v>
      </c>
      <c r="I5" s="9">
        <f t="shared" ref="I5:I49" si="1">H5*10.7639</f>
        <v>2109.7244000000001</v>
      </c>
      <c r="J5" s="2">
        <v>25</v>
      </c>
      <c r="K5" s="2">
        <v>1985</v>
      </c>
      <c r="L5" s="2">
        <v>2022</v>
      </c>
      <c r="M5" s="2">
        <f t="shared" ref="M5:M49" si="2">L5-K5</f>
        <v>37</v>
      </c>
      <c r="N5" s="2">
        <v>60</v>
      </c>
      <c r="O5" s="3">
        <v>0.05</v>
      </c>
      <c r="P5" s="5">
        <f t="shared" ref="P5:P49" si="3">(1-O5)/N5</f>
        <v>1.5833333333333331E-2</v>
      </c>
      <c r="Q5" s="2">
        <v>2000</v>
      </c>
      <c r="R5" s="4">
        <f t="shared" ref="R5:R49" si="4">Q5*10.7639</f>
        <v>21527.8</v>
      </c>
      <c r="S5" s="7">
        <f t="shared" ref="S5:S49" si="5">R5*H5</f>
        <v>4219448.8</v>
      </c>
      <c r="T5" s="7">
        <f t="shared" ref="T5:T49" si="6">S5*P5*M5</f>
        <v>2471893.7553333333</v>
      </c>
      <c r="U5" s="7">
        <f t="shared" si="0"/>
        <v>1747555.0446666665</v>
      </c>
      <c r="V5" s="11">
        <v>0.1</v>
      </c>
      <c r="W5" s="7">
        <f>IF(U5&gt;O5*S5,U5*(1-V5),S5*O5)</f>
        <v>1572799.5401999999</v>
      </c>
      <c r="X5" s="12">
        <f t="shared" ref="X5:X49" si="7">W5/I5</f>
        <v>745.5</v>
      </c>
      <c r="Y5" s="1"/>
      <c r="Z5" s="1"/>
    </row>
    <row r="6" spans="2:26" x14ac:dyDescent="0.25">
      <c r="B6" s="36">
        <v>3</v>
      </c>
      <c r="C6" s="2" t="s">
        <v>2</v>
      </c>
      <c r="D6" s="50" t="s">
        <v>46</v>
      </c>
      <c r="E6" s="50" t="s">
        <v>40</v>
      </c>
      <c r="F6" s="23" t="s">
        <v>89</v>
      </c>
      <c r="G6" s="23" t="s">
        <v>90</v>
      </c>
      <c r="H6" s="6">
        <v>126</v>
      </c>
      <c r="I6" s="9">
        <f t="shared" si="1"/>
        <v>1356.2513999999999</v>
      </c>
      <c r="J6" s="2">
        <v>25</v>
      </c>
      <c r="K6" s="2">
        <v>1985</v>
      </c>
      <c r="L6" s="2">
        <v>2022</v>
      </c>
      <c r="M6" s="2">
        <f t="shared" si="2"/>
        <v>37</v>
      </c>
      <c r="N6" s="2">
        <v>60</v>
      </c>
      <c r="O6" s="3">
        <v>0.05</v>
      </c>
      <c r="P6" s="5">
        <f t="shared" si="3"/>
        <v>1.5833333333333331E-2</v>
      </c>
      <c r="Q6" s="2">
        <v>2000</v>
      </c>
      <c r="R6" s="4">
        <f t="shared" si="4"/>
        <v>21527.8</v>
      </c>
      <c r="S6" s="7">
        <f t="shared" si="5"/>
        <v>2712502.8</v>
      </c>
      <c r="T6" s="7">
        <f t="shared" si="6"/>
        <v>1589074.5569999996</v>
      </c>
      <c r="U6" s="7">
        <f t="shared" si="0"/>
        <v>1123428.2430000002</v>
      </c>
      <c r="V6" s="11">
        <v>0.1</v>
      </c>
      <c r="W6" s="7">
        <f t="shared" ref="W6:W13" si="8">IF(U6&gt;O6*S6,U6*(1-V6),S6*O6)</f>
        <v>1011085.4187000003</v>
      </c>
      <c r="X6" s="12">
        <f t="shared" si="7"/>
        <v>745.50000000000023</v>
      </c>
      <c r="Y6" s="1"/>
      <c r="Z6" s="1"/>
    </row>
    <row r="7" spans="2:26" x14ac:dyDescent="0.25">
      <c r="B7" s="36">
        <v>4</v>
      </c>
      <c r="C7" s="2" t="s">
        <v>2</v>
      </c>
      <c r="D7" s="50" t="s">
        <v>47</v>
      </c>
      <c r="E7" s="50" t="s">
        <v>40</v>
      </c>
      <c r="F7" s="23" t="s">
        <v>89</v>
      </c>
      <c r="G7" s="23" t="s">
        <v>90</v>
      </c>
      <c r="H7" s="6">
        <v>126</v>
      </c>
      <c r="I7" s="9">
        <f t="shared" si="1"/>
        <v>1356.2513999999999</v>
      </c>
      <c r="J7" s="2">
        <v>20</v>
      </c>
      <c r="K7" s="2">
        <v>1985</v>
      </c>
      <c r="L7" s="2">
        <v>2022</v>
      </c>
      <c r="M7" s="2">
        <f t="shared" si="2"/>
        <v>37</v>
      </c>
      <c r="N7" s="2">
        <v>60</v>
      </c>
      <c r="O7" s="3">
        <v>0.05</v>
      </c>
      <c r="P7" s="5">
        <f t="shared" si="3"/>
        <v>1.5833333333333331E-2</v>
      </c>
      <c r="Q7" s="2">
        <v>1500</v>
      </c>
      <c r="R7" s="4">
        <f t="shared" si="4"/>
        <v>16145.849999999999</v>
      </c>
      <c r="S7" s="7">
        <f t="shared" si="5"/>
        <v>2034377.0999999999</v>
      </c>
      <c r="T7" s="7">
        <f t="shared" si="6"/>
        <v>1191805.9177499998</v>
      </c>
      <c r="U7" s="7">
        <f t="shared" si="0"/>
        <v>842571.18225000007</v>
      </c>
      <c r="V7" s="11">
        <v>0.1</v>
      </c>
      <c r="W7" s="7">
        <f t="shared" si="8"/>
        <v>758314.06402500009</v>
      </c>
      <c r="X7" s="12">
        <f t="shared" si="7"/>
        <v>559.12500000000011</v>
      </c>
      <c r="Y7" s="1"/>
      <c r="Z7" s="1"/>
    </row>
    <row r="8" spans="2:26" x14ac:dyDescent="0.25">
      <c r="B8" s="36">
        <v>5</v>
      </c>
      <c r="C8" s="2" t="s">
        <v>2</v>
      </c>
      <c r="D8" s="50" t="s">
        <v>48</v>
      </c>
      <c r="E8" s="50" t="s">
        <v>40</v>
      </c>
      <c r="F8" s="23" t="s">
        <v>89</v>
      </c>
      <c r="G8" s="23" t="s">
        <v>90</v>
      </c>
      <c r="H8" s="6">
        <v>2240</v>
      </c>
      <c r="I8" s="9">
        <f t="shared" si="1"/>
        <v>24111.135999999999</v>
      </c>
      <c r="J8" s="2">
        <v>25</v>
      </c>
      <c r="K8" s="2">
        <v>1984</v>
      </c>
      <c r="L8" s="2">
        <v>2022</v>
      </c>
      <c r="M8" s="2">
        <f t="shared" si="2"/>
        <v>38</v>
      </c>
      <c r="N8" s="2">
        <v>60</v>
      </c>
      <c r="O8" s="3">
        <v>0.05</v>
      </c>
      <c r="P8" s="5">
        <f t="shared" si="3"/>
        <v>1.5833333333333331E-2</v>
      </c>
      <c r="Q8" s="2">
        <v>2500</v>
      </c>
      <c r="R8" s="4">
        <f t="shared" si="4"/>
        <v>26909.75</v>
      </c>
      <c r="S8" s="7">
        <f t="shared" si="5"/>
        <v>60277840</v>
      </c>
      <c r="T8" s="7">
        <f t="shared" si="6"/>
        <v>36267167.066666663</v>
      </c>
      <c r="U8" s="7">
        <f t="shared" si="0"/>
        <v>24010672.933333337</v>
      </c>
      <c r="V8" s="11">
        <v>0.05</v>
      </c>
      <c r="W8" s="7">
        <f>IF(U8&gt;O8*S8,U8*(1+V8),S8*O8)</f>
        <v>25211206.580000006</v>
      </c>
      <c r="X8" s="12">
        <f t="shared" si="7"/>
        <v>1045.6250000000002</v>
      </c>
      <c r="Y8" s="1"/>
      <c r="Z8" s="1"/>
    </row>
    <row r="9" spans="2:26" x14ac:dyDescent="0.25">
      <c r="B9" s="36">
        <v>6</v>
      </c>
      <c r="C9" s="2" t="s">
        <v>92</v>
      </c>
      <c r="D9" s="50" t="s">
        <v>49</v>
      </c>
      <c r="E9" s="50" t="s">
        <v>40</v>
      </c>
      <c r="F9" s="23" t="s">
        <v>89</v>
      </c>
      <c r="G9" s="23" t="s">
        <v>90</v>
      </c>
      <c r="H9" s="6">
        <v>405.8</v>
      </c>
      <c r="I9" s="9">
        <f t="shared" si="1"/>
        <v>4367.9906199999996</v>
      </c>
      <c r="J9" s="2">
        <v>12</v>
      </c>
      <c r="K9" s="2">
        <v>1986</v>
      </c>
      <c r="L9" s="2">
        <v>2022</v>
      </c>
      <c r="M9" s="2">
        <f t="shared" si="2"/>
        <v>36</v>
      </c>
      <c r="N9" s="2">
        <v>60</v>
      </c>
      <c r="O9" s="3">
        <v>0.05</v>
      </c>
      <c r="P9" s="5">
        <f t="shared" si="3"/>
        <v>1.5833333333333331E-2</v>
      </c>
      <c r="Q9" s="2">
        <v>1500</v>
      </c>
      <c r="R9" s="4">
        <f t="shared" si="4"/>
        <v>16145.849999999999</v>
      </c>
      <c r="S9" s="7">
        <f t="shared" si="5"/>
        <v>6551985.9299999997</v>
      </c>
      <c r="T9" s="7">
        <f t="shared" si="6"/>
        <v>3734631.9800999993</v>
      </c>
      <c r="U9" s="7">
        <f t="shared" si="0"/>
        <v>2817353.9499000004</v>
      </c>
      <c r="V9" s="11">
        <v>0.1</v>
      </c>
      <c r="W9" s="7">
        <f>IF(U9&gt;O9*S9,U9*(1+V9),S9*O9)</f>
        <v>3099089.3448900008</v>
      </c>
      <c r="X9" s="12">
        <f t="shared" si="7"/>
        <v>709.50000000000023</v>
      </c>
      <c r="Y9" s="1"/>
      <c r="Z9" s="1"/>
    </row>
    <row r="10" spans="2:26" x14ac:dyDescent="0.25">
      <c r="B10" s="36">
        <v>7</v>
      </c>
      <c r="C10" s="2" t="s">
        <v>92</v>
      </c>
      <c r="D10" s="50" t="s">
        <v>50</v>
      </c>
      <c r="E10" s="50" t="s">
        <v>40</v>
      </c>
      <c r="F10" s="23" t="s">
        <v>89</v>
      </c>
      <c r="G10" s="23" t="s">
        <v>90</v>
      </c>
      <c r="H10" s="6">
        <v>844.94</v>
      </c>
      <c r="I10" s="9">
        <f t="shared" si="1"/>
        <v>9094.8496660000001</v>
      </c>
      <c r="J10" s="2">
        <v>10</v>
      </c>
      <c r="K10" s="2">
        <v>1985</v>
      </c>
      <c r="L10" s="2">
        <v>2022</v>
      </c>
      <c r="M10" s="2">
        <f t="shared" si="2"/>
        <v>37</v>
      </c>
      <c r="N10" s="2">
        <v>60</v>
      </c>
      <c r="O10" s="3">
        <v>0.05</v>
      </c>
      <c r="P10" s="5">
        <f t="shared" si="3"/>
        <v>1.5833333333333331E-2</v>
      </c>
      <c r="Q10" s="2">
        <v>1500</v>
      </c>
      <c r="R10" s="4">
        <f t="shared" si="4"/>
        <v>16145.849999999999</v>
      </c>
      <c r="S10" s="7">
        <f t="shared" si="5"/>
        <v>13642274.499</v>
      </c>
      <c r="T10" s="7">
        <f t="shared" si="6"/>
        <v>7992099.1439974988</v>
      </c>
      <c r="U10" s="7">
        <f t="shared" si="0"/>
        <v>5650175.355002501</v>
      </c>
      <c r="V10" s="11">
        <v>0</v>
      </c>
      <c r="W10" s="7">
        <f t="shared" si="8"/>
        <v>5650175.355002501</v>
      </c>
      <c r="X10" s="12">
        <f t="shared" si="7"/>
        <v>621.25000000000011</v>
      </c>
      <c r="Y10" s="1"/>
      <c r="Z10" s="1"/>
    </row>
    <row r="11" spans="2:26" x14ac:dyDescent="0.25">
      <c r="B11" s="36">
        <v>8</v>
      </c>
      <c r="C11" s="2" t="s">
        <v>92</v>
      </c>
      <c r="D11" s="50" t="s">
        <v>51</v>
      </c>
      <c r="E11" s="50" t="s">
        <v>40</v>
      </c>
      <c r="F11" s="23" t="s">
        <v>89</v>
      </c>
      <c r="G11" s="23" t="s">
        <v>90</v>
      </c>
      <c r="H11" s="6">
        <v>844.94</v>
      </c>
      <c r="I11" s="9">
        <f t="shared" si="1"/>
        <v>9094.8496660000001</v>
      </c>
      <c r="J11" s="2">
        <v>10</v>
      </c>
      <c r="K11" s="2">
        <v>1985</v>
      </c>
      <c r="L11" s="2">
        <v>2022</v>
      </c>
      <c r="M11" s="2">
        <f t="shared" si="2"/>
        <v>37</v>
      </c>
      <c r="N11" s="2">
        <v>60</v>
      </c>
      <c r="O11" s="3">
        <v>0.05</v>
      </c>
      <c r="P11" s="5">
        <f t="shared" si="3"/>
        <v>1.5833333333333331E-2</v>
      </c>
      <c r="Q11" s="2">
        <v>1500</v>
      </c>
      <c r="R11" s="4">
        <f t="shared" si="4"/>
        <v>16145.849999999999</v>
      </c>
      <c r="S11" s="7">
        <f t="shared" si="5"/>
        <v>13642274.499</v>
      </c>
      <c r="T11" s="7">
        <f t="shared" si="6"/>
        <v>7992099.1439974988</v>
      </c>
      <c r="U11" s="7">
        <f t="shared" si="0"/>
        <v>5650175.355002501</v>
      </c>
      <c r="V11" s="11">
        <v>0</v>
      </c>
      <c r="W11" s="7">
        <f t="shared" si="8"/>
        <v>5650175.355002501</v>
      </c>
      <c r="X11" s="12">
        <f t="shared" si="7"/>
        <v>621.25000000000011</v>
      </c>
      <c r="Y11" s="1"/>
      <c r="Z11" s="1"/>
    </row>
    <row r="12" spans="2:26" x14ac:dyDescent="0.25">
      <c r="B12" s="36">
        <v>9</v>
      </c>
      <c r="C12" s="2" t="s">
        <v>93</v>
      </c>
      <c r="D12" s="50" t="s">
        <v>52</v>
      </c>
      <c r="E12" s="50" t="s">
        <v>40</v>
      </c>
      <c r="F12" s="23" t="s">
        <v>89</v>
      </c>
      <c r="G12" s="23" t="s">
        <v>90</v>
      </c>
      <c r="H12" s="6">
        <v>1103.19</v>
      </c>
      <c r="I12" s="9">
        <f t="shared" si="1"/>
        <v>11874.626840999999</v>
      </c>
      <c r="J12" s="2">
        <v>10</v>
      </c>
      <c r="K12" s="2">
        <v>1986</v>
      </c>
      <c r="L12" s="2">
        <v>2022</v>
      </c>
      <c r="M12" s="2">
        <f t="shared" si="2"/>
        <v>36</v>
      </c>
      <c r="N12" s="2">
        <v>60</v>
      </c>
      <c r="O12" s="3">
        <v>0.05</v>
      </c>
      <c r="P12" s="5">
        <f t="shared" si="3"/>
        <v>1.5833333333333331E-2</v>
      </c>
      <c r="Q12" s="2">
        <v>1500</v>
      </c>
      <c r="R12" s="4">
        <f t="shared" si="4"/>
        <v>16145.849999999999</v>
      </c>
      <c r="S12" s="7">
        <f t="shared" si="5"/>
        <v>17811940.261500001</v>
      </c>
      <c r="T12" s="7">
        <f t="shared" si="6"/>
        <v>10152805.949054999</v>
      </c>
      <c r="U12" s="7">
        <f t="shared" si="0"/>
        <v>7659134.3124450017</v>
      </c>
      <c r="V12" s="11">
        <v>0</v>
      </c>
      <c r="W12" s="7">
        <f t="shared" si="8"/>
        <v>7659134.3124450017</v>
      </c>
      <c r="X12" s="12">
        <f t="shared" si="7"/>
        <v>645.00000000000023</v>
      </c>
      <c r="Y12" s="1"/>
      <c r="Z12" s="1"/>
    </row>
    <row r="13" spans="2:26" x14ac:dyDescent="0.25">
      <c r="B13" s="36">
        <v>10</v>
      </c>
      <c r="C13" s="2" t="s">
        <v>92</v>
      </c>
      <c r="D13" s="50" t="s">
        <v>53</v>
      </c>
      <c r="E13" s="50" t="s">
        <v>40</v>
      </c>
      <c r="F13" s="23" t="s">
        <v>89</v>
      </c>
      <c r="G13" s="23" t="s">
        <v>90</v>
      </c>
      <c r="H13" s="6">
        <v>1049.3800000000001</v>
      </c>
      <c r="I13" s="9">
        <f t="shared" si="1"/>
        <v>11295.421382</v>
      </c>
      <c r="J13" s="2">
        <v>10</v>
      </c>
      <c r="K13" s="2">
        <v>1985</v>
      </c>
      <c r="L13" s="2">
        <v>2022</v>
      </c>
      <c r="M13" s="2">
        <f t="shared" si="2"/>
        <v>37</v>
      </c>
      <c r="N13" s="2">
        <v>60</v>
      </c>
      <c r="O13" s="3">
        <v>0.05</v>
      </c>
      <c r="P13" s="5">
        <f t="shared" si="3"/>
        <v>1.5833333333333331E-2</v>
      </c>
      <c r="Q13" s="2">
        <v>1500</v>
      </c>
      <c r="R13" s="4">
        <f t="shared" si="4"/>
        <v>16145.849999999999</v>
      </c>
      <c r="S13" s="7">
        <f t="shared" si="5"/>
        <v>16943132.072999999</v>
      </c>
      <c r="T13" s="7">
        <f t="shared" si="6"/>
        <v>9925851.5394324977</v>
      </c>
      <c r="U13" s="7">
        <f t="shared" si="0"/>
        <v>7017280.5335675012</v>
      </c>
      <c r="V13" s="11">
        <v>0.05</v>
      </c>
      <c r="W13" s="7">
        <f t="shared" si="8"/>
        <v>6666416.5068891263</v>
      </c>
      <c r="X13" s="12">
        <f t="shared" si="7"/>
        <v>590.18750000000011</v>
      </c>
      <c r="Y13" s="1"/>
      <c r="Z13" s="1"/>
    </row>
    <row r="14" spans="2:26" ht="15.75" customHeight="1" x14ac:dyDescent="0.25">
      <c r="B14" s="36">
        <v>11</v>
      </c>
      <c r="C14" s="2" t="s">
        <v>2</v>
      </c>
      <c r="D14" s="50" t="s">
        <v>54</v>
      </c>
      <c r="E14" s="50" t="s">
        <v>39</v>
      </c>
      <c r="F14" s="23" t="s">
        <v>89</v>
      </c>
      <c r="G14" s="23" t="s">
        <v>90</v>
      </c>
      <c r="H14" s="6">
        <v>480</v>
      </c>
      <c r="I14" s="9">
        <f t="shared" si="1"/>
        <v>5166.6719999999996</v>
      </c>
      <c r="J14" s="2">
        <v>31</v>
      </c>
      <c r="K14" s="2">
        <v>1992</v>
      </c>
      <c r="L14" s="2">
        <v>2022</v>
      </c>
      <c r="M14" s="2">
        <f t="shared" si="2"/>
        <v>30</v>
      </c>
      <c r="N14" s="2">
        <v>65</v>
      </c>
      <c r="O14" s="3">
        <v>0.05</v>
      </c>
      <c r="P14" s="5">
        <f t="shared" si="3"/>
        <v>1.4615384615384615E-2</v>
      </c>
      <c r="Q14" s="2">
        <v>2000</v>
      </c>
      <c r="R14" s="4">
        <f t="shared" si="4"/>
        <v>21527.8</v>
      </c>
      <c r="S14" s="7">
        <f t="shared" si="5"/>
        <v>10333344</v>
      </c>
      <c r="T14" s="7">
        <f t="shared" si="6"/>
        <v>4530773.9076923076</v>
      </c>
      <c r="U14" s="7">
        <f t="shared" si="0"/>
        <v>5802570.0923076924</v>
      </c>
      <c r="V14" s="11">
        <v>0.1</v>
      </c>
      <c r="W14" s="7">
        <f t="shared" ref="W14:W49" si="9">IF(U14&gt;O14*S14,U14*(1+V14),S14*O14)</f>
        <v>6382827.1015384626</v>
      </c>
      <c r="X14" s="12">
        <f t="shared" si="7"/>
        <v>1235.3846153846157</v>
      </c>
      <c r="Y14" s="1"/>
      <c r="Z14" s="1"/>
    </row>
    <row r="15" spans="2:26" ht="17.25" customHeight="1" x14ac:dyDescent="0.25">
      <c r="B15" s="36">
        <v>12</v>
      </c>
      <c r="C15" s="2" t="s">
        <v>2</v>
      </c>
      <c r="D15" s="50" t="s">
        <v>55</v>
      </c>
      <c r="E15" s="50" t="s">
        <v>39</v>
      </c>
      <c r="F15" s="23" t="s">
        <v>89</v>
      </c>
      <c r="G15" s="23" t="s">
        <v>90</v>
      </c>
      <c r="H15" s="6">
        <v>2240.4699999999998</v>
      </c>
      <c r="I15" s="9">
        <f t="shared" si="1"/>
        <v>24116.195032999996</v>
      </c>
      <c r="J15" s="2">
        <v>31</v>
      </c>
      <c r="K15" s="2">
        <v>1992</v>
      </c>
      <c r="L15" s="2">
        <v>2022</v>
      </c>
      <c r="M15" s="2">
        <f t="shared" si="2"/>
        <v>30</v>
      </c>
      <c r="N15" s="2">
        <v>65</v>
      </c>
      <c r="O15" s="3">
        <v>0.05</v>
      </c>
      <c r="P15" s="5">
        <f t="shared" si="3"/>
        <v>1.4615384615384615E-2</v>
      </c>
      <c r="Q15" s="2">
        <v>2000</v>
      </c>
      <c r="R15" s="4">
        <f t="shared" si="4"/>
        <v>21527.8</v>
      </c>
      <c r="S15" s="7">
        <f t="shared" si="5"/>
        <v>48232390.065999992</v>
      </c>
      <c r="T15" s="7">
        <f t="shared" si="6"/>
        <v>21148047.952015381</v>
      </c>
      <c r="U15" s="7">
        <f t="shared" si="0"/>
        <v>27084342.113984611</v>
      </c>
      <c r="V15" s="11">
        <v>0.1</v>
      </c>
      <c r="W15" s="7">
        <f t="shared" si="9"/>
        <v>29792776.325383075</v>
      </c>
      <c r="X15" s="12">
        <f t="shared" si="7"/>
        <v>1235.3846153846155</v>
      </c>
      <c r="Y15" s="1"/>
      <c r="Z15" s="1"/>
    </row>
    <row r="16" spans="2:26" ht="18" customHeight="1" x14ac:dyDescent="0.25">
      <c r="B16" s="36">
        <v>13</v>
      </c>
      <c r="C16" s="2" t="s">
        <v>2</v>
      </c>
      <c r="D16" s="50" t="s">
        <v>56</v>
      </c>
      <c r="E16" s="50" t="s">
        <v>39</v>
      </c>
      <c r="F16" s="23" t="s">
        <v>89</v>
      </c>
      <c r="G16" s="23" t="s">
        <v>90</v>
      </c>
      <c r="H16" s="6">
        <v>7861</v>
      </c>
      <c r="I16" s="9">
        <f t="shared" si="1"/>
        <v>84615.017899999992</v>
      </c>
      <c r="J16" s="2">
        <v>31</v>
      </c>
      <c r="K16" s="2">
        <v>1993</v>
      </c>
      <c r="L16" s="2">
        <v>2022</v>
      </c>
      <c r="M16" s="2">
        <f t="shared" si="2"/>
        <v>29</v>
      </c>
      <c r="N16" s="2">
        <v>65</v>
      </c>
      <c r="O16" s="3">
        <v>0.05</v>
      </c>
      <c r="P16" s="5">
        <f t="shared" si="3"/>
        <v>1.4615384615384615E-2</v>
      </c>
      <c r="Q16" s="2">
        <v>2000</v>
      </c>
      <c r="R16" s="4">
        <f t="shared" si="4"/>
        <v>21527.8</v>
      </c>
      <c r="S16" s="7">
        <f t="shared" si="5"/>
        <v>169230035.79999998</v>
      </c>
      <c r="T16" s="7">
        <f t="shared" si="6"/>
        <v>71727499.789076909</v>
      </c>
      <c r="U16" s="7">
        <f t="shared" si="0"/>
        <v>97502536.010923073</v>
      </c>
      <c r="V16" s="11">
        <v>0.1</v>
      </c>
      <c r="W16" s="7">
        <f t="shared" si="9"/>
        <v>107252789.61201538</v>
      </c>
      <c r="X16" s="12">
        <f t="shared" si="7"/>
        <v>1267.5384615384617</v>
      </c>
      <c r="Y16" s="1"/>
      <c r="Z16" s="1"/>
    </row>
    <row r="17" spans="2:26" x14ac:dyDescent="0.25">
      <c r="B17" s="36">
        <v>14</v>
      </c>
      <c r="C17" s="2" t="s">
        <v>94</v>
      </c>
      <c r="D17" s="50" t="s">
        <v>57</v>
      </c>
      <c r="E17" s="51" t="s">
        <v>40</v>
      </c>
      <c r="F17" s="23" t="s">
        <v>89</v>
      </c>
      <c r="G17" s="23" t="s">
        <v>90</v>
      </c>
      <c r="H17" s="6">
        <v>844.94</v>
      </c>
      <c r="I17" s="9">
        <f t="shared" si="1"/>
        <v>9094.8496660000001</v>
      </c>
      <c r="J17" s="28">
        <v>10</v>
      </c>
      <c r="K17" s="2">
        <v>1993</v>
      </c>
      <c r="L17" s="2">
        <v>2022</v>
      </c>
      <c r="M17" s="2">
        <f t="shared" si="2"/>
        <v>29</v>
      </c>
      <c r="N17" s="2">
        <v>65</v>
      </c>
      <c r="O17" s="3">
        <v>0.05</v>
      </c>
      <c r="P17" s="5">
        <f t="shared" si="3"/>
        <v>1.4615384615384615E-2</v>
      </c>
      <c r="Q17" s="2">
        <v>1500</v>
      </c>
      <c r="R17" s="4">
        <f t="shared" si="4"/>
        <v>16145.849999999999</v>
      </c>
      <c r="S17" s="7">
        <f t="shared" si="5"/>
        <v>13642274.499</v>
      </c>
      <c r="T17" s="7">
        <f t="shared" si="6"/>
        <v>5782225.5761146154</v>
      </c>
      <c r="U17" s="7">
        <f t="shared" si="0"/>
        <v>7860048.9228853844</v>
      </c>
      <c r="V17" s="11">
        <v>0</v>
      </c>
      <c r="W17" s="7">
        <f t="shared" si="9"/>
        <v>7860048.9228853844</v>
      </c>
      <c r="X17" s="12">
        <f t="shared" si="7"/>
        <v>864.23076923076917</v>
      </c>
      <c r="Y17" s="1"/>
      <c r="Z17" s="1"/>
    </row>
    <row r="18" spans="2:26" x14ac:dyDescent="0.25">
      <c r="B18" s="36">
        <v>15</v>
      </c>
      <c r="C18" s="2" t="s">
        <v>2</v>
      </c>
      <c r="D18" s="50" t="s">
        <v>58</v>
      </c>
      <c r="E18" s="51" t="s">
        <v>41</v>
      </c>
      <c r="F18" s="23" t="s">
        <v>89</v>
      </c>
      <c r="G18" s="23" t="s">
        <v>38</v>
      </c>
      <c r="H18" s="6">
        <v>113.88</v>
      </c>
      <c r="I18" s="9">
        <f t="shared" si="1"/>
        <v>1225.7929319999998</v>
      </c>
      <c r="J18" s="28">
        <v>10</v>
      </c>
      <c r="K18" s="2">
        <v>1993</v>
      </c>
      <c r="L18" s="2">
        <v>2022</v>
      </c>
      <c r="M18" s="2">
        <f t="shared" si="2"/>
        <v>29</v>
      </c>
      <c r="N18" s="2">
        <v>55</v>
      </c>
      <c r="O18" s="3">
        <v>0.05</v>
      </c>
      <c r="P18" s="5">
        <f t="shared" si="3"/>
        <v>1.7272727272727273E-2</v>
      </c>
      <c r="Q18" s="2">
        <v>1200</v>
      </c>
      <c r="R18" s="4">
        <f t="shared" si="4"/>
        <v>12916.68</v>
      </c>
      <c r="S18" s="7">
        <f t="shared" si="5"/>
        <v>1470951.5183999999</v>
      </c>
      <c r="T18" s="7">
        <f t="shared" si="6"/>
        <v>736812.98785309086</v>
      </c>
      <c r="U18" s="7">
        <f t="shared" si="0"/>
        <v>734138.53054690908</v>
      </c>
      <c r="V18" s="11">
        <v>0.1</v>
      </c>
      <c r="W18" s="7">
        <f t="shared" si="9"/>
        <v>807552.38360160007</v>
      </c>
      <c r="X18" s="12">
        <f t="shared" si="7"/>
        <v>658.80000000000018</v>
      </c>
      <c r="Y18" s="1"/>
      <c r="Z18" s="1"/>
    </row>
    <row r="19" spans="2:26" x14ac:dyDescent="0.25">
      <c r="B19" s="36">
        <v>16</v>
      </c>
      <c r="C19" s="2" t="s">
        <v>2</v>
      </c>
      <c r="D19" s="50" t="s">
        <v>59</v>
      </c>
      <c r="E19" s="51" t="s">
        <v>41</v>
      </c>
      <c r="F19" s="23" t="s">
        <v>89</v>
      </c>
      <c r="G19" s="23" t="s">
        <v>38</v>
      </c>
      <c r="H19" s="6">
        <v>165.18</v>
      </c>
      <c r="I19" s="9">
        <f t="shared" si="1"/>
        <v>1777.981002</v>
      </c>
      <c r="J19" s="28">
        <v>10</v>
      </c>
      <c r="K19" s="2">
        <v>1993</v>
      </c>
      <c r="L19" s="2">
        <v>2022</v>
      </c>
      <c r="M19" s="2">
        <f t="shared" si="2"/>
        <v>29</v>
      </c>
      <c r="N19" s="2">
        <v>55</v>
      </c>
      <c r="O19" s="3">
        <v>0.05</v>
      </c>
      <c r="P19" s="5">
        <f t="shared" si="3"/>
        <v>1.7272727272727273E-2</v>
      </c>
      <c r="Q19" s="2">
        <v>1200</v>
      </c>
      <c r="R19" s="4">
        <f t="shared" si="4"/>
        <v>12916.68</v>
      </c>
      <c r="S19" s="7">
        <f t="shared" si="5"/>
        <v>2133577.2024000003</v>
      </c>
      <c r="T19" s="7">
        <f t="shared" si="6"/>
        <v>1068728.2168385456</v>
      </c>
      <c r="U19" s="7">
        <f t="shared" si="0"/>
        <v>1064848.9855614547</v>
      </c>
      <c r="V19" s="11">
        <v>0.1</v>
      </c>
      <c r="W19" s="7">
        <f t="shared" si="9"/>
        <v>1171333.8841176003</v>
      </c>
      <c r="X19" s="12">
        <f t="shared" si="7"/>
        <v>658.80000000000018</v>
      </c>
      <c r="Y19" s="1"/>
      <c r="Z19" s="1"/>
    </row>
    <row r="20" spans="2:26" x14ac:dyDescent="0.25">
      <c r="B20" s="36">
        <v>17</v>
      </c>
      <c r="C20" s="2" t="s">
        <v>2</v>
      </c>
      <c r="D20" s="50" t="s">
        <v>60</v>
      </c>
      <c r="E20" s="51" t="s">
        <v>41</v>
      </c>
      <c r="F20" s="23" t="s">
        <v>89</v>
      </c>
      <c r="G20" s="23" t="s">
        <v>38</v>
      </c>
      <c r="H20" s="6">
        <v>165.18</v>
      </c>
      <c r="I20" s="9">
        <f t="shared" si="1"/>
        <v>1777.981002</v>
      </c>
      <c r="J20" s="28">
        <v>10</v>
      </c>
      <c r="K20" s="2">
        <v>1993</v>
      </c>
      <c r="L20" s="2">
        <v>2022</v>
      </c>
      <c r="M20" s="2">
        <f t="shared" si="2"/>
        <v>29</v>
      </c>
      <c r="N20" s="2">
        <v>55</v>
      </c>
      <c r="O20" s="3">
        <v>0.05</v>
      </c>
      <c r="P20" s="5">
        <f t="shared" si="3"/>
        <v>1.7272727272727273E-2</v>
      </c>
      <c r="Q20" s="2">
        <v>1200</v>
      </c>
      <c r="R20" s="4">
        <f t="shared" si="4"/>
        <v>12916.68</v>
      </c>
      <c r="S20" s="7">
        <f t="shared" si="5"/>
        <v>2133577.2024000003</v>
      </c>
      <c r="T20" s="7">
        <f t="shared" si="6"/>
        <v>1068728.2168385456</v>
      </c>
      <c r="U20" s="7">
        <f t="shared" si="0"/>
        <v>1064848.9855614547</v>
      </c>
      <c r="V20" s="11">
        <v>0.1</v>
      </c>
      <c r="W20" s="7">
        <f t="shared" si="9"/>
        <v>1171333.8841176003</v>
      </c>
      <c r="X20" s="12">
        <f t="shared" si="7"/>
        <v>658.80000000000018</v>
      </c>
      <c r="Y20" s="1"/>
      <c r="Z20" s="1"/>
    </row>
    <row r="21" spans="2:26" x14ac:dyDescent="0.25">
      <c r="B21" s="36">
        <v>18</v>
      </c>
      <c r="C21" s="2" t="s">
        <v>95</v>
      </c>
      <c r="D21" s="50" t="s">
        <v>61</v>
      </c>
      <c r="E21" s="51" t="s">
        <v>41</v>
      </c>
      <c r="F21" s="23" t="s">
        <v>89</v>
      </c>
      <c r="G21" s="23" t="s">
        <v>38</v>
      </c>
      <c r="H21" s="6">
        <v>372.08</v>
      </c>
      <c r="I21" s="9">
        <f t="shared" si="1"/>
        <v>4005.0319119999995</v>
      </c>
      <c r="J21" s="28">
        <v>10</v>
      </c>
      <c r="K21" s="2">
        <v>1993</v>
      </c>
      <c r="L21" s="2">
        <v>2022</v>
      </c>
      <c r="M21" s="2">
        <f t="shared" si="2"/>
        <v>29</v>
      </c>
      <c r="N21" s="2">
        <v>55</v>
      </c>
      <c r="O21" s="3">
        <v>0.05</v>
      </c>
      <c r="P21" s="5">
        <f t="shared" si="3"/>
        <v>1.7272727272727273E-2</v>
      </c>
      <c r="Q21" s="2">
        <v>1500</v>
      </c>
      <c r="R21" s="4">
        <f t="shared" si="4"/>
        <v>16145.849999999999</v>
      </c>
      <c r="S21" s="7">
        <f t="shared" si="5"/>
        <v>6007547.8679999989</v>
      </c>
      <c r="T21" s="7">
        <f t="shared" si="6"/>
        <v>3009235.3411527267</v>
      </c>
      <c r="U21" s="7">
        <f t="shared" si="0"/>
        <v>2998312.5268472722</v>
      </c>
      <c r="V21" s="11">
        <v>0.1</v>
      </c>
      <c r="W21" s="7">
        <f t="shared" si="9"/>
        <v>3298143.7795319995</v>
      </c>
      <c r="X21" s="12">
        <f t="shared" si="7"/>
        <v>823.5</v>
      </c>
      <c r="Y21" s="1"/>
      <c r="Z21" s="1"/>
    </row>
    <row r="22" spans="2:26" ht="30" x14ac:dyDescent="0.25">
      <c r="B22" s="36">
        <v>19</v>
      </c>
      <c r="C22" s="2" t="s">
        <v>96</v>
      </c>
      <c r="D22" s="50" t="s">
        <v>62</v>
      </c>
      <c r="E22" s="51" t="s">
        <v>40</v>
      </c>
      <c r="F22" s="23" t="s">
        <v>89</v>
      </c>
      <c r="G22" s="23" t="s">
        <v>90</v>
      </c>
      <c r="H22" s="6">
        <v>1450</v>
      </c>
      <c r="I22" s="9">
        <f t="shared" si="1"/>
        <v>15607.654999999999</v>
      </c>
      <c r="J22" s="28">
        <v>15</v>
      </c>
      <c r="K22" s="2">
        <v>1993</v>
      </c>
      <c r="L22" s="2">
        <v>2022</v>
      </c>
      <c r="M22" s="2">
        <f t="shared" si="2"/>
        <v>29</v>
      </c>
      <c r="N22" s="2">
        <v>65</v>
      </c>
      <c r="O22" s="3">
        <v>0.05</v>
      </c>
      <c r="P22" s="5">
        <f t="shared" si="3"/>
        <v>1.4615384615384615E-2</v>
      </c>
      <c r="Q22" s="2">
        <v>1800</v>
      </c>
      <c r="R22" s="4">
        <f t="shared" si="4"/>
        <v>19375.02</v>
      </c>
      <c r="S22" s="7">
        <f t="shared" si="5"/>
        <v>28093779</v>
      </c>
      <c r="T22" s="7">
        <f t="shared" si="6"/>
        <v>11907440.176153846</v>
      </c>
      <c r="U22" s="7">
        <f t="shared" si="0"/>
        <v>16186338.823846154</v>
      </c>
      <c r="V22" s="11">
        <v>0</v>
      </c>
      <c r="W22" s="7">
        <f t="shared" si="9"/>
        <v>16186338.823846154</v>
      </c>
      <c r="X22" s="12">
        <f t="shared" si="7"/>
        <v>1037.0769230769231</v>
      </c>
      <c r="Y22" s="1"/>
      <c r="Z22" s="1"/>
    </row>
    <row r="23" spans="2:26" x14ac:dyDescent="0.25">
      <c r="B23" s="36">
        <v>20</v>
      </c>
      <c r="C23" s="2" t="s">
        <v>2</v>
      </c>
      <c r="D23" s="50" t="s">
        <v>63</v>
      </c>
      <c r="E23" s="51" t="s">
        <v>40</v>
      </c>
      <c r="F23" s="23" t="s">
        <v>89</v>
      </c>
      <c r="G23" s="23" t="s">
        <v>90</v>
      </c>
      <c r="H23" s="6">
        <v>524.69200000000001</v>
      </c>
      <c r="I23" s="9">
        <f t="shared" si="1"/>
        <v>5647.7322187999998</v>
      </c>
      <c r="J23" s="28">
        <v>10</v>
      </c>
      <c r="K23" s="2">
        <v>1993</v>
      </c>
      <c r="L23" s="2">
        <v>2022</v>
      </c>
      <c r="M23" s="2">
        <f t="shared" si="2"/>
        <v>29</v>
      </c>
      <c r="N23" s="2">
        <v>65</v>
      </c>
      <c r="O23" s="3">
        <v>0.05</v>
      </c>
      <c r="P23" s="5">
        <f t="shared" si="3"/>
        <v>1.4615384615384615E-2</v>
      </c>
      <c r="Q23" s="2">
        <v>1500</v>
      </c>
      <c r="R23" s="4">
        <f t="shared" si="4"/>
        <v>16145.849999999999</v>
      </c>
      <c r="S23" s="7">
        <f t="shared" si="5"/>
        <v>8471598.3281999994</v>
      </c>
      <c r="T23" s="7">
        <f t="shared" si="6"/>
        <v>3590654.3683370766</v>
      </c>
      <c r="U23" s="7">
        <f t="shared" si="0"/>
        <v>4880943.9598629232</v>
      </c>
      <c r="V23" s="11">
        <v>0.05</v>
      </c>
      <c r="W23" s="7">
        <f t="shared" ref="W23:W29" si="10">IF(U23&gt;O23*S23,U23*(1-V23),S23*O23)</f>
        <v>4636896.761869777</v>
      </c>
      <c r="X23" s="12">
        <f t="shared" si="7"/>
        <v>821.01923076923083</v>
      </c>
      <c r="Y23" s="1"/>
      <c r="Z23" s="1"/>
    </row>
    <row r="24" spans="2:26" x14ac:dyDescent="0.25">
      <c r="B24" s="36">
        <v>21</v>
      </c>
      <c r="C24" s="2" t="s">
        <v>97</v>
      </c>
      <c r="D24" s="50" t="s">
        <v>64</v>
      </c>
      <c r="E24" s="51" t="s">
        <v>40</v>
      </c>
      <c r="F24" s="23" t="s">
        <v>89</v>
      </c>
      <c r="G24" s="23" t="s">
        <v>90</v>
      </c>
      <c r="H24" s="6">
        <v>21.364999999999998</v>
      </c>
      <c r="I24" s="9">
        <f t="shared" si="1"/>
        <v>229.97072349999996</v>
      </c>
      <c r="J24" s="28">
        <v>80</v>
      </c>
      <c r="K24" s="2">
        <v>1993</v>
      </c>
      <c r="L24" s="2">
        <v>2022</v>
      </c>
      <c r="M24" s="2">
        <f t="shared" si="2"/>
        <v>29</v>
      </c>
      <c r="N24" s="2">
        <v>65</v>
      </c>
      <c r="O24" s="3">
        <v>0.05</v>
      </c>
      <c r="P24" s="5">
        <f t="shared" si="3"/>
        <v>1.4615384615384615E-2</v>
      </c>
      <c r="Q24" s="2">
        <v>3000</v>
      </c>
      <c r="R24" s="4">
        <f t="shared" si="4"/>
        <v>32291.699999999997</v>
      </c>
      <c r="S24" s="7">
        <f t="shared" si="5"/>
        <v>689912.17049999989</v>
      </c>
      <c r="T24" s="7">
        <f t="shared" si="6"/>
        <v>292416.61995807686</v>
      </c>
      <c r="U24" s="7">
        <f t="shared" si="0"/>
        <v>397495.55054192303</v>
      </c>
      <c r="V24" s="11">
        <v>0.05</v>
      </c>
      <c r="W24" s="7">
        <f t="shared" si="10"/>
        <v>377620.77301482687</v>
      </c>
      <c r="X24" s="12">
        <f t="shared" si="7"/>
        <v>1642.0384615384617</v>
      </c>
      <c r="Y24" s="1"/>
      <c r="Z24" s="1"/>
    </row>
    <row r="25" spans="2:26" x14ac:dyDescent="0.25">
      <c r="B25" s="36">
        <v>22</v>
      </c>
      <c r="C25" s="2" t="s">
        <v>98</v>
      </c>
      <c r="D25" s="50" t="s">
        <v>65</v>
      </c>
      <c r="E25" s="51" t="s">
        <v>40</v>
      </c>
      <c r="F25" s="23" t="s">
        <v>89</v>
      </c>
      <c r="G25" s="23" t="s">
        <v>90</v>
      </c>
      <c r="H25" s="6">
        <v>1103.19</v>
      </c>
      <c r="I25" s="9">
        <f t="shared" si="1"/>
        <v>11874.626840999999</v>
      </c>
      <c r="J25" s="28">
        <v>10</v>
      </c>
      <c r="K25" s="2">
        <v>1993</v>
      </c>
      <c r="L25" s="2">
        <v>2022</v>
      </c>
      <c r="M25" s="2">
        <f t="shared" si="2"/>
        <v>29</v>
      </c>
      <c r="N25" s="2">
        <v>65</v>
      </c>
      <c r="O25" s="3">
        <v>0.05</v>
      </c>
      <c r="P25" s="5">
        <f t="shared" si="3"/>
        <v>1.4615384615384615E-2</v>
      </c>
      <c r="Q25" s="2">
        <v>1500</v>
      </c>
      <c r="R25" s="4">
        <f t="shared" si="4"/>
        <v>16145.849999999999</v>
      </c>
      <c r="S25" s="7">
        <f t="shared" si="5"/>
        <v>17811940.261500001</v>
      </c>
      <c r="T25" s="7">
        <f t="shared" si="6"/>
        <v>7549522.372374231</v>
      </c>
      <c r="U25" s="7">
        <f t="shared" si="0"/>
        <v>10262417.88912577</v>
      </c>
      <c r="V25" s="11">
        <v>0.05</v>
      </c>
      <c r="W25" s="7">
        <f t="shared" si="10"/>
        <v>9749296.9946694802</v>
      </c>
      <c r="X25" s="12">
        <f t="shared" si="7"/>
        <v>821.01923076923072</v>
      </c>
      <c r="Y25" s="1"/>
      <c r="Z25" s="1"/>
    </row>
    <row r="26" spans="2:26" x14ac:dyDescent="0.25">
      <c r="B26" s="36">
        <v>23</v>
      </c>
      <c r="C26" s="2" t="s">
        <v>2</v>
      </c>
      <c r="D26" s="50" t="s">
        <v>66</v>
      </c>
      <c r="E26" s="51" t="str">
        <f>PROPER("RCC Structure")</f>
        <v>Rcc Structure</v>
      </c>
      <c r="F26" s="23" t="s">
        <v>89</v>
      </c>
      <c r="G26" s="23" t="s">
        <v>90</v>
      </c>
      <c r="H26" s="6">
        <v>147</v>
      </c>
      <c r="I26" s="9">
        <f t="shared" si="1"/>
        <v>1582.2933</v>
      </c>
      <c r="J26" s="28">
        <v>25</v>
      </c>
      <c r="K26" s="2">
        <v>1993</v>
      </c>
      <c r="L26" s="2">
        <v>2022</v>
      </c>
      <c r="M26" s="2">
        <f t="shared" si="2"/>
        <v>29</v>
      </c>
      <c r="N26" s="2">
        <v>65</v>
      </c>
      <c r="O26" s="3">
        <v>0.05</v>
      </c>
      <c r="P26" s="5">
        <f t="shared" si="3"/>
        <v>1.4615384615384615E-2</v>
      </c>
      <c r="Q26" s="2">
        <v>2000</v>
      </c>
      <c r="R26" s="4">
        <f t="shared" si="4"/>
        <v>21527.8</v>
      </c>
      <c r="S26" s="7">
        <f t="shared" si="5"/>
        <v>3164586.6</v>
      </c>
      <c r="T26" s="7">
        <f t="shared" si="6"/>
        <v>1341297.8589230771</v>
      </c>
      <c r="U26" s="7">
        <f t="shared" si="0"/>
        <v>1823288.741076923</v>
      </c>
      <c r="V26" s="11">
        <v>0.1</v>
      </c>
      <c r="W26" s="7">
        <f t="shared" si="10"/>
        <v>1640959.8669692308</v>
      </c>
      <c r="X26" s="12">
        <f t="shared" si="7"/>
        <v>1037.0769230769231</v>
      </c>
      <c r="Y26" s="1"/>
      <c r="Z26" s="1"/>
    </row>
    <row r="27" spans="2:26" x14ac:dyDescent="0.25">
      <c r="B27" s="36">
        <v>24</v>
      </c>
      <c r="C27" s="2" t="s">
        <v>2</v>
      </c>
      <c r="D27" s="50" t="s">
        <v>67</v>
      </c>
      <c r="E27" s="51" t="s">
        <v>40</v>
      </c>
      <c r="F27" s="23" t="s">
        <v>89</v>
      </c>
      <c r="G27" s="23" t="s">
        <v>90</v>
      </c>
      <c r="H27" s="6">
        <v>48</v>
      </c>
      <c r="I27" s="9">
        <f t="shared" si="1"/>
        <v>516.66719999999998</v>
      </c>
      <c r="J27" s="29">
        <v>15</v>
      </c>
      <c r="K27" s="2">
        <v>1993</v>
      </c>
      <c r="L27" s="2">
        <v>2022</v>
      </c>
      <c r="M27" s="2">
        <f t="shared" si="2"/>
        <v>29</v>
      </c>
      <c r="N27" s="2">
        <v>65</v>
      </c>
      <c r="O27" s="3">
        <v>0.05</v>
      </c>
      <c r="P27" s="5">
        <f t="shared" si="3"/>
        <v>1.4615384615384615E-2</v>
      </c>
      <c r="Q27" s="2">
        <v>1500</v>
      </c>
      <c r="R27" s="4">
        <f t="shared" si="4"/>
        <v>16145.849999999999</v>
      </c>
      <c r="S27" s="7">
        <f t="shared" si="5"/>
        <v>775000.79999999993</v>
      </c>
      <c r="T27" s="7">
        <f t="shared" si="6"/>
        <v>328481.10830769228</v>
      </c>
      <c r="U27" s="7">
        <f t="shared" si="0"/>
        <v>446519.69169230765</v>
      </c>
      <c r="V27" s="11">
        <v>0.1</v>
      </c>
      <c r="W27" s="7">
        <f t="shared" si="10"/>
        <v>401867.72252307687</v>
      </c>
      <c r="X27" s="12">
        <f t="shared" si="7"/>
        <v>777.80769230769226</v>
      </c>
      <c r="Y27" s="1"/>
      <c r="Z27" s="1"/>
    </row>
    <row r="28" spans="2:26" x14ac:dyDescent="0.25">
      <c r="B28" s="36">
        <v>25</v>
      </c>
      <c r="C28" s="2" t="s">
        <v>2</v>
      </c>
      <c r="D28" s="50" t="s">
        <v>68</v>
      </c>
      <c r="E28" s="51" t="s">
        <v>40</v>
      </c>
      <c r="F28" s="23" t="s">
        <v>89</v>
      </c>
      <c r="G28" s="23" t="s">
        <v>90</v>
      </c>
      <c r="H28" s="6">
        <v>160</v>
      </c>
      <c r="I28" s="9">
        <f t="shared" si="1"/>
        <v>1722.2239999999999</v>
      </c>
      <c r="J28" s="29">
        <v>15</v>
      </c>
      <c r="K28" s="2">
        <v>1993</v>
      </c>
      <c r="L28" s="2">
        <v>2022</v>
      </c>
      <c r="M28" s="2">
        <f t="shared" si="2"/>
        <v>29</v>
      </c>
      <c r="N28" s="2">
        <v>65</v>
      </c>
      <c r="O28" s="3">
        <v>0.05</v>
      </c>
      <c r="P28" s="5">
        <f t="shared" si="3"/>
        <v>1.4615384615384615E-2</v>
      </c>
      <c r="Q28" s="2">
        <v>1500</v>
      </c>
      <c r="R28" s="4">
        <f t="shared" si="4"/>
        <v>16145.849999999999</v>
      </c>
      <c r="S28" s="7">
        <f t="shared" si="5"/>
        <v>2583336</v>
      </c>
      <c r="T28" s="7">
        <f t="shared" si="6"/>
        <v>1094937.0276923075</v>
      </c>
      <c r="U28" s="7">
        <f t="shared" si="0"/>
        <v>1488398.9723076925</v>
      </c>
      <c r="V28" s="11">
        <v>0.1</v>
      </c>
      <c r="W28" s="7">
        <f t="shared" si="10"/>
        <v>1339559.0750769232</v>
      </c>
      <c r="X28" s="12">
        <f t="shared" si="7"/>
        <v>777.80769230769238</v>
      </c>
      <c r="Y28" s="1"/>
      <c r="Z28" s="1"/>
    </row>
    <row r="29" spans="2:26" x14ac:dyDescent="0.25">
      <c r="B29" s="36">
        <v>26</v>
      </c>
      <c r="C29" s="2" t="s">
        <v>2</v>
      </c>
      <c r="D29" s="50" t="s">
        <v>69</v>
      </c>
      <c r="E29" s="51" t="s">
        <v>40</v>
      </c>
      <c r="F29" s="23" t="s">
        <v>89</v>
      </c>
      <c r="G29" s="23" t="s">
        <v>90</v>
      </c>
      <c r="H29" s="6">
        <v>105</v>
      </c>
      <c r="I29" s="9">
        <f t="shared" si="1"/>
        <v>1130.2094999999999</v>
      </c>
      <c r="J29" s="29">
        <v>15</v>
      </c>
      <c r="K29" s="2">
        <v>1993</v>
      </c>
      <c r="L29" s="2">
        <v>2022</v>
      </c>
      <c r="M29" s="2">
        <f t="shared" si="2"/>
        <v>29</v>
      </c>
      <c r="N29" s="2">
        <v>65</v>
      </c>
      <c r="O29" s="3">
        <v>0.05</v>
      </c>
      <c r="P29" s="5">
        <f t="shared" si="3"/>
        <v>1.4615384615384615E-2</v>
      </c>
      <c r="Q29" s="2">
        <v>1500</v>
      </c>
      <c r="R29" s="4">
        <f t="shared" si="4"/>
        <v>16145.849999999999</v>
      </c>
      <c r="S29" s="7">
        <f t="shared" si="5"/>
        <v>1695314.2499999998</v>
      </c>
      <c r="T29" s="7">
        <f t="shared" si="6"/>
        <v>718552.42442307679</v>
      </c>
      <c r="U29" s="7">
        <f t="shared" si="0"/>
        <v>976761.82557692297</v>
      </c>
      <c r="V29" s="11">
        <v>0.1</v>
      </c>
      <c r="W29" s="7">
        <f t="shared" si="10"/>
        <v>879085.64301923069</v>
      </c>
      <c r="X29" s="12">
        <f t="shared" si="7"/>
        <v>777.80769230769226</v>
      </c>
      <c r="Y29" s="1"/>
      <c r="Z29" s="1"/>
    </row>
    <row r="30" spans="2:26" x14ac:dyDescent="0.25">
      <c r="B30" s="36">
        <v>27</v>
      </c>
      <c r="C30" s="2" t="s">
        <v>95</v>
      </c>
      <c r="D30" s="50" t="s">
        <v>70</v>
      </c>
      <c r="E30" s="51" t="s">
        <v>40</v>
      </c>
      <c r="F30" s="23" t="s">
        <v>89</v>
      </c>
      <c r="G30" s="23" t="s">
        <v>90</v>
      </c>
      <c r="H30" s="6">
        <v>906.98599999999999</v>
      </c>
      <c r="I30" s="9">
        <f t="shared" si="1"/>
        <v>9762.7066053999988</v>
      </c>
      <c r="J30" s="29">
        <v>10</v>
      </c>
      <c r="K30" s="2">
        <v>1994</v>
      </c>
      <c r="L30" s="2">
        <v>2022</v>
      </c>
      <c r="M30" s="2">
        <f t="shared" si="2"/>
        <v>28</v>
      </c>
      <c r="N30" s="2">
        <v>65</v>
      </c>
      <c r="O30" s="3">
        <v>0.05</v>
      </c>
      <c r="P30" s="5">
        <f t="shared" si="3"/>
        <v>1.4615384615384615E-2</v>
      </c>
      <c r="Q30" s="2">
        <v>1500</v>
      </c>
      <c r="R30" s="4">
        <f t="shared" si="4"/>
        <v>16145.849999999999</v>
      </c>
      <c r="S30" s="7">
        <f t="shared" si="5"/>
        <v>14644059.908099998</v>
      </c>
      <c r="T30" s="7">
        <f t="shared" si="6"/>
        <v>5992799.9008532297</v>
      </c>
      <c r="U30" s="7">
        <f t="shared" si="0"/>
        <v>8651260.0072467681</v>
      </c>
      <c r="V30" s="11">
        <v>0</v>
      </c>
      <c r="W30" s="7">
        <f t="shared" si="9"/>
        <v>8651260.0072467681</v>
      </c>
      <c r="X30" s="12">
        <f t="shared" si="7"/>
        <v>886.15384615384619</v>
      </c>
      <c r="Y30" s="1"/>
      <c r="Z30" s="1"/>
    </row>
    <row r="31" spans="2:26" x14ac:dyDescent="0.25">
      <c r="B31" s="36">
        <v>28</v>
      </c>
      <c r="C31" s="2" t="s">
        <v>2</v>
      </c>
      <c r="D31" s="50" t="s">
        <v>71</v>
      </c>
      <c r="E31" s="51" t="s">
        <v>40</v>
      </c>
      <c r="F31" s="23" t="s">
        <v>89</v>
      </c>
      <c r="G31" s="23" t="s">
        <v>90</v>
      </c>
      <c r="H31" s="6">
        <v>460.4</v>
      </c>
      <c r="I31" s="9">
        <f t="shared" si="1"/>
        <v>4955.6995599999991</v>
      </c>
      <c r="J31" s="29">
        <v>12</v>
      </c>
      <c r="K31" s="2">
        <v>1994</v>
      </c>
      <c r="L31" s="2">
        <v>2022</v>
      </c>
      <c r="M31" s="2">
        <f t="shared" si="2"/>
        <v>28</v>
      </c>
      <c r="N31" s="2">
        <v>65</v>
      </c>
      <c r="O31" s="3">
        <v>0.05</v>
      </c>
      <c r="P31" s="5">
        <f t="shared" si="3"/>
        <v>1.4615384615384615E-2</v>
      </c>
      <c r="Q31" s="2">
        <v>1500</v>
      </c>
      <c r="R31" s="4">
        <f t="shared" si="4"/>
        <v>16145.849999999999</v>
      </c>
      <c r="S31" s="7">
        <f t="shared" si="5"/>
        <v>7433549.3399999989</v>
      </c>
      <c r="T31" s="7">
        <f t="shared" si="6"/>
        <v>3042037.1145230765</v>
      </c>
      <c r="U31" s="7">
        <f t="shared" si="0"/>
        <v>4391512.2254769225</v>
      </c>
      <c r="V31" s="11">
        <v>0</v>
      </c>
      <c r="W31" s="7">
        <f t="shared" si="9"/>
        <v>4391512.2254769225</v>
      </c>
      <c r="X31" s="12">
        <f t="shared" si="7"/>
        <v>886.15384615384619</v>
      </c>
      <c r="Y31" s="1"/>
      <c r="Z31" s="1"/>
    </row>
    <row r="32" spans="2:26" x14ac:dyDescent="0.25">
      <c r="B32" s="36">
        <v>29</v>
      </c>
      <c r="C32" s="25" t="s">
        <v>2</v>
      </c>
      <c r="D32" s="50" t="s">
        <v>72</v>
      </c>
      <c r="E32" s="51" t="s">
        <v>42</v>
      </c>
      <c r="F32" s="23" t="s">
        <v>89</v>
      </c>
      <c r="G32" s="23" t="s">
        <v>90</v>
      </c>
      <c r="H32" s="6">
        <v>588.01</v>
      </c>
      <c r="I32" s="9">
        <f t="shared" si="1"/>
        <v>6329.280839</v>
      </c>
      <c r="J32" s="29">
        <v>31</v>
      </c>
      <c r="K32" s="2">
        <v>1994</v>
      </c>
      <c r="L32" s="2">
        <v>2022</v>
      </c>
      <c r="M32" s="2">
        <f t="shared" si="2"/>
        <v>28</v>
      </c>
      <c r="N32" s="2">
        <v>40</v>
      </c>
      <c r="O32" s="3">
        <v>0.05</v>
      </c>
      <c r="P32" s="5">
        <f t="shared" si="3"/>
        <v>2.375E-2</v>
      </c>
      <c r="Q32" s="2">
        <v>1500</v>
      </c>
      <c r="R32" s="4">
        <f t="shared" si="4"/>
        <v>16145.849999999999</v>
      </c>
      <c r="S32" s="7">
        <f t="shared" si="5"/>
        <v>9493921.2584999986</v>
      </c>
      <c r="T32" s="7">
        <f t="shared" si="6"/>
        <v>6313457.636902499</v>
      </c>
      <c r="U32" s="7">
        <f t="shared" si="0"/>
        <v>3180463.6215974996</v>
      </c>
      <c r="V32" s="11">
        <v>0.1</v>
      </c>
      <c r="W32" s="7">
        <f>IF(U32&gt;O32*S32,U32*(1+V32),S32*O32)</f>
        <v>3498509.98375725</v>
      </c>
      <c r="X32" s="12">
        <f t="shared" si="7"/>
        <v>552.75</v>
      </c>
      <c r="Y32" s="1"/>
      <c r="Z32" s="1"/>
    </row>
    <row r="33" spans="2:26" x14ac:dyDescent="0.25">
      <c r="B33" s="36">
        <v>30</v>
      </c>
      <c r="C33" s="25" t="s">
        <v>95</v>
      </c>
      <c r="D33" s="50" t="s">
        <v>73</v>
      </c>
      <c r="E33" s="51" t="s">
        <v>40</v>
      </c>
      <c r="F33" s="23" t="s">
        <v>89</v>
      </c>
      <c r="G33" s="23" t="s">
        <v>90</v>
      </c>
      <c r="H33" s="6">
        <v>802.42600000000004</v>
      </c>
      <c r="I33" s="9">
        <f t="shared" si="1"/>
        <v>8637.2332213999998</v>
      </c>
      <c r="J33" s="29">
        <v>10</v>
      </c>
      <c r="K33" s="2">
        <v>1994</v>
      </c>
      <c r="L33" s="2">
        <v>2022</v>
      </c>
      <c r="M33" s="2">
        <f t="shared" si="2"/>
        <v>28</v>
      </c>
      <c r="N33" s="2">
        <v>65</v>
      </c>
      <c r="O33" s="3">
        <v>0.05</v>
      </c>
      <c r="P33" s="5">
        <f t="shared" si="3"/>
        <v>1.4615384615384615E-2</v>
      </c>
      <c r="Q33" s="2">
        <v>1500</v>
      </c>
      <c r="R33" s="4">
        <f t="shared" si="4"/>
        <v>16145.849999999999</v>
      </c>
      <c r="S33" s="7">
        <f t="shared" si="5"/>
        <v>12955849.8321</v>
      </c>
      <c r="T33" s="7">
        <f t="shared" si="6"/>
        <v>5301932.3928286154</v>
      </c>
      <c r="U33" s="7">
        <f t="shared" si="0"/>
        <v>7653917.4392713849</v>
      </c>
      <c r="V33" s="11">
        <v>0</v>
      </c>
      <c r="W33" s="7">
        <f t="shared" si="9"/>
        <v>7653917.4392713849</v>
      </c>
      <c r="X33" s="12">
        <f t="shared" si="7"/>
        <v>886.15384615384619</v>
      </c>
      <c r="Y33" s="1"/>
      <c r="Z33" s="1"/>
    </row>
    <row r="34" spans="2:26" x14ac:dyDescent="0.25">
      <c r="B34" s="36">
        <v>31</v>
      </c>
      <c r="C34" s="25" t="s">
        <v>98</v>
      </c>
      <c r="D34" s="50" t="s">
        <v>74</v>
      </c>
      <c r="E34" s="51" t="s">
        <v>40</v>
      </c>
      <c r="F34" s="23" t="s">
        <v>89</v>
      </c>
      <c r="G34" s="23" t="s">
        <v>90</v>
      </c>
      <c r="H34" s="6">
        <v>1193.2260000000001</v>
      </c>
      <c r="I34" s="9">
        <f t="shared" si="1"/>
        <v>12843.765341400001</v>
      </c>
      <c r="J34" s="29">
        <v>10</v>
      </c>
      <c r="K34" s="2">
        <v>1997</v>
      </c>
      <c r="L34" s="2">
        <v>2022</v>
      </c>
      <c r="M34" s="2">
        <f t="shared" si="2"/>
        <v>25</v>
      </c>
      <c r="N34" s="2">
        <v>65</v>
      </c>
      <c r="O34" s="3">
        <v>0.05</v>
      </c>
      <c r="P34" s="5">
        <f t="shared" si="3"/>
        <v>1.4615384615384615E-2</v>
      </c>
      <c r="Q34" s="2">
        <v>1500</v>
      </c>
      <c r="R34" s="4">
        <f t="shared" si="4"/>
        <v>16145.849999999999</v>
      </c>
      <c r="S34" s="7">
        <f t="shared" si="5"/>
        <v>19265648.0121</v>
      </c>
      <c r="T34" s="7">
        <f t="shared" si="6"/>
        <v>7039371.3890365381</v>
      </c>
      <c r="U34" s="7">
        <f t="shared" si="0"/>
        <v>12226276.623063462</v>
      </c>
      <c r="V34" s="11">
        <v>0</v>
      </c>
      <c r="W34" s="7">
        <f t="shared" si="9"/>
        <v>12226276.623063462</v>
      </c>
      <c r="X34" s="12">
        <f t="shared" si="7"/>
        <v>951.92307692307679</v>
      </c>
      <c r="Y34" s="1"/>
      <c r="Z34" s="1"/>
    </row>
    <row r="35" spans="2:26" x14ac:dyDescent="0.25">
      <c r="B35" s="36">
        <v>32</v>
      </c>
      <c r="C35" s="25" t="s">
        <v>2</v>
      </c>
      <c r="D35" s="50" t="s">
        <v>75</v>
      </c>
      <c r="E35" s="51" t="s">
        <v>40</v>
      </c>
      <c r="F35" s="23" t="s">
        <v>89</v>
      </c>
      <c r="G35" s="23" t="s">
        <v>90</v>
      </c>
      <c r="H35" s="6">
        <v>225</v>
      </c>
      <c r="I35" s="9">
        <f t="shared" si="1"/>
        <v>2421.8775000000001</v>
      </c>
      <c r="J35" s="29">
        <v>12</v>
      </c>
      <c r="K35" s="2">
        <v>1997</v>
      </c>
      <c r="L35" s="2">
        <v>2022</v>
      </c>
      <c r="M35" s="2">
        <f t="shared" si="2"/>
        <v>25</v>
      </c>
      <c r="N35" s="2">
        <v>65</v>
      </c>
      <c r="O35" s="3">
        <v>0.05</v>
      </c>
      <c r="P35" s="5">
        <f t="shared" si="3"/>
        <v>1.4615384615384615E-2</v>
      </c>
      <c r="Q35" s="2">
        <v>1500</v>
      </c>
      <c r="R35" s="4">
        <f t="shared" si="4"/>
        <v>16145.849999999999</v>
      </c>
      <c r="S35" s="7">
        <f t="shared" si="5"/>
        <v>3632816.2499999995</v>
      </c>
      <c r="T35" s="7">
        <f t="shared" si="6"/>
        <v>1327375.1682692305</v>
      </c>
      <c r="U35" s="7">
        <f t="shared" si="0"/>
        <v>2305441.081730769</v>
      </c>
      <c r="V35" s="11">
        <v>0</v>
      </c>
      <c r="W35" s="7">
        <f t="shared" si="9"/>
        <v>2305441.081730769</v>
      </c>
      <c r="X35" s="12">
        <f t="shared" si="7"/>
        <v>951.92307692307679</v>
      </c>
      <c r="Y35" s="1"/>
      <c r="Z35" s="1"/>
    </row>
    <row r="36" spans="2:26" x14ac:dyDescent="0.25">
      <c r="B36" s="36">
        <v>33</v>
      </c>
      <c r="C36" s="39"/>
      <c r="D36" s="52" t="s">
        <v>76</v>
      </c>
      <c r="E36" s="51" t="s">
        <v>40</v>
      </c>
      <c r="F36" s="23" t="s">
        <v>89</v>
      </c>
      <c r="G36" s="23" t="s">
        <v>90</v>
      </c>
      <c r="H36" s="41">
        <v>48.61</v>
      </c>
      <c r="I36" s="9">
        <f t="shared" si="1"/>
        <v>523.23317899999995</v>
      </c>
      <c r="J36" s="42">
        <v>0</v>
      </c>
      <c r="K36" s="40">
        <v>1997</v>
      </c>
      <c r="L36" s="40">
        <v>2022</v>
      </c>
      <c r="M36" s="2">
        <f t="shared" si="2"/>
        <v>25</v>
      </c>
      <c r="N36" s="2">
        <v>15</v>
      </c>
      <c r="O36" s="3">
        <v>0.05</v>
      </c>
      <c r="P36" s="5">
        <f t="shared" si="3"/>
        <v>6.3333333333333325E-2</v>
      </c>
      <c r="Q36" s="2">
        <v>1000</v>
      </c>
      <c r="R36" s="4">
        <f t="shared" si="4"/>
        <v>10763.9</v>
      </c>
      <c r="S36" s="7">
        <f t="shared" si="5"/>
        <v>523233.179</v>
      </c>
      <c r="T36" s="7">
        <f t="shared" si="6"/>
        <v>828452.53341666644</v>
      </c>
      <c r="U36" s="7">
        <f t="shared" si="0"/>
        <v>0</v>
      </c>
      <c r="V36" s="11">
        <v>0</v>
      </c>
      <c r="W36" s="7">
        <f t="shared" si="9"/>
        <v>26161.658950000001</v>
      </c>
      <c r="X36" s="12">
        <f t="shared" si="7"/>
        <v>50.000000000000007</v>
      </c>
      <c r="Y36" s="1"/>
      <c r="Z36" s="1"/>
    </row>
    <row r="37" spans="2:26" ht="30" x14ac:dyDescent="0.25">
      <c r="B37" s="36">
        <v>34</v>
      </c>
      <c r="C37" s="25"/>
      <c r="D37" s="50" t="s">
        <v>77</v>
      </c>
      <c r="E37" s="51" t="s">
        <v>40</v>
      </c>
      <c r="F37" s="23" t="s">
        <v>89</v>
      </c>
      <c r="G37" s="23" t="s">
        <v>90</v>
      </c>
      <c r="H37" s="6">
        <v>205</v>
      </c>
      <c r="I37" s="9">
        <f t="shared" si="1"/>
        <v>2206.5994999999998</v>
      </c>
      <c r="J37" s="29">
        <v>10</v>
      </c>
      <c r="K37" s="2">
        <v>1997</v>
      </c>
      <c r="L37" s="2">
        <v>2022</v>
      </c>
      <c r="M37" s="2">
        <f t="shared" si="2"/>
        <v>25</v>
      </c>
      <c r="N37" s="2">
        <v>65</v>
      </c>
      <c r="O37" s="3">
        <v>0.05</v>
      </c>
      <c r="P37" s="5">
        <f t="shared" si="3"/>
        <v>1.4615384615384615E-2</v>
      </c>
      <c r="Q37" s="2">
        <v>1500</v>
      </c>
      <c r="R37" s="4">
        <f t="shared" si="4"/>
        <v>16145.849999999999</v>
      </c>
      <c r="S37" s="7">
        <f t="shared" si="5"/>
        <v>3309899.2499999995</v>
      </c>
      <c r="T37" s="7">
        <f t="shared" si="6"/>
        <v>1209386.2644230768</v>
      </c>
      <c r="U37" s="7">
        <f t="shared" si="0"/>
        <v>2100512.985576923</v>
      </c>
      <c r="V37" s="11">
        <v>0</v>
      </c>
      <c r="W37" s="7">
        <f t="shared" si="9"/>
        <v>2100512.985576923</v>
      </c>
      <c r="X37" s="12">
        <f t="shared" si="7"/>
        <v>951.92307692307702</v>
      </c>
      <c r="Y37" s="1"/>
      <c r="Z37" s="1"/>
    </row>
    <row r="38" spans="2:26" ht="30" x14ac:dyDescent="0.25">
      <c r="B38" s="36">
        <v>35</v>
      </c>
      <c r="C38" s="25" t="s">
        <v>2</v>
      </c>
      <c r="D38" s="50" t="s">
        <v>78</v>
      </c>
      <c r="E38" s="51" t="s">
        <v>40</v>
      </c>
      <c r="F38" s="23" t="s">
        <v>89</v>
      </c>
      <c r="G38" s="23" t="s">
        <v>90</v>
      </c>
      <c r="H38" s="6">
        <v>63</v>
      </c>
      <c r="I38" s="9">
        <f t="shared" si="1"/>
        <v>678.12569999999994</v>
      </c>
      <c r="J38" s="29">
        <v>15</v>
      </c>
      <c r="K38" s="2">
        <v>1997</v>
      </c>
      <c r="L38" s="2">
        <v>2022</v>
      </c>
      <c r="M38" s="2">
        <f t="shared" si="2"/>
        <v>25</v>
      </c>
      <c r="N38" s="2">
        <v>65</v>
      </c>
      <c r="O38" s="3">
        <v>0.05</v>
      </c>
      <c r="P38" s="5">
        <f t="shared" si="3"/>
        <v>1.4615384615384615E-2</v>
      </c>
      <c r="Q38" s="2">
        <v>1500</v>
      </c>
      <c r="R38" s="4">
        <f t="shared" si="4"/>
        <v>16145.849999999999</v>
      </c>
      <c r="S38" s="7">
        <f t="shared" si="5"/>
        <v>1017188.5499999999</v>
      </c>
      <c r="T38" s="7">
        <f t="shared" si="6"/>
        <v>371665.0471153846</v>
      </c>
      <c r="U38" s="7">
        <f t="shared" si="0"/>
        <v>645523.50288461533</v>
      </c>
      <c r="V38" s="11">
        <v>0.05</v>
      </c>
      <c r="W38" s="7">
        <f>IF(U38&gt;O38*S38,U38*(1-V38),S38*O38)</f>
        <v>613247.3277403845</v>
      </c>
      <c r="X38" s="12">
        <f t="shared" si="7"/>
        <v>904.32692307692298</v>
      </c>
      <c r="Y38" s="1"/>
      <c r="Z38" s="1"/>
    </row>
    <row r="39" spans="2:26" ht="30" x14ac:dyDescent="0.25">
      <c r="B39" s="36">
        <v>36</v>
      </c>
      <c r="C39" s="25" t="s">
        <v>2</v>
      </c>
      <c r="D39" s="50" t="s">
        <v>79</v>
      </c>
      <c r="E39" s="51" t="s">
        <v>40</v>
      </c>
      <c r="F39" s="23" t="s">
        <v>89</v>
      </c>
      <c r="G39" s="23" t="s">
        <v>90</v>
      </c>
      <c r="H39" s="6">
        <v>84</v>
      </c>
      <c r="I39" s="9">
        <f t="shared" si="1"/>
        <v>904.16759999999999</v>
      </c>
      <c r="J39" s="29">
        <v>25</v>
      </c>
      <c r="K39" s="2">
        <v>1997</v>
      </c>
      <c r="L39" s="2">
        <v>2022</v>
      </c>
      <c r="M39" s="2">
        <f t="shared" si="2"/>
        <v>25</v>
      </c>
      <c r="N39" s="2">
        <v>65</v>
      </c>
      <c r="O39" s="3">
        <v>0.05</v>
      </c>
      <c r="P39" s="5">
        <f t="shared" si="3"/>
        <v>1.4615384615384615E-2</v>
      </c>
      <c r="Q39" s="2">
        <v>2000</v>
      </c>
      <c r="R39" s="4">
        <f t="shared" si="4"/>
        <v>21527.8</v>
      </c>
      <c r="S39" s="7">
        <f t="shared" si="5"/>
        <v>1808335.2</v>
      </c>
      <c r="T39" s="7">
        <f t="shared" si="6"/>
        <v>660737.86153846153</v>
      </c>
      <c r="U39" s="7">
        <f t="shared" si="0"/>
        <v>1147597.3384615383</v>
      </c>
      <c r="V39" s="11">
        <v>0.1</v>
      </c>
      <c r="W39" s="7">
        <f>IF(U39&gt;O39*S39,U39*(1-V39),S39*O39)</f>
        <v>1032837.6046153845</v>
      </c>
      <c r="X39" s="12">
        <f t="shared" si="7"/>
        <v>1142.3076923076922</v>
      </c>
      <c r="Y39" s="1"/>
      <c r="Z39" s="1"/>
    </row>
    <row r="40" spans="2:26" x14ac:dyDescent="0.25">
      <c r="B40" s="36">
        <v>37</v>
      </c>
      <c r="C40" s="25" t="s">
        <v>2</v>
      </c>
      <c r="D40" s="50" t="s">
        <v>66</v>
      </c>
      <c r="E40" s="51" t="s">
        <v>40</v>
      </c>
      <c r="F40" s="23" t="s">
        <v>89</v>
      </c>
      <c r="G40" s="23" t="s">
        <v>90</v>
      </c>
      <c r="H40" s="6">
        <v>294</v>
      </c>
      <c r="I40" s="9">
        <f t="shared" si="1"/>
        <v>3164.5866000000001</v>
      </c>
      <c r="J40" s="29">
        <v>25</v>
      </c>
      <c r="K40" s="2">
        <v>1997</v>
      </c>
      <c r="L40" s="2">
        <v>2022</v>
      </c>
      <c r="M40" s="2">
        <f t="shared" si="2"/>
        <v>25</v>
      </c>
      <c r="N40" s="2">
        <v>60</v>
      </c>
      <c r="O40" s="3">
        <v>0.05</v>
      </c>
      <c r="P40" s="5">
        <f t="shared" si="3"/>
        <v>1.5833333333333331E-2</v>
      </c>
      <c r="Q40" s="2">
        <v>2000</v>
      </c>
      <c r="R40" s="4">
        <f t="shared" si="4"/>
        <v>21527.8</v>
      </c>
      <c r="S40" s="7">
        <f t="shared" si="5"/>
        <v>6329173.2000000002</v>
      </c>
      <c r="T40" s="7">
        <f t="shared" si="6"/>
        <v>2505297.7249999996</v>
      </c>
      <c r="U40" s="7">
        <f t="shared" si="0"/>
        <v>3823875.4750000006</v>
      </c>
      <c r="V40" s="11">
        <v>0.1</v>
      </c>
      <c r="W40" s="7">
        <f>IF(U40&gt;O40*S40,U40*(1-V40),S40*O40)</f>
        <v>3441487.9275000007</v>
      </c>
      <c r="X40" s="12">
        <f t="shared" si="7"/>
        <v>1087.5000000000002</v>
      </c>
      <c r="Y40" s="1"/>
      <c r="Z40" s="1"/>
    </row>
    <row r="41" spans="2:26" x14ac:dyDescent="0.25">
      <c r="B41" s="36">
        <v>38</v>
      </c>
      <c r="C41" s="25" t="s">
        <v>2</v>
      </c>
      <c r="D41" s="50" t="s">
        <v>80</v>
      </c>
      <c r="E41" s="51" t="s">
        <v>40</v>
      </c>
      <c r="F41" s="23" t="s">
        <v>89</v>
      </c>
      <c r="G41" s="23" t="s">
        <v>90</v>
      </c>
      <c r="H41" s="6">
        <v>75.92</v>
      </c>
      <c r="I41" s="9">
        <f t="shared" si="1"/>
        <v>817.19528800000001</v>
      </c>
      <c r="J41" s="29">
        <v>10</v>
      </c>
      <c r="K41" s="2">
        <v>1997</v>
      </c>
      <c r="L41" s="2">
        <v>2022</v>
      </c>
      <c r="M41" s="2">
        <f t="shared" si="2"/>
        <v>25</v>
      </c>
      <c r="N41" s="2">
        <v>65</v>
      </c>
      <c r="O41" s="3">
        <v>0.05</v>
      </c>
      <c r="P41" s="5">
        <f t="shared" si="3"/>
        <v>1.4615384615384615E-2</v>
      </c>
      <c r="Q41" s="2">
        <v>1500</v>
      </c>
      <c r="R41" s="4">
        <f t="shared" si="4"/>
        <v>16145.849999999999</v>
      </c>
      <c r="S41" s="7">
        <f t="shared" si="5"/>
        <v>1225792.932</v>
      </c>
      <c r="T41" s="7">
        <f t="shared" si="6"/>
        <v>447885.87900000002</v>
      </c>
      <c r="U41" s="7">
        <f t="shared" si="0"/>
        <v>777907.05300000007</v>
      </c>
      <c r="V41" s="11">
        <v>0</v>
      </c>
      <c r="W41" s="7">
        <f t="shared" si="9"/>
        <v>777907.05300000007</v>
      </c>
      <c r="X41" s="12">
        <f t="shared" si="7"/>
        <v>951.92307692307702</v>
      </c>
      <c r="Y41" s="1"/>
      <c r="Z41" s="1"/>
    </row>
    <row r="42" spans="2:26" x14ac:dyDescent="0.25">
      <c r="B42" s="36">
        <v>39</v>
      </c>
      <c r="C42" s="25" t="s">
        <v>2</v>
      </c>
      <c r="D42" s="50" t="s">
        <v>81</v>
      </c>
      <c r="E42" s="51" t="s">
        <v>40</v>
      </c>
      <c r="F42" s="23" t="s">
        <v>89</v>
      </c>
      <c r="G42" s="23" t="s">
        <v>90</v>
      </c>
      <c r="H42" s="6">
        <v>126</v>
      </c>
      <c r="I42" s="9">
        <f t="shared" si="1"/>
        <v>1356.2513999999999</v>
      </c>
      <c r="J42" s="29">
        <v>20</v>
      </c>
      <c r="K42" s="2">
        <v>2000</v>
      </c>
      <c r="L42" s="2">
        <v>2022</v>
      </c>
      <c r="M42" s="2">
        <f t="shared" si="2"/>
        <v>22</v>
      </c>
      <c r="N42" s="2">
        <v>65</v>
      </c>
      <c r="O42" s="3">
        <v>0.05</v>
      </c>
      <c r="P42" s="5">
        <f t="shared" si="3"/>
        <v>1.4615384615384615E-2</v>
      </c>
      <c r="Q42" s="2">
        <v>1800</v>
      </c>
      <c r="R42" s="4">
        <f t="shared" si="4"/>
        <v>19375.02</v>
      </c>
      <c r="S42" s="7">
        <f t="shared" si="5"/>
        <v>2441252.52</v>
      </c>
      <c r="T42" s="7">
        <f t="shared" si="6"/>
        <v>784956.57950769225</v>
      </c>
      <c r="U42" s="7">
        <f t="shared" si="0"/>
        <v>1656295.9404923078</v>
      </c>
      <c r="V42" s="11">
        <v>0.1</v>
      </c>
      <c r="W42" s="7">
        <f>IF(U42&gt;O42*S42,U42*(1-V42),S42*O42)</f>
        <v>1490666.3464430771</v>
      </c>
      <c r="X42" s="12">
        <f t="shared" si="7"/>
        <v>1099.1076923076926</v>
      </c>
      <c r="Y42" s="1"/>
      <c r="Z42" s="1"/>
    </row>
    <row r="43" spans="2:26" ht="30" x14ac:dyDescent="0.25">
      <c r="B43" s="36">
        <v>40</v>
      </c>
      <c r="C43" s="25" t="s">
        <v>2</v>
      </c>
      <c r="D43" s="50" t="s">
        <v>82</v>
      </c>
      <c r="E43" s="51" t="s">
        <v>39</v>
      </c>
      <c r="F43" s="23" t="s">
        <v>89</v>
      </c>
      <c r="G43" s="23" t="s">
        <v>90</v>
      </c>
      <c r="H43" s="6">
        <v>6480</v>
      </c>
      <c r="I43" s="9">
        <f t="shared" si="1"/>
        <v>69750.072</v>
      </c>
      <c r="J43" s="29">
        <v>31</v>
      </c>
      <c r="K43" s="2">
        <v>1999</v>
      </c>
      <c r="L43" s="2">
        <v>2022</v>
      </c>
      <c r="M43" s="2">
        <f t="shared" si="2"/>
        <v>23</v>
      </c>
      <c r="N43" s="2">
        <v>65</v>
      </c>
      <c r="O43" s="3">
        <v>0.05</v>
      </c>
      <c r="P43" s="5">
        <f t="shared" si="3"/>
        <v>1.4615384615384615E-2</v>
      </c>
      <c r="Q43" s="2">
        <v>2000</v>
      </c>
      <c r="R43" s="4">
        <f t="shared" si="4"/>
        <v>21527.8</v>
      </c>
      <c r="S43" s="7">
        <f t="shared" si="5"/>
        <v>139500144</v>
      </c>
      <c r="T43" s="7">
        <f t="shared" si="6"/>
        <v>46893509.944615386</v>
      </c>
      <c r="U43" s="7">
        <f t="shared" si="0"/>
        <v>92606634.055384606</v>
      </c>
      <c r="V43" s="11">
        <v>0.05</v>
      </c>
      <c r="W43" s="7">
        <f t="shared" si="9"/>
        <v>97236965.758153841</v>
      </c>
      <c r="X43" s="12">
        <f t="shared" si="7"/>
        <v>1394.0769230769231</v>
      </c>
      <c r="Y43" s="1"/>
      <c r="Z43" s="1"/>
    </row>
    <row r="44" spans="2:26" ht="30" x14ac:dyDescent="0.25">
      <c r="B44" s="36">
        <v>41</v>
      </c>
      <c r="C44" s="25" t="s">
        <v>2</v>
      </c>
      <c r="D44" s="50" t="s">
        <v>83</v>
      </c>
      <c r="E44" s="51" t="s">
        <v>39</v>
      </c>
      <c r="F44" s="23" t="s">
        <v>89</v>
      </c>
      <c r="G44" s="23" t="s">
        <v>90</v>
      </c>
      <c r="H44" s="6">
        <v>3538.5</v>
      </c>
      <c r="I44" s="9">
        <f t="shared" si="1"/>
        <v>38088.060149999998</v>
      </c>
      <c r="J44" s="29">
        <v>31</v>
      </c>
      <c r="K44" s="2">
        <v>2001</v>
      </c>
      <c r="L44" s="2">
        <v>2022</v>
      </c>
      <c r="M44" s="2">
        <f t="shared" si="2"/>
        <v>21</v>
      </c>
      <c r="N44" s="2">
        <v>65</v>
      </c>
      <c r="O44" s="3">
        <v>0.05</v>
      </c>
      <c r="P44" s="5">
        <f t="shared" si="3"/>
        <v>1.4615384615384615E-2</v>
      </c>
      <c r="Q44" s="2">
        <v>2000</v>
      </c>
      <c r="R44" s="4">
        <f t="shared" si="4"/>
        <v>21527.8</v>
      </c>
      <c r="S44" s="7">
        <f t="shared" si="5"/>
        <v>76176120.299999997</v>
      </c>
      <c r="T44" s="7">
        <f t="shared" si="6"/>
        <v>23380209.230538458</v>
      </c>
      <c r="U44" s="7">
        <f t="shared" si="0"/>
        <v>52795911.069461539</v>
      </c>
      <c r="V44" s="11">
        <v>0.05</v>
      </c>
      <c r="W44" s="7">
        <f t="shared" si="9"/>
        <v>55435706.622934617</v>
      </c>
      <c r="X44" s="12">
        <f t="shared" si="7"/>
        <v>1455.4615384615386</v>
      </c>
      <c r="Y44" s="1"/>
      <c r="Z44" s="1"/>
    </row>
    <row r="45" spans="2:26" x14ac:dyDescent="0.25">
      <c r="B45" s="36">
        <v>42</v>
      </c>
      <c r="C45" s="25" t="s">
        <v>2</v>
      </c>
      <c r="D45" s="50" t="s">
        <v>84</v>
      </c>
      <c r="E45" s="51" t="s">
        <v>40</v>
      </c>
      <c r="F45" s="23" t="s">
        <v>89</v>
      </c>
      <c r="G45" s="23" t="s">
        <v>90</v>
      </c>
      <c r="H45" s="6">
        <v>147</v>
      </c>
      <c r="I45" s="9">
        <f t="shared" si="1"/>
        <v>1582.2933</v>
      </c>
      <c r="J45" s="29">
        <v>25</v>
      </c>
      <c r="K45" s="2">
        <v>2000</v>
      </c>
      <c r="L45" s="2">
        <v>2022</v>
      </c>
      <c r="M45" s="2">
        <f t="shared" si="2"/>
        <v>22</v>
      </c>
      <c r="N45" s="2">
        <v>65</v>
      </c>
      <c r="O45" s="3">
        <v>0.05</v>
      </c>
      <c r="P45" s="5">
        <f t="shared" si="3"/>
        <v>1.4615384615384615E-2</v>
      </c>
      <c r="Q45" s="2">
        <v>1800</v>
      </c>
      <c r="R45" s="4">
        <f t="shared" si="4"/>
        <v>19375.02</v>
      </c>
      <c r="S45" s="7">
        <f t="shared" si="5"/>
        <v>2848127.94</v>
      </c>
      <c r="T45" s="7">
        <f t="shared" si="6"/>
        <v>915782.67609230778</v>
      </c>
      <c r="U45" s="7">
        <f t="shared" si="0"/>
        <v>1932345.2639076922</v>
      </c>
      <c r="V45" s="11">
        <v>0.1</v>
      </c>
      <c r="W45" s="7">
        <f>IF(U45&gt;O45*S45,U45*(1-V45),S45*O45)</f>
        <v>1739110.7375169229</v>
      </c>
      <c r="X45" s="12">
        <f t="shared" si="7"/>
        <v>1099.1076923076921</v>
      </c>
      <c r="Y45" s="1"/>
      <c r="Z45" s="1"/>
    </row>
    <row r="46" spans="2:26" ht="30" x14ac:dyDescent="0.25">
      <c r="B46" s="36">
        <v>43</v>
      </c>
      <c r="C46" s="25" t="s">
        <v>2</v>
      </c>
      <c r="D46" s="50" t="s">
        <v>85</v>
      </c>
      <c r="E46" s="51" t="s">
        <v>39</v>
      </c>
      <c r="F46" s="23" t="s">
        <v>89</v>
      </c>
      <c r="G46" s="23" t="s">
        <v>90</v>
      </c>
      <c r="H46" s="6">
        <v>507.5</v>
      </c>
      <c r="I46" s="9">
        <f t="shared" si="1"/>
        <v>5462.6792500000001</v>
      </c>
      <c r="J46" s="29">
        <v>25</v>
      </c>
      <c r="K46" s="2">
        <v>2014</v>
      </c>
      <c r="L46" s="2">
        <v>2022</v>
      </c>
      <c r="M46" s="2">
        <f t="shared" si="2"/>
        <v>8</v>
      </c>
      <c r="N46" s="2">
        <v>65</v>
      </c>
      <c r="O46" s="3">
        <v>0.05</v>
      </c>
      <c r="P46" s="5">
        <f t="shared" si="3"/>
        <v>1.4615384615384615E-2</v>
      </c>
      <c r="Q46" s="2">
        <v>2000</v>
      </c>
      <c r="R46" s="4">
        <f t="shared" si="4"/>
        <v>21527.8</v>
      </c>
      <c r="S46" s="7">
        <f t="shared" si="5"/>
        <v>10925358.5</v>
      </c>
      <c r="T46" s="7">
        <f t="shared" si="6"/>
        <v>1277426.5323076923</v>
      </c>
      <c r="U46" s="7">
        <f t="shared" si="0"/>
        <v>9647931.9676923081</v>
      </c>
      <c r="V46" s="11">
        <v>0</v>
      </c>
      <c r="W46" s="7">
        <f t="shared" si="9"/>
        <v>9647931.9676923081</v>
      </c>
      <c r="X46" s="12">
        <f t="shared" si="7"/>
        <v>1766.1538461538462</v>
      </c>
      <c r="Y46" s="1"/>
      <c r="Z46" s="1"/>
    </row>
    <row r="47" spans="2:26" ht="30" x14ac:dyDescent="0.25">
      <c r="B47" s="36">
        <v>44</v>
      </c>
      <c r="C47" s="25" t="s">
        <v>2</v>
      </c>
      <c r="D47" s="50" t="s">
        <v>86</v>
      </c>
      <c r="E47" s="51" t="s">
        <v>39</v>
      </c>
      <c r="F47" s="23" t="s">
        <v>89</v>
      </c>
      <c r="G47" s="23" t="s">
        <v>90</v>
      </c>
      <c r="H47" s="6">
        <v>3950</v>
      </c>
      <c r="I47" s="9">
        <f t="shared" si="1"/>
        <v>42517.404999999999</v>
      </c>
      <c r="J47" s="29">
        <v>31</v>
      </c>
      <c r="K47" s="2">
        <v>2017</v>
      </c>
      <c r="L47" s="2">
        <v>2022</v>
      </c>
      <c r="M47" s="2">
        <f t="shared" si="2"/>
        <v>5</v>
      </c>
      <c r="N47" s="2">
        <v>65</v>
      </c>
      <c r="O47" s="3">
        <v>0.05</v>
      </c>
      <c r="P47" s="5">
        <f t="shared" si="3"/>
        <v>1.4615384615384615E-2</v>
      </c>
      <c r="Q47" s="2">
        <v>2000</v>
      </c>
      <c r="R47" s="4">
        <f t="shared" si="4"/>
        <v>21527.8</v>
      </c>
      <c r="S47" s="7">
        <f t="shared" si="5"/>
        <v>85034810</v>
      </c>
      <c r="T47" s="7">
        <f t="shared" si="6"/>
        <v>6214082.269230769</v>
      </c>
      <c r="U47" s="7">
        <f t="shared" si="0"/>
        <v>78820727.730769232</v>
      </c>
      <c r="V47" s="11">
        <v>0</v>
      </c>
      <c r="W47" s="7">
        <f t="shared" si="9"/>
        <v>78820727.730769232</v>
      </c>
      <c r="X47" s="12">
        <f t="shared" si="7"/>
        <v>1853.8461538461538</v>
      </c>
      <c r="Y47" s="1"/>
      <c r="Z47" s="1"/>
    </row>
    <row r="48" spans="2:26" ht="30" x14ac:dyDescent="0.25">
      <c r="B48" s="36">
        <v>45</v>
      </c>
      <c r="C48" s="25" t="s">
        <v>2</v>
      </c>
      <c r="D48" s="50" t="s">
        <v>87</v>
      </c>
      <c r="E48" s="51" t="s">
        <v>39</v>
      </c>
      <c r="F48" s="23" t="s">
        <v>89</v>
      </c>
      <c r="G48" s="23" t="s">
        <v>90</v>
      </c>
      <c r="H48" s="6">
        <v>2325</v>
      </c>
      <c r="I48" s="9">
        <f t="shared" si="1"/>
        <v>25026.067499999997</v>
      </c>
      <c r="J48" s="29">
        <v>31</v>
      </c>
      <c r="K48" s="2">
        <v>2018</v>
      </c>
      <c r="L48" s="2">
        <v>2022</v>
      </c>
      <c r="M48" s="2">
        <f t="shared" si="2"/>
        <v>4</v>
      </c>
      <c r="N48" s="2">
        <v>65</v>
      </c>
      <c r="O48" s="3">
        <v>0.05</v>
      </c>
      <c r="P48" s="5">
        <f t="shared" si="3"/>
        <v>1.4615384615384615E-2</v>
      </c>
      <c r="Q48" s="2">
        <v>2000</v>
      </c>
      <c r="R48" s="4">
        <f t="shared" si="4"/>
        <v>21527.8</v>
      </c>
      <c r="S48" s="7">
        <f t="shared" si="5"/>
        <v>50052135</v>
      </c>
      <c r="T48" s="7">
        <f t="shared" si="6"/>
        <v>2926124.8153846152</v>
      </c>
      <c r="U48" s="7">
        <f t="shared" si="0"/>
        <v>47126010.184615389</v>
      </c>
      <c r="V48" s="11">
        <v>0</v>
      </c>
      <c r="W48" s="7">
        <f t="shared" si="9"/>
        <v>47126010.184615389</v>
      </c>
      <c r="X48" s="12">
        <f t="shared" si="7"/>
        <v>1883.0769230769233</v>
      </c>
      <c r="Y48" s="1"/>
      <c r="Z48" s="1"/>
    </row>
    <row r="49" spans="2:26" ht="30" x14ac:dyDescent="0.25">
      <c r="B49" s="36">
        <v>46</v>
      </c>
      <c r="C49" s="25" t="s">
        <v>91</v>
      </c>
      <c r="D49" s="50" t="s">
        <v>88</v>
      </c>
      <c r="E49" s="51" t="s">
        <v>43</v>
      </c>
      <c r="F49" s="23" t="s">
        <v>89</v>
      </c>
      <c r="G49" s="23" t="s">
        <v>90</v>
      </c>
      <c r="H49" s="6">
        <v>4559.386617100372</v>
      </c>
      <c r="I49" s="9">
        <f t="shared" si="1"/>
        <v>49076.78160780669</v>
      </c>
      <c r="J49" s="29">
        <v>31</v>
      </c>
      <c r="K49" s="2">
        <v>2018</v>
      </c>
      <c r="L49" s="2">
        <v>2022</v>
      </c>
      <c r="M49" s="2">
        <f t="shared" si="2"/>
        <v>4</v>
      </c>
      <c r="N49" s="2">
        <v>65</v>
      </c>
      <c r="O49" s="3">
        <v>0.05</v>
      </c>
      <c r="P49" s="5">
        <f t="shared" si="3"/>
        <v>1.4615384615384615E-2</v>
      </c>
      <c r="Q49" s="2">
        <v>2000</v>
      </c>
      <c r="R49" s="4">
        <f t="shared" si="4"/>
        <v>21527.8</v>
      </c>
      <c r="S49" s="7">
        <f t="shared" si="5"/>
        <v>98153563.21561338</v>
      </c>
      <c r="T49" s="7">
        <f t="shared" si="6"/>
        <v>5738208.3110666284</v>
      </c>
      <c r="U49" s="7">
        <f t="shared" si="0"/>
        <v>92415354.904546753</v>
      </c>
      <c r="V49" s="11">
        <v>0</v>
      </c>
      <c r="W49" s="7">
        <f t="shared" si="9"/>
        <v>92415354.904546753</v>
      </c>
      <c r="X49" s="12">
        <f t="shared" si="7"/>
        <v>1883.0769230769231</v>
      </c>
      <c r="Y49" s="1"/>
      <c r="Z49" s="1"/>
    </row>
    <row r="50" spans="2:26" x14ac:dyDescent="0.25">
      <c r="B50" s="85" t="s">
        <v>7</v>
      </c>
      <c r="C50" s="85"/>
      <c r="D50" s="85"/>
      <c r="E50" s="85"/>
      <c r="F50" s="37"/>
      <c r="G50" s="37"/>
      <c r="H50" s="38">
        <f>SUM(H4:H49)</f>
        <v>56345.191617100369</v>
      </c>
      <c r="I50" s="18">
        <f>SUM(I4:I49)</f>
        <v>606494.00804730644</v>
      </c>
      <c r="J50" s="37"/>
      <c r="K50" s="85"/>
      <c r="L50" s="85"/>
      <c r="M50" s="85"/>
      <c r="N50" s="85"/>
      <c r="O50" s="85"/>
      <c r="P50" s="85"/>
      <c r="Q50" s="85"/>
      <c r="R50" s="37"/>
      <c r="S50" s="8">
        <f>SUM(S4:S49)</f>
        <v>1152351770.5163138</v>
      </c>
      <c r="T50" s="8"/>
      <c r="U50" s="8">
        <f>SUM(U4:U49)</f>
        <v>728257227.49953425</v>
      </c>
      <c r="V50" s="8"/>
      <c r="W50" s="8">
        <f>SUM(W4:W49)</f>
        <v>754843901.74922776</v>
      </c>
    </row>
    <row r="51" spans="2:26" x14ac:dyDescent="0.25">
      <c r="B51" s="86" t="s">
        <v>111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</row>
    <row r="52" spans="2:26" x14ac:dyDescent="0.25">
      <c r="B52" s="86" t="s">
        <v>112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</row>
    <row r="53" spans="2:26" x14ac:dyDescent="0.25">
      <c r="B53" s="86" t="s">
        <v>113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</row>
    <row r="54" spans="2:26" x14ac:dyDescent="0.25">
      <c r="B54" s="86" t="s">
        <v>114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</sheetData>
  <mergeCells count="7">
    <mergeCell ref="B54:W54"/>
    <mergeCell ref="B2:W2"/>
    <mergeCell ref="B50:E50"/>
    <mergeCell ref="K50:Q50"/>
    <mergeCell ref="B51:W51"/>
    <mergeCell ref="B52:W52"/>
    <mergeCell ref="B53:W53"/>
  </mergeCells>
  <dataValidations count="1">
    <dataValidation type="list" allowBlank="1" showInputMessage="1" showErrorMessage="1" promptTitle="Condition of Structure" prompt="Condition of Structure" sqref="G4:G49" xr:uid="{00000000-0002-0000-0200-000000000000}">
      <formula1>"Poor, Average, Ordinary, Good, Very Good, Excellent"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>
      <selection activeCell="I16" sqref="I16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10.5703125" bestFit="1" customWidth="1"/>
    <col min="5" max="5" width="7.5703125" bestFit="1" customWidth="1"/>
    <col min="6" max="6" width="10.140625" customWidth="1"/>
    <col min="7" max="7" width="15.28515625" customWidth="1"/>
    <col min="8" max="8" width="10.85546875" customWidth="1"/>
    <col min="9" max="9" width="19.42578125" customWidth="1"/>
    <col min="10" max="10" width="16.85546875" bestFit="1" customWidth="1"/>
  </cols>
  <sheetData>
    <row r="2" spans="2:13" ht="15.75" x14ac:dyDescent="0.25">
      <c r="B2" s="84" t="s">
        <v>30</v>
      </c>
      <c r="C2" s="84"/>
      <c r="D2" s="84"/>
      <c r="E2" s="84"/>
      <c r="F2" s="84"/>
      <c r="G2" s="84"/>
      <c r="H2" s="84"/>
      <c r="I2" s="84"/>
      <c r="J2" s="84"/>
    </row>
    <row r="3" spans="2:13" ht="57.75" x14ac:dyDescent="0.25">
      <c r="B3" s="14" t="s">
        <v>26</v>
      </c>
      <c r="C3" s="14" t="s">
        <v>25</v>
      </c>
      <c r="D3" s="15" t="s">
        <v>101</v>
      </c>
      <c r="E3" s="15" t="s">
        <v>102</v>
      </c>
      <c r="F3" s="15" t="s">
        <v>109</v>
      </c>
      <c r="G3" s="15" t="s">
        <v>34</v>
      </c>
      <c r="H3" s="15" t="s">
        <v>28</v>
      </c>
      <c r="I3" s="15" t="s">
        <v>108</v>
      </c>
      <c r="J3" s="15" t="s">
        <v>24</v>
      </c>
    </row>
    <row r="4" spans="2:13" x14ac:dyDescent="0.25">
      <c r="B4" s="83">
        <v>1</v>
      </c>
      <c r="C4" s="44" t="s">
        <v>106</v>
      </c>
      <c r="D4" s="45">
        <f>E4/2.471</f>
        <v>4.9678267907729659</v>
      </c>
      <c r="E4" s="47">
        <v>12.275499999999999</v>
      </c>
      <c r="F4" s="47">
        <f>4046.85*E4</f>
        <v>49677.107174999997</v>
      </c>
      <c r="G4" s="48">
        <v>600</v>
      </c>
      <c r="H4" s="20">
        <v>0</v>
      </c>
      <c r="I4" s="48">
        <v>600</v>
      </c>
      <c r="J4" s="46">
        <f>I4*F4</f>
        <v>29806264.305</v>
      </c>
      <c r="L4">
        <f>F4*10.7639</f>
        <v>534719.41392098251</v>
      </c>
      <c r="M4">
        <v>517419</v>
      </c>
    </row>
    <row r="5" spans="2:13" x14ac:dyDescent="0.25">
      <c r="B5" s="83"/>
      <c r="C5" s="44" t="s">
        <v>105</v>
      </c>
      <c r="D5" s="45">
        <f>E5/2.471</f>
        <v>12.144880615135573</v>
      </c>
      <c r="E5" s="6">
        <v>30.01</v>
      </c>
      <c r="F5" s="47">
        <f t="shared" ref="F5:F9" si="0">4046.85*E5</f>
        <v>121445.9685</v>
      </c>
      <c r="G5" s="4">
        <v>400</v>
      </c>
      <c r="H5" s="20">
        <v>0</v>
      </c>
      <c r="I5" s="4">
        <v>400</v>
      </c>
      <c r="J5" s="46">
        <f t="shared" ref="J5:J6" si="1">I5*F5</f>
        <v>48578387.399999999</v>
      </c>
      <c r="M5">
        <f>0.405*10000*10.7639</f>
        <v>43593.795000000006</v>
      </c>
    </row>
    <row r="6" spans="2:13" x14ac:dyDescent="0.25">
      <c r="B6" s="83"/>
      <c r="C6" s="44" t="s">
        <v>107</v>
      </c>
      <c r="D6" s="45">
        <f>E6/2.471</f>
        <v>2.3553217320922704</v>
      </c>
      <c r="E6" s="6">
        <v>5.82</v>
      </c>
      <c r="F6" s="47">
        <f t="shared" si="0"/>
        <v>23552.667000000001</v>
      </c>
      <c r="G6" s="4">
        <v>4800</v>
      </c>
      <c r="H6" s="20">
        <v>0</v>
      </c>
      <c r="I6" s="4">
        <v>4800</v>
      </c>
      <c r="J6" s="46">
        <f t="shared" si="1"/>
        <v>113052801.60000001</v>
      </c>
      <c r="M6">
        <f>SUM(M4:M5)</f>
        <v>561012.79500000004</v>
      </c>
    </row>
    <row r="7" spans="2:13" x14ac:dyDescent="0.25">
      <c r="B7" s="87"/>
      <c r="C7" s="88"/>
      <c r="D7" s="88"/>
      <c r="E7" s="88"/>
      <c r="F7" s="88"/>
      <c r="G7" s="88"/>
      <c r="H7" s="88"/>
      <c r="I7" s="88"/>
      <c r="J7" s="89"/>
    </row>
    <row r="8" spans="2:13" ht="45" x14ac:dyDescent="0.25">
      <c r="B8" s="14" t="s">
        <v>26</v>
      </c>
      <c r="C8" s="14" t="s">
        <v>25</v>
      </c>
      <c r="D8" s="15" t="s">
        <v>101</v>
      </c>
      <c r="E8" s="15" t="s">
        <v>102</v>
      </c>
      <c r="F8" s="15" t="s">
        <v>109</v>
      </c>
      <c r="G8" s="15" t="s">
        <v>34</v>
      </c>
      <c r="H8" s="15" t="s">
        <v>28</v>
      </c>
      <c r="I8" s="15" t="s">
        <v>104</v>
      </c>
      <c r="J8" s="15" t="s">
        <v>24</v>
      </c>
    </row>
    <row r="9" spans="2:13" x14ac:dyDescent="0.25">
      <c r="B9" s="35">
        <v>1</v>
      </c>
      <c r="C9" s="35" t="s">
        <v>100</v>
      </c>
      <c r="D9" s="34">
        <v>32</v>
      </c>
      <c r="E9" s="34">
        <f>D9*2.471</f>
        <v>79.072000000000003</v>
      </c>
      <c r="F9" s="47">
        <f t="shared" si="0"/>
        <v>319992.5232</v>
      </c>
      <c r="G9" s="43">
        <v>5200000</v>
      </c>
      <c r="H9" s="20">
        <v>0</v>
      </c>
      <c r="I9" s="43">
        <v>5200000</v>
      </c>
      <c r="J9" s="7">
        <f>I9*D9</f>
        <v>166400000</v>
      </c>
    </row>
    <row r="10" spans="2:13" x14ac:dyDescent="0.25">
      <c r="B10" s="85" t="s">
        <v>7</v>
      </c>
      <c r="C10" s="85"/>
      <c r="D10" s="34">
        <v>32</v>
      </c>
      <c r="E10" s="34">
        <f>D10*2.471</f>
        <v>79.072000000000003</v>
      </c>
      <c r="F10" s="17"/>
      <c r="G10" s="24"/>
      <c r="H10" s="24"/>
      <c r="I10" s="21"/>
      <c r="J10" s="8">
        <f>SUM(J4:J6)+J9</f>
        <v>357837453.30500001</v>
      </c>
    </row>
    <row r="11" spans="2:13" x14ac:dyDescent="0.25">
      <c r="B11" s="85" t="s">
        <v>7</v>
      </c>
      <c r="C11" s="85"/>
      <c r="D11" s="17">
        <f>SUM(D4:D9)</f>
        <v>51.468029138000809</v>
      </c>
      <c r="E11" s="17">
        <f>SUM(E4:E9)</f>
        <v>127.17750000000001</v>
      </c>
      <c r="F11" s="17"/>
      <c r="G11" s="54"/>
      <c r="H11" s="54"/>
      <c r="I11" s="21"/>
      <c r="J11" s="8">
        <f>SUM(J4:J7)+J9</f>
        <v>357837453.30500001</v>
      </c>
    </row>
  </sheetData>
  <mergeCells count="5">
    <mergeCell ref="B2:J2"/>
    <mergeCell ref="B10:C10"/>
    <mergeCell ref="B4:B6"/>
    <mergeCell ref="B7:J7"/>
    <mergeCell ref="B11:C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T72"/>
  <sheetViews>
    <sheetView tabSelected="1" topLeftCell="A50" workbookViewId="0">
      <selection activeCell="Q65" sqref="Q65"/>
    </sheetView>
  </sheetViews>
  <sheetFormatPr defaultRowHeight="15" x14ac:dyDescent="0.25"/>
  <cols>
    <col min="3" max="3" width="11.42578125" customWidth="1"/>
    <col min="7" max="10" width="0" hidden="1" customWidth="1"/>
    <col min="11" max="11" width="14.85546875" bestFit="1" customWidth="1"/>
    <col min="14" max="14" width="27.7109375" hidden="1" customWidth="1"/>
    <col min="15" max="15" width="20.7109375" hidden="1" customWidth="1"/>
    <col min="16" max="16" width="15.85546875" bestFit="1" customWidth="1"/>
    <col min="17" max="17" width="16.85546875" bestFit="1" customWidth="1"/>
    <col min="18" max="18" width="18.5703125" customWidth="1"/>
    <col min="19" max="19" width="16.85546875" bestFit="1" customWidth="1"/>
    <col min="20" max="20" width="18.5703125" bestFit="1" customWidth="1"/>
  </cols>
  <sheetData>
    <row r="3" spans="2:17" x14ac:dyDescent="0.25">
      <c r="B3" s="119" t="s">
        <v>118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/>
    </row>
    <row r="4" spans="2:17" x14ac:dyDescent="0.25">
      <c r="B4" s="122" t="s">
        <v>119</v>
      </c>
      <c r="C4" s="123" t="s">
        <v>120</v>
      </c>
      <c r="D4" s="124" t="s">
        <v>121</v>
      </c>
      <c r="E4" s="124" t="s">
        <v>122</v>
      </c>
      <c r="F4" s="125" t="s">
        <v>123</v>
      </c>
      <c r="G4" s="126" t="s">
        <v>124</v>
      </c>
      <c r="H4" s="126"/>
      <c r="I4" s="126"/>
      <c r="J4" s="126"/>
      <c r="K4" s="127" t="s">
        <v>125</v>
      </c>
      <c r="L4" s="125" t="s">
        <v>126</v>
      </c>
      <c r="M4" s="123" t="s">
        <v>127</v>
      </c>
      <c r="N4" s="128" t="s">
        <v>128</v>
      </c>
      <c r="O4" s="128" t="s">
        <v>129</v>
      </c>
      <c r="P4" s="129" t="s">
        <v>130</v>
      </c>
      <c r="Q4" s="123" t="s">
        <v>131</v>
      </c>
    </row>
    <row r="5" spans="2:17" x14ac:dyDescent="0.25">
      <c r="B5" s="130"/>
      <c r="C5" s="131"/>
      <c r="D5" s="124"/>
      <c r="E5" s="124"/>
      <c r="F5" s="132"/>
      <c r="G5" s="124" t="s">
        <v>132</v>
      </c>
      <c r="H5" s="124" t="s">
        <v>133</v>
      </c>
      <c r="I5" s="124" t="s">
        <v>134</v>
      </c>
      <c r="J5" s="124" t="s">
        <v>135</v>
      </c>
      <c r="K5" s="133"/>
      <c r="L5" s="132"/>
      <c r="M5" s="130"/>
      <c r="N5" s="128"/>
      <c r="O5" s="128"/>
      <c r="P5" s="134"/>
      <c r="Q5" s="130"/>
    </row>
    <row r="6" spans="2:17" x14ac:dyDescent="0.25">
      <c r="B6" s="135" t="s">
        <v>136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spans="2:17" x14ac:dyDescent="0.25">
      <c r="B7" s="116" t="s">
        <v>137</v>
      </c>
      <c r="C7" s="102" t="s">
        <v>138</v>
      </c>
      <c r="D7" s="59" t="s">
        <v>139</v>
      </c>
      <c r="E7" s="59" t="s">
        <v>140</v>
      </c>
      <c r="F7" s="102">
        <v>2404</v>
      </c>
      <c r="G7" s="60" t="s">
        <v>141</v>
      </c>
      <c r="H7" s="60" t="s">
        <v>142</v>
      </c>
      <c r="I7" s="60" t="s">
        <v>143</v>
      </c>
      <c r="J7" s="60" t="s">
        <v>144</v>
      </c>
      <c r="K7" s="61">
        <v>56</v>
      </c>
      <c r="L7" s="61" t="s">
        <v>145</v>
      </c>
      <c r="M7" s="59">
        <v>2.44</v>
      </c>
      <c r="N7" s="62" t="s">
        <v>146</v>
      </c>
      <c r="O7" s="62" t="s">
        <v>147</v>
      </c>
      <c r="P7" s="63">
        <v>18000000</v>
      </c>
      <c r="Q7" s="64">
        <f>P7*M7</f>
        <v>43920000</v>
      </c>
    </row>
    <row r="8" spans="2:17" x14ac:dyDescent="0.25">
      <c r="B8" s="117"/>
      <c r="C8" s="103"/>
      <c r="D8" s="62"/>
      <c r="E8" s="62"/>
      <c r="F8" s="103"/>
      <c r="G8" s="60" t="s">
        <v>148</v>
      </c>
      <c r="H8" s="60" t="s">
        <v>149</v>
      </c>
      <c r="I8" s="62"/>
      <c r="J8" s="62" t="s">
        <v>150</v>
      </c>
      <c r="K8" s="61">
        <v>27</v>
      </c>
      <c r="L8" s="61" t="s">
        <v>145</v>
      </c>
      <c r="M8" s="59">
        <v>0.51</v>
      </c>
      <c r="N8" s="62"/>
      <c r="O8" s="62"/>
      <c r="P8" s="63">
        <v>18000000</v>
      </c>
      <c r="Q8" s="64">
        <f t="shared" ref="Q8:Q13" si="0">P8*M8</f>
        <v>9180000</v>
      </c>
    </row>
    <row r="9" spans="2:17" x14ac:dyDescent="0.25">
      <c r="B9" s="117"/>
      <c r="C9" s="103"/>
      <c r="D9" s="62"/>
      <c r="E9" s="62"/>
      <c r="F9" s="103"/>
      <c r="G9" s="60" t="s">
        <v>151</v>
      </c>
      <c r="H9" s="62"/>
      <c r="I9" s="62"/>
      <c r="J9" s="62"/>
      <c r="K9" s="65" t="s">
        <v>152</v>
      </c>
      <c r="L9" s="61" t="s">
        <v>145</v>
      </c>
      <c r="M9" s="59">
        <v>0.86</v>
      </c>
      <c r="N9" s="62"/>
      <c r="O9" s="62"/>
      <c r="P9" s="63">
        <v>15500000</v>
      </c>
      <c r="Q9" s="64">
        <f t="shared" si="0"/>
        <v>13330000</v>
      </c>
    </row>
    <row r="10" spans="2:17" x14ac:dyDescent="0.25">
      <c r="B10" s="118"/>
      <c r="C10" s="104"/>
      <c r="D10" s="62"/>
      <c r="E10" s="62"/>
      <c r="F10" s="104"/>
      <c r="G10" s="60"/>
      <c r="H10" s="62"/>
      <c r="I10" s="62"/>
      <c r="J10" s="62"/>
      <c r="K10" s="66">
        <v>54</v>
      </c>
      <c r="L10" s="61" t="s">
        <v>145</v>
      </c>
      <c r="M10" s="59">
        <v>0.31</v>
      </c>
      <c r="N10" s="62"/>
      <c r="O10" s="62"/>
      <c r="P10" s="63">
        <v>16000000</v>
      </c>
      <c r="Q10" s="64">
        <f t="shared" si="0"/>
        <v>4960000</v>
      </c>
    </row>
    <row r="11" spans="2:17" x14ac:dyDescent="0.25">
      <c r="B11" s="59">
        <v>2</v>
      </c>
      <c r="C11" s="59" t="s">
        <v>153</v>
      </c>
      <c r="D11" s="59" t="s">
        <v>154</v>
      </c>
      <c r="E11" s="59" t="s">
        <v>155</v>
      </c>
      <c r="F11" s="61">
        <v>3563</v>
      </c>
      <c r="G11" s="62" t="s">
        <v>156</v>
      </c>
      <c r="H11" s="62" t="s">
        <v>157</v>
      </c>
      <c r="I11" s="62" t="s">
        <v>158</v>
      </c>
      <c r="J11" s="62" t="s">
        <v>159</v>
      </c>
      <c r="K11" s="61">
        <v>89</v>
      </c>
      <c r="L11" s="61" t="s">
        <v>145</v>
      </c>
      <c r="M11" s="59">
        <v>0.13</v>
      </c>
      <c r="N11" s="62" t="s">
        <v>160</v>
      </c>
      <c r="O11" s="62" t="s">
        <v>147</v>
      </c>
      <c r="P11" s="63">
        <v>20000000</v>
      </c>
      <c r="Q11" s="64">
        <f t="shared" si="0"/>
        <v>2600000</v>
      </c>
    </row>
    <row r="12" spans="2:17" x14ac:dyDescent="0.25">
      <c r="B12" s="59">
        <v>3</v>
      </c>
      <c r="C12" s="59" t="s">
        <v>161</v>
      </c>
      <c r="D12" s="59" t="s">
        <v>162</v>
      </c>
      <c r="E12" s="59" t="s">
        <v>163</v>
      </c>
      <c r="F12" s="61">
        <v>2049</v>
      </c>
      <c r="G12" s="60" t="s">
        <v>164</v>
      </c>
      <c r="H12" s="60" t="s">
        <v>165</v>
      </c>
      <c r="I12" s="60" t="s">
        <v>165</v>
      </c>
      <c r="J12" s="60" t="s">
        <v>166</v>
      </c>
      <c r="K12" s="61">
        <v>30</v>
      </c>
      <c r="L12" s="61" t="s">
        <v>145</v>
      </c>
      <c r="M12" s="59">
        <v>1.29</v>
      </c>
      <c r="N12" s="62" t="s">
        <v>167</v>
      </c>
      <c r="O12" s="62" t="s">
        <v>147</v>
      </c>
      <c r="P12" s="63">
        <v>14000000</v>
      </c>
      <c r="Q12" s="64">
        <f t="shared" si="0"/>
        <v>18060000</v>
      </c>
    </row>
    <row r="13" spans="2:17" x14ac:dyDescent="0.25">
      <c r="B13" s="59">
        <v>4</v>
      </c>
      <c r="C13" s="59" t="s">
        <v>168</v>
      </c>
      <c r="D13" s="59" t="s">
        <v>169</v>
      </c>
      <c r="E13" s="59" t="s">
        <v>170</v>
      </c>
      <c r="F13" s="61">
        <v>2549</v>
      </c>
      <c r="G13" s="62" t="s">
        <v>171</v>
      </c>
      <c r="H13" s="62" t="s">
        <v>172</v>
      </c>
      <c r="I13" s="62" t="s">
        <v>173</v>
      </c>
      <c r="J13" s="62" t="s">
        <v>174</v>
      </c>
      <c r="K13" s="61">
        <v>29</v>
      </c>
      <c r="L13" s="61" t="s">
        <v>145</v>
      </c>
      <c r="M13" s="59">
        <v>0.28000000000000003</v>
      </c>
      <c r="N13" s="62" t="s">
        <v>175</v>
      </c>
      <c r="O13" s="62" t="s">
        <v>147</v>
      </c>
      <c r="P13" s="63">
        <v>14000000</v>
      </c>
      <c r="Q13" s="64">
        <f t="shared" si="0"/>
        <v>3920000.0000000005</v>
      </c>
    </row>
    <row r="14" spans="2:17" x14ac:dyDescent="0.25">
      <c r="B14" s="59"/>
      <c r="C14" s="59"/>
      <c r="D14" s="62"/>
      <c r="E14" s="62"/>
      <c r="F14" s="61"/>
      <c r="G14" s="62"/>
      <c r="H14" s="62"/>
      <c r="I14" s="62"/>
      <c r="J14" s="62"/>
      <c r="K14" s="61"/>
      <c r="L14" s="61"/>
      <c r="M14" s="59"/>
      <c r="N14" s="62" t="s">
        <v>176</v>
      </c>
      <c r="O14" s="62"/>
      <c r="P14" s="63"/>
      <c r="Q14" s="62"/>
    </row>
    <row r="15" spans="2:17" x14ac:dyDescent="0.25">
      <c r="B15" s="96" t="s">
        <v>177</v>
      </c>
      <c r="C15" s="97"/>
      <c r="D15" s="97"/>
      <c r="E15" s="97"/>
      <c r="F15" s="97"/>
      <c r="G15" s="97"/>
      <c r="H15" s="97"/>
      <c r="I15" s="97"/>
      <c r="J15" s="97"/>
      <c r="K15" s="98"/>
      <c r="L15" s="67"/>
      <c r="M15" s="68">
        <f>SUM(M7:M14)</f>
        <v>5.82</v>
      </c>
      <c r="N15" s="62"/>
      <c r="O15" s="62"/>
      <c r="P15" s="63"/>
      <c r="Q15" s="69">
        <f>SUM(Q7:Q14)</f>
        <v>95970000</v>
      </c>
    </row>
    <row r="16" spans="2:17" x14ac:dyDescent="0.25"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/>
    </row>
    <row r="17" spans="2:20" x14ac:dyDescent="0.25">
      <c r="B17" s="136" t="s">
        <v>178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/>
    </row>
    <row r="18" spans="2:20" x14ac:dyDescent="0.25">
      <c r="B18" s="102">
        <v>1</v>
      </c>
      <c r="C18" s="102" t="s">
        <v>179</v>
      </c>
      <c r="D18" s="59" t="s">
        <v>180</v>
      </c>
      <c r="E18" s="59" t="s">
        <v>181</v>
      </c>
      <c r="F18" s="102">
        <v>331</v>
      </c>
      <c r="G18" s="62" t="s">
        <v>182</v>
      </c>
      <c r="H18" s="62" t="s">
        <v>183</v>
      </c>
      <c r="I18" s="62" t="s">
        <v>184</v>
      </c>
      <c r="J18" s="62" t="s">
        <v>183</v>
      </c>
      <c r="K18" s="70" t="s">
        <v>185</v>
      </c>
      <c r="L18" s="102" t="s">
        <v>145</v>
      </c>
      <c r="M18" s="102">
        <v>6.2700000000000005</v>
      </c>
      <c r="N18" s="62" t="s">
        <v>186</v>
      </c>
      <c r="O18" s="62" t="s">
        <v>147</v>
      </c>
      <c r="P18" s="112">
        <v>12000000</v>
      </c>
      <c r="Q18" s="110">
        <f>P18*M18</f>
        <v>75240000</v>
      </c>
      <c r="S18" s="49"/>
      <c r="T18" s="49"/>
    </row>
    <row r="19" spans="2:20" x14ac:dyDescent="0.25">
      <c r="B19" s="103"/>
      <c r="C19" s="103"/>
      <c r="D19" s="59"/>
      <c r="E19" s="59"/>
      <c r="F19" s="103"/>
      <c r="G19" s="62" t="s">
        <v>184</v>
      </c>
      <c r="H19" s="62" t="s">
        <v>187</v>
      </c>
      <c r="I19" s="62" t="s">
        <v>187</v>
      </c>
      <c r="J19" s="62"/>
      <c r="K19" s="70" t="s">
        <v>188</v>
      </c>
      <c r="L19" s="103"/>
      <c r="M19" s="103"/>
      <c r="N19" s="62"/>
      <c r="O19" s="62"/>
      <c r="P19" s="113"/>
      <c r="Q19" s="115"/>
      <c r="S19" s="49"/>
      <c r="T19" s="49"/>
    </row>
    <row r="20" spans="2:20" x14ac:dyDescent="0.25">
      <c r="B20" s="104"/>
      <c r="C20" s="104"/>
      <c r="D20" s="59"/>
      <c r="E20" s="59"/>
      <c r="F20" s="104"/>
      <c r="G20" s="62"/>
      <c r="H20" s="62"/>
      <c r="I20" s="62"/>
      <c r="J20" s="62"/>
      <c r="K20" s="71" t="s">
        <v>189</v>
      </c>
      <c r="L20" s="104"/>
      <c r="M20" s="104"/>
      <c r="N20" s="62"/>
      <c r="O20" s="62"/>
      <c r="P20" s="114"/>
      <c r="Q20" s="111"/>
      <c r="S20" s="49"/>
      <c r="T20" s="49"/>
    </row>
    <row r="21" spans="2:20" x14ac:dyDescent="0.25">
      <c r="B21" s="59">
        <v>2</v>
      </c>
      <c r="C21" s="102" t="s">
        <v>179</v>
      </c>
      <c r="D21" s="59" t="s">
        <v>180</v>
      </c>
      <c r="E21" s="59" t="s">
        <v>190</v>
      </c>
      <c r="F21" s="102">
        <v>330</v>
      </c>
      <c r="G21" s="62" t="s">
        <v>184</v>
      </c>
      <c r="H21" s="62" t="s">
        <v>191</v>
      </c>
      <c r="I21" s="62" t="s">
        <v>184</v>
      </c>
      <c r="J21" s="62" t="s">
        <v>183</v>
      </c>
      <c r="K21" s="70" t="s">
        <v>192</v>
      </c>
      <c r="L21" s="102" t="s">
        <v>145</v>
      </c>
      <c r="M21" s="102">
        <v>5.9499999999999993</v>
      </c>
      <c r="N21" s="62" t="s">
        <v>186</v>
      </c>
      <c r="O21" s="62" t="s">
        <v>147</v>
      </c>
      <c r="P21" s="108">
        <v>12000000</v>
      </c>
      <c r="Q21" s="110">
        <f t="shared" ref="Q21:Q42" si="1">P21*M21</f>
        <v>71399999.999999985</v>
      </c>
      <c r="S21" s="49"/>
      <c r="T21" s="49"/>
    </row>
    <row r="22" spans="2:20" x14ac:dyDescent="0.25">
      <c r="B22" s="59"/>
      <c r="C22" s="104"/>
      <c r="D22" s="59"/>
      <c r="E22" s="59"/>
      <c r="F22" s="104"/>
      <c r="G22" s="62" t="s">
        <v>193</v>
      </c>
      <c r="H22" s="62" t="s">
        <v>193</v>
      </c>
      <c r="I22" s="62" t="s">
        <v>194</v>
      </c>
      <c r="J22" s="62"/>
      <c r="K22" s="70" t="s">
        <v>195</v>
      </c>
      <c r="L22" s="104"/>
      <c r="M22" s="104"/>
      <c r="N22" s="62"/>
      <c r="O22" s="62"/>
      <c r="P22" s="109"/>
      <c r="Q22" s="111"/>
      <c r="S22" s="49"/>
      <c r="T22" s="49"/>
    </row>
    <row r="23" spans="2:20" x14ac:dyDescent="0.25">
      <c r="B23" s="59">
        <v>3</v>
      </c>
      <c r="C23" s="59" t="s">
        <v>196</v>
      </c>
      <c r="D23" s="59" t="s">
        <v>197</v>
      </c>
      <c r="E23" s="59" t="s">
        <v>198</v>
      </c>
      <c r="F23" s="61">
        <v>234</v>
      </c>
      <c r="G23" s="62" t="s">
        <v>199</v>
      </c>
      <c r="H23" s="62" t="s">
        <v>200</v>
      </c>
      <c r="I23" s="62" t="s">
        <v>199</v>
      </c>
      <c r="J23" s="62" t="s">
        <v>199</v>
      </c>
      <c r="K23" s="61" t="s">
        <v>201</v>
      </c>
      <c r="L23" s="61" t="s">
        <v>145</v>
      </c>
      <c r="M23" s="59">
        <v>1.1800000000000002</v>
      </c>
      <c r="N23" s="62" t="s">
        <v>202</v>
      </c>
      <c r="O23" s="62" t="s">
        <v>147</v>
      </c>
      <c r="P23" s="63">
        <v>12000000</v>
      </c>
      <c r="Q23" s="64">
        <f t="shared" si="1"/>
        <v>14160000.000000002</v>
      </c>
      <c r="S23" s="49"/>
      <c r="T23" s="49"/>
    </row>
    <row r="24" spans="2:20" x14ac:dyDescent="0.25">
      <c r="B24" s="59">
        <v>4</v>
      </c>
      <c r="C24" s="59" t="s">
        <v>196</v>
      </c>
      <c r="D24" s="59" t="s">
        <v>197</v>
      </c>
      <c r="E24" s="59" t="s">
        <v>203</v>
      </c>
      <c r="F24" s="61">
        <v>233</v>
      </c>
      <c r="G24" s="62" t="s">
        <v>204</v>
      </c>
      <c r="H24" s="62" t="s">
        <v>199</v>
      </c>
      <c r="I24" s="62" t="s">
        <v>199</v>
      </c>
      <c r="J24" s="62" t="s">
        <v>199</v>
      </c>
      <c r="K24" s="61">
        <v>150</v>
      </c>
      <c r="L24" s="61" t="s">
        <v>145</v>
      </c>
      <c r="M24" s="59">
        <v>0.61</v>
      </c>
      <c r="N24" s="62" t="s">
        <v>205</v>
      </c>
      <c r="O24" s="62" t="s">
        <v>147</v>
      </c>
      <c r="P24" s="63">
        <v>12000000</v>
      </c>
      <c r="Q24" s="64">
        <f t="shared" si="1"/>
        <v>7320000</v>
      </c>
      <c r="S24" s="49"/>
      <c r="T24" s="49"/>
    </row>
    <row r="25" spans="2:20" x14ac:dyDescent="0.25">
      <c r="B25" s="59">
        <v>5</v>
      </c>
      <c r="C25" s="59" t="s">
        <v>206</v>
      </c>
      <c r="D25" s="59" t="s">
        <v>207</v>
      </c>
      <c r="E25" s="59" t="s">
        <v>208</v>
      </c>
      <c r="F25" s="61">
        <v>1997</v>
      </c>
      <c r="G25" s="62" t="s">
        <v>184</v>
      </c>
      <c r="H25" s="62" t="s">
        <v>194</v>
      </c>
      <c r="I25" s="62" t="s">
        <v>209</v>
      </c>
      <c r="J25" s="62" t="s">
        <v>210</v>
      </c>
      <c r="K25" s="61" t="s">
        <v>211</v>
      </c>
      <c r="L25" s="61" t="s">
        <v>145</v>
      </c>
      <c r="M25" s="59">
        <v>0.90999999999999992</v>
      </c>
      <c r="N25" s="62" t="s">
        <v>212</v>
      </c>
      <c r="O25" s="62" t="s">
        <v>147</v>
      </c>
      <c r="P25" s="63">
        <v>14000000</v>
      </c>
      <c r="Q25" s="64">
        <f t="shared" si="1"/>
        <v>12739999.999999998</v>
      </c>
      <c r="S25" s="49"/>
      <c r="T25" s="49"/>
    </row>
    <row r="26" spans="2:20" x14ac:dyDescent="0.25">
      <c r="B26" s="59">
        <v>6</v>
      </c>
      <c r="C26" s="59" t="s">
        <v>213</v>
      </c>
      <c r="D26" s="59" t="s">
        <v>214</v>
      </c>
      <c r="E26" s="59" t="s">
        <v>208</v>
      </c>
      <c r="F26" s="61">
        <v>2025</v>
      </c>
      <c r="G26" s="62" t="s">
        <v>215</v>
      </c>
      <c r="H26" s="62" t="s">
        <v>194</v>
      </c>
      <c r="I26" s="62" t="s">
        <v>159</v>
      </c>
      <c r="J26" s="62" t="s">
        <v>216</v>
      </c>
      <c r="K26" s="61" t="s">
        <v>217</v>
      </c>
      <c r="L26" s="61" t="s">
        <v>145</v>
      </c>
      <c r="M26" s="72">
        <v>1</v>
      </c>
      <c r="N26" s="62" t="s">
        <v>212</v>
      </c>
      <c r="O26" s="62" t="s">
        <v>147</v>
      </c>
      <c r="P26" s="63">
        <v>14000000</v>
      </c>
      <c r="Q26" s="64">
        <f t="shared" si="1"/>
        <v>14000000</v>
      </c>
      <c r="S26" s="49"/>
      <c r="T26" s="49"/>
    </row>
    <row r="27" spans="2:20" x14ac:dyDescent="0.25">
      <c r="B27" s="59">
        <v>7</v>
      </c>
      <c r="C27" s="59" t="s">
        <v>213</v>
      </c>
      <c r="D27" s="59" t="s">
        <v>218</v>
      </c>
      <c r="E27" s="59" t="s">
        <v>219</v>
      </c>
      <c r="F27" s="61">
        <v>2026</v>
      </c>
      <c r="G27" s="62" t="s">
        <v>220</v>
      </c>
      <c r="H27" s="62" t="s">
        <v>221</v>
      </c>
      <c r="I27" s="62" t="s">
        <v>193</v>
      </c>
      <c r="J27" s="62" t="s">
        <v>222</v>
      </c>
      <c r="K27" s="61">
        <v>156</v>
      </c>
      <c r="L27" s="61" t="s">
        <v>145</v>
      </c>
      <c r="M27" s="59">
        <v>0.42</v>
      </c>
      <c r="N27" s="62" t="s">
        <v>223</v>
      </c>
      <c r="O27" s="62" t="s">
        <v>147</v>
      </c>
      <c r="P27" s="63">
        <v>12000000</v>
      </c>
      <c r="Q27" s="64">
        <f t="shared" si="1"/>
        <v>5040000</v>
      </c>
      <c r="S27" s="49"/>
      <c r="T27" s="49"/>
    </row>
    <row r="28" spans="2:20" x14ac:dyDescent="0.25">
      <c r="B28" s="59">
        <v>8</v>
      </c>
      <c r="C28" s="59" t="s">
        <v>224</v>
      </c>
      <c r="D28" s="59" t="s">
        <v>225</v>
      </c>
      <c r="E28" s="59" t="s">
        <v>226</v>
      </c>
      <c r="F28" s="61">
        <v>2116</v>
      </c>
      <c r="G28" s="62" t="s">
        <v>215</v>
      </c>
      <c r="H28" s="62" t="s">
        <v>227</v>
      </c>
      <c r="I28" s="62" t="s">
        <v>215</v>
      </c>
      <c r="J28" s="62" t="s">
        <v>228</v>
      </c>
      <c r="K28" s="70" t="s">
        <v>229</v>
      </c>
      <c r="L28" s="61" t="s">
        <v>145</v>
      </c>
      <c r="M28" s="59">
        <v>1.07</v>
      </c>
      <c r="N28" s="62" t="s">
        <v>212</v>
      </c>
      <c r="O28" s="62" t="s">
        <v>147</v>
      </c>
      <c r="P28" s="63">
        <v>13000000</v>
      </c>
      <c r="Q28" s="64">
        <f t="shared" si="1"/>
        <v>13910000</v>
      </c>
      <c r="S28" s="49"/>
      <c r="T28" s="49"/>
    </row>
    <row r="29" spans="2:20" x14ac:dyDescent="0.25">
      <c r="B29" s="59">
        <v>9</v>
      </c>
      <c r="C29" s="59" t="s">
        <v>224</v>
      </c>
      <c r="D29" s="59" t="s">
        <v>225</v>
      </c>
      <c r="E29" s="59" t="s">
        <v>230</v>
      </c>
      <c r="F29" s="61">
        <v>2115</v>
      </c>
      <c r="G29" s="62" t="s">
        <v>231</v>
      </c>
      <c r="H29" s="62" t="s">
        <v>187</v>
      </c>
      <c r="I29" s="62" t="s">
        <v>232</v>
      </c>
      <c r="J29" s="62" t="s">
        <v>233</v>
      </c>
      <c r="K29" s="61">
        <v>162</v>
      </c>
      <c r="L29" s="61" t="s">
        <v>145</v>
      </c>
      <c r="M29" s="59">
        <v>0.98</v>
      </c>
      <c r="N29" s="62" t="s">
        <v>234</v>
      </c>
      <c r="O29" s="62" t="s">
        <v>147</v>
      </c>
      <c r="P29" s="63">
        <v>12000000</v>
      </c>
      <c r="Q29" s="64">
        <f t="shared" si="1"/>
        <v>11760000</v>
      </c>
      <c r="S29" s="49"/>
      <c r="T29" s="49"/>
    </row>
    <row r="30" spans="2:20" x14ac:dyDescent="0.25">
      <c r="B30" s="59">
        <v>10</v>
      </c>
      <c r="C30" s="59" t="s">
        <v>235</v>
      </c>
      <c r="D30" s="59" t="s">
        <v>236</v>
      </c>
      <c r="E30" s="73" t="s">
        <v>237</v>
      </c>
      <c r="F30" s="61">
        <v>2135</v>
      </c>
      <c r="G30" s="62" t="s">
        <v>238</v>
      </c>
      <c r="H30" s="62" t="s">
        <v>187</v>
      </c>
      <c r="I30" s="62" t="s">
        <v>239</v>
      </c>
      <c r="J30" s="62" t="s">
        <v>193</v>
      </c>
      <c r="K30" s="61">
        <v>162</v>
      </c>
      <c r="L30" s="61" t="s">
        <v>145</v>
      </c>
      <c r="M30" s="59">
        <v>0.97</v>
      </c>
      <c r="N30" s="74" t="s">
        <v>240</v>
      </c>
      <c r="O30" s="62" t="s">
        <v>147</v>
      </c>
      <c r="P30" s="63">
        <v>12000000</v>
      </c>
      <c r="Q30" s="64">
        <f t="shared" si="1"/>
        <v>11640000</v>
      </c>
      <c r="S30" s="49"/>
      <c r="T30" s="49"/>
    </row>
    <row r="31" spans="2:20" x14ac:dyDescent="0.25">
      <c r="B31" s="59">
        <v>11</v>
      </c>
      <c r="C31" s="59" t="s">
        <v>241</v>
      </c>
      <c r="D31" s="59" t="s">
        <v>236</v>
      </c>
      <c r="E31" s="59" t="s">
        <v>242</v>
      </c>
      <c r="F31" s="61">
        <v>2155</v>
      </c>
      <c r="G31" s="62" t="s">
        <v>238</v>
      </c>
      <c r="H31" s="62" t="s">
        <v>187</v>
      </c>
      <c r="I31" s="62" t="s">
        <v>232</v>
      </c>
      <c r="J31" s="62" t="s">
        <v>193</v>
      </c>
      <c r="K31" s="61">
        <v>162</v>
      </c>
      <c r="L31" s="61" t="s">
        <v>145</v>
      </c>
      <c r="M31" s="59">
        <v>0.96</v>
      </c>
      <c r="N31" s="74" t="s">
        <v>240</v>
      </c>
      <c r="O31" s="62" t="s">
        <v>147</v>
      </c>
      <c r="P31" s="63">
        <v>12000000</v>
      </c>
      <c r="Q31" s="64">
        <f t="shared" si="1"/>
        <v>11520000</v>
      </c>
      <c r="S31" s="49"/>
      <c r="T31" s="49"/>
    </row>
    <row r="32" spans="2:20" x14ac:dyDescent="0.25">
      <c r="B32" s="59">
        <v>12</v>
      </c>
      <c r="C32" s="59" t="s">
        <v>241</v>
      </c>
      <c r="D32" s="59" t="s">
        <v>236</v>
      </c>
      <c r="E32" s="59" t="s">
        <v>208</v>
      </c>
      <c r="F32" s="61">
        <v>2153</v>
      </c>
      <c r="G32" s="62" t="s">
        <v>238</v>
      </c>
      <c r="H32" s="62" t="s">
        <v>187</v>
      </c>
      <c r="I32" s="62" t="s">
        <v>243</v>
      </c>
      <c r="J32" s="62" t="s">
        <v>193</v>
      </c>
      <c r="K32" s="61">
        <v>162</v>
      </c>
      <c r="L32" s="61" t="s">
        <v>145</v>
      </c>
      <c r="M32" s="59">
        <v>0.96</v>
      </c>
      <c r="N32" s="74" t="s">
        <v>240</v>
      </c>
      <c r="O32" s="62" t="s">
        <v>147</v>
      </c>
      <c r="P32" s="63">
        <v>12000000</v>
      </c>
      <c r="Q32" s="64">
        <f t="shared" si="1"/>
        <v>11520000</v>
      </c>
      <c r="S32" s="49"/>
      <c r="T32" s="49"/>
    </row>
    <row r="33" spans="2:20" x14ac:dyDescent="0.25">
      <c r="B33" s="59">
        <v>13</v>
      </c>
      <c r="C33" s="59" t="s">
        <v>244</v>
      </c>
      <c r="D33" s="59" t="s">
        <v>245</v>
      </c>
      <c r="E33" s="74" t="s">
        <v>246</v>
      </c>
      <c r="F33" s="61">
        <v>2158</v>
      </c>
      <c r="G33" s="62" t="s">
        <v>184</v>
      </c>
      <c r="H33" s="62" t="s">
        <v>193</v>
      </c>
      <c r="I33" s="62" t="s">
        <v>193</v>
      </c>
      <c r="J33" s="62" t="s">
        <v>193</v>
      </c>
      <c r="K33" s="61">
        <v>162</v>
      </c>
      <c r="L33" s="61" t="s">
        <v>145</v>
      </c>
      <c r="M33" s="59">
        <v>0.55000000000000004</v>
      </c>
      <c r="N33" s="74" t="s">
        <v>240</v>
      </c>
      <c r="O33" s="62" t="s">
        <v>147</v>
      </c>
      <c r="P33" s="63">
        <v>12000000</v>
      </c>
      <c r="Q33" s="64">
        <f t="shared" si="1"/>
        <v>6600000.0000000009</v>
      </c>
      <c r="S33" s="49"/>
      <c r="T33" s="49"/>
    </row>
    <row r="34" spans="2:20" x14ac:dyDescent="0.25">
      <c r="B34" s="59">
        <v>15</v>
      </c>
      <c r="C34" s="59" t="s">
        <v>247</v>
      </c>
      <c r="D34" s="59" t="s">
        <v>248</v>
      </c>
      <c r="E34" s="59" t="s">
        <v>249</v>
      </c>
      <c r="F34" s="61">
        <v>3332</v>
      </c>
      <c r="G34" s="62" t="s">
        <v>250</v>
      </c>
      <c r="H34" s="62" t="s">
        <v>251</v>
      </c>
      <c r="I34" s="62" t="s">
        <v>252</v>
      </c>
      <c r="J34" s="62" t="s">
        <v>253</v>
      </c>
      <c r="K34" s="61" t="s">
        <v>254</v>
      </c>
      <c r="L34" s="61" t="s">
        <v>145</v>
      </c>
      <c r="M34" s="59">
        <v>2.3199999999999998</v>
      </c>
      <c r="N34" s="62" t="s">
        <v>255</v>
      </c>
      <c r="O34" s="62" t="s">
        <v>147</v>
      </c>
      <c r="P34" s="63">
        <v>12000000</v>
      </c>
      <c r="Q34" s="64">
        <f t="shared" si="1"/>
        <v>27839999.999999996</v>
      </c>
      <c r="S34" s="49"/>
      <c r="T34" s="49"/>
    </row>
    <row r="35" spans="2:20" x14ac:dyDescent="0.25">
      <c r="B35" s="59">
        <v>16</v>
      </c>
      <c r="C35" s="59" t="s">
        <v>256</v>
      </c>
      <c r="D35" s="59" t="s">
        <v>257</v>
      </c>
      <c r="E35" s="59" t="s">
        <v>258</v>
      </c>
      <c r="F35" s="61">
        <v>3358</v>
      </c>
      <c r="G35" s="62" t="s">
        <v>259</v>
      </c>
      <c r="H35" s="62" t="s">
        <v>260</v>
      </c>
      <c r="I35" s="62" t="s">
        <v>261</v>
      </c>
      <c r="J35" s="62" t="s">
        <v>262</v>
      </c>
      <c r="K35" s="61">
        <v>137</v>
      </c>
      <c r="L35" s="61" t="s">
        <v>145</v>
      </c>
      <c r="M35" s="59">
        <v>1.1299999999999999</v>
      </c>
      <c r="N35" s="62" t="s">
        <v>263</v>
      </c>
      <c r="O35" s="62" t="s">
        <v>147</v>
      </c>
      <c r="P35" s="63">
        <v>12000000</v>
      </c>
      <c r="Q35" s="64">
        <f t="shared" si="1"/>
        <v>13559999.999999998</v>
      </c>
      <c r="S35" s="49"/>
      <c r="T35" s="49"/>
    </row>
    <row r="36" spans="2:20" x14ac:dyDescent="0.25">
      <c r="B36" s="59">
        <v>17</v>
      </c>
      <c r="C36" s="59" t="s">
        <v>256</v>
      </c>
      <c r="D36" s="59" t="s">
        <v>257</v>
      </c>
      <c r="E36" s="59" t="s">
        <v>264</v>
      </c>
      <c r="F36" s="61">
        <v>3357</v>
      </c>
      <c r="G36" s="62" t="s">
        <v>265</v>
      </c>
      <c r="H36" s="62" t="s">
        <v>266</v>
      </c>
      <c r="I36" s="62" t="s">
        <v>267</v>
      </c>
      <c r="J36" s="62" t="s">
        <v>268</v>
      </c>
      <c r="K36" s="61">
        <v>119</v>
      </c>
      <c r="L36" s="61" t="s">
        <v>145</v>
      </c>
      <c r="M36" s="59">
        <v>0.36</v>
      </c>
      <c r="N36" s="62" t="s">
        <v>269</v>
      </c>
      <c r="O36" s="62" t="s">
        <v>147</v>
      </c>
      <c r="P36" s="63">
        <v>12000000</v>
      </c>
      <c r="Q36" s="64">
        <f t="shared" si="1"/>
        <v>4320000</v>
      </c>
      <c r="S36" s="49"/>
      <c r="T36" s="49"/>
    </row>
    <row r="37" spans="2:20" x14ac:dyDescent="0.25">
      <c r="B37" s="59">
        <v>18</v>
      </c>
      <c r="C37" s="59" t="s">
        <v>270</v>
      </c>
      <c r="D37" s="59" t="s">
        <v>271</v>
      </c>
      <c r="E37" s="59" t="s">
        <v>272</v>
      </c>
      <c r="F37" s="61">
        <v>5449</v>
      </c>
      <c r="G37" s="62" t="s">
        <v>273</v>
      </c>
      <c r="H37" s="62" t="s">
        <v>274</v>
      </c>
      <c r="I37" s="62" t="s">
        <v>275</v>
      </c>
      <c r="J37" s="62" t="s">
        <v>276</v>
      </c>
      <c r="K37" s="61" t="s">
        <v>277</v>
      </c>
      <c r="L37" s="61" t="s">
        <v>145</v>
      </c>
      <c r="M37" s="59">
        <v>0.44999999999999996</v>
      </c>
      <c r="N37" s="62" t="s">
        <v>278</v>
      </c>
      <c r="O37" s="62" t="s">
        <v>147</v>
      </c>
      <c r="P37" s="63">
        <v>12000000</v>
      </c>
      <c r="Q37" s="64">
        <f t="shared" si="1"/>
        <v>5399999.9999999991</v>
      </c>
      <c r="S37" s="49"/>
      <c r="T37" s="49"/>
    </row>
    <row r="38" spans="2:20" x14ac:dyDescent="0.25">
      <c r="B38" s="59">
        <v>19</v>
      </c>
      <c r="C38" s="59" t="s">
        <v>270</v>
      </c>
      <c r="D38" s="59" t="s">
        <v>271</v>
      </c>
      <c r="E38" s="59" t="s">
        <v>279</v>
      </c>
      <c r="F38" s="61">
        <v>5448</v>
      </c>
      <c r="G38" s="62" t="s">
        <v>273</v>
      </c>
      <c r="H38" s="62" t="s">
        <v>280</v>
      </c>
      <c r="I38" s="62" t="s">
        <v>281</v>
      </c>
      <c r="J38" s="62" t="s">
        <v>280</v>
      </c>
      <c r="K38" s="61">
        <v>141</v>
      </c>
      <c r="L38" s="61" t="s">
        <v>145</v>
      </c>
      <c r="M38" s="59">
        <v>1.1100000000000001</v>
      </c>
      <c r="N38" s="62" t="s">
        <v>282</v>
      </c>
      <c r="O38" s="62" t="s">
        <v>147</v>
      </c>
      <c r="P38" s="63">
        <v>11500000</v>
      </c>
      <c r="Q38" s="64">
        <f t="shared" si="1"/>
        <v>12765000.000000002</v>
      </c>
      <c r="S38" s="49"/>
      <c r="T38" s="49"/>
    </row>
    <row r="39" spans="2:20" x14ac:dyDescent="0.25">
      <c r="B39" s="59">
        <v>20</v>
      </c>
      <c r="C39" s="59" t="s">
        <v>270</v>
      </c>
      <c r="D39" s="59" t="s">
        <v>271</v>
      </c>
      <c r="E39" s="59" t="s">
        <v>283</v>
      </c>
      <c r="F39" s="61">
        <v>5450</v>
      </c>
      <c r="G39" s="62" t="s">
        <v>284</v>
      </c>
      <c r="H39" s="62" t="s">
        <v>285</v>
      </c>
      <c r="I39" s="62" t="s">
        <v>286</v>
      </c>
      <c r="J39" s="62" t="s">
        <v>280</v>
      </c>
      <c r="K39" s="61" t="s">
        <v>287</v>
      </c>
      <c r="L39" s="61" t="s">
        <v>145</v>
      </c>
      <c r="M39" s="59">
        <v>0.55000000000000004</v>
      </c>
      <c r="N39" s="62" t="s">
        <v>288</v>
      </c>
      <c r="O39" s="62" t="s">
        <v>147</v>
      </c>
      <c r="P39" s="63">
        <v>11500000</v>
      </c>
      <c r="Q39" s="64">
        <f t="shared" si="1"/>
        <v>6325000.0000000009</v>
      </c>
      <c r="S39" s="49"/>
      <c r="T39" s="49"/>
    </row>
    <row r="40" spans="2:20" x14ac:dyDescent="0.25">
      <c r="B40" s="59">
        <v>21</v>
      </c>
      <c r="C40" s="59" t="s">
        <v>270</v>
      </c>
      <c r="D40" s="59" t="s">
        <v>289</v>
      </c>
      <c r="E40" s="59" t="s">
        <v>290</v>
      </c>
      <c r="F40" s="61">
        <v>5452</v>
      </c>
      <c r="G40" s="62" t="s">
        <v>284</v>
      </c>
      <c r="H40" s="62" t="s">
        <v>281</v>
      </c>
      <c r="I40" s="62" t="s">
        <v>291</v>
      </c>
      <c r="J40" s="62" t="s">
        <v>292</v>
      </c>
      <c r="K40" s="61" t="s">
        <v>293</v>
      </c>
      <c r="L40" s="61" t="s">
        <v>145</v>
      </c>
      <c r="M40" s="59">
        <v>0.56000000000000005</v>
      </c>
      <c r="N40" s="62" t="s">
        <v>294</v>
      </c>
      <c r="O40" s="62" t="s">
        <v>147</v>
      </c>
      <c r="P40" s="63">
        <v>11500000</v>
      </c>
      <c r="Q40" s="64">
        <f t="shared" si="1"/>
        <v>6440000.0000000009</v>
      </c>
      <c r="S40" s="49"/>
      <c r="T40" s="49"/>
    </row>
    <row r="41" spans="2:20" x14ac:dyDescent="0.25">
      <c r="B41" s="59">
        <v>22</v>
      </c>
      <c r="C41" s="59" t="s">
        <v>270</v>
      </c>
      <c r="D41" s="59" t="s">
        <v>295</v>
      </c>
      <c r="E41" s="59" t="s">
        <v>296</v>
      </c>
      <c r="F41" s="61">
        <v>5451</v>
      </c>
      <c r="G41" s="62" t="s">
        <v>284</v>
      </c>
      <c r="H41" s="62" t="s">
        <v>297</v>
      </c>
      <c r="I41" s="62" t="s">
        <v>268</v>
      </c>
      <c r="J41" s="62" t="s">
        <v>298</v>
      </c>
      <c r="K41" s="61">
        <v>143</v>
      </c>
      <c r="L41" s="61" t="s">
        <v>145</v>
      </c>
      <c r="M41" s="59">
        <v>0.67</v>
      </c>
      <c r="N41" s="62" t="s">
        <v>299</v>
      </c>
      <c r="O41" s="62" t="s">
        <v>147</v>
      </c>
      <c r="P41" s="63">
        <v>12000000</v>
      </c>
      <c r="Q41" s="64">
        <f t="shared" si="1"/>
        <v>8040000.0000000009</v>
      </c>
      <c r="S41" s="49"/>
      <c r="T41" s="49"/>
    </row>
    <row r="42" spans="2:20" x14ac:dyDescent="0.25">
      <c r="B42" s="59">
        <v>23</v>
      </c>
      <c r="C42" s="59" t="s">
        <v>300</v>
      </c>
      <c r="D42" s="59" t="s">
        <v>301</v>
      </c>
      <c r="E42" s="59" t="s">
        <v>302</v>
      </c>
      <c r="F42" s="61">
        <v>5893</v>
      </c>
      <c r="G42" s="62" t="s">
        <v>303</v>
      </c>
      <c r="H42" s="62" t="s">
        <v>304</v>
      </c>
      <c r="I42" s="62" t="s">
        <v>304</v>
      </c>
      <c r="J42" s="62" t="s">
        <v>187</v>
      </c>
      <c r="K42" s="61" t="s">
        <v>305</v>
      </c>
      <c r="L42" s="61" t="s">
        <v>145</v>
      </c>
      <c r="M42" s="59">
        <v>1.03</v>
      </c>
      <c r="N42" s="62" t="s">
        <v>306</v>
      </c>
      <c r="O42" s="62" t="s">
        <v>147</v>
      </c>
      <c r="P42" s="63">
        <v>12000000</v>
      </c>
      <c r="Q42" s="64">
        <f t="shared" si="1"/>
        <v>12360000</v>
      </c>
      <c r="S42" s="49"/>
      <c r="T42" s="49"/>
    </row>
    <row r="43" spans="2:20" x14ac:dyDescent="0.25">
      <c r="B43" s="96" t="s">
        <v>307</v>
      </c>
      <c r="C43" s="97"/>
      <c r="D43" s="97"/>
      <c r="E43" s="97"/>
      <c r="F43" s="97"/>
      <c r="G43" s="97"/>
      <c r="H43" s="97"/>
      <c r="I43" s="97"/>
      <c r="J43" s="97"/>
      <c r="K43" s="98"/>
      <c r="L43" s="67"/>
      <c r="M43" s="68">
        <f>SUM(M18:M42)</f>
        <v>30.01</v>
      </c>
      <c r="N43" s="62"/>
      <c r="O43" s="62"/>
      <c r="P43" s="63"/>
      <c r="Q43" s="69">
        <f>SUM(Q18:Q42)</f>
        <v>363900000</v>
      </c>
      <c r="R43" s="49"/>
      <c r="S43" s="49"/>
      <c r="T43" s="49"/>
    </row>
    <row r="44" spans="2:20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1"/>
      <c r="S44" s="49"/>
      <c r="T44" s="49"/>
    </row>
    <row r="45" spans="2:20" x14ac:dyDescent="0.25">
      <c r="B45" s="136" t="s">
        <v>308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8"/>
    </row>
    <row r="46" spans="2:20" x14ac:dyDescent="0.25">
      <c r="B46" s="59">
        <v>1</v>
      </c>
      <c r="C46" s="59" t="s">
        <v>309</v>
      </c>
      <c r="D46" s="59" t="s">
        <v>310</v>
      </c>
      <c r="E46" s="59" t="s">
        <v>311</v>
      </c>
      <c r="F46" s="61">
        <v>4054</v>
      </c>
      <c r="G46" s="62" t="s">
        <v>312</v>
      </c>
      <c r="H46" s="62" t="s">
        <v>313</v>
      </c>
      <c r="I46" s="62" t="s">
        <v>314</v>
      </c>
      <c r="J46" s="62" t="s">
        <v>315</v>
      </c>
      <c r="K46" s="61" t="s">
        <v>316</v>
      </c>
      <c r="L46" s="61" t="s">
        <v>145</v>
      </c>
      <c r="M46" s="59">
        <v>0.95</v>
      </c>
      <c r="N46" s="62" t="s">
        <v>317</v>
      </c>
      <c r="O46" s="62" t="s">
        <v>147</v>
      </c>
      <c r="P46" s="12">
        <v>13000000</v>
      </c>
      <c r="Q46" s="64">
        <f t="shared" ref="Q46:Q62" si="2">P46*M46</f>
        <v>12350000</v>
      </c>
      <c r="S46" s="49"/>
    </row>
    <row r="47" spans="2:20" x14ac:dyDescent="0.25">
      <c r="B47" s="59">
        <v>2</v>
      </c>
      <c r="C47" s="59" t="s">
        <v>309</v>
      </c>
      <c r="D47" s="59" t="s">
        <v>318</v>
      </c>
      <c r="E47" s="59" t="s">
        <v>319</v>
      </c>
      <c r="F47" s="61">
        <v>4055</v>
      </c>
      <c r="G47" s="62" t="s">
        <v>320</v>
      </c>
      <c r="H47" s="62" t="s">
        <v>321</v>
      </c>
      <c r="I47" s="62" t="s">
        <v>320</v>
      </c>
      <c r="J47" s="62" t="s">
        <v>312</v>
      </c>
      <c r="K47" s="61" t="s">
        <v>322</v>
      </c>
      <c r="L47" s="61" t="s">
        <v>145</v>
      </c>
      <c r="M47" s="59">
        <v>1.22</v>
      </c>
      <c r="N47" s="62" t="s">
        <v>323</v>
      </c>
      <c r="O47" s="62" t="s">
        <v>147</v>
      </c>
      <c r="P47" s="12">
        <v>12000000</v>
      </c>
      <c r="Q47" s="64">
        <f t="shared" si="2"/>
        <v>14640000</v>
      </c>
      <c r="S47" s="49"/>
    </row>
    <row r="48" spans="2:20" x14ac:dyDescent="0.25">
      <c r="B48" s="59">
        <v>3</v>
      </c>
      <c r="C48" s="59" t="s">
        <v>324</v>
      </c>
      <c r="D48" s="59" t="s">
        <v>325</v>
      </c>
      <c r="E48" s="59" t="s">
        <v>326</v>
      </c>
      <c r="F48" s="61">
        <v>4081</v>
      </c>
      <c r="G48" s="62" t="s">
        <v>327</v>
      </c>
      <c r="H48" s="62" t="s">
        <v>328</v>
      </c>
      <c r="I48" s="62" t="s">
        <v>329</v>
      </c>
      <c r="J48" s="62" t="s">
        <v>330</v>
      </c>
      <c r="K48" s="61">
        <v>85</v>
      </c>
      <c r="L48" s="61" t="s">
        <v>145</v>
      </c>
      <c r="M48" s="59">
        <v>1.1100000000000001</v>
      </c>
      <c r="N48" s="74" t="s">
        <v>240</v>
      </c>
      <c r="O48" s="62" t="s">
        <v>147</v>
      </c>
      <c r="P48" s="12">
        <v>12000000</v>
      </c>
      <c r="Q48" s="64">
        <f t="shared" si="2"/>
        <v>13320000.000000002</v>
      </c>
      <c r="S48" s="49"/>
    </row>
    <row r="49" spans="2:19" x14ac:dyDescent="0.25">
      <c r="B49" s="59">
        <v>4</v>
      </c>
      <c r="C49" s="59" t="s">
        <v>324</v>
      </c>
      <c r="D49" s="59" t="s">
        <v>331</v>
      </c>
      <c r="E49" s="59" t="s">
        <v>332</v>
      </c>
      <c r="F49" s="61">
        <v>4094</v>
      </c>
      <c r="G49" s="62" t="s">
        <v>333</v>
      </c>
      <c r="H49" s="62" t="s">
        <v>334</v>
      </c>
      <c r="I49" s="62" t="s">
        <v>334</v>
      </c>
      <c r="J49" s="62" t="s">
        <v>335</v>
      </c>
      <c r="K49" s="61" t="s">
        <v>336</v>
      </c>
      <c r="L49" s="61" t="s">
        <v>145</v>
      </c>
      <c r="M49" s="72">
        <v>1</v>
      </c>
      <c r="N49" s="62" t="s">
        <v>317</v>
      </c>
      <c r="O49" s="62" t="s">
        <v>147</v>
      </c>
      <c r="P49" s="12">
        <v>13000000</v>
      </c>
      <c r="Q49" s="64">
        <f t="shared" si="2"/>
        <v>13000000</v>
      </c>
      <c r="S49" s="49"/>
    </row>
    <row r="50" spans="2:19" x14ac:dyDescent="0.25">
      <c r="B50" s="59">
        <v>5</v>
      </c>
      <c r="C50" s="59" t="s">
        <v>337</v>
      </c>
      <c r="D50" s="59" t="s">
        <v>325</v>
      </c>
      <c r="E50" s="59" t="s">
        <v>338</v>
      </c>
      <c r="F50" s="61">
        <v>4097</v>
      </c>
      <c r="G50" s="62" t="s">
        <v>339</v>
      </c>
      <c r="H50" s="62" t="s">
        <v>320</v>
      </c>
      <c r="I50" s="62" t="s">
        <v>340</v>
      </c>
      <c r="J50" s="62" t="s">
        <v>334</v>
      </c>
      <c r="K50" s="61" t="s">
        <v>336</v>
      </c>
      <c r="L50" s="61" t="s">
        <v>145</v>
      </c>
      <c r="M50" s="59">
        <v>0.51</v>
      </c>
      <c r="N50" s="74" t="s">
        <v>240</v>
      </c>
      <c r="O50" s="62" t="s">
        <v>147</v>
      </c>
      <c r="P50" s="12">
        <v>13000000</v>
      </c>
      <c r="Q50" s="64">
        <f t="shared" si="2"/>
        <v>6630000</v>
      </c>
      <c r="S50" s="49"/>
    </row>
    <row r="51" spans="2:19" x14ac:dyDescent="0.25">
      <c r="B51" s="59">
        <v>6</v>
      </c>
      <c r="C51" s="59" t="s">
        <v>341</v>
      </c>
      <c r="D51" s="59" t="s">
        <v>342</v>
      </c>
      <c r="E51" s="59" t="s">
        <v>343</v>
      </c>
      <c r="F51" s="61">
        <v>4297</v>
      </c>
      <c r="G51" s="62" t="s">
        <v>344</v>
      </c>
      <c r="H51" s="62" t="s">
        <v>345</v>
      </c>
      <c r="I51" s="62" t="s">
        <v>346</v>
      </c>
      <c r="J51" s="62" t="s">
        <v>334</v>
      </c>
      <c r="K51" s="102" t="s">
        <v>347</v>
      </c>
      <c r="L51" s="61" t="s">
        <v>145</v>
      </c>
      <c r="M51" s="59">
        <v>0.42299999999999999</v>
      </c>
      <c r="N51" s="62" t="s">
        <v>348</v>
      </c>
      <c r="O51" s="62" t="s">
        <v>147</v>
      </c>
      <c r="P51" s="12">
        <v>13000000</v>
      </c>
      <c r="Q51" s="64">
        <f t="shared" si="2"/>
        <v>5499000</v>
      </c>
      <c r="S51" s="49"/>
    </row>
    <row r="52" spans="2:19" x14ac:dyDescent="0.25">
      <c r="B52" s="59">
        <v>7</v>
      </c>
      <c r="C52" s="59" t="s">
        <v>349</v>
      </c>
      <c r="D52" s="59" t="s">
        <v>350</v>
      </c>
      <c r="E52" s="59" t="s">
        <v>351</v>
      </c>
      <c r="F52" s="61">
        <v>4307</v>
      </c>
      <c r="G52" s="62" t="s">
        <v>334</v>
      </c>
      <c r="H52" s="62" t="s">
        <v>193</v>
      </c>
      <c r="I52" s="62" t="s">
        <v>352</v>
      </c>
      <c r="J52" s="62" t="s">
        <v>334</v>
      </c>
      <c r="K52" s="103"/>
      <c r="L52" s="61" t="s">
        <v>145</v>
      </c>
      <c r="M52" s="59">
        <v>0.42299999999999999</v>
      </c>
      <c r="N52" s="62" t="s">
        <v>353</v>
      </c>
      <c r="O52" s="62" t="s">
        <v>147</v>
      </c>
      <c r="P52" s="12">
        <v>13000000</v>
      </c>
      <c r="Q52" s="64">
        <f t="shared" si="2"/>
        <v>5499000</v>
      </c>
      <c r="S52" s="49"/>
    </row>
    <row r="53" spans="2:19" x14ac:dyDescent="0.25">
      <c r="B53" s="59">
        <v>8</v>
      </c>
      <c r="C53" s="59" t="s">
        <v>349</v>
      </c>
      <c r="D53" s="59" t="s">
        <v>350</v>
      </c>
      <c r="E53" s="73" t="s">
        <v>354</v>
      </c>
      <c r="F53" s="61">
        <v>4306</v>
      </c>
      <c r="G53" s="62" t="s">
        <v>193</v>
      </c>
      <c r="H53" s="62" t="s">
        <v>355</v>
      </c>
      <c r="I53" s="62" t="s">
        <v>356</v>
      </c>
      <c r="J53" s="62" t="s">
        <v>334</v>
      </c>
      <c r="K53" s="103"/>
      <c r="L53" s="61" t="s">
        <v>145</v>
      </c>
      <c r="M53" s="59">
        <v>0.42299999999999999</v>
      </c>
      <c r="N53" s="62" t="s">
        <v>357</v>
      </c>
      <c r="O53" s="62" t="s">
        <v>147</v>
      </c>
      <c r="P53" s="12">
        <v>13000000</v>
      </c>
      <c r="Q53" s="64">
        <f t="shared" si="2"/>
        <v>5499000</v>
      </c>
      <c r="S53" s="49"/>
    </row>
    <row r="54" spans="2:19" x14ac:dyDescent="0.25">
      <c r="B54" s="59">
        <v>9</v>
      </c>
      <c r="C54" s="59" t="s">
        <v>349</v>
      </c>
      <c r="D54" s="59" t="s">
        <v>350</v>
      </c>
      <c r="E54" s="59" t="s">
        <v>358</v>
      </c>
      <c r="F54" s="61">
        <v>4308</v>
      </c>
      <c r="G54" s="62" t="s">
        <v>346</v>
      </c>
      <c r="H54" s="62" t="s">
        <v>359</v>
      </c>
      <c r="I54" s="62" t="s">
        <v>360</v>
      </c>
      <c r="J54" s="62" t="s">
        <v>361</v>
      </c>
      <c r="K54" s="103"/>
      <c r="L54" s="61" t="s">
        <v>145</v>
      </c>
      <c r="M54" s="59">
        <v>0.42299999999999999</v>
      </c>
      <c r="N54" s="62" t="s">
        <v>362</v>
      </c>
      <c r="O54" s="62" t="s">
        <v>147</v>
      </c>
      <c r="P54" s="12">
        <v>13000000</v>
      </c>
      <c r="Q54" s="64">
        <f t="shared" si="2"/>
        <v>5499000</v>
      </c>
      <c r="S54" s="49"/>
    </row>
    <row r="55" spans="2:19" x14ac:dyDescent="0.25">
      <c r="B55" s="59">
        <v>10</v>
      </c>
      <c r="C55" s="59" t="s">
        <v>349</v>
      </c>
      <c r="D55" s="59" t="s">
        <v>350</v>
      </c>
      <c r="E55" s="74" t="s">
        <v>363</v>
      </c>
      <c r="F55" s="61">
        <v>4305</v>
      </c>
      <c r="G55" s="62" t="s">
        <v>346</v>
      </c>
      <c r="H55" s="62" t="s">
        <v>364</v>
      </c>
      <c r="I55" s="62" t="s">
        <v>365</v>
      </c>
      <c r="J55" s="62" t="s">
        <v>193</v>
      </c>
      <c r="K55" s="104"/>
      <c r="L55" s="61" t="s">
        <v>145</v>
      </c>
      <c r="M55" s="59">
        <v>0.42299999999999999</v>
      </c>
      <c r="N55" s="62" t="s">
        <v>366</v>
      </c>
      <c r="O55" s="62" t="s">
        <v>147</v>
      </c>
      <c r="P55" s="12">
        <v>13000000</v>
      </c>
      <c r="Q55" s="64">
        <f t="shared" si="2"/>
        <v>5499000</v>
      </c>
      <c r="S55" s="49"/>
    </row>
    <row r="56" spans="2:19" x14ac:dyDescent="0.25">
      <c r="B56" s="59">
        <v>11</v>
      </c>
      <c r="C56" s="59" t="s">
        <v>367</v>
      </c>
      <c r="D56" s="59" t="s">
        <v>368</v>
      </c>
      <c r="E56" s="59" t="s">
        <v>369</v>
      </c>
      <c r="F56" s="61">
        <v>552</v>
      </c>
      <c r="G56" s="62" t="s">
        <v>370</v>
      </c>
      <c r="H56" s="62" t="s">
        <v>371</v>
      </c>
      <c r="I56" s="62" t="s">
        <v>372</v>
      </c>
      <c r="J56" s="62" t="s">
        <v>187</v>
      </c>
      <c r="K56" s="61" t="s">
        <v>373</v>
      </c>
      <c r="L56" s="61" t="s">
        <v>145</v>
      </c>
      <c r="M56" s="75">
        <v>1.07</v>
      </c>
      <c r="N56" s="62" t="s">
        <v>374</v>
      </c>
      <c r="O56" s="62" t="s">
        <v>147</v>
      </c>
      <c r="P56" s="12">
        <v>13000000</v>
      </c>
      <c r="Q56" s="64">
        <f t="shared" si="2"/>
        <v>13910000</v>
      </c>
      <c r="S56" s="49"/>
    </row>
    <row r="57" spans="2:19" x14ac:dyDescent="0.25">
      <c r="B57" s="59">
        <v>12</v>
      </c>
      <c r="C57" s="59" t="s">
        <v>375</v>
      </c>
      <c r="D57" s="59" t="s">
        <v>376</v>
      </c>
      <c r="E57" s="59" t="s">
        <v>208</v>
      </c>
      <c r="F57" s="61">
        <v>777</v>
      </c>
      <c r="G57" s="62" t="s">
        <v>370</v>
      </c>
      <c r="H57" s="62" t="s">
        <v>377</v>
      </c>
      <c r="I57" s="62" t="s">
        <v>378</v>
      </c>
      <c r="J57" s="62" t="s">
        <v>193</v>
      </c>
      <c r="K57" s="61" t="s">
        <v>373</v>
      </c>
      <c r="L57" s="61" t="s">
        <v>145</v>
      </c>
      <c r="M57" s="75">
        <v>1.07</v>
      </c>
      <c r="N57" s="62" t="s">
        <v>374</v>
      </c>
      <c r="O57" s="62" t="s">
        <v>147</v>
      </c>
      <c r="P57" s="12">
        <v>13000000</v>
      </c>
      <c r="Q57" s="64">
        <f t="shared" si="2"/>
        <v>13910000</v>
      </c>
      <c r="S57" s="49"/>
    </row>
    <row r="58" spans="2:19" x14ac:dyDescent="0.25">
      <c r="B58" s="59">
        <v>13</v>
      </c>
      <c r="C58" s="59" t="s">
        <v>375</v>
      </c>
      <c r="D58" s="59" t="s">
        <v>376</v>
      </c>
      <c r="E58" s="59" t="s">
        <v>379</v>
      </c>
      <c r="F58" s="61">
        <v>779</v>
      </c>
      <c r="G58" s="62" t="s">
        <v>380</v>
      </c>
      <c r="H58" s="62" t="s">
        <v>381</v>
      </c>
      <c r="I58" s="62" t="s">
        <v>382</v>
      </c>
      <c r="J58" s="62" t="s">
        <v>383</v>
      </c>
      <c r="K58" s="61" t="s">
        <v>384</v>
      </c>
      <c r="L58" s="61" t="s">
        <v>145</v>
      </c>
      <c r="M58" s="75">
        <v>0.77</v>
      </c>
      <c r="N58" s="62" t="s">
        <v>374</v>
      </c>
      <c r="O58" s="62" t="s">
        <v>147</v>
      </c>
      <c r="P58" s="12">
        <v>13000000</v>
      </c>
      <c r="Q58" s="64">
        <f t="shared" si="2"/>
        <v>10010000</v>
      </c>
      <c r="S58" s="49"/>
    </row>
    <row r="59" spans="2:19" x14ac:dyDescent="0.25">
      <c r="B59" s="59">
        <v>14</v>
      </c>
      <c r="C59" s="59" t="s">
        <v>385</v>
      </c>
      <c r="D59" s="59" t="s">
        <v>386</v>
      </c>
      <c r="E59" s="59" t="s">
        <v>387</v>
      </c>
      <c r="F59" s="61">
        <v>2072</v>
      </c>
      <c r="G59" s="62" t="s">
        <v>388</v>
      </c>
      <c r="H59" s="62" t="s">
        <v>389</v>
      </c>
      <c r="I59" s="62" t="s">
        <v>390</v>
      </c>
      <c r="J59" s="62" t="s">
        <v>193</v>
      </c>
      <c r="K59" s="61" t="s">
        <v>391</v>
      </c>
      <c r="L59" s="61" t="s">
        <v>145</v>
      </c>
      <c r="M59" s="76">
        <v>0.42299999999999999</v>
      </c>
      <c r="N59" s="62" t="s">
        <v>392</v>
      </c>
      <c r="O59" s="62" t="s">
        <v>147</v>
      </c>
      <c r="P59" s="12">
        <v>14000000</v>
      </c>
      <c r="Q59" s="64">
        <f t="shared" si="2"/>
        <v>5922000</v>
      </c>
      <c r="S59" s="49"/>
    </row>
    <row r="60" spans="2:19" x14ac:dyDescent="0.25">
      <c r="B60" s="59">
        <v>15</v>
      </c>
      <c r="C60" s="59" t="s">
        <v>385</v>
      </c>
      <c r="D60" s="59" t="s">
        <v>393</v>
      </c>
      <c r="E60" s="59" t="s">
        <v>394</v>
      </c>
      <c r="F60" s="61">
        <v>2073</v>
      </c>
      <c r="G60" s="62" t="s">
        <v>187</v>
      </c>
      <c r="H60" s="62" t="s">
        <v>187</v>
      </c>
      <c r="I60" s="62" t="s">
        <v>187</v>
      </c>
      <c r="J60" s="62" t="s">
        <v>187</v>
      </c>
      <c r="K60" s="61" t="s">
        <v>395</v>
      </c>
      <c r="L60" s="61" t="s">
        <v>145</v>
      </c>
      <c r="M60" s="72">
        <v>2.75E-2</v>
      </c>
      <c r="N60" s="62" t="s">
        <v>396</v>
      </c>
      <c r="O60" s="62" t="s">
        <v>147</v>
      </c>
      <c r="P60" s="12">
        <v>14000000</v>
      </c>
      <c r="Q60" s="64">
        <f t="shared" si="2"/>
        <v>385000</v>
      </c>
      <c r="S60" s="49"/>
    </row>
    <row r="61" spans="2:19" x14ac:dyDescent="0.25">
      <c r="B61" s="59">
        <v>16</v>
      </c>
      <c r="C61" s="59" t="s">
        <v>397</v>
      </c>
      <c r="D61" s="59" t="s">
        <v>398</v>
      </c>
      <c r="E61" s="59" t="s">
        <v>399</v>
      </c>
      <c r="F61" s="61">
        <v>2676</v>
      </c>
      <c r="G61" s="62" t="s">
        <v>400</v>
      </c>
      <c r="H61" s="62" t="s">
        <v>187</v>
      </c>
      <c r="I61" s="62" t="s">
        <v>187</v>
      </c>
      <c r="J61" s="62" t="s">
        <v>187</v>
      </c>
      <c r="K61" s="61" t="s">
        <v>401</v>
      </c>
      <c r="L61" s="61" t="s">
        <v>145</v>
      </c>
      <c r="M61" s="59">
        <v>1.01</v>
      </c>
      <c r="N61" s="62" t="s">
        <v>402</v>
      </c>
      <c r="O61" s="62" t="s">
        <v>147</v>
      </c>
      <c r="P61" s="12">
        <v>12000000</v>
      </c>
      <c r="Q61" s="64">
        <f t="shared" si="2"/>
        <v>12120000</v>
      </c>
      <c r="S61" s="49"/>
    </row>
    <row r="62" spans="2:19" x14ac:dyDescent="0.25">
      <c r="B62" s="59">
        <v>18</v>
      </c>
      <c r="C62" s="59" t="s">
        <v>403</v>
      </c>
      <c r="D62" s="59" t="s">
        <v>404</v>
      </c>
      <c r="E62" s="73" t="s">
        <v>405</v>
      </c>
      <c r="F62" s="61">
        <v>3394</v>
      </c>
      <c r="G62" s="62" t="s">
        <v>406</v>
      </c>
      <c r="H62" s="62" t="s">
        <v>407</v>
      </c>
      <c r="I62" s="62" t="s">
        <v>408</v>
      </c>
      <c r="J62" s="62" t="s">
        <v>409</v>
      </c>
      <c r="K62" s="61" t="s">
        <v>410</v>
      </c>
      <c r="L62" s="61" t="s">
        <v>145</v>
      </c>
      <c r="M62" s="77">
        <v>1</v>
      </c>
      <c r="N62" s="62" t="s">
        <v>411</v>
      </c>
      <c r="O62" s="62" t="s">
        <v>147</v>
      </c>
      <c r="P62" s="12">
        <v>12000000</v>
      </c>
      <c r="Q62" s="64">
        <f t="shared" si="2"/>
        <v>12000000</v>
      </c>
      <c r="S62" s="49"/>
    </row>
    <row r="63" spans="2:19" x14ac:dyDescent="0.25">
      <c r="B63" s="96" t="s">
        <v>412</v>
      </c>
      <c r="C63" s="97"/>
      <c r="D63" s="97"/>
      <c r="E63" s="97"/>
      <c r="F63" s="97"/>
      <c r="G63" s="97"/>
      <c r="H63" s="97"/>
      <c r="I63" s="97"/>
      <c r="J63" s="97"/>
      <c r="K63" s="98"/>
      <c r="L63" s="67"/>
      <c r="M63" s="78">
        <f>SUM(M46:M62)</f>
        <v>12.275499999999999</v>
      </c>
      <c r="N63" s="62"/>
      <c r="O63" s="62"/>
      <c r="P63" s="63"/>
      <c r="Q63" s="69">
        <f>SUM(Q46:Q62)</f>
        <v>155692000</v>
      </c>
      <c r="R63" s="49"/>
    </row>
    <row r="64" spans="2:19" x14ac:dyDescent="0.25">
      <c r="B64" s="105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7"/>
    </row>
    <row r="65" spans="2:18" x14ac:dyDescent="0.25">
      <c r="B65" s="96" t="s">
        <v>413</v>
      </c>
      <c r="C65" s="97"/>
      <c r="D65" s="97"/>
      <c r="E65" s="97"/>
      <c r="F65" s="97"/>
      <c r="G65" s="97"/>
      <c r="H65" s="97"/>
      <c r="I65" s="97"/>
      <c r="J65" s="97"/>
      <c r="K65" s="98"/>
      <c r="L65" s="67"/>
      <c r="M65" s="79">
        <f>5.82+30.01+M63</f>
        <v>48.105499999999999</v>
      </c>
      <c r="N65" s="80"/>
      <c r="O65" s="80"/>
      <c r="P65" s="81"/>
      <c r="Q65" s="82">
        <f>Q63+Q43+Q15</f>
        <v>615562000</v>
      </c>
      <c r="R65" s="49"/>
    </row>
    <row r="66" spans="2:18" x14ac:dyDescent="0.25">
      <c r="B66" s="93" t="s">
        <v>414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5"/>
    </row>
    <row r="67" spans="2:18" ht="27.75" customHeight="1" x14ac:dyDescent="0.25">
      <c r="B67" s="90" t="s">
        <v>417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2"/>
    </row>
    <row r="68" spans="2:18" ht="29.25" customHeight="1" x14ac:dyDescent="0.25">
      <c r="B68" s="90" t="s">
        <v>415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2"/>
    </row>
    <row r="69" spans="2:18" x14ac:dyDescent="0.25">
      <c r="B69" s="93" t="s">
        <v>416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5"/>
    </row>
    <row r="70" spans="2:18" ht="30" customHeight="1" x14ac:dyDescent="0.25">
      <c r="B70" s="90" t="s">
        <v>418</v>
      </c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2"/>
    </row>
    <row r="71" spans="2:18" ht="29.25" customHeight="1" x14ac:dyDescent="0.25">
      <c r="B71" s="90" t="s">
        <v>420</v>
      </c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2"/>
    </row>
    <row r="72" spans="2:18" x14ac:dyDescent="0.25">
      <c r="B72" s="93" t="s">
        <v>419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</row>
  </sheetData>
  <mergeCells count="44">
    <mergeCell ref="B16:Q16"/>
    <mergeCell ref="B3:Q3"/>
    <mergeCell ref="B4:B5"/>
    <mergeCell ref="C4:C5"/>
    <mergeCell ref="F4:F5"/>
    <mergeCell ref="G4:J4"/>
    <mergeCell ref="K4:K5"/>
    <mergeCell ref="L4:L5"/>
    <mergeCell ref="M4:M5"/>
    <mergeCell ref="P4:P5"/>
    <mergeCell ref="Q4:Q5"/>
    <mergeCell ref="B6:Q6"/>
    <mergeCell ref="B7:B10"/>
    <mergeCell ref="C7:C10"/>
    <mergeCell ref="F7:F10"/>
    <mergeCell ref="B15:K15"/>
    <mergeCell ref="B17:Q17"/>
    <mergeCell ref="B18:B20"/>
    <mergeCell ref="C18:C20"/>
    <mergeCell ref="F18:F20"/>
    <mergeCell ref="L18:L20"/>
    <mergeCell ref="M18:M20"/>
    <mergeCell ref="P18:P20"/>
    <mergeCell ref="Q18:Q20"/>
    <mergeCell ref="B64:Q64"/>
    <mergeCell ref="C21:C22"/>
    <mergeCell ref="F21:F22"/>
    <mergeCell ref="L21:L22"/>
    <mergeCell ref="M21:M22"/>
    <mergeCell ref="P21:P22"/>
    <mergeCell ref="Q21:Q22"/>
    <mergeCell ref="B43:K43"/>
    <mergeCell ref="B44:Q44"/>
    <mergeCell ref="B45:Q45"/>
    <mergeCell ref="K51:K55"/>
    <mergeCell ref="B63:K63"/>
    <mergeCell ref="B71:Q71"/>
    <mergeCell ref="B72:Q72"/>
    <mergeCell ref="B65:K65"/>
    <mergeCell ref="B66:Q66"/>
    <mergeCell ref="B67:Q67"/>
    <mergeCell ref="B68:Q68"/>
    <mergeCell ref="B69:Q69"/>
    <mergeCell ref="B70:Q70"/>
  </mergeCells>
  <pageMargins left="0.7" right="0.7" top="0.75" bottom="0.75" header="0.3" footer="0.3"/>
  <ignoredErrors>
    <ignoredError sqref="K18:K22 K2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5"/>
  <sheetViews>
    <sheetView workbookViewId="0">
      <selection activeCell="G27" sqref="G27"/>
    </sheetView>
  </sheetViews>
  <sheetFormatPr defaultRowHeight="15" x14ac:dyDescent="0.25"/>
  <cols>
    <col min="2" max="2" width="6.85546875" customWidth="1"/>
    <col min="3" max="3" width="20.42578125" bestFit="1" customWidth="1"/>
    <col min="4" max="4" width="16.28515625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84" t="s">
        <v>31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70.5" x14ac:dyDescent="0.25">
      <c r="B3" s="14" t="s">
        <v>0</v>
      </c>
      <c r="C3" s="14" t="s">
        <v>11</v>
      </c>
      <c r="D3" s="14" t="s">
        <v>5</v>
      </c>
      <c r="E3" s="15" t="s">
        <v>22</v>
      </c>
      <c r="F3" s="15" t="s">
        <v>23</v>
      </c>
      <c r="G3" s="15" t="s">
        <v>21</v>
      </c>
      <c r="H3" s="15" t="s">
        <v>29</v>
      </c>
      <c r="I3" s="15" t="s">
        <v>32</v>
      </c>
      <c r="J3" s="15" t="s">
        <v>33</v>
      </c>
      <c r="K3" s="15" t="s">
        <v>27</v>
      </c>
      <c r="L3" s="15" t="s">
        <v>24</v>
      </c>
    </row>
    <row r="4" spans="2:12" x14ac:dyDescent="0.25">
      <c r="B4" s="13"/>
      <c r="C4" s="2"/>
      <c r="D4" s="2"/>
      <c r="E4" s="6"/>
      <c r="F4" s="9"/>
      <c r="G4" s="9"/>
      <c r="H4" s="2"/>
      <c r="I4" s="4"/>
      <c r="J4" s="19"/>
      <c r="K4" s="4"/>
      <c r="L4" s="7"/>
    </row>
    <row r="5" spans="2:12" x14ac:dyDescent="0.25">
      <c r="B5" s="85" t="s">
        <v>7</v>
      </c>
      <c r="C5" s="85"/>
      <c r="D5" s="85"/>
      <c r="E5" s="17">
        <f>SUM(E4:E4)</f>
        <v>0</v>
      </c>
      <c r="F5" s="18">
        <f>SUM(F4:F4)</f>
        <v>0</v>
      </c>
      <c r="G5" s="10"/>
      <c r="H5" s="85"/>
      <c r="I5" s="85"/>
      <c r="J5" s="85"/>
      <c r="K5" s="10"/>
      <c r="L5" s="8">
        <f>SUM(L4:L4)</f>
        <v>0</v>
      </c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Basics Information</vt:lpstr>
      <vt:lpstr>Market Value</vt:lpstr>
      <vt:lpstr>final valuation</vt:lpstr>
      <vt:lpstr>Land Guideline Value</vt:lpstr>
      <vt:lpstr>Land Valuation</vt:lpstr>
      <vt:lpstr>Structure Guideline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Sharma</cp:lastModifiedBy>
  <dcterms:created xsi:type="dcterms:W3CDTF">2021-09-16T11:33:35Z</dcterms:created>
  <dcterms:modified xsi:type="dcterms:W3CDTF">2022-02-19T05:49:05Z</dcterms:modified>
</cp:coreProperties>
</file>