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In Progress Files\Vibhanshu Vaibhav\Review Files\VIS(2021-22)-PL860-758-965\VIS(2021-22)-PL860-758-965\other_document\"/>
    </mc:Choice>
  </mc:AlternateContent>
  <bookViews>
    <workbookView showHorizontalScroll="0" showVerticalScroll="0" showSheetTabs="0" xWindow="0" yWindow="0" windowWidth="24000" windowHeight="9735"/>
  </bookViews>
  <sheets>
    <sheet name="Sheet1" sheetId="1" r:id="rId1"/>
  </sheets>
  <definedNames>
    <definedName name="_xlnm.Print_Area" localSheetId="0">Sheet1!$B$1:$R$25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" i="1" l="1"/>
  <c r="F20" i="1"/>
  <c r="M35" i="1"/>
  <c r="O8" i="1"/>
  <c r="P8" i="1" s="1"/>
  <c r="M8" i="1"/>
  <c r="J8" i="1"/>
  <c r="O20" i="1"/>
  <c r="M20" i="1"/>
  <c r="J20" i="1"/>
  <c r="F16" i="1"/>
  <c r="F15" i="1"/>
  <c r="F14" i="1"/>
  <c r="F13" i="1"/>
  <c r="F12" i="1"/>
  <c r="F11" i="1"/>
  <c r="F10" i="1"/>
  <c r="F9" i="1"/>
  <c r="F8" i="1"/>
  <c r="F7" i="1"/>
  <c r="F21" i="1" s="1"/>
  <c r="P20" i="1" l="1"/>
  <c r="Q20" i="1" s="1"/>
  <c r="R20" i="1" s="1"/>
  <c r="Q8" i="1"/>
  <c r="R8" i="1" s="1"/>
  <c r="O19" i="1"/>
  <c r="M19" i="1"/>
  <c r="J19" i="1"/>
  <c r="O18" i="1"/>
  <c r="O17" i="1"/>
  <c r="O16" i="1"/>
  <c r="O15" i="1"/>
  <c r="O14" i="1"/>
  <c r="O13" i="1"/>
  <c r="O12" i="1"/>
  <c r="O11" i="1"/>
  <c r="O10" i="1"/>
  <c r="O9" i="1"/>
  <c r="O7" i="1"/>
  <c r="O6" i="1"/>
  <c r="O5" i="1"/>
  <c r="O4" i="1"/>
  <c r="M4" i="1"/>
  <c r="M5" i="1"/>
  <c r="M6" i="1"/>
  <c r="M9" i="1"/>
  <c r="M10" i="1"/>
  <c r="M11" i="1"/>
  <c r="M12" i="1"/>
  <c r="M13" i="1"/>
  <c r="M14" i="1"/>
  <c r="M15" i="1"/>
  <c r="M16" i="1"/>
  <c r="M17" i="1"/>
  <c r="M18" i="1"/>
  <c r="O21" i="1" l="1"/>
  <c r="P19" i="1"/>
  <c r="Q19" i="1" s="1"/>
  <c r="J4" i="1"/>
  <c r="R19" i="1" l="1"/>
  <c r="J18" i="1"/>
  <c r="J17" i="1"/>
  <c r="J16" i="1"/>
  <c r="J15" i="1"/>
  <c r="J14" i="1"/>
  <c r="P15" i="1" l="1"/>
  <c r="Q15" i="1" s="1"/>
  <c r="P16" i="1"/>
  <c r="Q16" i="1" s="1"/>
  <c r="P14" i="1"/>
  <c r="Q14" i="1" s="1"/>
  <c r="P18" i="1"/>
  <c r="Q18" i="1" s="1"/>
  <c r="P17" i="1"/>
  <c r="Q17" i="1" s="1"/>
  <c r="J13" i="1"/>
  <c r="J12" i="1"/>
  <c r="J11" i="1"/>
  <c r="J10" i="1"/>
  <c r="J9" i="1"/>
  <c r="J7" i="1"/>
  <c r="J6" i="1"/>
  <c r="J5" i="1"/>
  <c r="R16" i="1" l="1"/>
  <c r="R14" i="1"/>
  <c r="R17" i="1"/>
  <c r="R15" i="1"/>
  <c r="R18" i="1"/>
  <c r="P7" i="1"/>
  <c r="Q7" i="1" s="1"/>
  <c r="P12" i="1"/>
  <c r="Q12" i="1" s="1"/>
  <c r="P10" i="1"/>
  <c r="Q10" i="1" s="1"/>
  <c r="P13" i="1"/>
  <c r="Q13" i="1" s="1"/>
  <c r="P9" i="1"/>
  <c r="Q9" i="1" s="1"/>
  <c r="P11" i="1"/>
  <c r="Q11" i="1" s="1"/>
  <c r="P6" i="1"/>
  <c r="Q6" i="1" s="1"/>
  <c r="R11" i="1" l="1"/>
  <c r="R7" i="1"/>
  <c r="R6" i="1"/>
  <c r="R12" i="1"/>
  <c r="R9" i="1"/>
  <c r="R13" i="1"/>
  <c r="R10" i="1"/>
  <c r="P5" i="1"/>
  <c r="Q5" i="1" s="1"/>
  <c r="P4" i="1"/>
  <c r="Q4" i="1" s="1"/>
  <c r="R4" i="1" s="1"/>
  <c r="Q21" i="1" l="1"/>
  <c r="R5" i="1"/>
  <c r="R21" i="1" s="1"/>
</calcChain>
</file>

<file path=xl/sharedStrings.xml><?xml version="1.0" encoding="utf-8"?>
<sst xmlns="http://schemas.openxmlformats.org/spreadsheetml/2006/main" count="75" uniqueCount="46">
  <si>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</si>
  <si>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</si>
  <si>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</si>
  <si>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</si>
  <si>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</si>
  <si>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</si>
  <si>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</si>
  <si>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</si>
  <si>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</si>
  <si>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</si>
  <si>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</si>
  <si>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</si>
  <si>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Particular</t>
  </si>
  <si>
    <t>Gross Replacement Value
(INR)</t>
  </si>
  <si>
    <t>Remarks</t>
  </si>
  <si>
    <t>1. All the details pertaing to the building area statement such as area, floor, etc has been taken from the site survey.</t>
  </si>
  <si>
    <t>Tin Shed</t>
  </si>
  <si>
    <t>First Floor</t>
  </si>
  <si>
    <t>Second Floor</t>
  </si>
  <si>
    <r>
      <t xml:space="preserve">Area 
</t>
    </r>
    <r>
      <rPr>
        <i/>
        <sz val="10"/>
        <rFont val="Calibri"/>
        <family val="2"/>
        <scheme val="minor"/>
      </rPr>
      <t>(in sq 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</si>
  <si>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</si>
  <si>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</si>
  <si>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</si>
  <si>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 ft)</t>
    </r>
  </si>
  <si>
    <t>RCC framed structure</t>
  </si>
  <si>
    <t>Office Area</t>
  </si>
  <si>
    <t>Workshop Area 1</t>
  </si>
  <si>
    <t>Workshop Area2</t>
  </si>
  <si>
    <t>Tin shed</t>
  </si>
  <si>
    <t>Workshop Area 3</t>
  </si>
  <si>
    <t>Store Room 1</t>
  </si>
  <si>
    <t>Store Room2</t>
  </si>
  <si>
    <t>WIP Area</t>
  </si>
  <si>
    <t>Electricity Room</t>
  </si>
  <si>
    <t>Guard Room 1</t>
  </si>
  <si>
    <t>Guard Room 2</t>
  </si>
  <si>
    <t>WIP Area 2</t>
  </si>
  <si>
    <t>New Shed Area</t>
  </si>
  <si>
    <t>BUILDING VALUATION OF M/S. ROHTAS FASTENERS PRIVATE LIMITED</t>
  </si>
  <si>
    <t>2. All the structure that has been taken in the area statemnet belonging to M/s. ROHTAS FASTENERS PRIVATE LIMITED</t>
  </si>
  <si>
    <t>Tool Room</t>
  </si>
  <si>
    <t>Main Working Area</t>
  </si>
  <si>
    <t>Account Office</t>
  </si>
  <si>
    <t>G+2 Floor</t>
  </si>
  <si>
    <t>3. The valuation is done by considering the depreciation replacement method.</t>
  </si>
  <si>
    <r>
      <t xml:space="preserve">4. </t>
    </r>
    <r>
      <rPr>
        <b/>
        <sz val="11"/>
        <color theme="1"/>
        <rFont val="Calibri"/>
        <family val="2"/>
        <scheme val="minor"/>
      </rPr>
      <t>The Office Area is in under construction stage as per the site survey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</si>
</sst>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166" fontId="0" fillId="4" borderId="1" xfId="1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5"/>
  <sheetViews>
    <sheetView tabSelected="1" zoomScale="85" zoomScaleNormal="85" zoomScaleSheetLayoutView="85" workbookViewId="0">
      <pane ySplit="3" topLeftCell="A4" activePane="bottomLeft" state="frozen"/>
      <selection pane="bottomLeft" activeCell="B2" sqref="B2:R26"/>
    </sheetView>
  </sheetViews>
  <sheetFormatPr defaultRowHeight="15" x14ac:dyDescent="0.25"/>
  <cols>
    <col min="1" max="1" width="7.85546875" customWidth="1"/>
    <col min="2" max="2" width="6.85546875" customWidth="1"/>
    <col min="3" max="3" width="12.85546875" customWidth="1"/>
    <col min="4" max="4" width="19.42578125" style="17" customWidth="1"/>
    <col min="5" max="5" width="22.85546875" style="17" customWidth="1"/>
    <col min="6" max="6" width="7.5703125" bestFit="1" customWidth="1"/>
    <col min="7" max="7" width="6.85546875" customWidth="1"/>
    <col min="8" max="8" width="11.42578125" bestFit="1" customWidth="1"/>
    <col min="9" max="9" width="9" bestFit="1" customWidth="1"/>
    <col min="10" max="10" width="9.7109375" bestFit="1" customWidth="1"/>
    <col min="11" max="11" width="10.5703125" bestFit="1" customWidth="1"/>
    <col min="12" max="12" width="7.7109375" bestFit="1" customWidth="1"/>
    <col min="13" max="13" width="12.42578125" bestFit="1" customWidth="1"/>
    <col min="14" max="14" width="10.85546875" bestFit="1" customWidth="1"/>
    <col min="15" max="15" width="14.42578125" bestFit="1" customWidth="1"/>
    <col min="16" max="16" width="13" customWidth="1"/>
    <col min="17" max="17" width="15.5703125" customWidth="1"/>
    <col min="18" max="18" width="14.85546875" customWidth="1"/>
    <col min="19" max="19" width="11.5703125" bestFit="1" customWidth="1"/>
    <col min="20" max="21" width="14.28515625" bestFit="1" customWidth="1"/>
  </cols>
  <sheetData>
    <row r="2" spans="2:21" ht="15.75" x14ac:dyDescent="0.25">
      <c r="B2" s="23" t="s">
        <v>38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2:21" s="14" customFormat="1" ht="60" x14ac:dyDescent="0.25">
      <c r="B3" s="12" t="s">
        <v>0</v>
      </c>
      <c r="C3" s="12" t="s">
        <v>1</v>
      </c>
      <c r="D3" s="13" t="s">
        <v>12</v>
      </c>
      <c r="E3" s="13" t="s">
        <v>5</v>
      </c>
      <c r="F3" s="13" t="s">
        <v>19</v>
      </c>
      <c r="G3" s="13" t="s">
        <v>20</v>
      </c>
      <c r="H3" s="13" t="s">
        <v>3</v>
      </c>
      <c r="I3" s="13" t="s">
        <v>4</v>
      </c>
      <c r="J3" s="13" t="s">
        <v>21</v>
      </c>
      <c r="K3" s="13" t="s">
        <v>22</v>
      </c>
      <c r="L3" s="13" t="s">
        <v>6</v>
      </c>
      <c r="M3" s="13" t="s">
        <v>8</v>
      </c>
      <c r="N3" s="13" t="s">
        <v>23</v>
      </c>
      <c r="O3" s="13" t="s">
        <v>13</v>
      </c>
      <c r="P3" s="13" t="s">
        <v>9</v>
      </c>
      <c r="Q3" s="13" t="s">
        <v>10</v>
      </c>
      <c r="R3" s="13" t="s">
        <v>11</v>
      </c>
    </row>
    <row r="4" spans="2:21" x14ac:dyDescent="0.25">
      <c r="B4" s="11">
        <v>1</v>
      </c>
      <c r="C4" s="2" t="s">
        <v>2</v>
      </c>
      <c r="D4" s="16" t="s">
        <v>25</v>
      </c>
      <c r="E4" s="16" t="s">
        <v>24</v>
      </c>
      <c r="F4" s="10">
        <v>3950</v>
      </c>
      <c r="G4" s="10">
        <v>10</v>
      </c>
      <c r="H4" s="2">
        <v>2022</v>
      </c>
      <c r="I4" s="2">
        <v>2022</v>
      </c>
      <c r="J4" s="2">
        <f>I4-H4</f>
        <v>0</v>
      </c>
      <c r="K4" s="2">
        <v>60</v>
      </c>
      <c r="L4" s="3">
        <v>0.1</v>
      </c>
      <c r="M4" s="5">
        <f>(1-L4)/K4</f>
        <v>1.5000000000000001E-2</v>
      </c>
      <c r="N4" s="6">
        <v>900</v>
      </c>
      <c r="O4" s="6">
        <f>N4*F4</f>
        <v>3555000</v>
      </c>
      <c r="P4" s="6">
        <f t="shared" ref="P4:P20" si="0">O4*M4*J4</f>
        <v>0</v>
      </c>
      <c r="Q4" s="6">
        <f t="shared" ref="Q4:Q20" si="1">MAX(O4-P4,0)</f>
        <v>3555000</v>
      </c>
      <c r="R4" s="6">
        <f>IF(Q4&gt;L4*O4,Q4,O4*L4)</f>
        <v>3555000</v>
      </c>
      <c r="S4" s="8"/>
      <c r="T4" s="1"/>
      <c r="U4" s="1"/>
    </row>
    <row r="5" spans="2:21" x14ac:dyDescent="0.25">
      <c r="B5" s="11">
        <v>2</v>
      </c>
      <c r="C5" s="2" t="s">
        <v>17</v>
      </c>
      <c r="D5" s="16" t="s">
        <v>25</v>
      </c>
      <c r="E5" s="16" t="s">
        <v>24</v>
      </c>
      <c r="F5" s="10">
        <v>3950</v>
      </c>
      <c r="G5" s="10">
        <v>10</v>
      </c>
      <c r="H5" s="2">
        <v>2022</v>
      </c>
      <c r="I5" s="2">
        <v>2022</v>
      </c>
      <c r="J5" s="2">
        <f t="shared" ref="J5:J12" si="2">I5-H5</f>
        <v>0</v>
      </c>
      <c r="K5" s="2">
        <v>60</v>
      </c>
      <c r="L5" s="3">
        <v>0.1</v>
      </c>
      <c r="M5" s="5">
        <f t="shared" ref="M5" si="3">(1-L5)/K5</f>
        <v>1.5000000000000001E-2</v>
      </c>
      <c r="N5" s="6">
        <v>900</v>
      </c>
      <c r="O5" s="6">
        <f t="shared" ref="O5:O20" si="4">N5*F5</f>
        <v>3555000</v>
      </c>
      <c r="P5" s="6">
        <f t="shared" si="0"/>
        <v>0</v>
      </c>
      <c r="Q5" s="6">
        <f t="shared" si="1"/>
        <v>3555000</v>
      </c>
      <c r="R5" s="6">
        <f t="shared" ref="R5:R20" si="5">IF(Q5&gt;L5*O5,Q5,O5*L5)</f>
        <v>3555000</v>
      </c>
      <c r="S5" s="8"/>
    </row>
    <row r="6" spans="2:21" x14ac:dyDescent="0.25">
      <c r="B6" s="11">
        <v>3</v>
      </c>
      <c r="C6" s="2" t="s">
        <v>18</v>
      </c>
      <c r="D6" s="16" t="s">
        <v>25</v>
      </c>
      <c r="E6" s="16" t="s">
        <v>24</v>
      </c>
      <c r="F6" s="10">
        <v>3950</v>
      </c>
      <c r="G6" s="10">
        <v>10</v>
      </c>
      <c r="H6" s="2">
        <v>2022</v>
      </c>
      <c r="I6" s="2">
        <v>2022</v>
      </c>
      <c r="J6" s="2">
        <f t="shared" si="2"/>
        <v>0</v>
      </c>
      <c r="K6" s="2">
        <v>60</v>
      </c>
      <c r="L6" s="3">
        <v>0.1</v>
      </c>
      <c r="M6" s="5">
        <f t="shared" ref="M6:M12" si="6">(1-L6)/K6</f>
        <v>1.5000000000000001E-2</v>
      </c>
      <c r="N6" s="6">
        <v>900</v>
      </c>
      <c r="O6" s="6">
        <f t="shared" si="4"/>
        <v>3555000</v>
      </c>
      <c r="P6" s="6">
        <f t="shared" si="0"/>
        <v>0</v>
      </c>
      <c r="Q6" s="6">
        <f t="shared" si="1"/>
        <v>3555000</v>
      </c>
      <c r="R6" s="6">
        <f t="shared" si="5"/>
        <v>3555000</v>
      </c>
      <c r="S6" s="8"/>
    </row>
    <row r="7" spans="2:21" x14ac:dyDescent="0.25">
      <c r="B7" s="11">
        <v>1</v>
      </c>
      <c r="C7" s="2" t="s">
        <v>2</v>
      </c>
      <c r="D7" s="16" t="s">
        <v>42</v>
      </c>
      <c r="E7" s="16" t="s">
        <v>24</v>
      </c>
      <c r="F7" s="10">
        <f>59*49</f>
        <v>2891</v>
      </c>
      <c r="G7" s="10">
        <v>10</v>
      </c>
      <c r="H7" s="2">
        <v>2006</v>
      </c>
      <c r="I7" s="2">
        <v>2022</v>
      </c>
      <c r="J7" s="2">
        <f t="shared" si="2"/>
        <v>16</v>
      </c>
      <c r="K7" s="2">
        <v>60</v>
      </c>
      <c r="L7" s="3">
        <v>0.1</v>
      </c>
      <c r="M7" s="5">
        <f>(1-L7)/K7</f>
        <v>1.5000000000000001E-2</v>
      </c>
      <c r="N7" s="6">
        <v>1000</v>
      </c>
      <c r="O7" s="6">
        <f t="shared" si="4"/>
        <v>2891000</v>
      </c>
      <c r="P7" s="6">
        <f t="shared" si="0"/>
        <v>693840</v>
      </c>
      <c r="Q7" s="6">
        <f t="shared" si="1"/>
        <v>2197160</v>
      </c>
      <c r="R7" s="6">
        <f t="shared" si="5"/>
        <v>2197160</v>
      </c>
      <c r="S7" s="8"/>
    </row>
    <row r="8" spans="2:21" x14ac:dyDescent="0.25">
      <c r="B8" s="11">
        <v>2</v>
      </c>
      <c r="C8" s="2" t="s">
        <v>2</v>
      </c>
      <c r="D8" s="2" t="s">
        <v>40</v>
      </c>
      <c r="E8" s="16" t="s">
        <v>28</v>
      </c>
      <c r="F8" s="10">
        <f>63*39</f>
        <v>2457</v>
      </c>
      <c r="G8" s="10">
        <v>18</v>
      </c>
      <c r="H8" s="2">
        <v>2006</v>
      </c>
      <c r="I8" s="2">
        <v>2022</v>
      </c>
      <c r="J8" s="2">
        <f t="shared" si="2"/>
        <v>16</v>
      </c>
      <c r="K8" s="2">
        <v>40</v>
      </c>
      <c r="L8" s="3">
        <v>0.1</v>
      </c>
      <c r="M8" s="5">
        <f t="shared" si="6"/>
        <v>2.2499999999999999E-2</v>
      </c>
      <c r="N8" s="6">
        <v>700</v>
      </c>
      <c r="O8" s="6">
        <f t="shared" si="4"/>
        <v>1719900</v>
      </c>
      <c r="P8" s="6">
        <f>O8*M8*J8</f>
        <v>619164</v>
      </c>
      <c r="Q8" s="6">
        <f t="shared" si="1"/>
        <v>1100736</v>
      </c>
      <c r="R8" s="6">
        <f t="shared" si="5"/>
        <v>1100736</v>
      </c>
      <c r="S8" s="8"/>
    </row>
    <row r="9" spans="2:21" x14ac:dyDescent="0.25">
      <c r="B9" s="11">
        <v>3</v>
      </c>
      <c r="C9" s="2" t="s">
        <v>2</v>
      </c>
      <c r="D9" s="16" t="s">
        <v>26</v>
      </c>
      <c r="E9" s="16" t="s">
        <v>28</v>
      </c>
      <c r="F9" s="10">
        <f>138*60</f>
        <v>8280</v>
      </c>
      <c r="G9" s="10">
        <v>32</v>
      </c>
      <c r="H9" s="2">
        <v>2006</v>
      </c>
      <c r="I9" s="2">
        <v>2022</v>
      </c>
      <c r="J9" s="2">
        <f t="shared" si="2"/>
        <v>16</v>
      </c>
      <c r="K9" s="2">
        <v>40</v>
      </c>
      <c r="L9" s="3">
        <v>0.1</v>
      </c>
      <c r="M9" s="5">
        <f t="shared" si="6"/>
        <v>2.2499999999999999E-2</v>
      </c>
      <c r="N9" s="6">
        <v>800</v>
      </c>
      <c r="O9" s="6">
        <f t="shared" si="4"/>
        <v>6624000</v>
      </c>
      <c r="P9" s="6">
        <f t="shared" si="0"/>
        <v>2384640</v>
      </c>
      <c r="Q9" s="6">
        <f t="shared" si="1"/>
        <v>4239360</v>
      </c>
      <c r="R9" s="6">
        <f t="shared" si="5"/>
        <v>4239360</v>
      </c>
      <c r="S9" s="8"/>
    </row>
    <row r="10" spans="2:21" x14ac:dyDescent="0.25">
      <c r="B10" s="11">
        <v>4</v>
      </c>
      <c r="C10" s="2" t="s">
        <v>2</v>
      </c>
      <c r="D10" s="16" t="s">
        <v>27</v>
      </c>
      <c r="E10" s="16" t="s">
        <v>16</v>
      </c>
      <c r="F10" s="10">
        <f>155*55</f>
        <v>8525</v>
      </c>
      <c r="G10" s="10">
        <v>32</v>
      </c>
      <c r="H10" s="2">
        <v>2006</v>
      </c>
      <c r="I10" s="2">
        <v>2022</v>
      </c>
      <c r="J10" s="2">
        <f t="shared" si="2"/>
        <v>16</v>
      </c>
      <c r="K10" s="2">
        <v>40</v>
      </c>
      <c r="L10" s="3">
        <v>0.1</v>
      </c>
      <c r="M10" s="5">
        <f t="shared" si="6"/>
        <v>2.2499999999999999E-2</v>
      </c>
      <c r="N10" s="6">
        <v>800</v>
      </c>
      <c r="O10" s="6">
        <f t="shared" si="4"/>
        <v>6820000</v>
      </c>
      <c r="P10" s="6">
        <f t="shared" si="0"/>
        <v>2455200</v>
      </c>
      <c r="Q10" s="6">
        <f t="shared" si="1"/>
        <v>4364800</v>
      </c>
      <c r="R10" s="6">
        <f t="shared" si="5"/>
        <v>4364800</v>
      </c>
      <c r="S10" s="8"/>
    </row>
    <row r="11" spans="2:21" x14ac:dyDescent="0.25">
      <c r="B11" s="11">
        <v>5</v>
      </c>
      <c r="C11" s="2" t="s">
        <v>2</v>
      </c>
      <c r="D11" s="16" t="s">
        <v>29</v>
      </c>
      <c r="E11" s="16" t="s">
        <v>16</v>
      </c>
      <c r="F11" s="10">
        <f>155*53</f>
        <v>8215</v>
      </c>
      <c r="G11" s="10">
        <v>32</v>
      </c>
      <c r="H11" s="2">
        <v>2006</v>
      </c>
      <c r="I11" s="2">
        <v>2022</v>
      </c>
      <c r="J11" s="2">
        <f t="shared" si="2"/>
        <v>16</v>
      </c>
      <c r="K11" s="2">
        <v>40</v>
      </c>
      <c r="L11" s="3">
        <v>0.1</v>
      </c>
      <c r="M11" s="5">
        <f t="shared" si="6"/>
        <v>2.2499999999999999E-2</v>
      </c>
      <c r="N11" s="6">
        <v>800</v>
      </c>
      <c r="O11" s="6">
        <f t="shared" si="4"/>
        <v>6572000</v>
      </c>
      <c r="P11" s="6">
        <f t="shared" si="0"/>
        <v>2365920</v>
      </c>
      <c r="Q11" s="6">
        <f t="shared" si="1"/>
        <v>4206080</v>
      </c>
      <c r="R11" s="6">
        <f t="shared" si="5"/>
        <v>4206080</v>
      </c>
      <c r="S11" s="8"/>
    </row>
    <row r="12" spans="2:21" x14ac:dyDescent="0.25">
      <c r="B12" s="11">
        <v>6</v>
      </c>
      <c r="C12" s="2" t="s">
        <v>2</v>
      </c>
      <c r="D12" s="16" t="s">
        <v>30</v>
      </c>
      <c r="E12" s="16" t="s">
        <v>28</v>
      </c>
      <c r="F12" s="10">
        <f>155*20</f>
        <v>3100</v>
      </c>
      <c r="G12" s="10">
        <v>15</v>
      </c>
      <c r="H12" s="2">
        <v>2006</v>
      </c>
      <c r="I12" s="2">
        <v>2022</v>
      </c>
      <c r="J12" s="2">
        <f t="shared" si="2"/>
        <v>16</v>
      </c>
      <c r="K12" s="2">
        <v>40</v>
      </c>
      <c r="L12" s="3">
        <v>0.1</v>
      </c>
      <c r="M12" s="5">
        <f t="shared" si="6"/>
        <v>2.2499999999999999E-2</v>
      </c>
      <c r="N12" s="6">
        <v>650</v>
      </c>
      <c r="O12" s="6">
        <f t="shared" si="4"/>
        <v>2015000</v>
      </c>
      <c r="P12" s="6">
        <f t="shared" si="0"/>
        <v>725400</v>
      </c>
      <c r="Q12" s="6">
        <f t="shared" si="1"/>
        <v>1289600</v>
      </c>
      <c r="R12" s="6">
        <f t="shared" si="5"/>
        <v>1289600</v>
      </c>
      <c r="S12" s="8"/>
    </row>
    <row r="13" spans="2:21" x14ac:dyDescent="0.25">
      <c r="B13" s="11">
        <v>7</v>
      </c>
      <c r="C13" s="2" t="s">
        <v>2</v>
      </c>
      <c r="D13" s="16" t="s">
        <v>31</v>
      </c>
      <c r="E13" s="16" t="s">
        <v>16</v>
      </c>
      <c r="F13" s="10">
        <f>113*15</f>
        <v>1695</v>
      </c>
      <c r="G13" s="10">
        <v>20</v>
      </c>
      <c r="H13" s="2">
        <v>2006</v>
      </c>
      <c r="I13" s="2">
        <v>2022</v>
      </c>
      <c r="J13" s="2">
        <f t="shared" ref="J13:J15" si="7">I13-H13</f>
        <v>16</v>
      </c>
      <c r="K13" s="2">
        <v>40</v>
      </c>
      <c r="L13" s="3">
        <v>0.1</v>
      </c>
      <c r="M13" s="5">
        <f t="shared" ref="M13:M15" si="8">(1-L13)/K13</f>
        <v>2.2499999999999999E-2</v>
      </c>
      <c r="N13" s="6">
        <v>700</v>
      </c>
      <c r="O13" s="6">
        <f t="shared" si="4"/>
        <v>1186500</v>
      </c>
      <c r="P13" s="6">
        <f t="shared" si="0"/>
        <v>427140</v>
      </c>
      <c r="Q13" s="6">
        <f t="shared" si="1"/>
        <v>759360</v>
      </c>
      <c r="R13" s="6">
        <f t="shared" si="5"/>
        <v>759360</v>
      </c>
      <c r="S13" s="8"/>
    </row>
    <row r="14" spans="2:21" x14ac:dyDescent="0.25">
      <c r="B14" s="11">
        <v>8</v>
      </c>
      <c r="C14" s="2" t="s">
        <v>2</v>
      </c>
      <c r="D14" s="16" t="s">
        <v>32</v>
      </c>
      <c r="E14" s="16" t="s">
        <v>16</v>
      </c>
      <c r="F14" s="10">
        <f>80*53</f>
        <v>4240</v>
      </c>
      <c r="G14" s="10">
        <v>22</v>
      </c>
      <c r="H14" s="2">
        <v>2006</v>
      </c>
      <c r="I14" s="2">
        <v>2022</v>
      </c>
      <c r="J14" s="2">
        <f t="shared" si="7"/>
        <v>16</v>
      </c>
      <c r="K14" s="2">
        <v>40</v>
      </c>
      <c r="L14" s="3">
        <v>0.1</v>
      </c>
      <c r="M14" s="5">
        <f t="shared" si="8"/>
        <v>2.2499999999999999E-2</v>
      </c>
      <c r="N14" s="6">
        <v>700</v>
      </c>
      <c r="O14" s="6">
        <f t="shared" si="4"/>
        <v>2968000</v>
      </c>
      <c r="P14" s="6">
        <f t="shared" si="0"/>
        <v>1068480</v>
      </c>
      <c r="Q14" s="6">
        <f t="shared" si="1"/>
        <v>1899520</v>
      </c>
      <c r="R14" s="6">
        <f t="shared" si="5"/>
        <v>1899520</v>
      </c>
      <c r="S14" s="8"/>
    </row>
    <row r="15" spans="2:21" x14ac:dyDescent="0.25">
      <c r="B15" s="11">
        <v>9</v>
      </c>
      <c r="C15" s="2" t="s">
        <v>2</v>
      </c>
      <c r="D15" s="16" t="s">
        <v>33</v>
      </c>
      <c r="E15" s="16" t="s">
        <v>16</v>
      </c>
      <c r="F15" s="10">
        <f>55*40</f>
        <v>2200</v>
      </c>
      <c r="G15" s="10">
        <v>22</v>
      </c>
      <c r="H15" s="2">
        <v>2006</v>
      </c>
      <c r="I15" s="2">
        <v>2022</v>
      </c>
      <c r="J15" s="2">
        <f t="shared" si="7"/>
        <v>16</v>
      </c>
      <c r="K15" s="2">
        <v>40</v>
      </c>
      <c r="L15" s="3">
        <v>0.1</v>
      </c>
      <c r="M15" s="5">
        <f t="shared" si="8"/>
        <v>2.2499999999999999E-2</v>
      </c>
      <c r="N15" s="6">
        <v>700</v>
      </c>
      <c r="O15" s="6">
        <f t="shared" si="4"/>
        <v>1540000</v>
      </c>
      <c r="P15" s="6">
        <f t="shared" si="0"/>
        <v>554400</v>
      </c>
      <c r="Q15" s="6">
        <f t="shared" si="1"/>
        <v>985600</v>
      </c>
      <c r="R15" s="6">
        <f t="shared" si="5"/>
        <v>985600</v>
      </c>
      <c r="S15" s="8"/>
    </row>
    <row r="16" spans="2:21" x14ac:dyDescent="0.25">
      <c r="B16" s="11">
        <v>10</v>
      </c>
      <c r="C16" s="2" t="s">
        <v>2</v>
      </c>
      <c r="D16" s="16" t="s">
        <v>37</v>
      </c>
      <c r="E16" s="16" t="s">
        <v>28</v>
      </c>
      <c r="F16" s="10">
        <f>262*186</f>
        <v>48732</v>
      </c>
      <c r="G16" s="10">
        <v>50</v>
      </c>
      <c r="H16" s="2">
        <v>2022</v>
      </c>
      <c r="I16" s="2">
        <v>2022</v>
      </c>
      <c r="J16" s="2">
        <f t="shared" ref="J16:J20" si="9">I16-H16</f>
        <v>0</v>
      </c>
      <c r="K16" s="2">
        <v>40</v>
      </c>
      <c r="L16" s="3">
        <v>0.1</v>
      </c>
      <c r="M16" s="5">
        <f t="shared" ref="M16:M20" si="10">(1-L16)/K16</f>
        <v>2.2499999999999999E-2</v>
      </c>
      <c r="N16" s="6">
        <v>900</v>
      </c>
      <c r="O16" s="6">
        <f t="shared" si="4"/>
        <v>43858800</v>
      </c>
      <c r="P16" s="6">
        <f t="shared" si="0"/>
        <v>0</v>
      </c>
      <c r="Q16" s="6">
        <f t="shared" si="1"/>
        <v>43858800</v>
      </c>
      <c r="R16" s="6">
        <f t="shared" si="5"/>
        <v>43858800</v>
      </c>
      <c r="S16" s="8"/>
    </row>
    <row r="17" spans="2:21" x14ac:dyDescent="0.25">
      <c r="B17" s="11">
        <v>11</v>
      </c>
      <c r="C17" s="2" t="s">
        <v>2</v>
      </c>
      <c r="D17" s="16" t="s">
        <v>34</v>
      </c>
      <c r="E17" s="16" t="s">
        <v>24</v>
      </c>
      <c r="F17" s="10">
        <v>60</v>
      </c>
      <c r="G17" s="10">
        <v>10</v>
      </c>
      <c r="H17" s="2">
        <v>2006</v>
      </c>
      <c r="I17" s="2">
        <v>2022</v>
      </c>
      <c r="J17" s="2">
        <f t="shared" si="9"/>
        <v>16</v>
      </c>
      <c r="K17" s="2">
        <v>60</v>
      </c>
      <c r="L17" s="3">
        <v>0.1</v>
      </c>
      <c r="M17" s="5">
        <f t="shared" si="10"/>
        <v>1.5000000000000001E-2</v>
      </c>
      <c r="N17" s="6">
        <v>900</v>
      </c>
      <c r="O17" s="6">
        <f t="shared" si="4"/>
        <v>54000</v>
      </c>
      <c r="P17" s="6">
        <f t="shared" si="0"/>
        <v>12960.000000000002</v>
      </c>
      <c r="Q17" s="6">
        <f t="shared" si="1"/>
        <v>41040</v>
      </c>
      <c r="R17" s="6">
        <f t="shared" si="5"/>
        <v>41040</v>
      </c>
      <c r="S17" s="8"/>
    </row>
    <row r="18" spans="2:21" x14ac:dyDescent="0.25">
      <c r="B18" s="11">
        <v>12</v>
      </c>
      <c r="C18" s="2" t="s">
        <v>2</v>
      </c>
      <c r="D18" s="16" t="s">
        <v>35</v>
      </c>
      <c r="E18" s="16" t="s">
        <v>24</v>
      </c>
      <c r="F18" s="10">
        <v>60</v>
      </c>
      <c r="G18" s="10">
        <v>10</v>
      </c>
      <c r="H18" s="2">
        <v>2006</v>
      </c>
      <c r="I18" s="2">
        <v>2022</v>
      </c>
      <c r="J18" s="2">
        <f t="shared" si="9"/>
        <v>16</v>
      </c>
      <c r="K18" s="2">
        <v>60</v>
      </c>
      <c r="L18" s="3">
        <v>0.1</v>
      </c>
      <c r="M18" s="5">
        <f t="shared" si="10"/>
        <v>1.5000000000000001E-2</v>
      </c>
      <c r="N18" s="6">
        <v>900</v>
      </c>
      <c r="O18" s="6">
        <f t="shared" si="4"/>
        <v>54000</v>
      </c>
      <c r="P18" s="6">
        <f t="shared" si="0"/>
        <v>12960.000000000002</v>
      </c>
      <c r="Q18" s="6">
        <f t="shared" si="1"/>
        <v>41040</v>
      </c>
      <c r="R18" s="6">
        <f t="shared" si="5"/>
        <v>41040</v>
      </c>
      <c r="S18" s="8"/>
    </row>
    <row r="19" spans="2:21" x14ac:dyDescent="0.25">
      <c r="B19" s="20">
        <v>13</v>
      </c>
      <c r="C19" s="20" t="s">
        <v>2</v>
      </c>
      <c r="D19" s="20" t="s">
        <v>36</v>
      </c>
      <c r="E19" s="20" t="s">
        <v>16</v>
      </c>
      <c r="F19" s="20">
        <v>2000</v>
      </c>
      <c r="G19" s="20">
        <v>22</v>
      </c>
      <c r="H19" s="20">
        <v>2006</v>
      </c>
      <c r="I19" s="20">
        <v>2022</v>
      </c>
      <c r="J19" s="20">
        <f t="shared" si="9"/>
        <v>16</v>
      </c>
      <c r="K19" s="20">
        <v>40</v>
      </c>
      <c r="L19" s="21">
        <v>0.1</v>
      </c>
      <c r="M19" s="20">
        <f t="shared" si="10"/>
        <v>2.2499999999999999E-2</v>
      </c>
      <c r="N19" s="22">
        <v>700</v>
      </c>
      <c r="O19" s="22">
        <f t="shared" si="4"/>
        <v>1400000</v>
      </c>
      <c r="P19" s="22">
        <f t="shared" si="0"/>
        <v>504000</v>
      </c>
      <c r="Q19" s="22">
        <f t="shared" si="1"/>
        <v>896000</v>
      </c>
      <c r="R19" s="22">
        <f t="shared" si="5"/>
        <v>896000</v>
      </c>
      <c r="S19" s="8"/>
    </row>
    <row r="20" spans="2:21" x14ac:dyDescent="0.25">
      <c r="B20" s="20">
        <v>14</v>
      </c>
      <c r="C20" s="20" t="s">
        <v>43</v>
      </c>
      <c r="D20" s="20" t="s">
        <v>41</v>
      </c>
      <c r="E20" s="20" t="s">
        <v>24</v>
      </c>
      <c r="F20" s="20">
        <f>0.5*120*60*3</f>
        <v>10800</v>
      </c>
      <c r="G20" s="20">
        <v>13</v>
      </c>
      <c r="H20" s="20">
        <v>2022</v>
      </c>
      <c r="I20" s="20">
        <v>2022</v>
      </c>
      <c r="J20" s="20">
        <f t="shared" si="9"/>
        <v>0</v>
      </c>
      <c r="K20" s="20">
        <v>60</v>
      </c>
      <c r="L20" s="21">
        <v>0.1</v>
      </c>
      <c r="M20" s="20">
        <f t="shared" si="10"/>
        <v>1.5000000000000001E-2</v>
      </c>
      <c r="N20" s="22">
        <v>900</v>
      </c>
      <c r="O20" s="22">
        <f t="shared" si="4"/>
        <v>9720000</v>
      </c>
      <c r="P20" s="22">
        <f t="shared" si="0"/>
        <v>0</v>
      </c>
      <c r="Q20" s="22">
        <f t="shared" si="1"/>
        <v>9720000</v>
      </c>
      <c r="R20" s="22">
        <f t="shared" si="5"/>
        <v>9720000</v>
      </c>
      <c r="S20" s="8"/>
    </row>
    <row r="21" spans="2:21" x14ac:dyDescent="0.25">
      <c r="B21" s="19" t="s">
        <v>7</v>
      </c>
      <c r="C21" s="19"/>
      <c r="D21" s="19"/>
      <c r="E21" s="19"/>
      <c r="F21" s="15">
        <f>SUM(F4:F20)</f>
        <v>115105</v>
      </c>
      <c r="G21" s="9"/>
      <c r="H21" s="19"/>
      <c r="I21" s="19"/>
      <c r="J21" s="19"/>
      <c r="K21" s="19"/>
      <c r="L21" s="19"/>
      <c r="M21" s="19"/>
      <c r="N21" s="19"/>
      <c r="O21" s="7">
        <f>SUM(O4:O20)</f>
        <v>98088200</v>
      </c>
      <c r="P21" s="7"/>
      <c r="Q21" s="7">
        <f>SUM(Q4:Q20)</f>
        <v>86264096</v>
      </c>
      <c r="R21" s="7">
        <f>SUM(R4:R20)</f>
        <v>86264096</v>
      </c>
    </row>
    <row r="22" spans="2:21" x14ac:dyDescent="0.25">
      <c r="B22" s="18" t="s">
        <v>14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8"/>
      <c r="T22" s="4"/>
      <c r="U22" s="4"/>
    </row>
    <row r="23" spans="2:21" x14ac:dyDescent="0.25">
      <c r="B23" s="18" t="s">
        <v>15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2:21" x14ac:dyDescent="0.25">
      <c r="B24" s="18" t="s">
        <v>39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2:21" x14ac:dyDescent="0.25">
      <c r="B25" s="18" t="s">
        <v>44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2:21" x14ac:dyDescent="0.25">
      <c r="B26" s="18" t="s">
        <v>45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31" spans="2:21" ht="15" customHeight="1" x14ac:dyDescent="0.25"/>
    <row r="32" spans="2:21" x14ac:dyDescent="0.25">
      <c r="H32" s="4"/>
    </row>
    <row r="35" spans="13:13" x14ac:dyDescent="0.25">
      <c r="M35">
        <f>4400*3</f>
        <v>13200</v>
      </c>
    </row>
  </sheetData>
  <mergeCells count="8">
    <mergeCell ref="B26:R26"/>
    <mergeCell ref="B25:R25"/>
    <mergeCell ref="B2:R2"/>
    <mergeCell ref="B21:E21"/>
    <mergeCell ref="H21:N21"/>
    <mergeCell ref="B23:R23"/>
    <mergeCell ref="B24:R24"/>
    <mergeCell ref="B22:R22"/>
  </mergeCells>
  <phoneticPr fontId="9" type="noConversion"/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Vibhanshu Vaibhav</cp:lastModifiedBy>
  <cp:lastPrinted>2022-01-07T08:12:53Z</cp:lastPrinted>
  <dcterms:created xsi:type="dcterms:W3CDTF">2021-09-16T11:33:35Z</dcterms:created>
  <dcterms:modified xsi:type="dcterms:W3CDTF">2022-01-21T12:39:30Z</dcterms:modified>
</cp:coreProperties>
</file>