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ishi\Desktop\PWC\"/>
    </mc:Choice>
  </mc:AlternateContent>
  <xr:revisionPtr revIDLastSave="0" documentId="13_ncr:1_{0B44F8DB-D789-42AE-88F2-757C644676DF}" xr6:coauthVersionLast="47" xr6:coauthVersionMax="47" xr10:uidLastSave="{00000000-0000-0000-0000-000000000000}"/>
  <bookViews>
    <workbookView xWindow="-120" yWindow="-120" windowWidth="20730" windowHeight="11160" xr2:uid="{AB596971-9CBF-4E46-B913-9FBACCFDDD02}"/>
  </bookViews>
  <sheets>
    <sheet name="Depreciation Workings" sheetId="1" r:id="rId1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i">#REF!</definedName>
    <definedName name="\m">#REF!</definedName>
    <definedName name="\n">#REF!</definedName>
    <definedName name="\p">#REF!</definedName>
    <definedName name="\q">#REF!</definedName>
    <definedName name="\s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Fill" hidden="1">#REF!</definedName>
    <definedName name="_xlnm._FilterDatabase" localSheetId="0" hidden="1">'Depreciation Workings'!$A$2:$AE$74</definedName>
    <definedName name="_FIX01">#REF!</definedName>
    <definedName name="_PL01">#REF!</definedName>
    <definedName name="_SCH01">#REF!</definedName>
    <definedName name="A1_">#REF!</definedName>
    <definedName name="A10_">#REF!</definedName>
    <definedName name="A13_">#REF!</definedName>
    <definedName name="A2_">#REF!</definedName>
    <definedName name="A3_">#REF!</definedName>
    <definedName name="A4_">#REF!</definedName>
    <definedName name="A5_">#REF!</definedName>
    <definedName name="A6_">#REF!</definedName>
    <definedName name="A66_">#REF!</definedName>
    <definedName name="A7_">#REF!</definedName>
    <definedName name="A8_">#REF!</definedName>
    <definedName name="A9_">#REF!</definedName>
    <definedName name="AS2DocOpenMode" hidden="1">"AS2DocumentEdit"</definedName>
    <definedName name="BS00">#REF!</definedName>
    <definedName name="BS01_">#REF!</definedName>
    <definedName name="FIX00">#REF!</definedName>
    <definedName name="IT00">#REF!</definedName>
    <definedName name="IT01_">#REF!</definedName>
    <definedName name="NEW\Z">#REF!</definedName>
    <definedName name="NEW_Z">#REF!</definedName>
    <definedName name="PL00">#REF!</definedName>
    <definedName name="_xlnm.Print_Area">#REF!</definedName>
    <definedName name="SCH00">#REF!</definedName>
    <definedName name="Waiting">"Picture 1"</definedName>
    <definedName name="wrn.MGT._.REPORT." hidden="1">{"4.1BS",#N/A,TRUE,"4.5 MP Chart";"4.1.1NOTE",#N/A,TRUE,"4.5 MP Chart";"4.2PL(SUM)",#N/A,TRUE,"4.5 MP Chart";"4.2.1PL",#N/A,TRUE,"4.5 MP Chart";"4.2.2PL(MTH)",#N/A,TRUE,"4.5 MP Chart";"4.3CF",#N/A,TRUE,"4.5 MP Chart";"4.4AR",#N/A,TRUE,"4.5 MP Chart";"4.5MP CHART",#N/A,TRUE,"4.5 MP Chart"}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72" i="1" l="1"/>
  <c r="R71" i="1" l="1"/>
  <c r="D72" i="1" l="1"/>
  <c r="D69" i="1"/>
  <c r="D68" i="1"/>
  <c r="D67" i="1"/>
  <c r="D66" i="1"/>
  <c r="D64" i="1"/>
  <c r="D63" i="1"/>
  <c r="D62" i="1"/>
  <c r="D54" i="1"/>
  <c r="D53" i="1"/>
  <c r="D52" i="1"/>
  <c r="D51" i="1"/>
  <c r="D50" i="1"/>
  <c r="D49" i="1"/>
  <c r="D48" i="1"/>
  <c r="D47" i="1"/>
  <c r="D38" i="1"/>
  <c r="D37" i="1"/>
  <c r="D36" i="1"/>
  <c r="D35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8" i="1"/>
  <c r="D7" i="1"/>
  <c r="D5" i="1"/>
  <c r="D33" i="1"/>
  <c r="D44" i="1"/>
  <c r="D70" i="1"/>
  <c r="U73" i="1"/>
  <c r="U71" i="1"/>
  <c r="Q71" i="1" s="1"/>
  <c r="V71" i="1" s="1"/>
  <c r="W71" i="1" s="1"/>
  <c r="T71" i="1"/>
  <c r="U70" i="1"/>
  <c r="Q70" i="1" s="1"/>
  <c r="T70" i="1"/>
  <c r="AE69" i="1"/>
  <c r="AE68" i="1"/>
  <c r="AE67" i="1"/>
  <c r="AE66" i="1"/>
  <c r="AB65" i="1"/>
  <c r="AD65" i="1" s="1"/>
  <c r="AB64" i="1"/>
  <c r="AD64" i="1" s="1"/>
  <c r="AE64" i="1" s="1"/>
  <c r="AB63" i="1"/>
  <c r="AB62" i="1"/>
  <c r="U61" i="1"/>
  <c r="Q61" i="1" s="1"/>
  <c r="T61" i="1"/>
  <c r="U60" i="1"/>
  <c r="Q60" i="1" s="1"/>
  <c r="V60" i="1" s="1"/>
  <c r="W60" i="1" s="1"/>
  <c r="T60" i="1"/>
  <c r="U59" i="1"/>
  <c r="Q59" i="1" s="1"/>
  <c r="T59" i="1"/>
  <c r="U58" i="1"/>
  <c r="Q58" i="1" s="1"/>
  <c r="T58" i="1"/>
  <c r="U57" i="1"/>
  <c r="Q57" i="1" s="1"/>
  <c r="T57" i="1"/>
  <c r="U56" i="1"/>
  <c r="Q56" i="1" s="1"/>
  <c r="V56" i="1" s="1"/>
  <c r="W56" i="1" s="1"/>
  <c r="T56" i="1"/>
  <c r="X55" i="1"/>
  <c r="Y55" i="1" s="1"/>
  <c r="AB54" i="1"/>
  <c r="AB53" i="1"/>
  <c r="AB52" i="1"/>
  <c r="AB51" i="1"/>
  <c r="AD51" i="1" s="1"/>
  <c r="AB50" i="1"/>
  <c r="AB49" i="1"/>
  <c r="AD49" i="1" s="1"/>
  <c r="AB48" i="1"/>
  <c r="AD48" i="1" s="1"/>
  <c r="AE48" i="1" s="1"/>
  <c r="AB47" i="1"/>
  <c r="AD47" i="1" s="1"/>
  <c r="AE47" i="1" s="1"/>
  <c r="U45" i="1"/>
  <c r="Q45" i="1" s="1"/>
  <c r="T45" i="1"/>
  <c r="U44" i="1"/>
  <c r="Q44" i="1" s="1"/>
  <c r="T44" i="1"/>
  <c r="U43" i="1"/>
  <c r="Q43" i="1" s="1"/>
  <c r="T43" i="1"/>
  <c r="U42" i="1"/>
  <c r="Q42" i="1" s="1"/>
  <c r="V42" i="1" s="1"/>
  <c r="T42" i="1"/>
  <c r="U41" i="1"/>
  <c r="Q41" i="1" s="1"/>
  <c r="T41" i="1"/>
  <c r="U40" i="1"/>
  <c r="Q40" i="1" s="1"/>
  <c r="T40" i="1"/>
  <c r="Y39" i="1"/>
  <c r="AB39" i="1" s="1"/>
  <c r="Q39" i="1"/>
  <c r="S39" i="1" s="1"/>
  <c r="S1" i="1" s="1"/>
  <c r="AE38" i="1"/>
  <c r="AE37" i="1"/>
  <c r="AE36" i="1"/>
  <c r="Q35" i="1"/>
  <c r="W35" i="1" s="1"/>
  <c r="U34" i="1"/>
  <c r="Q34" i="1" s="1"/>
  <c r="T34" i="1"/>
  <c r="U33" i="1"/>
  <c r="Q33" i="1" s="1"/>
  <c r="T33" i="1"/>
  <c r="U32" i="1"/>
  <c r="Q32" i="1" s="1"/>
  <c r="T32" i="1"/>
  <c r="U31" i="1"/>
  <c r="Q31" i="1" s="1"/>
  <c r="T31" i="1"/>
  <c r="U30" i="1"/>
  <c r="Q30" i="1" s="1"/>
  <c r="T30" i="1"/>
  <c r="AE29" i="1"/>
  <c r="AE28" i="1"/>
  <c r="AE27" i="1"/>
  <c r="AE26" i="1"/>
  <c r="AE25" i="1"/>
  <c r="AE24" i="1"/>
  <c r="AE23" i="1"/>
  <c r="AE22" i="1"/>
  <c r="AE21" i="1"/>
  <c r="X15" i="1"/>
  <c r="Y15" i="1" s="1"/>
  <c r="AB20" i="1"/>
  <c r="AB19" i="1"/>
  <c r="AB18" i="1"/>
  <c r="AD18" i="1" s="1"/>
  <c r="AE18" i="1" s="1"/>
  <c r="AB17" i="1"/>
  <c r="AD17" i="1" s="1"/>
  <c r="AE17" i="1" s="1"/>
  <c r="AB16" i="1"/>
  <c r="U14" i="1"/>
  <c r="Q14" i="1" s="1"/>
  <c r="W14" i="1" s="1"/>
  <c r="Y14" i="1" s="1"/>
  <c r="U13" i="1"/>
  <c r="T13" i="1"/>
  <c r="U12" i="1"/>
  <c r="Q12" i="1" s="1"/>
  <c r="T12" i="1"/>
  <c r="U11" i="1"/>
  <c r="Q11" i="1" s="1"/>
  <c r="T11" i="1"/>
  <c r="U10" i="1"/>
  <c r="Q10" i="1" s="1"/>
  <c r="T10" i="1"/>
  <c r="U9" i="1"/>
  <c r="Q9" i="1" s="1"/>
  <c r="V9" i="1" s="1"/>
  <c r="W9" i="1" s="1"/>
  <c r="T9" i="1"/>
  <c r="AE8" i="1"/>
  <c r="AE7" i="1"/>
  <c r="U6" i="1"/>
  <c r="Q6" i="1" s="1"/>
  <c r="T6" i="1"/>
  <c r="U5" i="1"/>
  <c r="Q5" i="1" s="1"/>
  <c r="T5" i="1"/>
  <c r="U4" i="1"/>
  <c r="Q4" i="1" s="1"/>
  <c r="V4" i="1" s="1"/>
  <c r="W4" i="1" s="1"/>
  <c r="T4" i="1"/>
  <c r="U3" i="1"/>
  <c r="Q3" i="1" s="1"/>
  <c r="V3" i="1" s="1"/>
  <c r="T3" i="1"/>
  <c r="AC1" i="1"/>
  <c r="Z1" i="1"/>
  <c r="R1" i="1"/>
  <c r="O1" i="1"/>
  <c r="N1" i="1"/>
  <c r="M1" i="1"/>
  <c r="L1" i="1"/>
  <c r="K1" i="1"/>
  <c r="J1" i="1"/>
  <c r="I1" i="1"/>
  <c r="H1" i="1"/>
  <c r="G1" i="1"/>
  <c r="D1" i="1" l="1"/>
  <c r="X35" i="1"/>
  <c r="Y35" i="1" s="1"/>
  <c r="AA55" i="1"/>
  <c r="AB55" i="1" s="1"/>
  <c r="AD55" i="1" s="1"/>
  <c r="AE55" i="1" s="1"/>
  <c r="V12" i="1"/>
  <c r="W12" i="1" s="1"/>
  <c r="X12" i="1" s="1"/>
  <c r="Y12" i="1" s="1"/>
  <c r="P1" i="1"/>
  <c r="U1" i="1"/>
  <c r="V44" i="1"/>
  <c r="W44" i="1" s="1"/>
  <c r="AE51" i="1"/>
  <c r="AE65" i="1"/>
  <c r="T1" i="1"/>
  <c r="AD20" i="1"/>
  <c r="AE20" i="1" s="1"/>
  <c r="AE49" i="1"/>
  <c r="W42" i="1"/>
  <c r="AD50" i="1"/>
  <c r="AE50" i="1" s="1"/>
  <c r="V58" i="1"/>
  <c r="W58" i="1" s="1"/>
  <c r="X58" i="1" s="1"/>
  <c r="Y58" i="1" s="1"/>
  <c r="AB58" i="1" s="1"/>
  <c r="V41" i="1"/>
  <c r="W41" i="1" s="1"/>
  <c r="V31" i="1"/>
  <c r="W31" i="1" s="1"/>
  <c r="V34" i="1"/>
  <c r="W34" i="1" s="1"/>
  <c r="AD39" i="1"/>
  <c r="AE39" i="1" s="1"/>
  <c r="X56" i="1"/>
  <c r="Y56" i="1" s="1"/>
  <c r="AB56" i="1" s="1"/>
  <c r="V61" i="1"/>
  <c r="W61" i="1" s="1"/>
  <c r="X71" i="1"/>
  <c r="Y71" i="1" s="1"/>
  <c r="V70" i="1"/>
  <c r="W70" i="1" s="1"/>
  <c r="V30" i="1"/>
  <c r="W30" i="1" s="1"/>
  <c r="V6" i="1"/>
  <c r="W6" i="1" s="1"/>
  <c r="V10" i="1"/>
  <c r="W10" i="1" s="1"/>
  <c r="X4" i="1"/>
  <c r="Y4" i="1" s="1"/>
  <c r="AA14" i="1"/>
  <c r="AB14" i="1" s="1"/>
  <c r="W3" i="1"/>
  <c r="AA15" i="1"/>
  <c r="AB15" i="1" s="1"/>
  <c r="V32" i="1"/>
  <c r="W32" i="1" s="1"/>
  <c r="X9" i="1"/>
  <c r="Y9" i="1" s="1"/>
  <c r="V57" i="1"/>
  <c r="W57" i="1" s="1"/>
  <c r="X60" i="1"/>
  <c r="Y60" i="1" s="1"/>
  <c r="AB60" i="1" s="1"/>
  <c r="AD16" i="1"/>
  <c r="AE16" i="1" s="1"/>
  <c r="AD54" i="1"/>
  <c r="AE54" i="1" s="1"/>
  <c r="AD63" i="1"/>
  <c r="AE63" i="1" s="1"/>
  <c r="V11" i="1"/>
  <c r="W11" i="1" s="1"/>
  <c r="AD19" i="1"/>
  <c r="AE19" i="1" s="1"/>
  <c r="V40" i="1"/>
  <c r="W40" i="1" s="1"/>
  <c r="V59" i="1"/>
  <c r="W59" i="1" s="1"/>
  <c r="V5" i="1"/>
  <c r="W5" i="1" s="1"/>
  <c r="V33" i="1"/>
  <c r="W33" i="1" s="1"/>
  <c r="V43" i="1"/>
  <c r="W43" i="1" s="1"/>
  <c r="V45" i="1"/>
  <c r="W45" i="1" s="1"/>
  <c r="AD52" i="1"/>
  <c r="AE52" i="1" s="1"/>
  <c r="Q13" i="1"/>
  <c r="AD53" i="1"/>
  <c r="AE53" i="1" s="1"/>
  <c r="AD62" i="1"/>
  <c r="AE62" i="1" s="1"/>
  <c r="Q73" i="1"/>
  <c r="Q1" i="1" l="1"/>
  <c r="X42" i="1"/>
  <c r="Y42" i="1" s="1"/>
  <c r="AA42" i="1" s="1"/>
  <c r="AB42" i="1" s="1"/>
  <c r="AA35" i="1"/>
  <c r="AB35" i="1" s="1"/>
  <c r="AD35" i="1" s="1"/>
  <c r="AE35" i="1" s="1"/>
  <c r="X44" i="1"/>
  <c r="Y44" i="1" s="1"/>
  <c r="X45" i="1"/>
  <c r="Y45" i="1" s="1"/>
  <c r="AA12" i="1"/>
  <c r="AB12" i="1" s="1"/>
  <c r="X30" i="1"/>
  <c r="Y30" i="1" s="1"/>
  <c r="X43" i="1"/>
  <c r="Y43" i="1" s="1"/>
  <c r="AD56" i="1"/>
  <c r="AE56" i="1" s="1"/>
  <c r="X11" i="1"/>
  <c r="Y11" i="1" s="1"/>
  <c r="X33" i="1"/>
  <c r="Y33" i="1" s="1"/>
  <c r="AA4" i="1"/>
  <c r="AB4" i="1" s="1"/>
  <c r="X40" i="1"/>
  <c r="Y40" i="1" s="1"/>
  <c r="AD60" i="1"/>
  <c r="AE60" i="1" s="1"/>
  <c r="X10" i="1"/>
  <c r="Y10" i="1" s="1"/>
  <c r="X70" i="1"/>
  <c r="Y70" i="1" s="1"/>
  <c r="AA9" i="1"/>
  <c r="AB9" i="1" s="1"/>
  <c r="X32" i="1"/>
  <c r="Y32" i="1" s="1"/>
  <c r="AD15" i="1"/>
  <c r="AE15" i="1" s="1"/>
  <c r="X57" i="1"/>
  <c r="Y57" i="1" s="1"/>
  <c r="AB57" i="1" s="1"/>
  <c r="X6" i="1"/>
  <c r="Y6" i="1" s="1"/>
  <c r="AA71" i="1"/>
  <c r="AB71" i="1" s="1"/>
  <c r="X5" i="1"/>
  <c r="Y5" i="1" s="1"/>
  <c r="AD14" i="1"/>
  <c r="AE14" i="1" s="1"/>
  <c r="X61" i="1"/>
  <c r="Y61" i="1" s="1"/>
  <c r="AB61" i="1" s="1"/>
  <c r="X31" i="1"/>
  <c r="Y31" i="1" s="1"/>
  <c r="X41" i="1"/>
  <c r="Y41" i="1" s="1"/>
  <c r="X3" i="1"/>
  <c r="V73" i="1"/>
  <c r="W73" i="1" s="1"/>
  <c r="X34" i="1"/>
  <c r="Y34" i="1" s="1"/>
  <c r="AD58" i="1"/>
  <c r="AE58" i="1" s="1"/>
  <c r="X59" i="1"/>
  <c r="Y59" i="1" s="1"/>
  <c r="AB59" i="1" s="1"/>
  <c r="V13" i="1"/>
  <c r="W13" i="1" s="1"/>
  <c r="V1" i="1" l="1"/>
  <c r="AA44" i="1"/>
  <c r="AB44" i="1" s="1"/>
  <c r="AD44" i="1" s="1"/>
  <c r="AE44" i="1" s="1"/>
  <c r="AD42" i="1"/>
  <c r="AE42" i="1" s="1"/>
  <c r="AA40" i="1"/>
  <c r="AB40" i="1" s="1"/>
  <c r="AA30" i="1"/>
  <c r="AB30" i="1" s="1"/>
  <c r="AA10" i="1"/>
  <c r="AB10" i="1" s="1"/>
  <c r="AA32" i="1"/>
  <c r="AB32" i="1" s="1"/>
  <c r="AD12" i="1"/>
  <c r="AE12" i="1" s="1"/>
  <c r="AA5" i="1"/>
  <c r="AB5" i="1" s="1"/>
  <c r="AA33" i="1"/>
  <c r="AB33" i="1" s="1"/>
  <c r="AA31" i="1"/>
  <c r="AB31" i="1" s="1"/>
  <c r="AD71" i="1"/>
  <c r="AE71" i="1" s="1"/>
  <c r="AA11" i="1"/>
  <c r="AB11" i="1" s="1"/>
  <c r="AA70" i="1"/>
  <c r="AB70" i="1" s="1"/>
  <c r="AD61" i="1"/>
  <c r="AE61" i="1" s="1"/>
  <c r="AA41" i="1"/>
  <c r="AB41" i="1" s="1"/>
  <c r="AD4" i="1"/>
  <c r="AE4" i="1" s="1"/>
  <c r="AA43" i="1"/>
  <c r="AB43" i="1" s="1"/>
  <c r="X13" i="1"/>
  <c r="Y13" i="1" s="1"/>
  <c r="AA6" i="1"/>
  <c r="AB6" i="1" s="1"/>
  <c r="AD9" i="1"/>
  <c r="AE9" i="1" s="1"/>
  <c r="AD59" i="1"/>
  <c r="AE59" i="1" s="1"/>
  <c r="AA45" i="1"/>
  <c r="AB45" i="1" s="1"/>
  <c r="AA34" i="1"/>
  <c r="AB34" i="1" s="1"/>
  <c r="AD57" i="1"/>
  <c r="AE57" i="1" s="1"/>
  <c r="Y3" i="1"/>
  <c r="AD6" i="1" l="1"/>
  <c r="AE6" i="1" s="1"/>
  <c r="AD30" i="1"/>
  <c r="AE30" i="1" s="1"/>
  <c r="AD70" i="1"/>
  <c r="AE70" i="1" s="1"/>
  <c r="AA13" i="1"/>
  <c r="AB13" i="1" s="1"/>
  <c r="AD11" i="1"/>
  <c r="AE11" i="1" s="1"/>
  <c r="AD41" i="1"/>
  <c r="AE41" i="1" s="1"/>
  <c r="AD34" i="1"/>
  <c r="AE34" i="1" s="1"/>
  <c r="AD5" i="1"/>
  <c r="AE5" i="1" s="1"/>
  <c r="AD10" i="1"/>
  <c r="AE10" i="1" s="1"/>
  <c r="AD45" i="1"/>
  <c r="AE45" i="1" s="1"/>
  <c r="AA3" i="1"/>
  <c r="AB3" i="1" s="1"/>
  <c r="AD40" i="1"/>
  <c r="AE40" i="1" s="1"/>
  <c r="AD43" i="1"/>
  <c r="AE43" i="1" s="1"/>
  <c r="AD31" i="1"/>
  <c r="AE31" i="1" s="1"/>
  <c r="X73" i="1"/>
  <c r="Y73" i="1" s="1"/>
  <c r="W1" i="1"/>
  <c r="AD33" i="1"/>
  <c r="AE33" i="1" s="1"/>
  <c r="AD32" i="1"/>
  <c r="AE32" i="1" s="1"/>
  <c r="X1" i="1" l="1"/>
  <c r="AA73" i="1"/>
  <c r="AA1" i="1" s="1"/>
  <c r="Y1" i="1"/>
  <c r="AD13" i="1"/>
  <c r="AE13" i="1" s="1"/>
  <c r="AD3" i="1"/>
  <c r="AE3" i="1" s="1"/>
  <c r="AB73" i="1" l="1"/>
  <c r="AB1" i="1" s="1"/>
  <c r="AD73" i="1" l="1"/>
  <c r="AD1" i="1" s="1"/>
  <c r="AE73" i="1" l="1"/>
  <c r="AE1" i="1" s="1"/>
</calcChain>
</file>

<file path=xl/sharedStrings.xml><?xml version="1.0" encoding="utf-8"?>
<sst xmlns="http://schemas.openxmlformats.org/spreadsheetml/2006/main" count="105" uniqueCount="41">
  <si>
    <t>NEW</t>
  </si>
  <si>
    <t>New</t>
  </si>
  <si>
    <t>Old</t>
  </si>
  <si>
    <t>Type of Asset</t>
  </si>
  <si>
    <t>Date Put To Use</t>
  </si>
  <si>
    <t>units</t>
  </si>
  <si>
    <t>Original Cost</t>
  </si>
  <si>
    <t>Depreciation rate new</t>
  </si>
  <si>
    <t>Depreciation rate old</t>
  </si>
  <si>
    <t>WDV as on 31/03/2008</t>
  </si>
  <si>
    <t>WDV as on 31/03/2009</t>
  </si>
  <si>
    <t>WDV as on 31/03/2010</t>
  </si>
  <si>
    <t>WDV as on 31/03/2011</t>
  </si>
  <si>
    <t>WDV as on 31/03/2012</t>
  </si>
  <si>
    <t>WDV as on 31/03/2013</t>
  </si>
  <si>
    <t>WDV as on 31/03/2014</t>
  </si>
  <si>
    <t>WDV as on 31/03/2015</t>
  </si>
  <si>
    <t>WDV as on 31/03/2016</t>
  </si>
  <si>
    <t>Additions 2016-17</t>
  </si>
  <si>
    <t>WDV as on 31/03/2017</t>
  </si>
  <si>
    <t>Cum Dep As on 31/03/2014</t>
  </si>
  <si>
    <t>Depreciation 2014-15</t>
  </si>
  <si>
    <t>Depreciation 2015-16</t>
  </si>
  <si>
    <t>Depreciation 2016-17</t>
  </si>
  <si>
    <t>Depreciation 2017-18</t>
  </si>
  <si>
    <t>WDV as on 31/03/2018</t>
  </si>
  <si>
    <t>Depreciation FY 2018-19</t>
  </si>
  <si>
    <t>WDV as on 31/03/2019</t>
  </si>
  <si>
    <t>Additions 19-20</t>
  </si>
  <si>
    <t>Depreciation FY 2019-20</t>
  </si>
  <si>
    <t>WDV as on 31/03/2020</t>
  </si>
  <si>
    <t>Addition FY 2020 21</t>
  </si>
  <si>
    <t>Depreciation FY 2020-21</t>
  </si>
  <si>
    <t>WDV as on 31/03/2021</t>
  </si>
  <si>
    <t>Building</t>
  </si>
  <si>
    <t>Computer</t>
  </si>
  <si>
    <t>Furniture &amp; Fittings</t>
  </si>
  <si>
    <t xml:space="preserve">Land </t>
  </si>
  <si>
    <t>Machinery</t>
  </si>
  <si>
    <t>Office Equipment</t>
  </si>
  <si>
    <t>Vehicle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</si>
</sst>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.00_-;\-* #,##0.00_-;_-* &quot;-&quot;??_-;_-@_-"/>
    <numFmt numFmtId="166" formatCode="_-* #,##0_-;\-* #,##0_-;_-* &quot;-&quot;??_-;_-@_-"/>
    <numFmt numFmtId="167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.5"/>
      <name val="Tahoma"/>
      <family val="2"/>
    </font>
    <font>
      <sz val="10.5"/>
      <color theme="1"/>
      <name val="Tahoma"/>
      <family val="2"/>
    </font>
    <font>
      <b/>
      <sz val="10.5"/>
      <color theme="0"/>
      <name val="Tahoma"/>
      <family val="2"/>
    </font>
    <font>
      <sz val="10"/>
      <color theme="1"/>
      <name val="Verdana"/>
      <family val="2"/>
    </font>
    <font>
      <b/>
      <sz val="10.5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5" fontId="2" fillId="0" borderId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26">
    <xf numFmtId="0" fontId="0" fillId="0" borderId="0" xfId="0"/>
    <xf numFmtId="0" fontId="4" fillId="0" borderId="0" xfId="2" applyFont="1" applyAlignment="1">
      <alignment vertical="center"/>
    </xf>
    <xf numFmtId="166" fontId="4" fillId="0" borderId="0" xfId="2" applyNumberFormat="1" applyFont="1" applyAlignment="1">
      <alignment vertical="center"/>
    </xf>
    <xf numFmtId="166" fontId="3" fillId="0" borderId="0" xfId="1" applyNumberFormat="1" applyFont="1" applyFill="1" applyBorder="1" applyAlignment="1">
      <alignment vertical="center"/>
    </xf>
    <xf numFmtId="166" fontId="7" fillId="0" borderId="0" xfId="1" applyNumberFormat="1" applyFont="1" applyBorder="1" applyAlignment="1">
      <alignment vertical="center"/>
    </xf>
    <xf numFmtId="166" fontId="3" fillId="0" borderId="0" xfId="1" applyNumberFormat="1" applyFont="1" applyBorder="1" applyAlignment="1">
      <alignment vertical="center"/>
    </xf>
    <xf numFmtId="166" fontId="3" fillId="0" borderId="0" xfId="1" applyNumberFormat="1" applyFont="1" applyFill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166" fontId="3" fillId="0" borderId="0" xfId="1" applyNumberFormat="1" applyFont="1" applyBorder="1" applyAlignment="1">
      <alignment horizontal="center" vertical="center"/>
    </xf>
    <xf numFmtId="0" fontId="3" fillId="0" borderId="0" xfId="2" applyFont="1" applyAlignment="1">
      <alignment vertical="center"/>
    </xf>
    <xf numFmtId="166" fontId="3" fillId="0" borderId="0" xfId="2" applyNumberFormat="1" applyFont="1" applyAlignment="1">
      <alignment vertical="center"/>
    </xf>
    <xf numFmtId="9" fontId="5" fillId="2" borderId="1" xfId="3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166" fontId="5" fillId="2" borderId="1" xfId="1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vertical="center"/>
    </xf>
    <xf numFmtId="15" fontId="4" fillId="0" borderId="1" xfId="2" applyNumberFormat="1" applyFont="1" applyBorder="1" applyAlignment="1">
      <alignment vertical="center"/>
    </xf>
    <xf numFmtId="0" fontId="4" fillId="0" borderId="1" xfId="2" applyFont="1" applyBorder="1" applyAlignment="1">
      <alignment horizontal="center" vertical="center"/>
    </xf>
    <xf numFmtId="167" fontId="3" fillId="0" borderId="1" xfId="4" applyNumberFormat="1" applyFont="1" applyFill="1" applyBorder="1" applyAlignment="1">
      <alignment horizontal="right" vertical="center"/>
    </xf>
    <xf numFmtId="0" fontId="4" fillId="0" borderId="1" xfId="2" applyFont="1" applyBorder="1" applyAlignment="1">
      <alignment vertical="center"/>
    </xf>
    <xf numFmtId="166" fontId="3" fillId="0" borderId="1" xfId="1" applyNumberFormat="1" applyFont="1" applyFill="1" applyBorder="1" applyAlignment="1">
      <alignment vertical="center"/>
    </xf>
    <xf numFmtId="166" fontId="3" fillId="0" borderId="1" xfId="1" applyNumberFormat="1" applyFont="1" applyFill="1" applyBorder="1" applyAlignment="1">
      <alignment horizontal="right" vertical="center"/>
    </xf>
    <xf numFmtId="2" fontId="3" fillId="0" borderId="1" xfId="2" applyNumberFormat="1" applyFont="1" applyBorder="1" applyAlignment="1">
      <alignment vertical="center"/>
    </xf>
    <xf numFmtId="0" fontId="4" fillId="0" borderId="1" xfId="2" applyFont="1" applyFill="1" applyBorder="1" applyAlignment="1">
      <alignment vertical="center" wrapText="1"/>
    </xf>
    <xf numFmtId="167" fontId="4" fillId="0" borderId="1" xfId="4" applyNumberFormat="1" applyFont="1" applyFill="1" applyBorder="1" applyAlignment="1">
      <alignment vertical="center"/>
    </xf>
    <xf numFmtId="167" fontId="4" fillId="0" borderId="1" xfId="2" applyNumberFormat="1" applyFont="1" applyBorder="1" applyAlignment="1">
      <alignment vertical="center"/>
    </xf>
    <xf numFmtId="0" fontId="7" fillId="0" borderId="0" xfId="2" applyFont="1" applyAlignment="1">
      <alignment horizontal="center" vertical="center"/>
    </xf>
  </cellXfs>
  <cellStyles count="5">
    <cellStyle name="Comma" xfId="1" builtinId="3"/>
    <cellStyle name="Comma 5" xfId="4" xr:uid="{754362F9-5947-4BBE-BBB8-955D38E3203C}"/>
    <cellStyle name="Normal" xfId="0" builtinId="0"/>
    <cellStyle name="Normal 4" xfId="2" xr:uid="{A387A169-B1E3-4F46-8883-CBB8C0E3A550}"/>
    <cellStyle name="Percent 3" xfId="3" xr:uid="{37568E9F-1E62-496E-B35B-8924A81CFE1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5C2FD-27D3-467D-AB76-A89EF93B7022}">
  <sheetPr>
    <tabColor rgb="FF00B050"/>
    <pageSetUpPr fitToPage="1"/>
  </sheetPr>
  <dimension ref="A1:AG89"/>
  <sheetViews>
    <sheetView showGridLines="0" tabSelected="1" view="pageBreakPreview" zoomScale="60" zoomScaleNormal="100" workbookViewId="0">
      <pane xSplit="3" ySplit="2" topLeftCell="M24" activePane="bottomRight" state="frozen"/>
      <selection pane="topRight" activeCell="D1" sqref="D1"/>
      <selection pane="bottomLeft" activeCell="A3" sqref="A3"/>
      <selection pane="bottomRight" activeCell="U15" sqref="U15"/>
    </sheetView>
  </sheetViews>
  <sheetFormatPr defaultColWidth="9.140625" defaultRowHeight="19.899999999999999" customHeight="1" x14ac:dyDescent="0.25"/>
  <cols>
    <col min="1" max="1" width="19.42578125" style="1" bestFit="1" customWidth="1"/>
    <col min="2" max="2" width="14.42578125" style="1" bestFit="1" customWidth="1"/>
    <col min="3" max="3" width="10.7109375" style="1" customWidth="1"/>
    <col min="4" max="4" width="17.85546875" style="5" customWidth="1"/>
    <col min="5" max="9" width="15.7109375" style="1" customWidth="1"/>
    <col min="10" max="15" width="18.5703125" style="1" bestFit="1" customWidth="1"/>
    <col min="16" max="16" width="15.7109375" style="1" customWidth="1"/>
    <col min="17" max="18" width="18.5703125" style="1" bestFit="1" customWidth="1"/>
    <col min="19" max="22" width="15.7109375" style="1" customWidth="1"/>
    <col min="23" max="23" width="18.5703125" style="1" bestFit="1" customWidth="1"/>
    <col min="24" max="24" width="15.7109375" style="1" customWidth="1"/>
    <col min="25" max="25" width="18.5703125" style="1" bestFit="1" customWidth="1"/>
    <col min="26" max="27" width="15.7109375" style="1" customWidth="1"/>
    <col min="28" max="28" width="18.5703125" style="1" bestFit="1" customWidth="1"/>
    <col min="29" max="30" width="15.7109375" style="1" customWidth="1"/>
    <col min="31" max="31" width="18.5703125" style="1" bestFit="1" customWidth="1"/>
    <col min="32" max="32" width="17.28515625" style="1" bestFit="1" customWidth="1"/>
    <col min="33" max="33" width="12.140625" style="1" bestFit="1" customWidth="1"/>
    <col min="34" max="16384" width="9.140625" style="1"/>
  </cols>
  <sheetData>
    <row r="1" spans="1:33" s="9" customFormat="1" ht="19.899999999999999" hidden="1" customHeight="1" x14ac:dyDescent="0.25">
      <c r="A1" s="25" t="s">
        <v>0</v>
      </c>
      <c r="B1" s="25"/>
      <c r="C1" s="25"/>
      <c r="D1" s="4">
        <f>SUBTOTAL(9,D3:D73)</f>
        <v>3802198824.5299997</v>
      </c>
      <c r="E1" s="7" t="s">
        <v>1</v>
      </c>
      <c r="F1" s="7" t="s">
        <v>2</v>
      </c>
      <c r="G1" s="8">
        <f t="shared" ref="G1:AE1" si="0">SUBTOTAL(9,G3:G73)</f>
        <v>377658129.48455018</v>
      </c>
      <c r="H1" s="8">
        <f t="shared" si="0"/>
        <v>378392388.68210876</v>
      </c>
      <c r="I1" s="8">
        <f t="shared" si="0"/>
        <v>383174815.05270028</v>
      </c>
      <c r="J1" s="8">
        <f t="shared" si="0"/>
        <v>3593375372.991406</v>
      </c>
      <c r="K1" s="8">
        <f t="shared" si="0"/>
        <v>3181533966.0760684</v>
      </c>
      <c r="L1" s="8">
        <f t="shared" si="0"/>
        <v>2783719800.3443966</v>
      </c>
      <c r="M1" s="8">
        <f t="shared" si="0"/>
        <v>2454110991.6284485</v>
      </c>
      <c r="N1" s="6">
        <f t="shared" si="0"/>
        <v>2179273838.9983063</v>
      </c>
      <c r="O1" s="6">
        <f t="shared" si="0"/>
        <v>1948367929.0361798</v>
      </c>
      <c r="P1" s="6">
        <f t="shared" si="0"/>
        <v>41604442</v>
      </c>
      <c r="Q1" s="6">
        <f t="shared" si="0"/>
        <v>1793885699.4102314</v>
      </c>
      <c r="R1" s="6">
        <f t="shared" si="0"/>
        <v>1271539641.3715522</v>
      </c>
      <c r="S1" s="6">
        <f t="shared" si="0"/>
        <v>274837152.63014108</v>
      </c>
      <c r="T1" s="6">
        <f t="shared" si="0"/>
        <v>230905909.96212694</v>
      </c>
      <c r="U1" s="6">
        <f t="shared" si="0"/>
        <v>196086671.62594831</v>
      </c>
      <c r="V1" s="6">
        <f t="shared" si="0"/>
        <v>179718940.76608196</v>
      </c>
      <c r="W1" s="6">
        <f t="shared" si="0"/>
        <v>1619584896.6441495</v>
      </c>
      <c r="X1" s="6">
        <f t="shared" si="0"/>
        <v>153044087.63174227</v>
      </c>
      <c r="Y1" s="6">
        <f t="shared" si="0"/>
        <v>1464135907.0124078</v>
      </c>
      <c r="Z1" s="6">
        <f t="shared" si="0"/>
        <v>4774438.4000000004</v>
      </c>
      <c r="AA1" s="6">
        <f t="shared" si="0"/>
        <v>131418280.91270606</v>
      </c>
      <c r="AB1" s="6">
        <f t="shared" si="0"/>
        <v>1337492064.4997013</v>
      </c>
      <c r="AC1" s="6">
        <f t="shared" si="0"/>
        <v>27156075.129999999</v>
      </c>
      <c r="AD1" s="6">
        <f t="shared" si="0"/>
        <v>119056172.08030078</v>
      </c>
      <c r="AE1" s="6">
        <f t="shared" si="0"/>
        <v>1245591967.5494008</v>
      </c>
      <c r="AG1" s="10"/>
    </row>
    <row r="2" spans="1:33" ht="40.5" x14ac:dyDescent="0.25">
      <c r="A2" s="11" t="s">
        <v>3</v>
      </c>
      <c r="B2" s="11" t="s">
        <v>4</v>
      </c>
      <c r="C2" s="12" t="s">
        <v>5</v>
      </c>
      <c r="D2" s="13" t="s">
        <v>6</v>
      </c>
      <c r="E2" s="12" t="s">
        <v>7</v>
      </c>
      <c r="F2" s="12" t="s">
        <v>8</v>
      </c>
      <c r="G2" s="12" t="s">
        <v>9</v>
      </c>
      <c r="H2" s="12" t="s">
        <v>10</v>
      </c>
      <c r="I2" s="12" t="s">
        <v>11</v>
      </c>
      <c r="J2" s="12" t="s">
        <v>12</v>
      </c>
      <c r="K2" s="12" t="s">
        <v>13</v>
      </c>
      <c r="L2" s="12" t="s">
        <v>14</v>
      </c>
      <c r="M2" s="12" t="s">
        <v>15</v>
      </c>
      <c r="N2" s="12" t="s">
        <v>16</v>
      </c>
      <c r="O2" s="12" t="s">
        <v>17</v>
      </c>
      <c r="P2" s="12" t="s">
        <v>18</v>
      </c>
      <c r="Q2" s="12" t="s">
        <v>19</v>
      </c>
      <c r="R2" s="12" t="s">
        <v>20</v>
      </c>
      <c r="S2" s="12" t="s">
        <v>21</v>
      </c>
      <c r="T2" s="12" t="s">
        <v>22</v>
      </c>
      <c r="U2" s="12" t="s">
        <v>23</v>
      </c>
      <c r="V2" s="12" t="s">
        <v>24</v>
      </c>
      <c r="W2" s="12" t="s">
        <v>25</v>
      </c>
      <c r="X2" s="12" t="s">
        <v>26</v>
      </c>
      <c r="Y2" s="12" t="s">
        <v>27</v>
      </c>
      <c r="Z2" s="12" t="s">
        <v>28</v>
      </c>
      <c r="AA2" s="12" t="s">
        <v>29</v>
      </c>
      <c r="AB2" s="12" t="s">
        <v>30</v>
      </c>
      <c r="AC2" s="12" t="s">
        <v>31</v>
      </c>
      <c r="AD2" s="12" t="s">
        <v>32</v>
      </c>
      <c r="AE2" s="12" t="s">
        <v>33</v>
      </c>
    </row>
    <row r="3" spans="1:33" ht="19.899999999999999" customHeight="1" x14ac:dyDescent="0.25">
      <c r="A3" s="14" t="s">
        <v>34</v>
      </c>
      <c r="B3" s="15">
        <v>40604</v>
      </c>
      <c r="C3" s="16">
        <v>1</v>
      </c>
      <c r="D3" s="17">
        <v>1803411944</v>
      </c>
      <c r="E3" s="18">
        <v>9.5</v>
      </c>
      <c r="F3" s="18">
        <v>10</v>
      </c>
      <c r="G3" s="19">
        <v>0</v>
      </c>
      <c r="H3" s="19">
        <v>0</v>
      </c>
      <c r="I3" s="19">
        <v>0</v>
      </c>
      <c r="J3" s="19">
        <v>1789124639.2728767</v>
      </c>
      <c r="K3" s="19">
        <v>1619157798.5419536</v>
      </c>
      <c r="L3" s="19">
        <v>1465337807.6804681</v>
      </c>
      <c r="M3" s="19">
        <v>1326130715.9508235</v>
      </c>
      <c r="N3" s="19">
        <v>1200148297.9354954</v>
      </c>
      <c r="O3" s="19">
        <v>1086134209.6316233</v>
      </c>
      <c r="P3" s="19">
        <v>0</v>
      </c>
      <c r="Q3" s="19">
        <f>+O3+P3-U3</f>
        <v>982951459.71661901</v>
      </c>
      <c r="R3" s="19">
        <v>477281228.04917645</v>
      </c>
      <c r="S3" s="19">
        <v>125982418.01532817</v>
      </c>
      <c r="T3" s="19">
        <f>+N3*E3%</f>
        <v>114014088.30387206</v>
      </c>
      <c r="U3" s="19">
        <f>+O3*E3%</f>
        <v>103182749.91500421</v>
      </c>
      <c r="V3" s="19">
        <f>+Q3*E3/100</f>
        <v>93380388.673078805</v>
      </c>
      <c r="W3" s="19">
        <f>+Q3-V3</f>
        <v>889571071.04354024</v>
      </c>
      <c r="X3" s="19">
        <f>W3*E3/100</f>
        <v>84509251.749136329</v>
      </c>
      <c r="Y3" s="19">
        <f>W3-X3</f>
        <v>805061819.29440391</v>
      </c>
      <c r="Z3" s="19">
        <v>0</v>
      </c>
      <c r="AA3" s="19">
        <f>Y3*E3/100</f>
        <v>76480872.832968369</v>
      </c>
      <c r="AB3" s="19">
        <f>Y3-AA3</f>
        <v>728580946.46143556</v>
      </c>
      <c r="AC3" s="19">
        <v>0</v>
      </c>
      <c r="AD3" s="19">
        <f>AB3*E3/100</f>
        <v>69215189.913836375</v>
      </c>
      <c r="AE3" s="19">
        <f>+AB3-AD3</f>
        <v>659365756.5475992</v>
      </c>
    </row>
    <row r="4" spans="1:33" ht="19.899999999999999" customHeight="1" x14ac:dyDescent="0.25">
      <c r="A4" s="14" t="s">
        <v>34</v>
      </c>
      <c r="B4" s="15">
        <v>40775</v>
      </c>
      <c r="C4" s="16">
        <v>1</v>
      </c>
      <c r="D4" s="17">
        <v>36295942</v>
      </c>
      <c r="E4" s="18">
        <v>9.5</v>
      </c>
      <c r="F4" s="18">
        <v>10</v>
      </c>
      <c r="G4" s="19">
        <v>0</v>
      </c>
      <c r="H4" s="19">
        <v>0</v>
      </c>
      <c r="I4" s="19">
        <v>0</v>
      </c>
      <c r="J4" s="19">
        <v>0</v>
      </c>
      <c r="K4" s="19">
        <v>34978489.487095892</v>
      </c>
      <c r="L4" s="19">
        <v>31655532.985821784</v>
      </c>
      <c r="M4" s="19">
        <v>28648257.352168713</v>
      </c>
      <c r="N4" s="19">
        <v>25926672.903712686</v>
      </c>
      <c r="O4" s="19">
        <v>23463638.977859981</v>
      </c>
      <c r="P4" s="19">
        <v>0</v>
      </c>
      <c r="Q4" s="19">
        <f>+O4+P4-U4</f>
        <v>21234593.274963282</v>
      </c>
      <c r="R4" s="19">
        <v>7647684.6478312872</v>
      </c>
      <c r="S4" s="19">
        <v>2721584.4484560266</v>
      </c>
      <c r="T4" s="19">
        <f>+N4*E4%</f>
        <v>2463033.9258527053</v>
      </c>
      <c r="U4" s="19">
        <f>+O4*E4%</f>
        <v>2229045.7028966984</v>
      </c>
      <c r="V4" s="19">
        <f>+Q4*E4/100</f>
        <v>2017286.3611215118</v>
      </c>
      <c r="W4" s="19">
        <f>+Q4-V4</f>
        <v>19217306.913841769</v>
      </c>
      <c r="X4" s="19">
        <f>W4*E4/100</f>
        <v>1825644.156814968</v>
      </c>
      <c r="Y4" s="19">
        <f>W4-X4</f>
        <v>17391662.757026803</v>
      </c>
      <c r="Z4" s="19">
        <v>0</v>
      </c>
      <c r="AA4" s="19">
        <f>Y4*E4/100</f>
        <v>1652207.9619175463</v>
      </c>
      <c r="AB4" s="19">
        <f>Y4-AA4</f>
        <v>15739454.795109257</v>
      </c>
      <c r="AC4" s="19">
        <v>0</v>
      </c>
      <c r="AD4" s="19">
        <f>AB4*E4/100</f>
        <v>1495248.2055353792</v>
      </c>
      <c r="AE4" s="19">
        <f>AB4-AD4</f>
        <v>14244206.589573879</v>
      </c>
    </row>
    <row r="5" spans="1:33" ht="19.899999999999999" customHeight="1" x14ac:dyDescent="0.25">
      <c r="A5" s="14" t="s">
        <v>34</v>
      </c>
      <c r="B5" s="15">
        <v>41364</v>
      </c>
      <c r="C5" s="16">
        <v>1</v>
      </c>
      <c r="D5" s="17">
        <f>5096160-308000</f>
        <v>4788160</v>
      </c>
      <c r="E5" s="18">
        <v>9.5</v>
      </c>
      <c r="F5" s="18">
        <v>10</v>
      </c>
      <c r="G5" s="19">
        <v>0</v>
      </c>
      <c r="H5" s="19">
        <v>0</v>
      </c>
      <c r="I5" s="19">
        <v>0</v>
      </c>
      <c r="J5" s="19">
        <v>0</v>
      </c>
      <c r="K5" s="19">
        <v>0</v>
      </c>
      <c r="L5" s="19">
        <v>4746808</v>
      </c>
      <c r="M5" s="19">
        <v>4295861.24</v>
      </c>
      <c r="N5" s="19">
        <v>3887754.4222000004</v>
      </c>
      <c r="O5" s="19">
        <v>3518417.7520910003</v>
      </c>
      <c r="P5" s="19">
        <v>0</v>
      </c>
      <c r="Q5" s="19">
        <f>+O5+P5-U5</f>
        <v>3184168.0656423555</v>
      </c>
      <c r="R5" s="19">
        <v>492298.75999999978</v>
      </c>
      <c r="S5" s="19">
        <v>408106.81779999984</v>
      </c>
      <c r="T5" s="19">
        <f>+N5*E5%</f>
        <v>369336.67010900006</v>
      </c>
      <c r="U5" s="19">
        <f>+O5*E5%</f>
        <v>334249.68644864502</v>
      </c>
      <c r="V5" s="19">
        <f>+Q5*E5/100</f>
        <v>302495.96623602376</v>
      </c>
      <c r="W5" s="19">
        <f>+Q5-V5</f>
        <v>2881672.0994063318</v>
      </c>
      <c r="X5" s="19">
        <f>W5*E5/100</f>
        <v>273758.8494436015</v>
      </c>
      <c r="Y5" s="19">
        <f>W5-X5</f>
        <v>2607913.2499627303</v>
      </c>
      <c r="Z5" s="19">
        <v>0</v>
      </c>
      <c r="AA5" s="19">
        <f>Y5*E5/100</f>
        <v>247751.75874645938</v>
      </c>
      <c r="AB5" s="19">
        <f>Y5-AA5</f>
        <v>2360161.4912162712</v>
      </c>
      <c r="AC5" s="19">
        <v>0</v>
      </c>
      <c r="AD5" s="19">
        <f>AB5*E5/100</f>
        <v>224215.34166554577</v>
      </c>
      <c r="AE5" s="19">
        <f>AB5-AD5</f>
        <v>2135946.1495507252</v>
      </c>
    </row>
    <row r="6" spans="1:33" ht="19.899999999999999" customHeight="1" x14ac:dyDescent="0.25">
      <c r="A6" s="14" t="s">
        <v>34</v>
      </c>
      <c r="B6" s="15">
        <v>41365</v>
      </c>
      <c r="C6" s="16">
        <v>1</v>
      </c>
      <c r="D6" s="17">
        <v>370603</v>
      </c>
      <c r="E6" s="18">
        <v>9.5</v>
      </c>
      <c r="F6" s="18">
        <v>10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  <c r="L6" s="19">
        <v>0</v>
      </c>
      <c r="M6" s="19">
        <v>347836.02</v>
      </c>
      <c r="N6" s="19">
        <v>314791.5981</v>
      </c>
      <c r="O6" s="19">
        <v>284886.39628049999</v>
      </c>
      <c r="P6" s="19">
        <v>0</v>
      </c>
      <c r="Q6" s="19">
        <f>+O6+P6-U6</f>
        <v>257822.18863385249</v>
      </c>
      <c r="R6" s="19">
        <v>22766.979999999981</v>
      </c>
      <c r="S6" s="19">
        <v>33044.421900000016</v>
      </c>
      <c r="T6" s="19">
        <f>+N6*E6%</f>
        <v>29905.201819500002</v>
      </c>
      <c r="U6" s="19">
        <f>+O6*E6%</f>
        <v>27064.207646647501</v>
      </c>
      <c r="V6" s="19">
        <f>+Q6*E6/100</f>
        <v>24493.107920215985</v>
      </c>
      <c r="W6" s="19">
        <f>+Q6-V6</f>
        <v>233329.0807136365</v>
      </c>
      <c r="X6" s="19">
        <f>W6*E6/100</f>
        <v>22166.262667795465</v>
      </c>
      <c r="Y6" s="19">
        <f>W6-X6</f>
        <v>211162.81804584104</v>
      </c>
      <c r="Z6" s="19">
        <v>0</v>
      </c>
      <c r="AA6" s="19">
        <f>Y6*E6/100</f>
        <v>20060.467714354898</v>
      </c>
      <c r="AB6" s="19">
        <f>Y6-AA6</f>
        <v>191102.35033148614</v>
      </c>
      <c r="AC6" s="19">
        <v>0</v>
      </c>
      <c r="AD6" s="19">
        <f>AB6*E6/100</f>
        <v>18154.723281491184</v>
      </c>
      <c r="AE6" s="19">
        <f>AB6-AD6</f>
        <v>172947.62704999495</v>
      </c>
    </row>
    <row r="7" spans="1:33" ht="19.899999999999999" customHeight="1" x14ac:dyDescent="0.25">
      <c r="A7" s="14" t="s">
        <v>34</v>
      </c>
      <c r="B7" s="15">
        <v>44022</v>
      </c>
      <c r="C7" s="16">
        <v>1</v>
      </c>
      <c r="D7" s="17">
        <f>+AC7</f>
        <v>45396</v>
      </c>
      <c r="E7" s="18">
        <v>9.5</v>
      </c>
      <c r="F7" s="18">
        <v>10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  <c r="P7" s="19">
        <v>0</v>
      </c>
      <c r="Q7" s="19">
        <v>0</v>
      </c>
      <c r="R7" s="19">
        <v>0</v>
      </c>
      <c r="S7" s="19">
        <v>0</v>
      </c>
      <c r="T7" s="19">
        <v>0</v>
      </c>
      <c r="U7" s="19">
        <v>0</v>
      </c>
      <c r="V7" s="19">
        <v>0</v>
      </c>
      <c r="W7" s="19">
        <v>0</v>
      </c>
      <c r="X7" s="19">
        <v>0</v>
      </c>
      <c r="Y7" s="19">
        <v>0</v>
      </c>
      <c r="Z7" s="19">
        <v>0</v>
      </c>
      <c r="AA7" s="19">
        <v>0</v>
      </c>
      <c r="AB7" s="19">
        <v>0</v>
      </c>
      <c r="AC7" s="19">
        <v>45396</v>
      </c>
      <c r="AD7" s="19">
        <v>5943.0204493150695</v>
      </c>
      <c r="AE7" s="19">
        <f>AC7-AD7</f>
        <v>39452.979550684933</v>
      </c>
    </row>
    <row r="8" spans="1:33" ht="19.899999999999999" customHeight="1" x14ac:dyDescent="0.25">
      <c r="A8" s="14" t="s">
        <v>34</v>
      </c>
      <c r="B8" s="15">
        <v>44022</v>
      </c>
      <c r="C8" s="16">
        <v>1</v>
      </c>
      <c r="D8" s="17">
        <f>+AC8</f>
        <v>1263295</v>
      </c>
      <c r="E8" s="18">
        <v>9.5</v>
      </c>
      <c r="F8" s="18">
        <v>10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0</v>
      </c>
      <c r="O8" s="19">
        <v>0</v>
      </c>
      <c r="P8" s="19">
        <v>0</v>
      </c>
      <c r="Q8" s="19">
        <v>0</v>
      </c>
      <c r="R8" s="19">
        <v>0</v>
      </c>
      <c r="S8" s="19">
        <v>0</v>
      </c>
      <c r="T8" s="19">
        <v>0</v>
      </c>
      <c r="U8" s="19">
        <v>0</v>
      </c>
      <c r="V8" s="19">
        <v>0</v>
      </c>
      <c r="W8" s="19">
        <v>0</v>
      </c>
      <c r="X8" s="19">
        <v>0</v>
      </c>
      <c r="Y8" s="19">
        <v>0</v>
      </c>
      <c r="Z8" s="19">
        <v>0</v>
      </c>
      <c r="AA8" s="19">
        <v>0</v>
      </c>
      <c r="AB8" s="19">
        <v>0</v>
      </c>
      <c r="AC8" s="19">
        <v>1263295</v>
      </c>
      <c r="AD8" s="19">
        <v>165384.35145205483</v>
      </c>
      <c r="AE8" s="19">
        <f>AC8-AD8</f>
        <v>1097910.6485479451</v>
      </c>
    </row>
    <row r="9" spans="1:33" ht="19.899999999999999" customHeight="1" x14ac:dyDescent="0.25">
      <c r="A9" s="14" t="s">
        <v>35</v>
      </c>
      <c r="B9" s="15">
        <v>39267</v>
      </c>
      <c r="C9" s="16">
        <v>1</v>
      </c>
      <c r="D9" s="20">
        <v>97478</v>
      </c>
      <c r="E9" s="18">
        <v>63.16</v>
      </c>
      <c r="F9" s="21">
        <v>40</v>
      </c>
      <c r="G9" s="19">
        <v>51287.612150136993</v>
      </c>
      <c r="H9" s="19">
        <v>18894.356316110472</v>
      </c>
      <c r="I9" s="19">
        <v>6960.6808668550984</v>
      </c>
      <c r="J9" s="19">
        <v>2564.3148313494185</v>
      </c>
      <c r="K9" s="19">
        <v>944.69358386912586</v>
      </c>
      <c r="L9" s="19">
        <v>348.02511629738603</v>
      </c>
      <c r="M9" s="19">
        <v>128.21245284395704</v>
      </c>
      <c r="N9" s="19">
        <v>47.233467627713779</v>
      </c>
      <c r="O9" s="19">
        <v>17.400809474049758</v>
      </c>
      <c r="P9" s="19">
        <v>0</v>
      </c>
      <c r="Q9" s="19">
        <f t="shared" ref="Q9:Q14" si="1">+O9+P9-U9</f>
        <v>6.4104582102399323</v>
      </c>
      <c r="R9" s="19">
        <v>97349.78754715604</v>
      </c>
      <c r="S9" s="19">
        <v>80.97898521624326</v>
      </c>
      <c r="T9" s="19">
        <f>+N9*E9%</f>
        <v>29.832658153664021</v>
      </c>
      <c r="U9" s="19">
        <f>+O9*E9%</f>
        <v>10.990351263809826</v>
      </c>
      <c r="V9" s="19">
        <f>+Q9*E9/100</f>
        <v>4.0488454055875414</v>
      </c>
      <c r="W9" s="19">
        <f t="shared" ref="W9:W14" si="2">+Q9-V9</f>
        <v>2.361612804652391</v>
      </c>
      <c r="X9" s="19">
        <f>W9*E9/100*0</f>
        <v>0</v>
      </c>
      <c r="Y9" s="19">
        <f t="shared" ref="Y9:Y15" si="3">W9-X9</f>
        <v>2.361612804652391</v>
      </c>
      <c r="Z9" s="19">
        <v>0</v>
      </c>
      <c r="AA9" s="19">
        <f t="shared" ref="AA9:AA15" si="4">Y9*E9/100</f>
        <v>1.49159464741845</v>
      </c>
      <c r="AB9" s="19">
        <f t="shared" ref="AB9:AB15" si="5">Y9-AA9</f>
        <v>0.87001815723394094</v>
      </c>
      <c r="AC9" s="19">
        <v>0</v>
      </c>
      <c r="AD9" s="19">
        <f t="shared" ref="AD9:AD20" si="6">AB9*E9/100</f>
        <v>0.54950346810895712</v>
      </c>
      <c r="AE9" s="19">
        <f t="shared" ref="AE9:AE20" si="7">AB9-AD9</f>
        <v>0.32051468912498382</v>
      </c>
    </row>
    <row r="10" spans="1:33" ht="19.899999999999999" customHeight="1" x14ac:dyDescent="0.25">
      <c r="A10" s="14" t="s">
        <v>35</v>
      </c>
      <c r="B10" s="15">
        <v>39539</v>
      </c>
      <c r="C10" s="16">
        <v>1</v>
      </c>
      <c r="D10" s="19">
        <v>414157</v>
      </c>
      <c r="E10" s="18">
        <v>63.16</v>
      </c>
      <c r="F10" s="21">
        <v>40</v>
      </c>
      <c r="G10" s="19">
        <v>0</v>
      </c>
      <c r="H10" s="19">
        <v>152575.43880000003</v>
      </c>
      <c r="I10" s="19">
        <v>74192.791653920023</v>
      </c>
      <c r="J10" s="19">
        <v>27332.624445304144</v>
      </c>
      <c r="K10" s="19">
        <v>10069.338845650047</v>
      </c>
      <c r="L10" s="19">
        <v>3709.5444307374783</v>
      </c>
      <c r="M10" s="19">
        <v>1366.5961682836873</v>
      </c>
      <c r="N10" s="19">
        <v>503.45402839571045</v>
      </c>
      <c r="O10" s="19">
        <v>185.47246406097975</v>
      </c>
      <c r="P10" s="19">
        <v>0</v>
      </c>
      <c r="Q10" s="19">
        <f t="shared" si="1"/>
        <v>68.328055760064956</v>
      </c>
      <c r="R10" s="19">
        <v>412790.40383171634</v>
      </c>
      <c r="S10" s="19">
        <v>863.1421398879769</v>
      </c>
      <c r="T10" s="19">
        <f>+N10*E10%</f>
        <v>317.98156433473071</v>
      </c>
      <c r="U10" s="19">
        <f>+O10*E10%</f>
        <v>117.14440830091479</v>
      </c>
      <c r="V10" s="19">
        <f>+Q10*E10/100</f>
        <v>43.156000018057021</v>
      </c>
      <c r="W10" s="19">
        <f t="shared" si="2"/>
        <v>25.172055742007934</v>
      </c>
      <c r="X10" s="19">
        <f>W10*E10/100*0</f>
        <v>0</v>
      </c>
      <c r="Y10" s="19">
        <f t="shared" si="3"/>
        <v>25.172055742007934</v>
      </c>
      <c r="Z10" s="19">
        <v>0</v>
      </c>
      <c r="AA10" s="19">
        <f t="shared" si="4"/>
        <v>15.898670406652212</v>
      </c>
      <c r="AB10" s="19">
        <f t="shared" si="5"/>
        <v>9.273385335355723</v>
      </c>
      <c r="AC10" s="19">
        <v>0</v>
      </c>
      <c r="AD10" s="19">
        <f t="shared" si="6"/>
        <v>5.857070177810674</v>
      </c>
      <c r="AE10" s="19">
        <f t="shared" si="7"/>
        <v>3.416315157545049</v>
      </c>
    </row>
    <row r="11" spans="1:33" ht="19.899999999999999" customHeight="1" x14ac:dyDescent="0.25">
      <c r="A11" s="14" t="s">
        <v>35</v>
      </c>
      <c r="B11" s="15">
        <v>39904</v>
      </c>
      <c r="C11" s="16">
        <v>1</v>
      </c>
      <c r="D11" s="19">
        <v>42500</v>
      </c>
      <c r="E11" s="18">
        <v>63.16</v>
      </c>
      <c r="F11" s="21">
        <v>40</v>
      </c>
      <c r="G11" s="19">
        <v>0</v>
      </c>
      <c r="H11" s="19">
        <v>0</v>
      </c>
      <c r="I11" s="19">
        <v>42500</v>
      </c>
      <c r="J11" s="19">
        <v>15657.000000000004</v>
      </c>
      <c r="K11" s="19">
        <v>5768.0388000000021</v>
      </c>
      <c r="L11" s="19">
        <v>2124.9454939200009</v>
      </c>
      <c r="M11" s="19">
        <v>782.82991996012856</v>
      </c>
      <c r="N11" s="19">
        <v>288.39454251331142</v>
      </c>
      <c r="O11" s="19">
        <v>106.24454946190394</v>
      </c>
      <c r="P11" s="19">
        <v>0</v>
      </c>
      <c r="Q11" s="19">
        <f t="shared" si="1"/>
        <v>39.140492021765425</v>
      </c>
      <c r="R11" s="19">
        <v>41717.170080039868</v>
      </c>
      <c r="S11" s="19">
        <v>494.43537744681714</v>
      </c>
      <c r="T11" s="19">
        <f>+N11*E11%</f>
        <v>182.14999305140748</v>
      </c>
      <c r="U11" s="19">
        <f>+O11*E11%</f>
        <v>67.104057440138519</v>
      </c>
      <c r="V11" s="19">
        <f>+Q11*E11/100</f>
        <v>24.721134760947042</v>
      </c>
      <c r="W11" s="19">
        <f t="shared" si="2"/>
        <v>14.419357260818384</v>
      </c>
      <c r="X11" s="19">
        <f>W11*E11/100*0</f>
        <v>0</v>
      </c>
      <c r="Y11" s="19">
        <f t="shared" si="3"/>
        <v>14.419357260818384</v>
      </c>
      <c r="Z11" s="19">
        <v>0</v>
      </c>
      <c r="AA11" s="19">
        <f t="shared" si="4"/>
        <v>9.1072660459328905</v>
      </c>
      <c r="AB11" s="19">
        <f t="shared" si="5"/>
        <v>5.3120912148854931</v>
      </c>
      <c r="AC11" s="19">
        <v>0</v>
      </c>
      <c r="AD11" s="19">
        <f t="shared" si="6"/>
        <v>3.3551168113216772</v>
      </c>
      <c r="AE11" s="19">
        <f t="shared" si="7"/>
        <v>1.9569744035638159</v>
      </c>
    </row>
    <row r="12" spans="1:33" ht="19.899999999999999" customHeight="1" x14ac:dyDescent="0.25">
      <c r="A12" s="14" t="s">
        <v>35</v>
      </c>
      <c r="B12" s="15">
        <v>40602</v>
      </c>
      <c r="C12" s="16">
        <v>1</v>
      </c>
      <c r="D12" s="19">
        <v>7284074</v>
      </c>
      <c r="E12" s="18">
        <v>63.16</v>
      </c>
      <c r="F12" s="21">
        <v>40</v>
      </c>
      <c r="G12" s="19">
        <v>0</v>
      </c>
      <c r="H12" s="19">
        <v>0</v>
      </c>
      <c r="I12" s="19">
        <v>0</v>
      </c>
      <c r="J12" s="19">
        <v>6897993.3142728768</v>
      </c>
      <c r="K12" s="19">
        <v>2541220.7369781286</v>
      </c>
      <c r="L12" s="19">
        <v>936185.71950274264</v>
      </c>
      <c r="M12" s="19">
        <v>344890.81906481041</v>
      </c>
      <c r="N12" s="19">
        <v>127057.77774347618</v>
      </c>
      <c r="O12" s="19">
        <v>46808.085320696628</v>
      </c>
      <c r="P12" s="19">
        <v>0</v>
      </c>
      <c r="Q12" s="19">
        <f t="shared" si="1"/>
        <v>17244.09863214464</v>
      </c>
      <c r="R12" s="19">
        <v>6939183.1809351891</v>
      </c>
      <c r="S12" s="19">
        <v>217833.04132133423</v>
      </c>
      <c r="T12" s="19">
        <f>+N12*E12%</f>
        <v>80249.692422779553</v>
      </c>
      <c r="U12" s="19">
        <f>+O12*E12%</f>
        <v>29563.986688551988</v>
      </c>
      <c r="V12" s="19">
        <f>+Q12*E12/100</f>
        <v>10891.372696062555</v>
      </c>
      <c r="W12" s="19">
        <f t="shared" si="2"/>
        <v>6352.7259360820844</v>
      </c>
      <c r="X12" s="19">
        <f>W12*E12/100*0</f>
        <v>0</v>
      </c>
      <c r="Y12" s="19">
        <f t="shared" si="3"/>
        <v>6352.7259360820844</v>
      </c>
      <c r="Z12" s="19">
        <v>0</v>
      </c>
      <c r="AA12" s="19">
        <f t="shared" si="4"/>
        <v>4012.3817012294444</v>
      </c>
      <c r="AB12" s="19">
        <f t="shared" si="5"/>
        <v>2340.3442348526401</v>
      </c>
      <c r="AC12" s="19">
        <v>0</v>
      </c>
      <c r="AD12" s="19">
        <f t="shared" si="6"/>
        <v>1478.1614187329274</v>
      </c>
      <c r="AE12" s="19">
        <f t="shared" si="7"/>
        <v>862.1828161197127</v>
      </c>
    </row>
    <row r="13" spans="1:33" ht="19.899999999999999" customHeight="1" x14ac:dyDescent="0.25">
      <c r="A13" s="14" t="s">
        <v>35</v>
      </c>
      <c r="B13" s="15">
        <v>40877</v>
      </c>
      <c r="C13" s="16">
        <v>1</v>
      </c>
      <c r="D13" s="19">
        <v>236195</v>
      </c>
      <c r="E13" s="18">
        <v>63.16</v>
      </c>
      <c r="F13" s="21">
        <v>40</v>
      </c>
      <c r="G13" s="19">
        <v>0</v>
      </c>
      <c r="H13" s="19">
        <v>0</v>
      </c>
      <c r="I13" s="19">
        <v>0</v>
      </c>
      <c r="J13" s="19">
        <v>0</v>
      </c>
      <c r="K13" s="19">
        <v>186114.84119452056</v>
      </c>
      <c r="L13" s="19">
        <v>68564.707496061383</v>
      </c>
      <c r="M13" s="19">
        <v>25259.238241549021</v>
      </c>
      <c r="N13" s="19">
        <v>9305.5033681866607</v>
      </c>
      <c r="O13" s="19">
        <v>3428.1474408399663</v>
      </c>
      <c r="P13" s="19">
        <v>0</v>
      </c>
      <c r="Q13" s="19">
        <f t="shared" si="1"/>
        <v>1262.929517205444</v>
      </c>
      <c r="R13" s="19">
        <v>210935.76175845097</v>
      </c>
      <c r="S13" s="19">
        <v>15953.73487336236</v>
      </c>
      <c r="T13" s="19">
        <f>+N13*E13%</f>
        <v>5877.3559273466944</v>
      </c>
      <c r="U13" s="19">
        <f>+O13*E13%</f>
        <v>2165.2179236345223</v>
      </c>
      <c r="V13" s="19">
        <f>+Q13*E13/100</f>
        <v>797.66628306695839</v>
      </c>
      <c r="W13" s="19">
        <f t="shared" si="2"/>
        <v>465.26323413848559</v>
      </c>
      <c r="X13" s="19">
        <f>W13*E13/100*0</f>
        <v>0</v>
      </c>
      <c r="Y13" s="19">
        <f t="shared" si="3"/>
        <v>465.26323413848559</v>
      </c>
      <c r="Z13" s="19">
        <v>0</v>
      </c>
      <c r="AA13" s="19">
        <f t="shared" si="4"/>
        <v>293.86025868186749</v>
      </c>
      <c r="AB13" s="19">
        <f t="shared" si="5"/>
        <v>171.40297545661809</v>
      </c>
      <c r="AC13" s="19">
        <v>0</v>
      </c>
      <c r="AD13" s="19">
        <f t="shared" si="6"/>
        <v>108.25811929839998</v>
      </c>
      <c r="AE13" s="19">
        <f t="shared" si="7"/>
        <v>63.144856158218118</v>
      </c>
    </row>
    <row r="14" spans="1:33" ht="19.899999999999999" customHeight="1" x14ac:dyDescent="0.25">
      <c r="A14" s="14" t="s">
        <v>35</v>
      </c>
      <c r="B14" s="15">
        <v>42736</v>
      </c>
      <c r="C14" s="16">
        <v>1</v>
      </c>
      <c r="D14" s="19">
        <v>54860</v>
      </c>
      <c r="E14" s="18">
        <v>63.16</v>
      </c>
      <c r="F14" s="21">
        <v>40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54860</v>
      </c>
      <c r="Q14" s="19">
        <f t="shared" si="1"/>
        <v>46316.268931506849</v>
      </c>
      <c r="R14" s="19">
        <v>0</v>
      </c>
      <c r="S14" s="19">
        <v>0</v>
      </c>
      <c r="T14" s="19">
        <v>0</v>
      </c>
      <c r="U14" s="19">
        <f>+P14*E14%*90/365</f>
        <v>8543.731068493149</v>
      </c>
      <c r="V14" s="19">
        <v>0</v>
      </c>
      <c r="W14" s="19">
        <f t="shared" si="2"/>
        <v>46316.268931506849</v>
      </c>
      <c r="X14" s="19">
        <v>0</v>
      </c>
      <c r="Y14" s="19">
        <f t="shared" si="3"/>
        <v>46316.268931506849</v>
      </c>
      <c r="Z14" s="19">
        <v>0</v>
      </c>
      <c r="AA14" s="19">
        <f t="shared" si="4"/>
        <v>29253.355457139722</v>
      </c>
      <c r="AB14" s="19">
        <f t="shared" si="5"/>
        <v>17062.913474367127</v>
      </c>
      <c r="AC14" s="19">
        <v>0</v>
      </c>
      <c r="AD14" s="19">
        <f t="shared" si="6"/>
        <v>10776.936150410278</v>
      </c>
      <c r="AE14" s="19">
        <f t="shared" si="7"/>
        <v>6285.9773239568494</v>
      </c>
    </row>
    <row r="15" spans="1:33" ht="19.899999999999999" customHeight="1" x14ac:dyDescent="0.25">
      <c r="A15" s="14" t="s">
        <v>35</v>
      </c>
      <c r="B15" s="15">
        <v>43190</v>
      </c>
      <c r="C15" s="16">
        <v>1</v>
      </c>
      <c r="D15" s="19">
        <v>126000</v>
      </c>
      <c r="E15" s="18">
        <v>63.16</v>
      </c>
      <c r="F15" s="21">
        <v>40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126000</v>
      </c>
      <c r="X15" s="19">
        <f>W15*E15/100*0</f>
        <v>0</v>
      </c>
      <c r="Y15" s="19">
        <f t="shared" si="3"/>
        <v>126000</v>
      </c>
      <c r="Z15" s="19">
        <v>0</v>
      </c>
      <c r="AA15" s="19">
        <f t="shared" si="4"/>
        <v>79581.600000000006</v>
      </c>
      <c r="AB15" s="19">
        <f t="shared" si="5"/>
        <v>46418.399999999994</v>
      </c>
      <c r="AC15" s="19">
        <v>0</v>
      </c>
      <c r="AD15" s="19">
        <f t="shared" si="6"/>
        <v>29317.861439999993</v>
      </c>
      <c r="AE15" s="19">
        <f t="shared" si="7"/>
        <v>17100.538560000001</v>
      </c>
    </row>
    <row r="16" spans="1:33" ht="19.899999999999999" customHeight="1" x14ac:dyDescent="0.25">
      <c r="A16" s="14" t="s">
        <v>35</v>
      </c>
      <c r="B16" s="15">
        <v>43645</v>
      </c>
      <c r="C16" s="16">
        <v>1</v>
      </c>
      <c r="D16" s="17">
        <f>Z16+AC16</f>
        <v>1065044.3500000001</v>
      </c>
      <c r="E16" s="18">
        <v>63.16</v>
      </c>
      <c r="F16" s="21">
        <v>40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1065044.3500000001</v>
      </c>
      <c r="AA16" s="19">
        <v>508658.17852865753</v>
      </c>
      <c r="AB16" s="19">
        <f>Z16-AA16</f>
        <v>556386.17147134256</v>
      </c>
      <c r="AC16" s="19">
        <v>0</v>
      </c>
      <c r="AD16" s="19">
        <f t="shared" si="6"/>
        <v>351413.50590129994</v>
      </c>
      <c r="AE16" s="19">
        <f t="shared" si="7"/>
        <v>204972.66557004262</v>
      </c>
    </row>
    <row r="17" spans="1:31" ht="19.899999999999999" customHeight="1" x14ac:dyDescent="0.25">
      <c r="A17" s="14" t="s">
        <v>35</v>
      </c>
      <c r="B17" s="15">
        <v>43645</v>
      </c>
      <c r="C17" s="16">
        <v>1</v>
      </c>
      <c r="D17" s="17">
        <f>Z17</f>
        <v>171688.7</v>
      </c>
      <c r="E17" s="18">
        <v>63.16</v>
      </c>
      <c r="F17" s="21">
        <v>40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171688.7</v>
      </c>
      <c r="AA17" s="19">
        <v>81997.394207999998</v>
      </c>
      <c r="AB17" s="19">
        <f>Z17-AA17</f>
        <v>89691.305792000014</v>
      </c>
      <c r="AC17" s="19">
        <v>0</v>
      </c>
      <c r="AD17" s="19">
        <f t="shared" si="6"/>
        <v>56649.028738227207</v>
      </c>
      <c r="AE17" s="19">
        <f t="shared" si="7"/>
        <v>33042.277053772807</v>
      </c>
    </row>
    <row r="18" spans="1:31" ht="19.899999999999999" customHeight="1" x14ac:dyDescent="0.25">
      <c r="A18" s="14" t="s">
        <v>35</v>
      </c>
      <c r="B18" s="15">
        <v>43830</v>
      </c>
      <c r="C18" s="16">
        <v>1</v>
      </c>
      <c r="D18" s="17">
        <f>Z18</f>
        <v>529922</v>
      </c>
      <c r="E18" s="18">
        <v>63.16</v>
      </c>
      <c r="F18" s="21">
        <v>40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529922</v>
      </c>
      <c r="AA18" s="19">
        <v>83445.438090958894</v>
      </c>
      <c r="AB18" s="19">
        <f>Z18-AA18</f>
        <v>446476.56190904113</v>
      </c>
      <c r="AC18" s="19">
        <v>0</v>
      </c>
      <c r="AD18" s="19">
        <f t="shared" si="6"/>
        <v>281994.59650175035</v>
      </c>
      <c r="AE18" s="19">
        <f t="shared" si="7"/>
        <v>164481.96540729079</v>
      </c>
    </row>
    <row r="19" spans="1:31" ht="19.899999999999999" customHeight="1" x14ac:dyDescent="0.25">
      <c r="A19" s="14" t="s">
        <v>35</v>
      </c>
      <c r="B19" s="15">
        <v>43861</v>
      </c>
      <c r="C19" s="16">
        <v>1</v>
      </c>
      <c r="D19" s="17">
        <f>Z19</f>
        <v>188170</v>
      </c>
      <c r="E19" s="18">
        <v>63.16</v>
      </c>
      <c r="F19" s="21">
        <v>40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188170</v>
      </c>
      <c r="AA19" s="19">
        <v>19536.685808219176</v>
      </c>
      <c r="AB19" s="19">
        <f>Z19-AA19</f>
        <v>168633.31419178081</v>
      </c>
      <c r="AC19" s="19">
        <v>0</v>
      </c>
      <c r="AD19" s="19">
        <f t="shared" si="6"/>
        <v>106508.80124352877</v>
      </c>
      <c r="AE19" s="19">
        <f t="shared" si="7"/>
        <v>62124.512948252042</v>
      </c>
    </row>
    <row r="20" spans="1:31" ht="19.899999999999999" customHeight="1" x14ac:dyDescent="0.25">
      <c r="A20" s="14" t="s">
        <v>35</v>
      </c>
      <c r="B20" s="15">
        <v>43861</v>
      </c>
      <c r="C20" s="16">
        <v>1</v>
      </c>
      <c r="D20" s="17">
        <f>Z20</f>
        <v>200620</v>
      </c>
      <c r="E20" s="18">
        <v>63.16</v>
      </c>
      <c r="F20" s="21">
        <v>40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200620</v>
      </c>
      <c r="AA20" s="19">
        <v>20829.302794520543</v>
      </c>
      <c r="AB20" s="19">
        <f>Z20-AA20</f>
        <v>179790.69720547946</v>
      </c>
      <c r="AC20" s="19">
        <v>0</v>
      </c>
      <c r="AD20" s="19">
        <f t="shared" si="6"/>
        <v>113555.80435498084</v>
      </c>
      <c r="AE20" s="19">
        <f t="shared" si="7"/>
        <v>66234.892850498625</v>
      </c>
    </row>
    <row r="21" spans="1:31" ht="19.899999999999999" customHeight="1" x14ac:dyDescent="0.25">
      <c r="A21" s="14" t="s">
        <v>35</v>
      </c>
      <c r="B21" s="15">
        <v>44043</v>
      </c>
      <c r="C21" s="16">
        <v>1</v>
      </c>
      <c r="D21" s="17">
        <f t="shared" ref="D21:D29" si="8">AC21</f>
        <v>739692</v>
      </c>
      <c r="E21" s="18">
        <v>63.16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739692</v>
      </c>
      <c r="AD21" s="19">
        <v>311032.98775232874</v>
      </c>
      <c r="AE21" s="19">
        <f>AC21-AD21</f>
        <v>428659.01224767126</v>
      </c>
    </row>
    <row r="22" spans="1:31" ht="19.899999999999999" customHeight="1" x14ac:dyDescent="0.25">
      <c r="A22" s="14" t="s">
        <v>35</v>
      </c>
      <c r="B22" s="15">
        <v>44043</v>
      </c>
      <c r="C22" s="16">
        <v>1</v>
      </c>
      <c r="D22" s="17">
        <f t="shared" si="8"/>
        <v>1506095.1</v>
      </c>
      <c r="E22" s="18">
        <v>63.16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1506095.1</v>
      </c>
      <c r="AD22" s="19">
        <v>633297.7222846027</v>
      </c>
      <c r="AE22" s="19">
        <f>AC22-AD22</f>
        <v>872797.37771539739</v>
      </c>
    </row>
    <row r="23" spans="1:31" ht="19.899999999999999" customHeight="1" x14ac:dyDescent="0.25">
      <c r="A23" s="14" t="s">
        <v>35</v>
      </c>
      <c r="B23" s="15">
        <v>44043</v>
      </c>
      <c r="C23" s="16">
        <v>1</v>
      </c>
      <c r="D23" s="17">
        <f t="shared" si="8"/>
        <v>230126.4</v>
      </c>
      <c r="E23" s="18">
        <v>63.16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230126.4</v>
      </c>
      <c r="AD23" s="19">
        <v>96765.8184118356</v>
      </c>
      <c r="AE23" s="19">
        <f t="shared" ref="AE23:AE29" si="9">AC23-AD23</f>
        <v>133360.58158816438</v>
      </c>
    </row>
    <row r="24" spans="1:31" ht="19.899999999999999" customHeight="1" x14ac:dyDescent="0.25">
      <c r="A24" s="14" t="s">
        <v>35</v>
      </c>
      <c r="B24" s="15">
        <v>44043</v>
      </c>
      <c r="C24" s="16">
        <v>1</v>
      </c>
      <c r="D24" s="17">
        <f t="shared" si="8"/>
        <v>690303.1</v>
      </c>
      <c r="E24" s="18">
        <v>63.16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690303.1</v>
      </c>
      <c r="AD24" s="19">
        <v>290265.45595693146</v>
      </c>
      <c r="AE24" s="19">
        <f t="shared" si="9"/>
        <v>400037.64404306852</v>
      </c>
    </row>
    <row r="25" spans="1:31" ht="19.899999999999999" customHeight="1" x14ac:dyDescent="0.25">
      <c r="A25" s="14" t="s">
        <v>35</v>
      </c>
      <c r="B25" s="15">
        <v>44135</v>
      </c>
      <c r="C25" s="16">
        <v>1</v>
      </c>
      <c r="D25" s="17">
        <f t="shared" si="8"/>
        <v>124149.1</v>
      </c>
      <c r="E25" s="18">
        <v>63.16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124149.1</v>
      </c>
      <c r="AD25" s="19">
        <v>32439.173439890412</v>
      </c>
      <c r="AE25" s="19">
        <f t="shared" si="9"/>
        <v>91709.926560109598</v>
      </c>
    </row>
    <row r="26" spans="1:31" ht="19.899999999999999" customHeight="1" x14ac:dyDescent="0.25">
      <c r="A26" s="14" t="s">
        <v>35</v>
      </c>
      <c r="B26" s="15">
        <v>44244</v>
      </c>
      <c r="C26" s="16">
        <v>1</v>
      </c>
      <c r="D26" s="17">
        <f t="shared" si="8"/>
        <v>7616</v>
      </c>
      <c r="E26" s="18">
        <v>63.16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7616</v>
      </c>
      <c r="AD26" s="19">
        <v>553.51001424657522</v>
      </c>
      <c r="AE26" s="19">
        <f t="shared" si="9"/>
        <v>7062.4899857534247</v>
      </c>
    </row>
    <row r="27" spans="1:31" ht="19.899999999999999" customHeight="1" x14ac:dyDescent="0.25">
      <c r="A27" s="14" t="s">
        <v>35</v>
      </c>
      <c r="B27" s="15">
        <v>44280</v>
      </c>
      <c r="C27" s="16">
        <v>1</v>
      </c>
      <c r="D27" s="17">
        <f t="shared" si="8"/>
        <v>52627.97</v>
      </c>
      <c r="E27" s="18">
        <v>63.16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52627.97</v>
      </c>
      <c r="AD27" s="19">
        <v>546.40809619726031</v>
      </c>
      <c r="AE27" s="19">
        <f t="shared" si="9"/>
        <v>52081.561903802743</v>
      </c>
    </row>
    <row r="28" spans="1:31" ht="19.899999999999999" customHeight="1" x14ac:dyDescent="0.25">
      <c r="A28" s="14" t="s">
        <v>35</v>
      </c>
      <c r="B28" s="15">
        <v>44286</v>
      </c>
      <c r="C28" s="16">
        <v>1</v>
      </c>
      <c r="D28" s="17">
        <f t="shared" si="8"/>
        <v>548988.07999999996</v>
      </c>
      <c r="E28" s="18">
        <v>63.16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548988.07999999996</v>
      </c>
      <c r="AD28" s="19">
        <v>0</v>
      </c>
      <c r="AE28" s="19">
        <f t="shared" si="9"/>
        <v>548988.07999999996</v>
      </c>
    </row>
    <row r="29" spans="1:31" ht="19.899999999999999" customHeight="1" x14ac:dyDescent="0.25">
      <c r="A29" s="14" t="s">
        <v>35</v>
      </c>
      <c r="B29" s="15">
        <v>44286</v>
      </c>
      <c r="C29" s="16">
        <v>1</v>
      </c>
      <c r="D29" s="17">
        <f t="shared" si="8"/>
        <v>141371</v>
      </c>
      <c r="E29" s="18">
        <v>63.16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141371</v>
      </c>
      <c r="AD29" s="19">
        <v>0</v>
      </c>
      <c r="AE29" s="19">
        <f t="shared" si="9"/>
        <v>141371</v>
      </c>
    </row>
    <row r="30" spans="1:31" ht="19.899999999999999" customHeight="1" x14ac:dyDescent="0.25">
      <c r="A30" s="14" t="s">
        <v>36</v>
      </c>
      <c r="B30" s="15">
        <v>39173</v>
      </c>
      <c r="C30" s="16">
        <v>1</v>
      </c>
      <c r="D30" s="17">
        <v>25600</v>
      </c>
      <c r="E30" s="18">
        <v>31.23</v>
      </c>
      <c r="F30" s="21">
        <v>18.100000000000001</v>
      </c>
      <c r="G30" s="19">
        <v>17605.12</v>
      </c>
      <c r="H30" s="19">
        <v>12107.041023999998</v>
      </c>
      <c r="I30" s="19">
        <v>8326.0121122047985</v>
      </c>
      <c r="J30" s="19">
        <v>5725.7985295632398</v>
      </c>
      <c r="K30" s="19">
        <v>3937.6316487806398</v>
      </c>
      <c r="L30" s="19">
        <v>2707.9092848664459</v>
      </c>
      <c r="M30" s="19">
        <v>1862.2292152026548</v>
      </c>
      <c r="N30" s="19">
        <v>1280.6550312948657</v>
      </c>
      <c r="O30" s="19">
        <v>880.70646502147906</v>
      </c>
      <c r="P30" s="19">
        <v>0</v>
      </c>
      <c r="Q30" s="19">
        <f t="shared" ref="Q30:Q35" si="10">+O30+P30-U30</f>
        <v>605.66183599527108</v>
      </c>
      <c r="R30" s="19">
        <v>23737.770784797343</v>
      </c>
      <c r="S30" s="19">
        <v>581.57418390778912</v>
      </c>
      <c r="T30" s="19">
        <f>+N30*E30%</f>
        <v>399.94856627338658</v>
      </c>
      <c r="U30" s="19">
        <f>+O30*E30%</f>
        <v>275.04462902620793</v>
      </c>
      <c r="V30" s="19">
        <f>+Q30*E30/100</f>
        <v>189.14819138132316</v>
      </c>
      <c r="W30" s="19">
        <f t="shared" ref="W30:W35" si="11">+Q30-V30</f>
        <v>416.51364461394792</v>
      </c>
      <c r="X30" s="19">
        <f t="shared" ref="X30:X35" si="12">W30*E30/100</f>
        <v>130.07721121293594</v>
      </c>
      <c r="Y30" s="19">
        <f t="shared" ref="Y30:Y35" si="13">W30-X30</f>
        <v>286.43643340101198</v>
      </c>
      <c r="Z30" s="19">
        <v>0</v>
      </c>
      <c r="AA30" s="19">
        <f t="shared" ref="AA30:AA35" si="14">Y30*E30/100</f>
        <v>89.454098151136037</v>
      </c>
      <c r="AB30" s="19">
        <f t="shared" ref="AB30:AB35" si="15">Y30-AA30</f>
        <v>196.98233524987594</v>
      </c>
      <c r="AC30" s="19">
        <v>0</v>
      </c>
      <c r="AD30" s="19">
        <f t="shared" ref="AD30:AD65" si="16">AB30*E30/100</f>
        <v>61.517583298536259</v>
      </c>
      <c r="AE30" s="19">
        <f>AB30-AD30</f>
        <v>135.46475195133968</v>
      </c>
    </row>
    <row r="31" spans="1:31" ht="19.899999999999999" customHeight="1" x14ac:dyDescent="0.25">
      <c r="A31" s="14" t="s">
        <v>36</v>
      </c>
      <c r="B31" s="15">
        <v>39539</v>
      </c>
      <c r="C31" s="16">
        <v>1</v>
      </c>
      <c r="D31" s="17">
        <v>1096424</v>
      </c>
      <c r="E31" s="18">
        <v>31.23</v>
      </c>
      <c r="F31" s="21">
        <v>18.100000000000001</v>
      </c>
      <c r="G31" s="19">
        <v>0</v>
      </c>
      <c r="H31" s="19">
        <v>754010.78480000002</v>
      </c>
      <c r="I31" s="19">
        <v>518533.21670696</v>
      </c>
      <c r="J31" s="19">
        <v>356595.29312937637</v>
      </c>
      <c r="K31" s="19">
        <v>245230.58308507211</v>
      </c>
      <c r="L31" s="19">
        <v>168645.07198760408</v>
      </c>
      <c r="M31" s="19">
        <v>115977.21600587532</v>
      </c>
      <c r="N31" s="19">
        <v>79757.531447240457</v>
      </c>
      <c r="O31" s="19">
        <v>54849.254376267258</v>
      </c>
      <c r="P31" s="19">
        <v>0</v>
      </c>
      <c r="Q31" s="19">
        <f t="shared" si="10"/>
        <v>37719.832234558991</v>
      </c>
      <c r="R31" s="19">
        <v>980446.78399412474</v>
      </c>
      <c r="S31" s="19">
        <v>36219.684558634865</v>
      </c>
      <c r="T31" s="19">
        <f>+N31*E31%</f>
        <v>24908.277070973196</v>
      </c>
      <c r="U31" s="19">
        <f>+O31*E31%</f>
        <v>17129.422141708266</v>
      </c>
      <c r="V31" s="19">
        <f t="shared" ref="V31:V34" si="17">+Q31*E31/100</f>
        <v>11779.903606852773</v>
      </c>
      <c r="W31" s="19">
        <f t="shared" si="11"/>
        <v>25939.92862770622</v>
      </c>
      <c r="X31" s="19">
        <f t="shared" si="12"/>
        <v>8101.039710432653</v>
      </c>
      <c r="Y31" s="19">
        <f t="shared" si="13"/>
        <v>17838.888917273565</v>
      </c>
      <c r="Z31" s="19">
        <v>0</v>
      </c>
      <c r="AA31" s="19">
        <f t="shared" si="14"/>
        <v>5571.0850088645348</v>
      </c>
      <c r="AB31" s="19">
        <f t="shared" si="15"/>
        <v>12267.803908409031</v>
      </c>
      <c r="AC31" s="19">
        <v>0</v>
      </c>
      <c r="AD31" s="19">
        <f t="shared" si="16"/>
        <v>3831.2351605961403</v>
      </c>
      <c r="AE31" s="19">
        <f>AB31-AD31</f>
        <v>8436.5687478128893</v>
      </c>
    </row>
    <row r="32" spans="1:31" ht="19.899999999999999" customHeight="1" x14ac:dyDescent="0.25">
      <c r="A32" s="14" t="s">
        <v>36</v>
      </c>
      <c r="B32" s="15">
        <v>40633</v>
      </c>
      <c r="C32" s="16">
        <v>1</v>
      </c>
      <c r="D32" s="17">
        <v>321397306</v>
      </c>
      <c r="E32" s="18">
        <v>31.23</v>
      </c>
      <c r="F32" s="21">
        <v>18.100000000000001</v>
      </c>
      <c r="G32" s="19">
        <v>0</v>
      </c>
      <c r="H32" s="19">
        <v>0</v>
      </c>
      <c r="I32" s="19">
        <v>0</v>
      </c>
      <c r="J32" s="19">
        <v>313669250.08880436</v>
      </c>
      <c r="K32" s="19">
        <v>215710343.28607076</v>
      </c>
      <c r="L32" s="19">
        <v>147144334.07783085</v>
      </c>
      <c r="M32" s="19">
        <v>101191158.54532427</v>
      </c>
      <c r="N32" s="19">
        <v>69589159.731619492</v>
      </c>
      <c r="O32" s="19">
        <v>47856465.147434726</v>
      </c>
      <c r="P32" s="19">
        <v>0</v>
      </c>
      <c r="Q32" s="19">
        <f t="shared" si="10"/>
        <v>32910891.081890859</v>
      </c>
      <c r="R32" s="19">
        <v>220206147.45467573</v>
      </c>
      <c r="S32" s="19">
        <v>31601998.813704774</v>
      </c>
      <c r="T32" s="19">
        <f>+N32*E32%</f>
        <v>21732694.58418477</v>
      </c>
      <c r="U32" s="19">
        <f>+O32*E32%</f>
        <v>14945574.065543866</v>
      </c>
      <c r="V32" s="19">
        <f t="shared" si="17"/>
        <v>10278071.284874516</v>
      </c>
      <c r="W32" s="19">
        <f t="shared" si="11"/>
        <v>22632819.797016345</v>
      </c>
      <c r="X32" s="19">
        <f t="shared" si="12"/>
        <v>7068229.6226082053</v>
      </c>
      <c r="Y32" s="19">
        <f t="shared" si="13"/>
        <v>15564590.17440814</v>
      </c>
      <c r="Z32" s="19">
        <v>0</v>
      </c>
      <c r="AA32" s="19">
        <f t="shared" si="14"/>
        <v>4860821.5114676617</v>
      </c>
      <c r="AB32" s="19">
        <f t="shared" si="15"/>
        <v>10703768.662940478</v>
      </c>
      <c r="AC32" s="19">
        <v>0</v>
      </c>
      <c r="AD32" s="19">
        <f t="shared" si="16"/>
        <v>3342786.9534363113</v>
      </c>
      <c r="AE32" s="19">
        <f t="shared" ref="AE32:AE44" si="18">AB32-AD32</f>
        <v>7360981.7095041666</v>
      </c>
    </row>
    <row r="33" spans="1:31" ht="19.899999999999999" customHeight="1" x14ac:dyDescent="0.25">
      <c r="A33" s="22" t="s">
        <v>36</v>
      </c>
      <c r="B33" s="15">
        <v>40634</v>
      </c>
      <c r="C33" s="16">
        <v>1</v>
      </c>
      <c r="D33" s="17">
        <f>310524+435783</f>
        <v>746307</v>
      </c>
      <c r="E33" s="18">
        <v>31.23</v>
      </c>
      <c r="F33" s="21">
        <v>18.100000000000001</v>
      </c>
      <c r="G33" s="19">
        <v>0</v>
      </c>
      <c r="H33" s="19">
        <v>0</v>
      </c>
      <c r="I33" s="19">
        <v>0</v>
      </c>
      <c r="J33" s="19">
        <v>0</v>
      </c>
      <c r="K33" s="19">
        <v>163504.32389999996</v>
      </c>
      <c r="L33" s="19">
        <v>112441.92354602997</v>
      </c>
      <c r="M33" s="19">
        <v>77326.310822604806</v>
      </c>
      <c r="N33" s="19">
        <v>53177.303952705319</v>
      </c>
      <c r="O33" s="19">
        <v>36570.03192827545</v>
      </c>
      <c r="P33" s="19">
        <v>0</v>
      </c>
      <c r="Q33" s="19">
        <f t="shared" si="10"/>
        <v>25149.210957075025</v>
      </c>
      <c r="R33" s="19">
        <v>668980.68917739519</v>
      </c>
      <c r="S33" s="19">
        <v>24149.006869899487</v>
      </c>
      <c r="T33" s="19">
        <f>+N33*E33%</f>
        <v>16607.272024429873</v>
      </c>
      <c r="U33" s="19">
        <f>+O33*E33%</f>
        <v>11420.820971200425</v>
      </c>
      <c r="V33" s="19">
        <f t="shared" si="17"/>
        <v>7854.0985818945301</v>
      </c>
      <c r="W33" s="19">
        <f t="shared" si="11"/>
        <v>17295.112375180495</v>
      </c>
      <c r="X33" s="19">
        <f t="shared" si="12"/>
        <v>5401.2635947688696</v>
      </c>
      <c r="Y33" s="19">
        <f t="shared" si="13"/>
        <v>11893.848780411627</v>
      </c>
      <c r="Z33" s="19">
        <v>0</v>
      </c>
      <c r="AA33" s="19">
        <f t="shared" si="14"/>
        <v>3714.4489741225511</v>
      </c>
      <c r="AB33" s="19">
        <f t="shared" si="15"/>
        <v>8179.3998062890751</v>
      </c>
      <c r="AC33" s="19">
        <v>0</v>
      </c>
      <c r="AD33" s="19">
        <f t="shared" si="16"/>
        <v>2554.4265595040783</v>
      </c>
      <c r="AE33" s="19">
        <f t="shared" si="18"/>
        <v>5624.9732467849972</v>
      </c>
    </row>
    <row r="34" spans="1:31" ht="19.899999999999999" customHeight="1" x14ac:dyDescent="0.25">
      <c r="A34" s="14" t="s">
        <v>36</v>
      </c>
      <c r="B34" s="15">
        <v>40999</v>
      </c>
      <c r="C34" s="16">
        <v>1</v>
      </c>
      <c r="D34" s="23">
        <v>-1199669</v>
      </c>
      <c r="E34" s="18">
        <v>31.23</v>
      </c>
      <c r="F34" s="21">
        <v>18.100000000000001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f t="shared" si="10"/>
        <v>0</v>
      </c>
      <c r="R34" s="19">
        <v>-1199669</v>
      </c>
      <c r="S34" s="19">
        <v>0</v>
      </c>
      <c r="T34" s="19">
        <f>+N34*E34%</f>
        <v>0</v>
      </c>
      <c r="U34" s="19">
        <f>+O34*E34%</f>
        <v>0</v>
      </c>
      <c r="V34" s="19">
        <f t="shared" si="17"/>
        <v>0</v>
      </c>
      <c r="W34" s="19">
        <f t="shared" si="11"/>
        <v>0</v>
      </c>
      <c r="X34" s="19">
        <f t="shared" si="12"/>
        <v>0</v>
      </c>
      <c r="Y34" s="19">
        <f t="shared" si="13"/>
        <v>0</v>
      </c>
      <c r="Z34" s="19">
        <v>0</v>
      </c>
      <c r="AA34" s="19">
        <f t="shared" si="14"/>
        <v>0</v>
      </c>
      <c r="AB34" s="19">
        <f t="shared" si="15"/>
        <v>0</v>
      </c>
      <c r="AC34" s="19">
        <v>0</v>
      </c>
      <c r="AD34" s="19">
        <f t="shared" si="16"/>
        <v>0</v>
      </c>
      <c r="AE34" s="19">
        <f t="shared" si="18"/>
        <v>0</v>
      </c>
    </row>
    <row r="35" spans="1:31" ht="19.899999999999999" customHeight="1" x14ac:dyDescent="0.25">
      <c r="A35" s="14" t="s">
        <v>36</v>
      </c>
      <c r="B35" s="15">
        <v>42825</v>
      </c>
      <c r="C35" s="16">
        <v>1</v>
      </c>
      <c r="D35" s="23">
        <f>P35</f>
        <v>662010</v>
      </c>
      <c r="E35" s="18">
        <v>31.23</v>
      </c>
      <c r="F35" s="21">
        <v>18.100000000000001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662010</v>
      </c>
      <c r="Q35" s="19">
        <f t="shared" si="10"/>
        <v>662010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f t="shared" si="11"/>
        <v>662010</v>
      </c>
      <c r="X35" s="19">
        <f t="shared" si="12"/>
        <v>206745.723</v>
      </c>
      <c r="Y35" s="19">
        <f t="shared" si="13"/>
        <v>455264.277</v>
      </c>
      <c r="Z35" s="19">
        <v>0</v>
      </c>
      <c r="AA35" s="19">
        <f t="shared" si="14"/>
        <v>142179.0337071</v>
      </c>
      <c r="AB35" s="19">
        <f t="shared" si="15"/>
        <v>313085.24329290004</v>
      </c>
      <c r="AC35" s="19">
        <v>0</v>
      </c>
      <c r="AD35" s="19">
        <f t="shared" si="16"/>
        <v>97776.521480372685</v>
      </c>
      <c r="AE35" s="19">
        <f t="shared" si="18"/>
        <v>215308.72181252734</v>
      </c>
    </row>
    <row r="36" spans="1:31" ht="19.899999999999999" customHeight="1" x14ac:dyDescent="0.25">
      <c r="A36" s="14" t="s">
        <v>36</v>
      </c>
      <c r="B36" s="15">
        <v>44135</v>
      </c>
      <c r="C36" s="16">
        <v>1</v>
      </c>
      <c r="D36" s="17">
        <f>AC36</f>
        <v>386174.6</v>
      </c>
      <c r="E36" s="18">
        <v>31.23</v>
      </c>
      <c r="F36" s="21">
        <v>18.100000000000001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386174.6</v>
      </c>
      <c r="AD36" s="19">
        <v>28916.542445479452</v>
      </c>
      <c r="AE36" s="19">
        <f>AC36-AD36</f>
        <v>357258.05755452055</v>
      </c>
    </row>
    <row r="37" spans="1:31" ht="19.899999999999999" customHeight="1" x14ac:dyDescent="0.25">
      <c r="A37" s="14" t="s">
        <v>36</v>
      </c>
      <c r="B37" s="15">
        <v>44196</v>
      </c>
      <c r="C37" s="16">
        <v>1</v>
      </c>
      <c r="D37" s="17">
        <f>AC37</f>
        <v>52620.78</v>
      </c>
      <c r="E37" s="18">
        <v>31.23</v>
      </c>
      <c r="F37" s="21">
        <v>18.100000000000001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52620.78</v>
      </c>
      <c r="AD37" s="19">
        <v>2348.4726197260279</v>
      </c>
      <c r="AE37" s="19">
        <f>AC37-AD37</f>
        <v>50272.307380273967</v>
      </c>
    </row>
    <row r="38" spans="1:31" ht="19.899999999999999" customHeight="1" x14ac:dyDescent="0.25">
      <c r="A38" s="14" t="s">
        <v>36</v>
      </c>
      <c r="B38" s="15">
        <v>44286</v>
      </c>
      <c r="C38" s="16">
        <v>1</v>
      </c>
      <c r="D38" s="17">
        <f>AC38</f>
        <v>24800</v>
      </c>
      <c r="E38" s="18">
        <v>31.23</v>
      </c>
      <c r="F38" s="21">
        <v>18.100000000000001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24800</v>
      </c>
      <c r="AD38" s="19">
        <v>0</v>
      </c>
      <c r="AE38" s="19">
        <f>AC38-AD38</f>
        <v>24800</v>
      </c>
    </row>
    <row r="39" spans="1:31" ht="19.899999999999999" customHeight="1" x14ac:dyDescent="0.25">
      <c r="A39" s="14" t="s">
        <v>37</v>
      </c>
      <c r="B39" s="15">
        <v>40602</v>
      </c>
      <c r="C39" s="16">
        <v>1</v>
      </c>
      <c r="D39" s="17">
        <v>377113380</v>
      </c>
      <c r="E39" s="23">
        <v>0</v>
      </c>
      <c r="F39" s="23">
        <v>0</v>
      </c>
      <c r="G39" s="20">
        <v>377113380</v>
      </c>
      <c r="H39" s="19">
        <v>377113380</v>
      </c>
      <c r="I39" s="19">
        <v>377113380</v>
      </c>
      <c r="J39" s="19">
        <v>377113380</v>
      </c>
      <c r="K39" s="19">
        <v>377113380</v>
      </c>
      <c r="L39" s="19">
        <v>377113380</v>
      </c>
      <c r="M39" s="19">
        <v>377113380</v>
      </c>
      <c r="N39" s="19">
        <v>377113380</v>
      </c>
      <c r="O39" s="19">
        <v>377113380</v>
      </c>
      <c r="P39" s="19">
        <v>0</v>
      </c>
      <c r="Q39" s="19">
        <f t="shared" ref="Q39:Q44" si="19">+O39+P39-U39</f>
        <v>377113380</v>
      </c>
      <c r="R39" s="19">
        <v>0</v>
      </c>
      <c r="S39" s="19">
        <f>+Q39+R39-W39</f>
        <v>0</v>
      </c>
      <c r="T39" s="19">
        <v>0</v>
      </c>
      <c r="U39" s="19">
        <v>0</v>
      </c>
      <c r="V39" s="19">
        <v>0</v>
      </c>
      <c r="W39" s="19">
        <v>377113380</v>
      </c>
      <c r="X39" s="19">
        <v>0</v>
      </c>
      <c r="Y39" s="19">
        <f>+W39-X39</f>
        <v>377113380</v>
      </c>
      <c r="Z39" s="19">
        <v>0</v>
      </c>
      <c r="AA39" s="19">
        <v>0</v>
      </c>
      <c r="AB39" s="19">
        <f>+Y39-AA39</f>
        <v>377113380</v>
      </c>
      <c r="AC39" s="19">
        <v>0</v>
      </c>
      <c r="AD39" s="19">
        <f t="shared" si="16"/>
        <v>0</v>
      </c>
      <c r="AE39" s="19">
        <f t="shared" si="18"/>
        <v>377113380</v>
      </c>
    </row>
    <row r="40" spans="1:31" ht="19.899999999999999" customHeight="1" x14ac:dyDescent="0.25">
      <c r="A40" s="14" t="s">
        <v>38</v>
      </c>
      <c r="B40" s="15">
        <v>40602</v>
      </c>
      <c r="C40" s="16">
        <v>1</v>
      </c>
      <c r="D40" s="17">
        <v>25813</v>
      </c>
      <c r="E40" s="18">
        <v>18.100000000000001</v>
      </c>
      <c r="F40" s="21">
        <v>13.91</v>
      </c>
      <c r="G40" s="19">
        <v>0</v>
      </c>
      <c r="H40" s="19">
        <v>0</v>
      </c>
      <c r="I40" s="19">
        <v>0</v>
      </c>
      <c r="J40" s="19">
        <v>25390.586167123289</v>
      </c>
      <c r="K40" s="19">
        <v>20794.890070873975</v>
      </c>
      <c r="L40" s="19">
        <v>17031.014968045783</v>
      </c>
      <c r="M40" s="19">
        <v>13948.401258829497</v>
      </c>
      <c r="N40" s="19">
        <v>11423.740630981358</v>
      </c>
      <c r="O40" s="19">
        <v>9356.0435767737326</v>
      </c>
      <c r="P40" s="19">
        <v>0</v>
      </c>
      <c r="Q40" s="19">
        <f t="shared" si="19"/>
        <v>7662.5996893776864</v>
      </c>
      <c r="R40" s="19">
        <v>11864.598741170503</v>
      </c>
      <c r="S40" s="19">
        <v>2524.6606278481395</v>
      </c>
      <c r="T40" s="19">
        <f t="shared" ref="T40:T45" si="20">+N40*E40%</f>
        <v>2067.697054207626</v>
      </c>
      <c r="U40" s="19">
        <f t="shared" ref="U40:U45" si="21">+O40*E40%</f>
        <v>1693.4438873960457</v>
      </c>
      <c r="V40" s="19">
        <f t="shared" ref="V40:V45" si="22">+Q40*E40/100</f>
        <v>1386.9305437773614</v>
      </c>
      <c r="W40" s="19">
        <f t="shared" ref="W40:W45" si="23">+Q40-V40</f>
        <v>6275.6691456003246</v>
      </c>
      <c r="X40" s="19">
        <f t="shared" ref="X40:X45" si="24">W40*E40/100</f>
        <v>1135.8961153536588</v>
      </c>
      <c r="Y40" s="19">
        <f>W40-X40</f>
        <v>5139.7730302466662</v>
      </c>
      <c r="Z40" s="19">
        <v>0</v>
      </c>
      <c r="AA40" s="19">
        <f t="shared" ref="AA40:AA45" si="25">Y40*E40/100</f>
        <v>930.2989184746466</v>
      </c>
      <c r="AB40" s="19">
        <f t="shared" ref="AB40:AB45" si="26">Y40-AA40</f>
        <v>4209.4741117720196</v>
      </c>
      <c r="AC40" s="19">
        <v>0</v>
      </c>
      <c r="AD40" s="19">
        <f t="shared" si="16"/>
        <v>761.9148142307356</v>
      </c>
      <c r="AE40" s="19">
        <f t="shared" si="18"/>
        <v>3447.5592975412837</v>
      </c>
    </row>
    <row r="41" spans="1:31" ht="19.899999999999999" customHeight="1" x14ac:dyDescent="0.25">
      <c r="A41" s="14" t="s">
        <v>38</v>
      </c>
      <c r="B41" s="15">
        <v>40602</v>
      </c>
      <c r="C41" s="16">
        <v>1</v>
      </c>
      <c r="D41" s="17">
        <v>32773</v>
      </c>
      <c r="E41" s="18">
        <v>18.100000000000001</v>
      </c>
      <c r="F41" s="21">
        <v>13.91</v>
      </c>
      <c r="G41" s="19">
        <v>0</v>
      </c>
      <c r="H41" s="19">
        <v>0</v>
      </c>
      <c r="I41" s="19">
        <v>0</v>
      </c>
      <c r="J41" s="19">
        <v>32236.690057534248</v>
      </c>
      <c r="K41" s="19">
        <v>26401.849157120549</v>
      </c>
      <c r="L41" s="19">
        <v>21623.114459681728</v>
      </c>
      <c r="M41" s="19">
        <v>17709.330742479335</v>
      </c>
      <c r="N41" s="19">
        <v>14503.941878090574</v>
      </c>
      <c r="O41" s="19">
        <v>11878.72839815618</v>
      </c>
      <c r="P41" s="19">
        <v>0</v>
      </c>
      <c r="Q41" s="19">
        <f t="shared" si="19"/>
        <v>9728.6785580899104</v>
      </c>
      <c r="R41" s="19">
        <v>15063.669257520665</v>
      </c>
      <c r="S41" s="19">
        <v>3205.3888643887603</v>
      </c>
      <c r="T41" s="19">
        <f t="shared" si="20"/>
        <v>2625.2134799343944</v>
      </c>
      <c r="U41" s="19">
        <f t="shared" si="21"/>
        <v>2150.0498400662686</v>
      </c>
      <c r="V41" s="19">
        <f t="shared" si="22"/>
        <v>1760.8908190142738</v>
      </c>
      <c r="W41" s="19">
        <f t="shared" si="23"/>
        <v>7967.7877390756366</v>
      </c>
      <c r="X41" s="19">
        <f t="shared" si="24"/>
        <v>1442.1695807726903</v>
      </c>
      <c r="Y41" s="19">
        <f>W41-X41</f>
        <v>6525.6181583029465</v>
      </c>
      <c r="Z41" s="19">
        <v>0</v>
      </c>
      <c r="AA41" s="19">
        <f t="shared" si="25"/>
        <v>1181.1368866528333</v>
      </c>
      <c r="AB41" s="19">
        <f t="shared" si="26"/>
        <v>5344.4812716501128</v>
      </c>
      <c r="AC41" s="19">
        <v>0</v>
      </c>
      <c r="AD41" s="19">
        <f t="shared" si="16"/>
        <v>967.35111016867052</v>
      </c>
      <c r="AE41" s="19">
        <f t="shared" si="18"/>
        <v>4377.130161481442</v>
      </c>
    </row>
    <row r="42" spans="1:31" ht="19.899999999999999" customHeight="1" x14ac:dyDescent="0.25">
      <c r="A42" s="14" t="s">
        <v>38</v>
      </c>
      <c r="B42" s="15">
        <v>40602</v>
      </c>
      <c r="C42" s="16">
        <v>1</v>
      </c>
      <c r="D42" s="17">
        <v>1073703333</v>
      </c>
      <c r="E42" s="18">
        <v>18.100000000000001</v>
      </c>
      <c r="F42" s="21">
        <v>13.91</v>
      </c>
      <c r="G42" s="19">
        <v>0</v>
      </c>
      <c r="H42" s="19">
        <v>0</v>
      </c>
      <c r="I42" s="19">
        <v>0</v>
      </c>
      <c r="J42" s="19">
        <v>1055919336.8273726</v>
      </c>
      <c r="K42" s="19">
        <v>864797936.86161804</v>
      </c>
      <c r="L42" s="19">
        <v>708269510.28966522</v>
      </c>
      <c r="M42" s="19">
        <v>580072728.92723584</v>
      </c>
      <c r="N42" s="19">
        <v>475079564.99140614</v>
      </c>
      <c r="O42" s="19">
        <v>389090163.7279616</v>
      </c>
      <c r="P42" s="19">
        <v>0</v>
      </c>
      <c r="Q42" s="19">
        <f t="shared" si="19"/>
        <v>318664844.09320056</v>
      </c>
      <c r="R42" s="19">
        <v>493630604.07276416</v>
      </c>
      <c r="S42" s="19">
        <v>104993163.9358297</v>
      </c>
      <c r="T42" s="19">
        <f t="shared" si="20"/>
        <v>85989401.263444528</v>
      </c>
      <c r="U42" s="19">
        <f t="shared" si="21"/>
        <v>70425319.634761065</v>
      </c>
      <c r="V42" s="19">
        <f t="shared" si="22"/>
        <v>57678336.780869305</v>
      </c>
      <c r="W42" s="19">
        <f t="shared" si="23"/>
        <v>260986507.31233126</v>
      </c>
      <c r="X42" s="19">
        <f t="shared" si="24"/>
        <v>47238557.823531963</v>
      </c>
      <c r="Y42" s="19">
        <f>W42-X42-2500000</f>
        <v>211247949.4887993</v>
      </c>
      <c r="Z42" s="19">
        <v>0</v>
      </c>
      <c r="AA42" s="19">
        <f t="shared" si="25"/>
        <v>38235878.857472681</v>
      </c>
      <c r="AB42" s="19">
        <f t="shared" si="26"/>
        <v>173012070.63132662</v>
      </c>
      <c r="AC42" s="19">
        <v>0</v>
      </c>
      <c r="AD42" s="19">
        <f t="shared" si="16"/>
        <v>31315184.784270119</v>
      </c>
      <c r="AE42" s="19">
        <f t="shared" si="18"/>
        <v>141696885.84705651</v>
      </c>
    </row>
    <row r="43" spans="1:31" ht="19.899999999999999" customHeight="1" x14ac:dyDescent="0.25">
      <c r="A43" s="14" t="s">
        <v>38</v>
      </c>
      <c r="B43" s="15">
        <v>40854</v>
      </c>
      <c r="C43" s="16">
        <v>1</v>
      </c>
      <c r="D43" s="17">
        <v>40754928</v>
      </c>
      <c r="E43" s="18">
        <v>18.100000000000001</v>
      </c>
      <c r="F43" s="21">
        <v>13.91</v>
      </c>
      <c r="G43" s="19">
        <v>0</v>
      </c>
      <c r="H43" s="19">
        <v>0</v>
      </c>
      <c r="I43" s="19">
        <v>0</v>
      </c>
      <c r="J43" s="19">
        <v>0</v>
      </c>
      <c r="K43" s="19">
        <v>37825740.19079452</v>
      </c>
      <c r="L43" s="19">
        <v>30979281.216260709</v>
      </c>
      <c r="M43" s="19">
        <v>25372031.316117518</v>
      </c>
      <c r="N43" s="19">
        <v>20779693.647900246</v>
      </c>
      <c r="O43" s="19">
        <v>17018569.0976303</v>
      </c>
      <c r="P43" s="19">
        <v>0</v>
      </c>
      <c r="Q43" s="19">
        <f t="shared" si="19"/>
        <v>13938208.090959216</v>
      </c>
      <c r="R43" s="19">
        <v>15382896.683882482</v>
      </c>
      <c r="S43" s="19">
        <v>4592337.6682172716</v>
      </c>
      <c r="T43" s="19">
        <f t="shared" si="20"/>
        <v>3761124.5502699451</v>
      </c>
      <c r="U43" s="19">
        <f t="shared" si="21"/>
        <v>3080361.0066710846</v>
      </c>
      <c r="V43" s="19">
        <f t="shared" si="22"/>
        <v>2522815.6644636183</v>
      </c>
      <c r="W43" s="19">
        <f t="shared" si="23"/>
        <v>11415392.426495597</v>
      </c>
      <c r="X43" s="19">
        <f t="shared" si="24"/>
        <v>2066186.0291957033</v>
      </c>
      <c r="Y43" s="19">
        <f>W43-X43</f>
        <v>9349206.3972998932</v>
      </c>
      <c r="Z43" s="19">
        <v>0</v>
      </c>
      <c r="AA43" s="19">
        <f t="shared" si="25"/>
        <v>1692206.3579112806</v>
      </c>
      <c r="AB43" s="19">
        <f t="shared" si="26"/>
        <v>7657000.0393886128</v>
      </c>
      <c r="AC43" s="19">
        <v>0</v>
      </c>
      <c r="AD43" s="19">
        <f t="shared" si="16"/>
        <v>1385917.007129339</v>
      </c>
      <c r="AE43" s="19">
        <f t="shared" si="18"/>
        <v>6271083.0322592743</v>
      </c>
    </row>
    <row r="44" spans="1:31" ht="19.899999999999999" customHeight="1" x14ac:dyDescent="0.25">
      <c r="A44" s="14" t="s">
        <v>38</v>
      </c>
      <c r="B44" s="15">
        <v>41312</v>
      </c>
      <c r="C44" s="16">
        <v>1</v>
      </c>
      <c r="D44" s="17">
        <f>816733-72936</f>
        <v>743797</v>
      </c>
      <c r="E44" s="18">
        <v>18.100000000000001</v>
      </c>
      <c r="F44" s="21">
        <v>13.91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724694.22640000004</v>
      </c>
      <c r="M44" s="19">
        <v>593524.57142159995</v>
      </c>
      <c r="N44" s="19">
        <v>486096.62399429036</v>
      </c>
      <c r="O44" s="19">
        <v>398113.1350513238</v>
      </c>
      <c r="P44" s="19">
        <v>0</v>
      </c>
      <c r="Q44" s="19">
        <f t="shared" si="19"/>
        <v>326054.6576070342</v>
      </c>
      <c r="R44" s="19">
        <v>150272.42857840005</v>
      </c>
      <c r="S44" s="19">
        <v>107427.94742730958</v>
      </c>
      <c r="T44" s="19">
        <f t="shared" si="20"/>
        <v>87983.488942966564</v>
      </c>
      <c r="U44" s="19">
        <f t="shared" si="21"/>
        <v>72058.477444289616</v>
      </c>
      <c r="V44" s="19">
        <f t="shared" si="22"/>
        <v>59015.893026873193</v>
      </c>
      <c r="W44" s="19">
        <f t="shared" si="23"/>
        <v>267038.76458016102</v>
      </c>
      <c r="X44" s="19">
        <f t="shared" si="24"/>
        <v>48334.01638900915</v>
      </c>
      <c r="Y44" s="19">
        <f>W44-X44</f>
        <v>218704.74819115188</v>
      </c>
      <c r="Z44" s="19">
        <v>0</v>
      </c>
      <c r="AA44" s="19">
        <f t="shared" si="25"/>
        <v>39585.559422598497</v>
      </c>
      <c r="AB44" s="19">
        <f t="shared" si="26"/>
        <v>179119.18876855337</v>
      </c>
      <c r="AC44" s="19">
        <v>0</v>
      </c>
      <c r="AD44" s="19">
        <f t="shared" si="16"/>
        <v>32420.573167108163</v>
      </c>
      <c r="AE44" s="19">
        <f t="shared" si="18"/>
        <v>146698.6156014452</v>
      </c>
    </row>
    <row r="45" spans="1:31" ht="19.899999999999999" customHeight="1" x14ac:dyDescent="0.25">
      <c r="A45" s="14" t="s">
        <v>38</v>
      </c>
      <c r="B45" s="15">
        <v>41312</v>
      </c>
      <c r="C45" s="16">
        <v>1</v>
      </c>
      <c r="D45" s="17">
        <v>554841</v>
      </c>
      <c r="E45" s="18">
        <v>18.100000000000001</v>
      </c>
      <c r="F45" s="21">
        <v>13.91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488453.18010684929</v>
      </c>
      <c r="N45" s="19">
        <v>400043.15450750955</v>
      </c>
      <c r="O45" s="19">
        <v>327635.34354165033</v>
      </c>
      <c r="P45" s="19">
        <v>0</v>
      </c>
      <c r="Q45" s="19">
        <f>+O45+P45-U45</f>
        <v>268333.34636061161</v>
      </c>
      <c r="R45" s="19">
        <v>66387.819893150707</v>
      </c>
      <c r="S45" s="19">
        <v>88410.025599339744</v>
      </c>
      <c r="T45" s="19">
        <f t="shared" si="20"/>
        <v>72407.810965859244</v>
      </c>
      <c r="U45" s="19">
        <f t="shared" si="21"/>
        <v>59301.997181038714</v>
      </c>
      <c r="V45" s="19">
        <f t="shared" si="22"/>
        <v>48568.33569127071</v>
      </c>
      <c r="W45" s="19">
        <f t="shared" si="23"/>
        <v>219765.0106693409</v>
      </c>
      <c r="X45" s="19">
        <f t="shared" si="24"/>
        <v>39777.466931150702</v>
      </c>
      <c r="Y45" s="19">
        <f>W45-X45</f>
        <v>179987.5437381902</v>
      </c>
      <c r="Z45" s="19">
        <v>0</v>
      </c>
      <c r="AA45" s="19">
        <f t="shared" si="25"/>
        <v>32577.74541661243</v>
      </c>
      <c r="AB45" s="19">
        <f t="shared" si="26"/>
        <v>147409.79832157778</v>
      </c>
      <c r="AC45" s="19">
        <v>0</v>
      </c>
      <c r="AD45" s="19">
        <f t="shared" si="16"/>
        <v>26681.173496205578</v>
      </c>
      <c r="AE45" s="19">
        <f>AB45-AD45</f>
        <v>120728.6248253722</v>
      </c>
    </row>
    <row r="46" spans="1:31" ht="19.899999999999999" customHeight="1" x14ac:dyDescent="0.25">
      <c r="A46" s="14" t="s">
        <v>38</v>
      </c>
      <c r="B46" s="15">
        <v>43190</v>
      </c>
      <c r="C46" s="16">
        <v>1</v>
      </c>
      <c r="D46" s="17">
        <v>-2500000</v>
      </c>
      <c r="E46" s="18">
        <v>18.100000000000001</v>
      </c>
      <c r="F46" s="21">
        <v>13.91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</row>
    <row r="47" spans="1:31" ht="19.899999999999999" customHeight="1" x14ac:dyDescent="0.25">
      <c r="A47" s="14" t="s">
        <v>38</v>
      </c>
      <c r="B47" s="15">
        <v>43602</v>
      </c>
      <c r="C47" s="16">
        <v>1</v>
      </c>
      <c r="D47" s="17">
        <f t="shared" ref="D47:D54" si="27">Z47</f>
        <v>152846</v>
      </c>
      <c r="E47" s="18">
        <v>18.100000000000001</v>
      </c>
      <c r="F47" s="21">
        <v>13.91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152846</v>
      </c>
      <c r="AA47" s="19">
        <v>24178.562175342471</v>
      </c>
      <c r="AB47" s="19">
        <f t="shared" ref="AB47:AB54" si="28">Z47-AA47</f>
        <v>128667.43782465754</v>
      </c>
      <c r="AC47" s="19">
        <v>0</v>
      </c>
      <c r="AD47" s="19">
        <f t="shared" si="16"/>
        <v>23288.806246263019</v>
      </c>
      <c r="AE47" s="19">
        <f>AB47-AD47</f>
        <v>105378.63157839452</v>
      </c>
    </row>
    <row r="48" spans="1:31" ht="19.899999999999999" customHeight="1" x14ac:dyDescent="0.25">
      <c r="A48" s="14" t="s">
        <v>38</v>
      </c>
      <c r="B48" s="15">
        <v>43616</v>
      </c>
      <c r="C48" s="16">
        <v>1</v>
      </c>
      <c r="D48" s="17">
        <f t="shared" si="27"/>
        <v>583338</v>
      </c>
      <c r="E48" s="18">
        <v>18.100000000000001</v>
      </c>
      <c r="F48" s="21">
        <v>13.91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583338</v>
      </c>
      <c r="AA48" s="19">
        <v>88227.8747671233</v>
      </c>
      <c r="AB48" s="19">
        <f t="shared" si="28"/>
        <v>495110.12523287669</v>
      </c>
      <c r="AC48" s="19">
        <v>0</v>
      </c>
      <c r="AD48" s="19">
        <f t="shared" si="16"/>
        <v>89614.932667150686</v>
      </c>
      <c r="AE48" s="19">
        <f>AB48-AD48</f>
        <v>405495.192565726</v>
      </c>
    </row>
    <row r="49" spans="1:33" ht="19.899999999999999" customHeight="1" x14ac:dyDescent="0.25">
      <c r="A49" s="14" t="s">
        <v>38</v>
      </c>
      <c r="B49" s="15">
        <v>43677</v>
      </c>
      <c r="C49" s="16">
        <v>1</v>
      </c>
      <c r="D49" s="17">
        <f t="shared" si="27"/>
        <v>26953.13</v>
      </c>
      <c r="E49" s="18">
        <v>18.100000000000001</v>
      </c>
      <c r="F49" s="21">
        <v>13.91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26953.13</v>
      </c>
      <c r="AA49" s="19">
        <v>3261.25488580822</v>
      </c>
      <c r="AB49" s="19">
        <f t="shared" si="28"/>
        <v>23691.875114191782</v>
      </c>
      <c r="AC49" s="19">
        <v>0</v>
      </c>
      <c r="AD49" s="19">
        <f t="shared" si="16"/>
        <v>4288.2293956687126</v>
      </c>
      <c r="AE49" s="19">
        <f>AB49-AD49</f>
        <v>19403.645718523068</v>
      </c>
    </row>
    <row r="50" spans="1:33" ht="19.899999999999999" customHeight="1" x14ac:dyDescent="0.25">
      <c r="A50" s="14" t="s">
        <v>38</v>
      </c>
      <c r="B50" s="15">
        <v>43677</v>
      </c>
      <c r="C50" s="16">
        <v>1</v>
      </c>
      <c r="D50" s="17">
        <f t="shared" si="27"/>
        <v>1100000</v>
      </c>
      <c r="E50" s="18">
        <v>18.100000000000001</v>
      </c>
      <c r="F50" s="21">
        <v>13.91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1100000</v>
      </c>
      <c r="AA50" s="19">
        <v>133096.98630136988</v>
      </c>
      <c r="AB50" s="19">
        <f t="shared" si="28"/>
        <v>966903.01369863015</v>
      </c>
      <c r="AC50" s="19">
        <v>0</v>
      </c>
      <c r="AD50" s="19">
        <f t="shared" si="16"/>
        <v>175009.44547945209</v>
      </c>
      <c r="AE50" s="19">
        <f>AB50-AD50</f>
        <v>791893.56821917812</v>
      </c>
    </row>
    <row r="51" spans="1:33" ht="19.899999999999999" customHeight="1" x14ac:dyDescent="0.25">
      <c r="A51" s="14" t="s">
        <v>38</v>
      </c>
      <c r="B51" s="15">
        <v>43707</v>
      </c>
      <c r="C51" s="16">
        <v>1</v>
      </c>
      <c r="D51" s="17">
        <f t="shared" si="27"/>
        <v>96000</v>
      </c>
      <c r="E51" s="18">
        <v>18.100000000000001</v>
      </c>
      <c r="F51" s="21">
        <v>13.91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96000</v>
      </c>
      <c r="AA51" s="19">
        <v>10187.572602739727</v>
      </c>
      <c r="AB51" s="19">
        <f t="shared" si="28"/>
        <v>85812.427397260268</v>
      </c>
      <c r="AC51" s="19">
        <v>0</v>
      </c>
      <c r="AD51" s="19">
        <f t="shared" si="16"/>
        <v>15532.049358904111</v>
      </c>
      <c r="AE51" s="19">
        <f t="shared" ref="AE51:AE65" si="29">AB51-AD51</f>
        <v>70280.378038356153</v>
      </c>
    </row>
    <row r="52" spans="1:33" ht="19.899999999999999" customHeight="1" x14ac:dyDescent="0.25">
      <c r="A52" s="14" t="s">
        <v>38</v>
      </c>
      <c r="B52" s="15">
        <v>43738</v>
      </c>
      <c r="C52" s="16">
        <v>1</v>
      </c>
      <c r="D52" s="17">
        <f t="shared" si="27"/>
        <v>50971.22</v>
      </c>
      <c r="E52" s="18">
        <v>18.100000000000001</v>
      </c>
      <c r="F52" s="21">
        <v>13.91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50971.22</v>
      </c>
      <c r="AA52" s="19">
        <v>4625.5334796164389</v>
      </c>
      <c r="AB52" s="19">
        <f t="shared" si="28"/>
        <v>46345.686520383562</v>
      </c>
      <c r="AC52" s="19">
        <v>0</v>
      </c>
      <c r="AD52" s="19">
        <f t="shared" si="16"/>
        <v>8388.5692601894243</v>
      </c>
      <c r="AE52" s="19">
        <f t="shared" si="29"/>
        <v>37957.117260194136</v>
      </c>
    </row>
    <row r="53" spans="1:33" ht="19.899999999999999" customHeight="1" x14ac:dyDescent="0.25">
      <c r="A53" s="14" t="s">
        <v>38</v>
      </c>
      <c r="B53" s="15">
        <v>43769</v>
      </c>
      <c r="C53" s="16">
        <v>1</v>
      </c>
      <c r="D53" s="17">
        <f t="shared" si="27"/>
        <v>88160</v>
      </c>
      <c r="E53" s="18">
        <v>18.100000000000001</v>
      </c>
      <c r="F53" s="21">
        <v>13.91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88160</v>
      </c>
      <c r="AA53" s="19">
        <v>6645.0901917808224</v>
      </c>
      <c r="AB53" s="19">
        <f t="shared" si="28"/>
        <v>81514.909808219178</v>
      </c>
      <c r="AC53" s="19">
        <v>0</v>
      </c>
      <c r="AD53" s="19">
        <f t="shared" si="16"/>
        <v>14754.198675287673</v>
      </c>
      <c r="AE53" s="19">
        <f t="shared" si="29"/>
        <v>66760.711132931508</v>
      </c>
    </row>
    <row r="54" spans="1:33" ht="19.899999999999999" customHeight="1" x14ac:dyDescent="0.25">
      <c r="A54" s="14" t="s">
        <v>38</v>
      </c>
      <c r="B54" s="15">
        <v>43769</v>
      </c>
      <c r="C54" s="16">
        <v>1</v>
      </c>
      <c r="D54" s="17">
        <f t="shared" si="27"/>
        <v>230000</v>
      </c>
      <c r="E54" s="18">
        <v>18.100000000000001</v>
      </c>
      <c r="F54" s="21">
        <v>13.91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230000</v>
      </c>
      <c r="AA54" s="19">
        <v>17336.32876712329</v>
      </c>
      <c r="AB54" s="19">
        <f t="shared" si="28"/>
        <v>212663.67123287672</v>
      </c>
      <c r="AC54" s="19">
        <v>0</v>
      </c>
      <c r="AD54" s="19">
        <f t="shared" si="16"/>
        <v>38492.124493150688</v>
      </c>
      <c r="AE54" s="19">
        <f t="shared" si="29"/>
        <v>174171.54673972604</v>
      </c>
    </row>
    <row r="55" spans="1:33" ht="19.899999999999999" customHeight="1" x14ac:dyDescent="0.25">
      <c r="A55" s="14" t="s">
        <v>38</v>
      </c>
      <c r="B55" s="15">
        <v>43190</v>
      </c>
      <c r="C55" s="16">
        <v>1</v>
      </c>
      <c r="D55" s="19">
        <v>5376062</v>
      </c>
      <c r="E55" s="18">
        <v>18.100000000000001</v>
      </c>
      <c r="F55" s="21">
        <v>13.91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5376062</v>
      </c>
      <c r="X55" s="19">
        <f>W55*E55/100</f>
        <v>973067.22200000007</v>
      </c>
      <c r="Y55" s="19">
        <f t="shared" ref="Y55:Y61" si="30">W55-X55</f>
        <v>4402994.7779999999</v>
      </c>
      <c r="Z55" s="19">
        <v>0</v>
      </c>
      <c r="AA55" s="19">
        <f>Y55*E55/100</f>
        <v>796942.05481800006</v>
      </c>
      <c r="AB55" s="19">
        <f>Y55-AA55</f>
        <v>3606052.7231819998</v>
      </c>
      <c r="AC55" s="19">
        <v>0</v>
      </c>
      <c r="AD55" s="19">
        <f t="shared" si="16"/>
        <v>652695.542895942</v>
      </c>
      <c r="AE55" s="19">
        <f t="shared" si="29"/>
        <v>2953357.1802860578</v>
      </c>
    </row>
    <row r="56" spans="1:33" ht="19.899999999999999" customHeight="1" x14ac:dyDescent="0.25">
      <c r="A56" s="14" t="s">
        <v>39</v>
      </c>
      <c r="B56" s="15">
        <v>39173</v>
      </c>
      <c r="C56" s="16">
        <v>1</v>
      </c>
      <c r="D56" s="23">
        <v>7390</v>
      </c>
      <c r="E56" s="18">
        <v>45.07</v>
      </c>
      <c r="F56" s="18">
        <v>13.91</v>
      </c>
      <c r="G56" s="19">
        <v>3749.3270000000002</v>
      </c>
      <c r="H56" s="19">
        <v>2059.5053211000004</v>
      </c>
      <c r="I56" s="19">
        <v>1131.2862728802302</v>
      </c>
      <c r="J56" s="19">
        <v>621.41554969311051</v>
      </c>
      <c r="K56" s="19">
        <v>341.34356144642561</v>
      </c>
      <c r="L56" s="19">
        <v>187.5000183025216</v>
      </c>
      <c r="M56" s="19">
        <v>102.99376005357512</v>
      </c>
      <c r="N56" s="19">
        <v>56.574472397428814</v>
      </c>
      <c r="O56" s="19">
        <v>31.076357687907649</v>
      </c>
      <c r="P56" s="19">
        <v>0</v>
      </c>
      <c r="Q56" s="19">
        <f t="shared" ref="Q56:Q61" si="31">+O56+P56-U56</f>
        <v>17.07024327796767</v>
      </c>
      <c r="R56" s="19">
        <v>7287.006239946425</v>
      </c>
      <c r="S56" s="19">
        <v>46.419287656146302</v>
      </c>
      <c r="T56" s="19">
        <f t="shared" ref="T56:T61" si="32">+N56*E56%</f>
        <v>25.498114709521165</v>
      </c>
      <c r="U56" s="19">
        <f t="shared" ref="U56:U61" si="33">+O56*E56%</f>
        <v>14.006114409939977</v>
      </c>
      <c r="V56" s="19">
        <f t="shared" ref="V56:V61" si="34">+Q56*E56/100</f>
        <v>7.693558645380028</v>
      </c>
      <c r="W56" s="19">
        <f t="shared" ref="W56:W61" si="35">+Q56-V56</f>
        <v>9.3766846325876418</v>
      </c>
      <c r="X56" s="19">
        <f t="shared" ref="X56:X61" si="36">W56*E56/100*0</f>
        <v>0</v>
      </c>
      <c r="Y56" s="19">
        <f t="shared" si="30"/>
        <v>9.3766846325876418</v>
      </c>
      <c r="Z56" s="19">
        <v>0</v>
      </c>
      <c r="AA56" s="19">
        <v>0</v>
      </c>
      <c r="AB56" s="19">
        <f>(Y56-AA56)</f>
        <v>9.3766846325876418</v>
      </c>
      <c r="AC56" s="19">
        <v>0</v>
      </c>
      <c r="AD56" s="19">
        <f t="shared" si="16"/>
        <v>4.2260717639072505</v>
      </c>
      <c r="AE56" s="19">
        <f t="shared" si="29"/>
        <v>5.1506128686803914</v>
      </c>
    </row>
    <row r="57" spans="1:33" ht="19.899999999999999" customHeight="1" x14ac:dyDescent="0.25">
      <c r="A57" s="14" t="s">
        <v>39</v>
      </c>
      <c r="B57" s="15">
        <v>39539</v>
      </c>
      <c r="C57" s="16">
        <v>1</v>
      </c>
      <c r="D57" s="23">
        <v>29458</v>
      </c>
      <c r="E57" s="18">
        <v>45.07</v>
      </c>
      <c r="F57" s="18">
        <v>13.91</v>
      </c>
      <c r="G57" s="19">
        <v>0</v>
      </c>
      <c r="H57" s="19">
        <v>14693.279399999999</v>
      </c>
      <c r="I57" s="19">
        <v>8071.0183744199994</v>
      </c>
      <c r="J57" s="19">
        <v>4433.4103930689053</v>
      </c>
      <c r="K57" s="19">
        <v>2435.2723289127498</v>
      </c>
      <c r="L57" s="19">
        <v>1337.6950902717736</v>
      </c>
      <c r="M57" s="19">
        <v>734.79591308628528</v>
      </c>
      <c r="N57" s="19">
        <v>403.62339505829652</v>
      </c>
      <c r="O57" s="19">
        <v>221.71033090552228</v>
      </c>
      <c r="P57" s="19">
        <v>0</v>
      </c>
      <c r="Q57" s="19">
        <f t="shared" si="31"/>
        <v>121.7854847664034</v>
      </c>
      <c r="R57" s="19">
        <v>28723.204086913716</v>
      </c>
      <c r="S57" s="19">
        <v>331.17251802798876</v>
      </c>
      <c r="T57" s="19">
        <f t="shared" si="32"/>
        <v>181.91306415277424</v>
      </c>
      <c r="U57" s="19">
        <f t="shared" si="33"/>
        <v>99.924846139118884</v>
      </c>
      <c r="V57" s="19">
        <f t="shared" si="34"/>
        <v>54.888717984218012</v>
      </c>
      <c r="W57" s="19">
        <f t="shared" si="35"/>
        <v>66.896766782185381</v>
      </c>
      <c r="X57" s="19">
        <f t="shared" si="36"/>
        <v>0</v>
      </c>
      <c r="Y57" s="19">
        <f t="shared" si="30"/>
        <v>66.896766782185381</v>
      </c>
      <c r="Z57" s="19">
        <v>0</v>
      </c>
      <c r="AA57" s="19">
        <v>0</v>
      </c>
      <c r="AB57" s="19">
        <f>(Y57-AA57)</f>
        <v>66.896766782185381</v>
      </c>
      <c r="AC57" s="19">
        <v>0</v>
      </c>
      <c r="AD57" s="19">
        <f t="shared" si="16"/>
        <v>30.150372788730952</v>
      </c>
      <c r="AE57" s="19">
        <f t="shared" si="29"/>
        <v>36.746393993454433</v>
      </c>
    </row>
    <row r="58" spans="1:33" ht="19.899999999999999" customHeight="1" x14ac:dyDescent="0.25">
      <c r="A58" s="14" t="s">
        <v>39</v>
      </c>
      <c r="B58" s="15">
        <v>39904</v>
      </c>
      <c r="C58" s="16">
        <v>1</v>
      </c>
      <c r="D58" s="23">
        <v>87610</v>
      </c>
      <c r="E58" s="18">
        <v>45.07</v>
      </c>
      <c r="F58" s="18">
        <v>13.91</v>
      </c>
      <c r="G58" s="19">
        <v>0</v>
      </c>
      <c r="H58" s="19">
        <v>0</v>
      </c>
      <c r="I58" s="19">
        <v>47753.173000000003</v>
      </c>
      <c r="J58" s="19">
        <v>26230.817928900004</v>
      </c>
      <c r="K58" s="19">
        <v>14408.588288344772</v>
      </c>
      <c r="L58" s="19">
        <v>7914.6375467877833</v>
      </c>
      <c r="M58" s="19">
        <v>4347.5104044505297</v>
      </c>
      <c r="N58" s="19">
        <v>2388.0874651646759</v>
      </c>
      <c r="O58" s="19">
        <v>1311.7764446149565</v>
      </c>
      <c r="P58" s="19">
        <v>0</v>
      </c>
      <c r="Q58" s="19">
        <f t="shared" si="31"/>
        <v>720.55880102699564</v>
      </c>
      <c r="R58" s="19">
        <v>83262.489595549472</v>
      </c>
      <c r="S58" s="19">
        <v>1959.4229392858538</v>
      </c>
      <c r="T58" s="19">
        <f t="shared" si="32"/>
        <v>1076.3110205497194</v>
      </c>
      <c r="U58" s="19">
        <f t="shared" si="33"/>
        <v>591.21764358796088</v>
      </c>
      <c r="V58" s="19">
        <f t="shared" si="34"/>
        <v>324.75585162286694</v>
      </c>
      <c r="W58" s="19">
        <f t="shared" si="35"/>
        <v>395.8029494041287</v>
      </c>
      <c r="X58" s="19">
        <f t="shared" si="36"/>
        <v>0</v>
      </c>
      <c r="Y58" s="19">
        <f t="shared" si="30"/>
        <v>395.8029494041287</v>
      </c>
      <c r="Z58" s="19">
        <v>0</v>
      </c>
      <c r="AA58" s="19">
        <v>0</v>
      </c>
      <c r="AB58" s="19">
        <f>(Y58-AA58)</f>
        <v>395.8029494041287</v>
      </c>
      <c r="AC58" s="19">
        <v>0</v>
      </c>
      <c r="AD58" s="19">
        <f t="shared" si="16"/>
        <v>178.38838929644081</v>
      </c>
      <c r="AE58" s="19">
        <f t="shared" si="29"/>
        <v>217.41456010768789</v>
      </c>
    </row>
    <row r="59" spans="1:33" ht="19.899999999999999" customHeight="1" x14ac:dyDescent="0.25">
      <c r="A59" s="14" t="s">
        <v>39</v>
      </c>
      <c r="B59" s="15">
        <v>40594</v>
      </c>
      <c r="C59" s="16">
        <v>1</v>
      </c>
      <c r="D59" s="23">
        <v>48882819</v>
      </c>
      <c r="E59" s="18">
        <v>45.07</v>
      </c>
      <c r="F59" s="18">
        <v>13.91</v>
      </c>
      <c r="G59" s="19">
        <v>0</v>
      </c>
      <c r="H59" s="19">
        <v>0</v>
      </c>
      <c r="I59" s="19">
        <v>0</v>
      </c>
      <c r="J59" s="19">
        <v>46472062.517994523</v>
      </c>
      <c r="K59" s="19">
        <v>25527103.941134393</v>
      </c>
      <c r="L59" s="19">
        <v>14022038.194865122</v>
      </c>
      <c r="M59" s="19">
        <v>7702305.580439412</v>
      </c>
      <c r="N59" s="19">
        <v>4230876.4553353693</v>
      </c>
      <c r="O59" s="19">
        <v>2324020.4369157185</v>
      </c>
      <c r="P59" s="19">
        <v>0</v>
      </c>
      <c r="Q59" s="19">
        <f t="shared" si="31"/>
        <v>1276584.4259978042</v>
      </c>
      <c r="R59" s="19">
        <v>41180513.419560589</v>
      </c>
      <c r="S59" s="19">
        <v>3471429.1251040427</v>
      </c>
      <c r="T59" s="19">
        <f t="shared" si="32"/>
        <v>1906856.0184196508</v>
      </c>
      <c r="U59" s="19">
        <f t="shared" si="33"/>
        <v>1047436.0109179143</v>
      </c>
      <c r="V59" s="19">
        <f t="shared" si="34"/>
        <v>575356.60079721035</v>
      </c>
      <c r="W59" s="19">
        <f t="shared" si="35"/>
        <v>701227.8252005938</v>
      </c>
      <c r="X59" s="19">
        <f t="shared" si="36"/>
        <v>0</v>
      </c>
      <c r="Y59" s="19">
        <f t="shared" si="30"/>
        <v>701227.8252005938</v>
      </c>
      <c r="Z59" s="19">
        <v>0</v>
      </c>
      <c r="AA59" s="19">
        <v>0</v>
      </c>
      <c r="AB59" s="19">
        <f>Y59-AA59</f>
        <v>701227.8252005938</v>
      </c>
      <c r="AC59" s="19">
        <v>0</v>
      </c>
      <c r="AD59" s="19">
        <f t="shared" si="16"/>
        <v>316043.38081790763</v>
      </c>
      <c r="AE59" s="19">
        <f t="shared" si="29"/>
        <v>385184.44438268617</v>
      </c>
      <c r="AG59" s="3"/>
    </row>
    <row r="60" spans="1:33" ht="19.899999999999999" customHeight="1" x14ac:dyDescent="0.25">
      <c r="A60" s="14" t="s">
        <v>39</v>
      </c>
      <c r="B60" s="15">
        <v>40789</v>
      </c>
      <c r="C60" s="16">
        <v>1</v>
      </c>
      <c r="D60" s="23">
        <v>900108</v>
      </c>
      <c r="E60" s="18">
        <v>45.07</v>
      </c>
      <c r="F60" s="18">
        <v>13.91</v>
      </c>
      <c r="G60" s="19">
        <v>0</v>
      </c>
      <c r="H60" s="19">
        <v>0</v>
      </c>
      <c r="I60" s="19">
        <v>0</v>
      </c>
      <c r="J60" s="19">
        <v>0</v>
      </c>
      <c r="K60" s="19">
        <v>669943.17575561639</v>
      </c>
      <c r="L60" s="19">
        <v>367999.78644256009</v>
      </c>
      <c r="M60" s="19">
        <v>202142.28269289827</v>
      </c>
      <c r="N60" s="19">
        <v>111036.75588320901</v>
      </c>
      <c r="O60" s="19">
        <v>60992.490006646716</v>
      </c>
      <c r="P60" s="19">
        <v>0</v>
      </c>
      <c r="Q60" s="19">
        <f t="shared" si="31"/>
        <v>33503.174760651047</v>
      </c>
      <c r="R60" s="19">
        <v>697965.7173071017</v>
      </c>
      <c r="S60" s="19">
        <v>91105.526809689254</v>
      </c>
      <c r="T60" s="19">
        <f t="shared" si="32"/>
        <v>50044.265876562298</v>
      </c>
      <c r="U60" s="19">
        <f t="shared" si="33"/>
        <v>27489.315245995673</v>
      </c>
      <c r="V60" s="19">
        <f t="shared" si="34"/>
        <v>15099.880864625426</v>
      </c>
      <c r="W60" s="19">
        <f t="shared" si="35"/>
        <v>18403.293896025622</v>
      </c>
      <c r="X60" s="19">
        <f t="shared" si="36"/>
        <v>0</v>
      </c>
      <c r="Y60" s="19">
        <f t="shared" si="30"/>
        <v>18403.293896025622</v>
      </c>
      <c r="Z60" s="19">
        <v>0</v>
      </c>
      <c r="AA60" s="19">
        <v>0</v>
      </c>
      <c r="AB60" s="19">
        <f>Y60-AA60</f>
        <v>18403.293896025622</v>
      </c>
      <c r="AC60" s="19">
        <v>0</v>
      </c>
      <c r="AD60" s="19">
        <f t="shared" si="16"/>
        <v>8294.364558938747</v>
      </c>
      <c r="AE60" s="19">
        <f t="shared" si="29"/>
        <v>10108.929337086875</v>
      </c>
    </row>
    <row r="61" spans="1:33" ht="19.899999999999999" customHeight="1" x14ac:dyDescent="0.25">
      <c r="A61" s="14" t="s">
        <v>39</v>
      </c>
      <c r="B61" s="15">
        <v>41082</v>
      </c>
      <c r="C61" s="16">
        <v>1</v>
      </c>
      <c r="D61" s="23">
        <v>420860</v>
      </c>
      <c r="E61" s="18">
        <v>45.07</v>
      </c>
      <c r="F61" s="18">
        <v>13.91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274295.4746191781</v>
      </c>
      <c r="M61" s="19">
        <v>150670.50420831452</v>
      </c>
      <c r="N61" s="19">
        <v>82763.307961627172</v>
      </c>
      <c r="O61" s="19">
        <v>45461.88506332181</v>
      </c>
      <c r="P61" s="19">
        <v>0</v>
      </c>
      <c r="Q61" s="19">
        <f t="shared" si="31"/>
        <v>24972.213465282672</v>
      </c>
      <c r="R61" s="19">
        <v>270189.49579168548</v>
      </c>
      <c r="S61" s="19">
        <v>67907.196246687352</v>
      </c>
      <c r="T61" s="19">
        <f t="shared" si="32"/>
        <v>37301.422898305362</v>
      </c>
      <c r="U61" s="19">
        <f t="shared" si="33"/>
        <v>20489.671598039138</v>
      </c>
      <c r="V61" s="19">
        <f t="shared" si="34"/>
        <v>11254.976608802899</v>
      </c>
      <c r="W61" s="19">
        <f t="shared" si="35"/>
        <v>13717.236856479773</v>
      </c>
      <c r="X61" s="19">
        <f t="shared" si="36"/>
        <v>0</v>
      </c>
      <c r="Y61" s="19">
        <f t="shared" si="30"/>
        <v>13717.236856479773</v>
      </c>
      <c r="Z61" s="19">
        <v>0</v>
      </c>
      <c r="AA61" s="19">
        <v>0</v>
      </c>
      <c r="AB61" s="19">
        <f>Y61-AA61</f>
        <v>13717.236856479773</v>
      </c>
      <c r="AC61" s="19">
        <v>0</v>
      </c>
      <c r="AD61" s="19">
        <f t="shared" si="16"/>
        <v>6182.3586512154343</v>
      </c>
      <c r="AE61" s="19">
        <f t="shared" si="29"/>
        <v>7534.8782052643382</v>
      </c>
    </row>
    <row r="62" spans="1:33" ht="19.899999999999999" customHeight="1" x14ac:dyDescent="0.25">
      <c r="A62" s="14" t="s">
        <v>39</v>
      </c>
      <c r="B62" s="15">
        <v>43699</v>
      </c>
      <c r="C62" s="16">
        <v>1</v>
      </c>
      <c r="D62" s="17">
        <f>Z62</f>
        <v>66500</v>
      </c>
      <c r="E62" s="18">
        <v>45.07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66500</v>
      </c>
      <c r="AA62" s="19">
        <v>18229.271506849313</v>
      </c>
      <c r="AB62" s="19">
        <f>Z62-AA62</f>
        <v>48270.728493150687</v>
      </c>
      <c r="AC62" s="19">
        <v>0</v>
      </c>
      <c r="AD62" s="19">
        <f t="shared" si="16"/>
        <v>21755.617331863014</v>
      </c>
      <c r="AE62" s="19">
        <f t="shared" si="29"/>
        <v>26515.111161287674</v>
      </c>
    </row>
    <row r="63" spans="1:33" ht="19.899999999999999" customHeight="1" x14ac:dyDescent="0.25">
      <c r="A63" s="14" t="s">
        <v>39</v>
      </c>
      <c r="B63" s="15">
        <v>43719</v>
      </c>
      <c r="C63" s="16">
        <v>1</v>
      </c>
      <c r="D63" s="17">
        <f>Z63</f>
        <v>139175</v>
      </c>
      <c r="E63" s="18">
        <v>45.07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139175</v>
      </c>
      <c r="AA63" s="19">
        <v>34714.210534246573</v>
      </c>
      <c r="AB63" s="19">
        <f>Z63-AA63</f>
        <v>104460.78946575342</v>
      </c>
      <c r="AC63" s="19">
        <v>0</v>
      </c>
      <c r="AD63" s="19">
        <f t="shared" si="16"/>
        <v>47080.477812215075</v>
      </c>
      <c r="AE63" s="19">
        <f t="shared" si="29"/>
        <v>57380.311653538345</v>
      </c>
    </row>
    <row r="64" spans="1:33" ht="19.899999999999999" customHeight="1" x14ac:dyDescent="0.25">
      <c r="A64" s="14" t="s">
        <v>39</v>
      </c>
      <c r="B64" s="15">
        <v>43769</v>
      </c>
      <c r="C64" s="16">
        <v>1</v>
      </c>
      <c r="D64" s="17">
        <f>Z64</f>
        <v>85050</v>
      </c>
      <c r="E64" s="18">
        <v>45.07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85050</v>
      </c>
      <c r="AA64" s="19">
        <v>15962.929643835616</v>
      </c>
      <c r="AB64" s="19">
        <f>Z64-AA64</f>
        <v>69087.07035616439</v>
      </c>
      <c r="AC64" s="19">
        <v>0</v>
      </c>
      <c r="AD64" s="19">
        <f t="shared" si="16"/>
        <v>31137.542609523294</v>
      </c>
      <c r="AE64" s="19">
        <f t="shared" si="29"/>
        <v>37949.527746641092</v>
      </c>
    </row>
    <row r="65" spans="1:31" ht="19.899999999999999" customHeight="1" x14ac:dyDescent="0.25">
      <c r="A65" s="14" t="s">
        <v>39</v>
      </c>
      <c r="B65" s="15">
        <v>43555</v>
      </c>
      <c r="C65" s="16">
        <v>1</v>
      </c>
      <c r="D65" s="19">
        <v>95098</v>
      </c>
      <c r="E65" s="18">
        <v>45.07</v>
      </c>
      <c r="F65" s="18">
        <v>13.91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95098</v>
      </c>
      <c r="Z65" s="19">
        <v>0</v>
      </c>
      <c r="AA65" s="19">
        <v>0</v>
      </c>
      <c r="AB65" s="19">
        <f>Y65-AA65</f>
        <v>95098</v>
      </c>
      <c r="AC65" s="19">
        <v>0</v>
      </c>
      <c r="AD65" s="19">
        <f t="shared" si="16"/>
        <v>42860.668600000005</v>
      </c>
      <c r="AE65" s="19">
        <f t="shared" si="29"/>
        <v>52237.331399999995</v>
      </c>
    </row>
    <row r="66" spans="1:31" ht="19.899999999999999" customHeight="1" x14ac:dyDescent="0.25">
      <c r="A66" s="14" t="s">
        <v>39</v>
      </c>
      <c r="B66" s="15">
        <v>44173</v>
      </c>
      <c r="C66" s="16">
        <v>1</v>
      </c>
      <c r="D66" s="17">
        <f>AC66</f>
        <v>31070</v>
      </c>
      <c r="E66" s="18">
        <v>45.07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31070</v>
      </c>
      <c r="AD66" s="19">
        <v>4335.2524301369858</v>
      </c>
      <c r="AE66" s="19">
        <f>AC66-AD66</f>
        <v>26734.747569863015</v>
      </c>
    </row>
    <row r="67" spans="1:31" ht="19.899999999999999" customHeight="1" x14ac:dyDescent="0.25">
      <c r="A67" s="14" t="s">
        <v>39</v>
      </c>
      <c r="B67" s="15">
        <v>44226</v>
      </c>
      <c r="C67" s="16">
        <v>1</v>
      </c>
      <c r="D67" s="17">
        <f>AC67</f>
        <v>124900</v>
      </c>
      <c r="E67" s="18">
        <v>45.07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124900</v>
      </c>
      <c r="AD67" s="19">
        <v>0</v>
      </c>
      <c r="AE67" s="19">
        <f>AC67-AD67</f>
        <v>124900</v>
      </c>
    </row>
    <row r="68" spans="1:31" ht="19.899999999999999" customHeight="1" x14ac:dyDescent="0.25">
      <c r="A68" s="14" t="s">
        <v>39</v>
      </c>
      <c r="B68" s="15">
        <v>44226</v>
      </c>
      <c r="C68" s="16">
        <v>1</v>
      </c>
      <c r="D68" s="17">
        <f>AC68</f>
        <v>266450</v>
      </c>
      <c r="E68" s="18">
        <v>45.07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266450</v>
      </c>
      <c r="AD68" s="19">
        <v>0</v>
      </c>
      <c r="AE68" s="19">
        <f>AC68-AD68</f>
        <v>266450</v>
      </c>
    </row>
    <row r="69" spans="1:31" ht="19.899999999999999" customHeight="1" x14ac:dyDescent="0.25">
      <c r="A69" s="14" t="s">
        <v>39</v>
      </c>
      <c r="B69" s="15">
        <v>44286</v>
      </c>
      <c r="C69" s="16">
        <v>1</v>
      </c>
      <c r="D69" s="17">
        <f>AC69</f>
        <v>233410</v>
      </c>
      <c r="E69" s="18">
        <v>45.07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233410</v>
      </c>
      <c r="AD69" s="19">
        <v>0</v>
      </c>
      <c r="AE69" s="19">
        <f>AC69-AD69</f>
        <v>233410</v>
      </c>
    </row>
    <row r="70" spans="1:31" ht="19.899999999999999" customHeight="1" x14ac:dyDescent="0.25">
      <c r="A70" s="14" t="s">
        <v>40</v>
      </c>
      <c r="B70" s="15">
        <v>40602</v>
      </c>
      <c r="C70" s="16">
        <v>1</v>
      </c>
      <c r="D70" s="17">
        <f>7386502-686502</f>
        <v>6700000</v>
      </c>
      <c r="E70" s="18">
        <v>31.23</v>
      </c>
      <c r="F70" s="21">
        <v>25.89</v>
      </c>
      <c r="G70" s="19">
        <v>0</v>
      </c>
      <c r="H70" s="19">
        <v>0</v>
      </c>
      <c r="I70" s="19">
        <v>5130692.5</v>
      </c>
      <c r="J70" s="19">
        <v>3528377.2322499999</v>
      </c>
      <c r="K70" s="19">
        <v>2426465.0226183245</v>
      </c>
      <c r="L70" s="19">
        <v>1668679.9960546216</v>
      </c>
      <c r="M70" s="19">
        <v>1147551.2332867633</v>
      </c>
      <c r="N70" s="19">
        <v>789170.98313130718</v>
      </c>
      <c r="O70" s="19">
        <v>542712.88509939995</v>
      </c>
      <c r="P70" s="19">
        <v>0</v>
      </c>
      <c r="Q70" s="19">
        <f>+O70+P70-U70</f>
        <v>373223.65108285734</v>
      </c>
      <c r="R70" s="19">
        <v>5552448.7667132365</v>
      </c>
      <c r="S70" s="19">
        <v>358380.25015545613</v>
      </c>
      <c r="T70" s="19">
        <f>+N70*E70%</f>
        <v>246458.09803190726</v>
      </c>
      <c r="U70" s="19">
        <f>+O70*E70%</f>
        <v>169489.23401654261</v>
      </c>
      <c r="V70" s="19">
        <f>+Q70*E70/100</f>
        <v>116557.74623317635</v>
      </c>
      <c r="W70" s="19">
        <f>+Q70-V70</f>
        <v>256665.90484968098</v>
      </c>
      <c r="X70" s="19">
        <f>W70*E70/100</f>
        <v>80156.762084555376</v>
      </c>
      <c r="Y70" s="19">
        <f>W70-X70</f>
        <v>176509.14276512561</v>
      </c>
      <c r="Z70" s="19">
        <v>0</v>
      </c>
      <c r="AA70" s="19">
        <f>Y70*E70/100</f>
        <v>55123.805285548726</v>
      </c>
      <c r="AB70" s="19">
        <f>Y70-AA70</f>
        <v>121385.33747957688</v>
      </c>
      <c r="AC70" s="19">
        <v>0</v>
      </c>
      <c r="AD70" s="19">
        <f>AB70*E70/100</f>
        <v>37908.64089487186</v>
      </c>
      <c r="AE70" s="19">
        <f>AB70-AD70</f>
        <v>83476.696584705016</v>
      </c>
    </row>
    <row r="71" spans="1:31" ht="19.899999999999999" customHeight="1" x14ac:dyDescent="0.25">
      <c r="A71" s="14" t="s">
        <v>40</v>
      </c>
      <c r="B71" s="15">
        <v>39173</v>
      </c>
      <c r="C71" s="16">
        <v>1</v>
      </c>
      <c r="D71" s="17">
        <v>686502</v>
      </c>
      <c r="E71" s="18">
        <v>31.23</v>
      </c>
      <c r="F71" s="21">
        <v>25.89</v>
      </c>
      <c r="G71" s="19">
        <v>472107.42539999995</v>
      </c>
      <c r="H71" s="19">
        <v>324668.27644757996</v>
      </c>
      <c r="I71" s="19">
        <v>223274.37371300074</v>
      </c>
      <c r="J71" s="19">
        <v>153545.78680243061</v>
      </c>
      <c r="K71" s="19">
        <v>105593.43758403152</v>
      </c>
      <c r="L71" s="19">
        <v>72616.607026538462</v>
      </c>
      <c r="M71" s="19">
        <v>49938.440652150501</v>
      </c>
      <c r="N71" s="19">
        <v>34342.6656364839</v>
      </c>
      <c r="O71" s="19">
        <v>23617.451158209977</v>
      </c>
      <c r="P71" s="19">
        <v>0</v>
      </c>
      <c r="Q71" s="19">
        <f>+O71+P71-U71</f>
        <v>16241.721161501</v>
      </c>
      <c r="R71" s="19">
        <f>636563.559347849</f>
        <v>636563.55934784899</v>
      </c>
      <c r="S71" s="19">
        <v>15595.775015666601</v>
      </c>
      <c r="T71" s="19">
        <f>+N71*E71%</f>
        <v>10725.214478273923</v>
      </c>
      <c r="U71" s="19">
        <f>+O71*E71%</f>
        <v>7375.7299967089766</v>
      </c>
      <c r="V71" s="19">
        <f>+Q71*E71/100</f>
        <v>5072.2895187367621</v>
      </c>
      <c r="W71" s="19">
        <f>+Q71-V71</f>
        <v>11169.431642764237</v>
      </c>
      <c r="X71" s="19">
        <f>W71*E71/100</f>
        <v>3488.2135020352712</v>
      </c>
      <c r="Y71" s="19">
        <f>W71-X71</f>
        <v>7681.2181407289663</v>
      </c>
      <c r="Z71" s="19">
        <v>0</v>
      </c>
      <c r="AA71" s="19">
        <f>Y71*E71/100</f>
        <v>2398.8444253496559</v>
      </c>
      <c r="AB71" s="19">
        <f>Y71-AA71</f>
        <v>5282.3737153793099</v>
      </c>
      <c r="AC71" s="19">
        <v>0</v>
      </c>
      <c r="AD71" s="19">
        <f>AB71*E71/100</f>
        <v>1649.6853113129587</v>
      </c>
      <c r="AE71" s="19">
        <f>AB71-AD71</f>
        <v>3632.6884040663513</v>
      </c>
    </row>
    <row r="72" spans="1:31" ht="19.899999999999999" customHeight="1" x14ac:dyDescent="0.25">
      <c r="A72" s="14" t="s">
        <v>40</v>
      </c>
      <c r="B72" s="15">
        <v>43922</v>
      </c>
      <c r="C72" s="16">
        <v>1</v>
      </c>
      <c r="D72" s="17">
        <f>AC72</f>
        <v>20686990</v>
      </c>
      <c r="E72" s="18">
        <v>31.23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20686990</v>
      </c>
      <c r="AD72" s="19">
        <v>3734086.7100273981</v>
      </c>
      <c r="AE72" s="19">
        <f>AC72-AD72+AB72</f>
        <v>16952903.289972603</v>
      </c>
    </row>
    <row r="73" spans="1:31" ht="19.899999999999999" customHeight="1" x14ac:dyDescent="0.25">
      <c r="A73" s="14" t="s">
        <v>40</v>
      </c>
      <c r="B73" s="15">
        <v>42814</v>
      </c>
      <c r="C73" s="16">
        <v>1</v>
      </c>
      <c r="D73" s="17">
        <v>40803648</v>
      </c>
      <c r="E73" s="18">
        <v>31.23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23">
        <v>40887572</v>
      </c>
      <c r="Q73" s="23">
        <f>+O73+P73-U73</f>
        <v>40502747.133995615</v>
      </c>
      <c r="R73" s="19">
        <v>0</v>
      </c>
      <c r="S73" s="19">
        <v>0</v>
      </c>
      <c r="T73" s="19">
        <v>0</v>
      </c>
      <c r="U73" s="24">
        <f>+P73*E73%*11/365</f>
        <v>384824.86600438354</v>
      </c>
      <c r="V73" s="19">
        <f>+Q73*E73/100</f>
        <v>12649007.92994683</v>
      </c>
      <c r="W73" s="19">
        <f>+Q73-U73*0-V73-83924</f>
        <v>27769815.204048783</v>
      </c>
      <c r="X73" s="19">
        <f>W73*E73/100</f>
        <v>8672513.2882244345</v>
      </c>
      <c r="Y73" s="19">
        <f>W73-X73</f>
        <v>19097301.915824346</v>
      </c>
      <c r="Z73" s="19">
        <v>0</v>
      </c>
      <c r="AA73" s="19">
        <f>Y73*E73/100</f>
        <v>5964087.388311944</v>
      </c>
      <c r="AB73" s="19">
        <f>Y73-AA73</f>
        <v>13133214.527512401</v>
      </c>
      <c r="AC73" s="19">
        <v>0</v>
      </c>
      <c r="AD73" s="19">
        <f>AB73*E73/100</f>
        <v>4101502.8969421233</v>
      </c>
      <c r="AE73" s="19">
        <f>AB73-AD73</f>
        <v>9031711.6305702776</v>
      </c>
    </row>
    <row r="74" spans="1:31" ht="19.899999999999999" customHeight="1" x14ac:dyDescent="0.25">
      <c r="D74" s="4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</row>
    <row r="88" spans="31:32" ht="19.899999999999999" customHeight="1" x14ac:dyDescent="0.25">
      <c r="AE88" s="5"/>
      <c r="AF88" s="3"/>
    </row>
    <row r="89" spans="31:32" ht="19.899999999999999" customHeight="1" x14ac:dyDescent="0.25">
      <c r="AF89" s="2"/>
    </row>
  </sheetData>
  <autoFilter ref="A2:AE74" xr:uid="{45F5C2FD-27D3-467D-AB76-A89EF93B7022}"/>
  <mergeCells count="1">
    <mergeCell ref="A1:C1"/>
  </mergeCells>
  <pageMargins left="0.7" right="0.7" top="0.75" bottom="0.75" header="0.3" footer="0.3"/>
  <pageSetup paperSize="9" scale="25" orientation="landscape" r:id="rId1"/>
  <colBreaks count="1" manualBreakCount="1">
    <brk id="14" max="7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Depreciation Workings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Venkata Anil S</dc:creator>
  <cp:lastModifiedBy>GM Finance</cp:lastModifiedBy>
  <cp:lastPrinted>2022-02-15T06:47:33Z</cp:lastPrinted>
  <dcterms:created xsi:type="dcterms:W3CDTF">2022-02-05T05:57:19Z</dcterms:created>
  <dcterms:modified xsi:type="dcterms:W3CDTF">2022-02-15T06:47:49Z</dcterms:modified>
</cp:coreProperties>
</file>