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Vibhanshu Vaibhav\Review Files\VIS(2021-22)-PL899-789-1006\VIS(2021-22)-PL899-789-1006\PreparerReport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17" i="1"/>
  <c r="T5" i="1"/>
  <c r="Z10" i="1"/>
  <c r="Z9" i="1"/>
  <c r="W10" i="1"/>
  <c r="W9" i="1"/>
  <c r="U10" i="1"/>
  <c r="U9" i="1"/>
  <c r="T10" i="1"/>
  <c r="T9" i="1"/>
  <c r="S10" i="1"/>
  <c r="S9" i="1"/>
  <c r="R10" i="1"/>
  <c r="R9" i="1"/>
  <c r="P10" i="1"/>
  <c r="P9" i="1"/>
  <c r="M10" i="1"/>
  <c r="M9" i="1"/>
  <c r="I11" i="1"/>
  <c r="S11" i="1" s="1"/>
  <c r="I10" i="1"/>
  <c r="I9" i="1"/>
  <c r="I8" i="1"/>
  <c r="I7" i="1"/>
  <c r="I6" i="1"/>
  <c r="I5" i="1"/>
  <c r="R11" i="1"/>
  <c r="P11" i="1"/>
  <c r="M11" i="1"/>
  <c r="Z11" i="1"/>
  <c r="S8" i="1"/>
  <c r="R8" i="1"/>
  <c r="P8" i="1"/>
  <c r="M8" i="1"/>
  <c r="Z8" i="1"/>
  <c r="S7" i="1"/>
  <c r="R7" i="1"/>
  <c r="P7" i="1"/>
  <c r="M7" i="1"/>
  <c r="Z7" i="1"/>
  <c r="S6" i="1"/>
  <c r="R6" i="1"/>
  <c r="P6" i="1"/>
  <c r="M6" i="1"/>
  <c r="Z6" i="1"/>
  <c r="R5" i="1"/>
  <c r="P5" i="1"/>
  <c r="M5" i="1"/>
  <c r="H12" i="1"/>
  <c r="I12" i="1" s="1"/>
  <c r="T6" i="1" l="1"/>
  <c r="U6" i="1" s="1"/>
  <c r="W6" i="1" s="1"/>
  <c r="S5" i="1"/>
  <c r="U5" i="1" s="1"/>
  <c r="W5" i="1" s="1"/>
  <c r="T11" i="1"/>
  <c r="U11" i="1" s="1"/>
  <c r="W11" i="1" s="1"/>
  <c r="T7" i="1"/>
  <c r="U7" i="1" s="1"/>
  <c r="W7" i="1" s="1"/>
  <c r="Z5" i="1"/>
  <c r="Z12" i="1" s="1"/>
  <c r="T8" i="1"/>
  <c r="U8" i="1" s="1"/>
  <c r="W8" i="1" s="1"/>
  <c r="S12" i="1" l="1"/>
  <c r="W12" i="1"/>
  <c r="Y17" i="1" s="1"/>
</calcChain>
</file>

<file path=xl/sharedStrings.xml><?xml version="1.0" encoding="utf-8"?>
<sst xmlns="http://schemas.openxmlformats.org/spreadsheetml/2006/main" count="68" uniqueCount="49">
  <si>
    <t>Fourth Floor</t>
  </si>
  <si>
    <t>Fifth Floor</t>
  </si>
  <si>
    <t xml:space="preserve">Basement </t>
  </si>
  <si>
    <t>Guideline rate of structure</t>
  </si>
  <si>
    <t>SR. No.</t>
  </si>
  <si>
    <t>Floor</t>
  </si>
  <si>
    <t>Particular</t>
  </si>
  <si>
    <t>Type of Structure</t>
  </si>
  <si>
    <t>Construction Category</t>
  </si>
  <si>
    <t>Condition of Structure</t>
  </si>
  <si>
    <t>Year of Construction</t>
  </si>
  <si>
    <t xml:space="preserve">Year of Valuation </t>
  </si>
  <si>
    <t>Salvage value</t>
  </si>
  <si>
    <t>Depreciation Rate</t>
  </si>
  <si>
    <t>Discounting Factor</t>
  </si>
  <si>
    <t xml:space="preserve">Depreciation on age factor </t>
  </si>
  <si>
    <t>Guideline Value of structure</t>
  </si>
  <si>
    <t>RCC framed pillar beam column structure on RCC slab</t>
  </si>
  <si>
    <t>Class B Construction (Good)</t>
  </si>
  <si>
    <t>Good</t>
  </si>
  <si>
    <t>Ground Floor</t>
  </si>
  <si>
    <t>First Floor</t>
  </si>
  <si>
    <t>Second Floor</t>
  </si>
  <si>
    <t>TOTAL</t>
  </si>
  <si>
    <t>Remarks:-</t>
  </si>
  <si>
    <t>2. The covered area of the subject property has been taken on the basis of site measurement only since approved map not provided to us.</t>
  </si>
  <si>
    <t>3. The Valuation of the subject structures has been done on the basis of ''Depreciated Replacement Cost approach'.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</si>
  <si>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</si>
  <si>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</si>
  <si>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t>Third Floor</t>
  </si>
  <si>
    <t xml:space="preserve">Parking </t>
  </si>
  <si>
    <t xml:space="preserve">Reception </t>
  </si>
  <si>
    <t>Resturent, Rooms &amp; Office</t>
  </si>
  <si>
    <t xml:space="preserve">17 Rooms </t>
  </si>
  <si>
    <t>7 Rooms, 2 Banquet Hall, Swimimg Pool, Spa</t>
  </si>
  <si>
    <t xml:space="preserve">16 Rooms </t>
  </si>
  <si>
    <r>
      <t>Height</t>
    </r>
    <r>
      <rPr>
        <sz val="11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</si>
  <si>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</si>
  <si>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</si>
  <si>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i/>
        <sz val="10"/>
        <rFont val="Calibri"/>
        <family val="2"/>
        <scheme val="minor"/>
      </rPr>
      <t>(In per sq ft)</t>
    </r>
  </si>
  <si>
    <r>
      <t xml:space="preserve">Plinth Area  Rate 
</t>
    </r>
    <r>
      <rPr>
        <i/>
        <sz val="10"/>
        <rFont val="Calibri"/>
        <family val="2"/>
        <scheme val="minor"/>
      </rPr>
      <t>(In per sq mtr)</t>
    </r>
  </si>
  <si>
    <r>
      <t xml:space="preserve">Gross Replacement Value
</t>
    </r>
    <r>
      <rPr>
        <sz val="11"/>
        <rFont val="Calibri"/>
        <family val="2"/>
        <scheme val="minor"/>
      </rPr>
      <t>(INR)</t>
    </r>
  </si>
  <si>
    <r>
      <t xml:space="preserve">Deterioration Factor
</t>
    </r>
    <r>
      <rPr>
        <sz val="11"/>
        <rFont val="Calibri"/>
        <family val="2"/>
        <scheme val="minor"/>
      </rPr>
      <t xml:space="preserve">(INR) </t>
    </r>
  </si>
  <si>
    <r>
      <t xml:space="preserve">Depreciated Value
</t>
    </r>
    <r>
      <rPr>
        <sz val="11"/>
        <rFont val="Calibri"/>
        <family val="2"/>
        <scheme val="minor"/>
      </rPr>
      <t>(INR)</t>
    </r>
  </si>
  <si>
    <r>
      <t xml:space="preserve">Depreciated Replacement Market Value
</t>
    </r>
    <r>
      <rPr>
        <sz val="11"/>
        <rFont val="Calibri"/>
        <family val="2"/>
        <scheme val="minor"/>
      </rPr>
      <t>(INR)</t>
    </r>
  </si>
  <si>
    <r>
      <t xml:space="preserve">Guideline rate for sturucture </t>
    </r>
    <r>
      <rPr>
        <sz val="11"/>
        <rFont val="Calibri"/>
        <family val="2"/>
        <scheme val="minor"/>
      </rPr>
      <t>(</t>
    </r>
    <r>
      <rPr>
        <i/>
        <sz val="10"/>
        <rFont val="Calibri"/>
        <family val="2"/>
        <scheme val="minor"/>
      </rPr>
      <t>in sq.mtr.)</t>
    </r>
  </si>
  <si>
    <t>STRUCTURE VALUE- M/S. SURGICO &amp; MEDICO CENTRE</t>
  </si>
  <si>
    <t>1. All these civil structure are partaining to the subject land premises of M/s. Surgico &amp; Medico Centre, Located at- Mauza- Haripur Kalan, Tehsil- Rishikesh, Dehradun</t>
  </si>
  <si>
    <t>Boundry 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</si>
</sst>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166" fontId="0" fillId="0" borderId="4" xfId="1" applyNumberFormat="1" applyFont="1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167" fontId="0" fillId="0" borderId="4" xfId="1" applyNumberFormat="1" applyFon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2" fontId="2" fillId="0" borderId="4" xfId="0" applyNumberFormat="1" applyFont="1" applyBorder="1" applyAlignment="1">
      <alignment wrapText="1"/>
    </xf>
    <xf numFmtId="1" fontId="2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wrapText="1"/>
    </xf>
    <xf numFmtId="167" fontId="2" fillId="0" borderId="4" xfId="0" applyNumberFormat="1" applyFont="1" applyBorder="1" applyAlignment="1">
      <alignment horizontal="center" vertical="center"/>
    </xf>
    <xf numFmtId="166" fontId="0" fillId="0" borderId="0" xfId="0" applyNumberFormat="1"/>
    <xf numFmtId="10" fontId="0" fillId="0" borderId="0" xfId="2" applyNumberFormat="1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166" fontId="2" fillId="0" borderId="1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1"/>
  <sheetViews>
    <sheetView tabSelected="1" topLeftCell="F3" zoomScale="85" zoomScaleNormal="85" workbookViewId="0">
      <selection activeCell="Y11" sqref="Y11"/>
    </sheetView>
  </sheetViews>
  <sheetFormatPr defaultRowHeight="15" x14ac:dyDescent="0.25"/>
  <cols>
    <col min="2" max="2" width="6.85546875" customWidth="1"/>
    <col min="3" max="3" width="10.85546875" customWidth="1"/>
    <col min="4" max="4" width="13.5703125" customWidth="1"/>
    <col min="5" max="5" width="16.28515625" customWidth="1"/>
    <col min="6" max="6" width="13.28515625" customWidth="1"/>
    <col min="7" max="7" width="12.140625" customWidth="1"/>
    <col min="8" max="8" width="8.28515625" customWidth="1"/>
    <col min="9" max="9" width="10.140625" customWidth="1"/>
    <col min="10" max="10" width="8.85546875" customWidth="1"/>
    <col min="11" max="11" width="12" customWidth="1"/>
    <col min="12" max="12" width="10.7109375" customWidth="1"/>
    <col min="13" max="13" width="11" customWidth="1"/>
    <col min="14" max="14" width="11.140625" customWidth="1"/>
    <col min="15" max="15" width="9.140625" hidden="1" customWidth="1"/>
    <col min="16" max="16" width="13" customWidth="1"/>
    <col min="17" max="17" width="9.28515625" customWidth="1"/>
    <col min="18" max="18" width="11.28515625" hidden="1" customWidth="1"/>
    <col min="19" max="19" width="13.85546875" customWidth="1"/>
    <col min="20" max="20" width="13" customWidth="1"/>
    <col min="21" max="21" width="12.85546875" customWidth="1"/>
    <col min="22" max="22" width="12.7109375" customWidth="1"/>
    <col min="23" max="23" width="13.7109375" customWidth="1"/>
    <col min="24" max="24" width="10.7109375" customWidth="1"/>
    <col min="25" max="25" width="16.140625" customWidth="1"/>
    <col min="26" max="26" width="15.42578125" customWidth="1"/>
  </cols>
  <sheetData>
    <row r="3" spans="2:26" ht="15.75" x14ac:dyDescent="0.25">
      <c r="B3" s="25" t="s">
        <v>46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7"/>
    </row>
    <row r="4" spans="2:26" ht="70.5" x14ac:dyDescent="0.25"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27</v>
      </c>
      <c r="I4" s="3" t="s">
        <v>28</v>
      </c>
      <c r="J4" s="3" t="s">
        <v>36</v>
      </c>
      <c r="K4" s="3" t="s">
        <v>10</v>
      </c>
      <c r="L4" s="3" t="s">
        <v>11</v>
      </c>
      <c r="M4" s="3" t="s">
        <v>37</v>
      </c>
      <c r="N4" s="3" t="s">
        <v>38</v>
      </c>
      <c r="O4" s="3" t="s">
        <v>12</v>
      </c>
      <c r="P4" s="3" t="s">
        <v>13</v>
      </c>
      <c r="Q4" s="3" t="s">
        <v>39</v>
      </c>
      <c r="R4" s="3" t="s">
        <v>40</v>
      </c>
      <c r="S4" s="3" t="s">
        <v>41</v>
      </c>
      <c r="T4" s="3" t="s">
        <v>42</v>
      </c>
      <c r="U4" s="3" t="s">
        <v>43</v>
      </c>
      <c r="V4" s="3" t="s">
        <v>14</v>
      </c>
      <c r="W4" s="3" t="s">
        <v>44</v>
      </c>
      <c r="X4" s="3" t="s">
        <v>45</v>
      </c>
      <c r="Y4" s="3" t="s">
        <v>15</v>
      </c>
      <c r="Z4" s="3" t="s">
        <v>16</v>
      </c>
    </row>
    <row r="5" spans="2:26" ht="60" x14ac:dyDescent="0.25">
      <c r="B5" s="4">
        <v>1</v>
      </c>
      <c r="C5" s="5" t="s">
        <v>2</v>
      </c>
      <c r="D5" s="5" t="s">
        <v>30</v>
      </c>
      <c r="E5" s="5" t="s">
        <v>17</v>
      </c>
      <c r="F5" s="5" t="s">
        <v>18</v>
      </c>
      <c r="G5" s="5" t="s">
        <v>19</v>
      </c>
      <c r="H5" s="6">
        <v>1043.96</v>
      </c>
      <c r="I5" s="7">
        <f>H5*10.764</f>
        <v>11237.185439999999</v>
      </c>
      <c r="J5" s="8">
        <v>8</v>
      </c>
      <c r="K5" s="9">
        <v>2010</v>
      </c>
      <c r="L5" s="5">
        <v>2022</v>
      </c>
      <c r="M5" s="9">
        <f>L5-K5</f>
        <v>12</v>
      </c>
      <c r="N5" s="5">
        <v>60</v>
      </c>
      <c r="O5" s="10">
        <v>0.1</v>
      </c>
      <c r="P5" s="11">
        <f>(1-O5)/N5</f>
        <v>1.5000000000000001E-2</v>
      </c>
      <c r="Q5" s="12">
        <v>1400</v>
      </c>
      <c r="R5" s="12">
        <f>Q5*10.764</f>
        <v>15069.599999999999</v>
      </c>
      <c r="S5" s="12">
        <f>Q5*I5</f>
        <v>15732059.615999999</v>
      </c>
      <c r="T5" s="12">
        <f>S5*P5*M5</f>
        <v>2831770.7308799997</v>
      </c>
      <c r="U5" s="12">
        <f>MAX(S5-T5,0)</f>
        <v>12900288.885119999</v>
      </c>
      <c r="V5" s="13">
        <v>0</v>
      </c>
      <c r="W5" s="12">
        <f>IF(U5&gt;O5*S5,U5*(1-V5),S5*O5)</f>
        <v>12900288.885119999</v>
      </c>
      <c r="X5" s="14">
        <v>12000</v>
      </c>
      <c r="Y5" s="15">
        <v>0.88</v>
      </c>
      <c r="Z5" s="17">
        <f>X5*H5*Y5</f>
        <v>11024217.6</v>
      </c>
    </row>
    <row r="6" spans="2:26" ht="60" x14ac:dyDescent="0.25">
      <c r="B6" s="4">
        <v>2</v>
      </c>
      <c r="C6" s="5" t="s">
        <v>20</v>
      </c>
      <c r="D6" s="5" t="s">
        <v>31</v>
      </c>
      <c r="E6" s="5" t="s">
        <v>17</v>
      </c>
      <c r="F6" s="5" t="s">
        <v>18</v>
      </c>
      <c r="G6" s="5" t="s">
        <v>19</v>
      </c>
      <c r="H6" s="6">
        <v>1019.14</v>
      </c>
      <c r="I6" s="7">
        <f t="shared" ref="I6:I12" si="0">H6*10.764</f>
        <v>10970.022959999998</v>
      </c>
      <c r="J6" s="8">
        <v>20</v>
      </c>
      <c r="K6" s="9">
        <v>2010</v>
      </c>
      <c r="L6" s="5">
        <v>2022</v>
      </c>
      <c r="M6" s="9">
        <f t="shared" ref="M6:M10" si="1">L6-K6</f>
        <v>12</v>
      </c>
      <c r="N6" s="5">
        <v>60</v>
      </c>
      <c r="O6" s="10">
        <v>0.1</v>
      </c>
      <c r="P6" s="11">
        <f t="shared" ref="P6:P11" si="2">(1-O6)/N6</f>
        <v>1.5000000000000001E-2</v>
      </c>
      <c r="Q6" s="12">
        <v>1500</v>
      </c>
      <c r="R6" s="12">
        <f t="shared" ref="R6:R11" si="3">Q6*10.764</f>
        <v>16145.999999999998</v>
      </c>
      <c r="S6" s="12">
        <f t="shared" ref="S6:S11" si="4">Q6*I6</f>
        <v>16455034.439999998</v>
      </c>
      <c r="T6" s="12">
        <f t="shared" ref="T6:T11" si="5">S6*P6*M6</f>
        <v>2961906.1991999997</v>
      </c>
      <c r="U6" s="12">
        <f t="shared" ref="U6:U11" si="6">MAX(S6-T6,0)</f>
        <v>13493128.240799997</v>
      </c>
      <c r="V6" s="13">
        <v>0</v>
      </c>
      <c r="W6" s="12">
        <f t="shared" ref="W6:W11" si="7">IF(U6&gt;O6*S6,U6*(1-V6),S6*O6)</f>
        <v>13493128.240799997</v>
      </c>
      <c r="X6" s="14">
        <v>12000</v>
      </c>
      <c r="Y6" s="15">
        <v>0.88</v>
      </c>
      <c r="Z6" s="17">
        <f t="shared" ref="Z6:Z11" si="8">X6*H6*Y6</f>
        <v>10762118.4</v>
      </c>
    </row>
    <row r="7" spans="2:26" ht="60" x14ac:dyDescent="0.25">
      <c r="B7" s="4">
        <v>3</v>
      </c>
      <c r="C7" s="5" t="s">
        <v>21</v>
      </c>
      <c r="D7" s="5" t="s">
        <v>32</v>
      </c>
      <c r="E7" s="5" t="s">
        <v>17</v>
      </c>
      <c r="F7" s="5" t="s">
        <v>18</v>
      </c>
      <c r="G7" s="5" t="s">
        <v>19</v>
      </c>
      <c r="H7" s="6">
        <v>256.87</v>
      </c>
      <c r="I7" s="7">
        <f t="shared" si="0"/>
        <v>2764.94868</v>
      </c>
      <c r="J7" s="8">
        <v>15</v>
      </c>
      <c r="K7" s="9">
        <v>2010</v>
      </c>
      <c r="L7" s="5">
        <v>2022</v>
      </c>
      <c r="M7" s="9">
        <f t="shared" si="1"/>
        <v>12</v>
      </c>
      <c r="N7" s="5">
        <v>60</v>
      </c>
      <c r="O7" s="10">
        <v>0.1</v>
      </c>
      <c r="P7" s="11">
        <f t="shared" si="2"/>
        <v>1.5000000000000001E-2</v>
      </c>
      <c r="Q7" s="12">
        <v>1500</v>
      </c>
      <c r="R7" s="12">
        <f t="shared" si="3"/>
        <v>16145.999999999998</v>
      </c>
      <c r="S7" s="12">
        <f t="shared" si="4"/>
        <v>4147423.02</v>
      </c>
      <c r="T7" s="12">
        <f t="shared" si="5"/>
        <v>746536.14360000007</v>
      </c>
      <c r="U7" s="12">
        <f t="shared" si="6"/>
        <v>3400886.8764</v>
      </c>
      <c r="V7" s="13">
        <v>0</v>
      </c>
      <c r="W7" s="12">
        <f t="shared" si="7"/>
        <v>3400886.8764</v>
      </c>
      <c r="X7" s="14">
        <v>12000</v>
      </c>
      <c r="Y7" s="15">
        <v>0.88</v>
      </c>
      <c r="Z7" s="17">
        <f t="shared" si="8"/>
        <v>2712547.2</v>
      </c>
    </row>
    <row r="8" spans="2:26" ht="60" x14ac:dyDescent="0.25">
      <c r="B8" s="4">
        <v>4</v>
      </c>
      <c r="C8" s="5" t="s">
        <v>22</v>
      </c>
      <c r="D8" s="5" t="s">
        <v>33</v>
      </c>
      <c r="E8" s="5" t="s">
        <v>17</v>
      </c>
      <c r="F8" s="5" t="s">
        <v>18</v>
      </c>
      <c r="G8" s="5" t="s">
        <v>19</v>
      </c>
      <c r="H8" s="6">
        <v>256.87</v>
      </c>
      <c r="I8" s="7">
        <f t="shared" si="0"/>
        <v>2764.94868</v>
      </c>
      <c r="J8" s="8">
        <v>10</v>
      </c>
      <c r="K8" s="9">
        <v>2010</v>
      </c>
      <c r="L8" s="5">
        <v>2022</v>
      </c>
      <c r="M8" s="9">
        <f t="shared" si="1"/>
        <v>12</v>
      </c>
      <c r="N8" s="5">
        <v>60</v>
      </c>
      <c r="O8" s="10">
        <v>0.1</v>
      </c>
      <c r="P8" s="11">
        <f t="shared" si="2"/>
        <v>1.5000000000000001E-2</v>
      </c>
      <c r="Q8" s="12">
        <v>1500</v>
      </c>
      <c r="R8" s="12">
        <f t="shared" si="3"/>
        <v>16145.999999999998</v>
      </c>
      <c r="S8" s="12">
        <f t="shared" si="4"/>
        <v>4147423.02</v>
      </c>
      <c r="T8" s="12">
        <f t="shared" si="5"/>
        <v>746536.14360000007</v>
      </c>
      <c r="U8" s="12">
        <f t="shared" si="6"/>
        <v>3400886.8764</v>
      </c>
      <c r="V8" s="13">
        <v>0</v>
      </c>
      <c r="W8" s="12">
        <f t="shared" si="7"/>
        <v>3400886.8764</v>
      </c>
      <c r="X8" s="14">
        <v>12000</v>
      </c>
      <c r="Y8" s="15">
        <v>0.88</v>
      </c>
      <c r="Z8" s="18">
        <f>X8*H8*Y8</f>
        <v>2712547.2</v>
      </c>
    </row>
    <row r="9" spans="2:26" ht="60" x14ac:dyDescent="0.25">
      <c r="B9" s="4">
        <v>5</v>
      </c>
      <c r="C9" s="5" t="s">
        <v>29</v>
      </c>
      <c r="D9" s="5" t="s">
        <v>34</v>
      </c>
      <c r="E9" s="5" t="s">
        <v>17</v>
      </c>
      <c r="F9" s="5" t="s">
        <v>18</v>
      </c>
      <c r="G9" s="5" t="s">
        <v>19</v>
      </c>
      <c r="H9" s="6">
        <v>654.02</v>
      </c>
      <c r="I9" s="7">
        <f t="shared" si="0"/>
        <v>7039.8712799999994</v>
      </c>
      <c r="J9" s="8">
        <v>10</v>
      </c>
      <c r="K9" s="9">
        <v>2010</v>
      </c>
      <c r="L9" s="5">
        <v>2022</v>
      </c>
      <c r="M9" s="9">
        <f t="shared" si="1"/>
        <v>12</v>
      </c>
      <c r="N9" s="5">
        <v>60</v>
      </c>
      <c r="O9" s="10">
        <v>0.1</v>
      </c>
      <c r="P9" s="11">
        <f t="shared" si="2"/>
        <v>1.5000000000000001E-2</v>
      </c>
      <c r="Q9" s="12">
        <v>1500</v>
      </c>
      <c r="R9" s="12">
        <f t="shared" si="3"/>
        <v>16145.999999999998</v>
      </c>
      <c r="S9" s="12">
        <f t="shared" si="4"/>
        <v>10559806.92</v>
      </c>
      <c r="T9" s="12">
        <f t="shared" si="5"/>
        <v>1900765.2456</v>
      </c>
      <c r="U9" s="12">
        <f t="shared" si="6"/>
        <v>8659041.6743999999</v>
      </c>
      <c r="V9" s="13">
        <v>0</v>
      </c>
      <c r="W9" s="12">
        <f t="shared" si="7"/>
        <v>8659041.6743999999</v>
      </c>
      <c r="X9" s="14">
        <v>12000</v>
      </c>
      <c r="Y9" s="15">
        <v>0.88</v>
      </c>
      <c r="Z9" s="18">
        <f t="shared" ref="Z9:Z10" si="9">X9*H9*Y9</f>
        <v>6906451.2000000002</v>
      </c>
    </row>
    <row r="10" spans="2:26" ht="60" x14ac:dyDescent="0.25">
      <c r="B10" s="4">
        <v>6</v>
      </c>
      <c r="C10" s="5" t="s">
        <v>0</v>
      </c>
      <c r="D10" s="5" t="s">
        <v>33</v>
      </c>
      <c r="E10" s="5" t="s">
        <v>17</v>
      </c>
      <c r="F10" s="5" t="s">
        <v>18</v>
      </c>
      <c r="G10" s="5" t="s">
        <v>19</v>
      </c>
      <c r="H10" s="6">
        <v>654.02</v>
      </c>
      <c r="I10" s="7">
        <f t="shared" si="0"/>
        <v>7039.8712799999994</v>
      </c>
      <c r="J10" s="8">
        <v>10</v>
      </c>
      <c r="K10" s="9">
        <v>2010</v>
      </c>
      <c r="L10" s="5">
        <v>2022</v>
      </c>
      <c r="M10" s="9">
        <f t="shared" si="1"/>
        <v>12</v>
      </c>
      <c r="N10" s="5">
        <v>60</v>
      </c>
      <c r="O10" s="10">
        <v>0.1</v>
      </c>
      <c r="P10" s="11">
        <f t="shared" si="2"/>
        <v>1.5000000000000001E-2</v>
      </c>
      <c r="Q10" s="12">
        <v>1500</v>
      </c>
      <c r="R10" s="12">
        <f t="shared" si="3"/>
        <v>16145.999999999998</v>
      </c>
      <c r="S10" s="12">
        <f t="shared" si="4"/>
        <v>10559806.92</v>
      </c>
      <c r="T10" s="12">
        <f t="shared" si="5"/>
        <v>1900765.2456</v>
      </c>
      <c r="U10" s="12">
        <f t="shared" si="6"/>
        <v>8659041.6743999999</v>
      </c>
      <c r="V10" s="13">
        <v>0</v>
      </c>
      <c r="W10" s="12">
        <f t="shared" si="7"/>
        <v>8659041.6743999999</v>
      </c>
      <c r="X10" s="14">
        <v>12000</v>
      </c>
      <c r="Y10" s="15">
        <v>0.88</v>
      </c>
      <c r="Z10" s="18">
        <f t="shared" si="9"/>
        <v>6906451.2000000002</v>
      </c>
    </row>
    <row r="11" spans="2:26" ht="60" x14ac:dyDescent="0.25">
      <c r="B11" s="4">
        <v>5</v>
      </c>
      <c r="C11" s="16" t="s">
        <v>1</v>
      </c>
      <c r="D11" s="5" t="s">
        <v>35</v>
      </c>
      <c r="E11" s="5" t="s">
        <v>17</v>
      </c>
      <c r="F11" s="5" t="s">
        <v>18</v>
      </c>
      <c r="G11" s="5" t="s">
        <v>19</v>
      </c>
      <c r="H11" s="6">
        <v>654.02</v>
      </c>
      <c r="I11" s="7">
        <f t="shared" si="0"/>
        <v>7039.8712799999994</v>
      </c>
      <c r="J11" s="8">
        <v>10</v>
      </c>
      <c r="K11" s="9">
        <v>2010</v>
      </c>
      <c r="L11" s="5">
        <v>2022</v>
      </c>
      <c r="M11" s="9">
        <f>L11-K11</f>
        <v>12</v>
      </c>
      <c r="N11" s="5">
        <v>60</v>
      </c>
      <c r="O11" s="10">
        <v>0.1</v>
      </c>
      <c r="P11" s="11">
        <f t="shared" si="2"/>
        <v>1.5000000000000001E-2</v>
      </c>
      <c r="Q11" s="12">
        <v>1500</v>
      </c>
      <c r="R11" s="12">
        <f t="shared" si="3"/>
        <v>16145.999999999998</v>
      </c>
      <c r="S11" s="12">
        <f t="shared" si="4"/>
        <v>10559806.92</v>
      </c>
      <c r="T11" s="12">
        <f t="shared" si="5"/>
        <v>1900765.2456</v>
      </c>
      <c r="U11" s="12">
        <f t="shared" si="6"/>
        <v>8659041.6743999999</v>
      </c>
      <c r="V11" s="13">
        <v>0</v>
      </c>
      <c r="W11" s="12">
        <f t="shared" si="7"/>
        <v>8659041.6743999999</v>
      </c>
      <c r="X11" s="14">
        <v>12000</v>
      </c>
      <c r="Y11" s="15">
        <v>0.88</v>
      </c>
      <c r="Z11" s="17">
        <f t="shared" si="8"/>
        <v>6906451.2000000002</v>
      </c>
    </row>
    <row r="12" spans="2:26" x14ac:dyDescent="0.25">
      <c r="B12" s="28" t="s">
        <v>23</v>
      </c>
      <c r="C12" s="28"/>
      <c r="D12" s="28"/>
      <c r="E12" s="28"/>
      <c r="F12" s="28"/>
      <c r="G12" s="28"/>
      <c r="H12" s="19">
        <f>SUM(H5:H11)</f>
        <v>4538.8999999999996</v>
      </c>
      <c r="I12" s="20">
        <f t="shared" si="0"/>
        <v>48856.719599999997</v>
      </c>
      <c r="J12" s="37"/>
      <c r="K12" s="38"/>
      <c r="L12" s="38"/>
      <c r="M12" s="38"/>
      <c r="N12" s="38"/>
      <c r="O12" s="38"/>
      <c r="P12" s="38"/>
      <c r="Q12" s="38"/>
      <c r="R12" s="39"/>
      <c r="S12" s="21">
        <f>SUM(S5:S11)</f>
        <v>72161360.856000006</v>
      </c>
      <c r="T12" s="34"/>
      <c r="U12" s="35"/>
      <c r="V12" s="36"/>
      <c r="W12" s="21">
        <f>SUM(W5:W11)</f>
        <v>59172315.901920006</v>
      </c>
      <c r="X12" s="32"/>
      <c r="Y12" s="33"/>
      <c r="Z12" s="22">
        <f>SUM(Z5:Z11)</f>
        <v>47930784.000000007</v>
      </c>
    </row>
    <row r="13" spans="2:26" x14ac:dyDescent="0.25">
      <c r="B13" s="29" t="s">
        <v>24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1"/>
    </row>
    <row r="14" spans="2:26" x14ac:dyDescent="0.25">
      <c r="B14" s="29" t="s">
        <v>47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</row>
    <row r="15" spans="2:26" x14ac:dyDescent="0.25">
      <c r="B15" s="29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</row>
    <row r="16" spans="2:26" ht="14.25" customHeight="1" x14ac:dyDescent="0.25">
      <c r="B16" s="29" t="s">
        <v>26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</row>
    <row r="17" spans="3:25" ht="45" x14ac:dyDescent="0.25">
      <c r="C17" s="1" t="s">
        <v>3</v>
      </c>
      <c r="D17" s="24">
        <f>23000*(1+15%)</f>
        <v>26449.999999999996</v>
      </c>
      <c r="Y17" s="23">
        <f>W12+224396330</f>
        <v>283568645.90192002</v>
      </c>
    </row>
    <row r="21" spans="3:25" x14ac:dyDescent="0.25">
      <c r="D21" t="s">
        <v>48</v>
      </c>
      <c r="E21">
        <f>262*1800</f>
        <v>471600</v>
      </c>
    </row>
  </sheetData>
  <mergeCells count="9">
    <mergeCell ref="B16:Z16"/>
    <mergeCell ref="X12:Y12"/>
    <mergeCell ref="T12:V12"/>
    <mergeCell ref="J12:R12"/>
    <mergeCell ref="B3:Z3"/>
    <mergeCell ref="B12:G12"/>
    <mergeCell ref="B13:Z13"/>
    <mergeCell ref="B14:Z14"/>
    <mergeCell ref="B15:Z15"/>
  </mergeCells>
  <dataValidations count="1">
    <dataValidation type="list" allowBlank="1" showInputMessage="1" showErrorMessage="1" promptTitle="Condition of Structure" prompt="Condition of Structure" sqref="G5:G11">
      <formula1>"Poor, Average, Ordinary, Good, Very Good, Excellent"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admin</cp:lastModifiedBy>
  <dcterms:created xsi:type="dcterms:W3CDTF">2022-02-22T05:56:39Z</dcterms:created>
  <dcterms:modified xsi:type="dcterms:W3CDTF">2022-03-10T12:23:06Z</dcterms:modified>
</cp:coreProperties>
</file>