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Zaid Ebne Mairaj\PL 924 -804-1025_printing_1644238323\uploads\VIS(2021-22)-PL924-804-1025\PreparerReport\"/>
    </mc:Choice>
  </mc:AlternateContent>
  <bookViews>
    <workbookView xWindow="0" yWindow="0" windowWidth="21600" windowHeight="9735" activeTab="1"/>
  </bookViews>
  <sheets>
    <sheet name="Basics Information" sheetId="3" r:id="rId1"/>
    <sheet name="Market Value" sheetId="1" r:id="rId2"/>
    <sheet name="Land Guideline Value" sheetId="2" r:id="rId3"/>
    <sheet name="Structure Guideline Value" sheetId="4" r:id="rId4"/>
  </sheets>
  <externalReferences>
    <externalReference r:id="rId5"/>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3" l="1"/>
  <c r="D4" i="1"/>
  <c r="D5" i="1"/>
  <c r="D6" i="1"/>
  <c r="D7" i="1"/>
  <c r="D8" i="1"/>
  <c r="D9" i="1"/>
  <c r="H4" i="1"/>
  <c r="H5" i="1"/>
  <c r="I5" i="1" s="1"/>
  <c r="S5" i="1" s="1"/>
  <c r="H6" i="1"/>
  <c r="I6" i="1" s="1"/>
  <c r="S6" i="1" s="1"/>
  <c r="H7" i="1"/>
  <c r="I7" i="1" s="1"/>
  <c r="S7" i="1" s="1"/>
  <c r="H8" i="1"/>
  <c r="H9" i="1"/>
  <c r="I9" i="1" s="1"/>
  <c r="S9" i="1" s="1"/>
  <c r="R6" i="1"/>
  <c r="P6" i="1"/>
  <c r="M6" i="1"/>
  <c r="R9" i="1"/>
  <c r="R8" i="1"/>
  <c r="R7" i="1"/>
  <c r="R5" i="1"/>
  <c r="R4" i="1"/>
  <c r="M5" i="1"/>
  <c r="P5" i="1"/>
  <c r="M7" i="1"/>
  <c r="P7" i="1"/>
  <c r="M8" i="1"/>
  <c r="P8" i="1"/>
  <c r="M9" i="1"/>
  <c r="P9" i="1"/>
  <c r="C4" i="1"/>
  <c r="C5" i="1"/>
  <c r="C7" i="1"/>
  <c r="C8" i="1"/>
  <c r="C9" i="1"/>
  <c r="H10" i="1" l="1"/>
  <c r="I4" i="1"/>
  <c r="T6" i="1"/>
  <c r="U6" i="1" s="1"/>
  <c r="W6" i="1" s="1"/>
  <c r="I8" i="1"/>
  <c r="S8" i="1" s="1"/>
  <c r="T8" i="1" s="1"/>
  <c r="U8" i="1" s="1"/>
  <c r="W8" i="1" s="1"/>
  <c r="T9" i="1"/>
  <c r="T7" i="1"/>
  <c r="U7" i="1" s="1"/>
  <c r="W7" i="1" s="1"/>
  <c r="T5" i="1"/>
  <c r="U5" i="1" s="1"/>
  <c r="W5" i="1" s="1"/>
  <c r="P4" i="1"/>
  <c r="I10" i="1" l="1"/>
  <c r="S4" i="1"/>
  <c r="U9" i="1"/>
  <c r="W9" i="1" s="1"/>
  <c r="H4" i="2"/>
  <c r="I4" i="2" s="1"/>
  <c r="K4" i="4"/>
  <c r="L4" i="4" s="1"/>
  <c r="F4" i="4"/>
  <c r="F5" i="4"/>
  <c r="E5" i="4"/>
  <c r="E4" i="2"/>
  <c r="E5" i="2" s="1"/>
  <c r="D5" i="2"/>
  <c r="S10" i="1" l="1"/>
  <c r="I5" i="2"/>
  <c r="L5" i="4" l="1"/>
  <c r="M4" i="1" l="1"/>
  <c r="T4" i="1" s="1"/>
  <c r="U4" i="1" s="1"/>
  <c r="W4" i="1" l="1"/>
  <c r="W10" i="1" s="1"/>
</calcChain>
</file>

<file path=xl/sharedStrings.xml><?xml version="1.0" encoding="utf-8"?>
<sst xmlns="http://schemas.openxmlformats.org/spreadsheetml/2006/main" count="89" uniqueCount="54">
  <si>
    <t>SR. No.</t>
  </si>
  <si>
    <t>Floor</t>
  </si>
  <si>
    <t>Ground Floor</t>
  </si>
  <si>
    <t>Year of Construction</t>
  </si>
  <si>
    <t xml:space="preserve">Year of Valuation </t>
  </si>
  <si>
    <t>Type of Structure</t>
  </si>
  <si>
    <t>Salvage value</t>
  </si>
  <si>
    <t>TOTAL</t>
  </si>
  <si>
    <t>Depreciation Rate</t>
  </si>
  <si>
    <t>Depreciated Value
(INR)</t>
  </si>
  <si>
    <t>Depreciated Replacement Market Value
(INR)</t>
  </si>
  <si>
    <t>Particular</t>
  </si>
  <si>
    <t>Gross Replacement Value
(INR)</t>
  </si>
  <si>
    <t>Tin Shed</t>
  </si>
  <si>
    <t>Reliance Shed</t>
  </si>
  <si>
    <r>
      <t xml:space="preserve">Area 
</t>
    </r>
    <r>
      <rPr>
        <i/>
        <sz val="10"/>
        <rFont val="Calibri"/>
        <family val="2"/>
        <scheme val="minor"/>
      </rPr>
      <t>(in sq mtr)</t>
    </r>
  </si>
  <si>
    <r>
      <t xml:space="preserve">Area 
</t>
    </r>
    <r>
      <rPr>
        <i/>
        <sz val="10"/>
        <rFont val="Calibri"/>
        <family val="2"/>
        <scheme val="minor"/>
      </rPr>
      <t>(in sq ft)</t>
    </r>
  </si>
  <si>
    <r>
      <t xml:space="preserve">Height </t>
    </r>
    <r>
      <rPr>
        <b/>
        <i/>
        <sz val="10"/>
        <rFont val="Calibri"/>
        <family val="2"/>
        <scheme val="minor"/>
      </rPr>
      <t>(in ft.)</t>
    </r>
  </si>
  <si>
    <r>
      <t xml:space="preserve">Total Economical Life
</t>
    </r>
    <r>
      <rPr>
        <b/>
        <i/>
        <sz val="10"/>
        <rFont val="Calibri"/>
        <family val="2"/>
        <scheme val="minor"/>
      </rPr>
      <t>(In year)</t>
    </r>
  </si>
  <si>
    <t>Construction Category</t>
  </si>
  <si>
    <r>
      <t xml:space="preserve">Height </t>
    </r>
    <r>
      <rPr>
        <i/>
        <sz val="10"/>
        <rFont val="Calibri"/>
        <family val="2"/>
        <scheme val="minor"/>
      </rPr>
      <t>(in ft.)</t>
    </r>
  </si>
  <si>
    <r>
      <t xml:space="preserve">Area 
</t>
    </r>
    <r>
      <rPr>
        <i/>
        <sz val="10"/>
        <rFont val="Calibri"/>
        <family val="2"/>
        <scheme val="minor"/>
      </rPr>
      <t>(in sq. mtr.)</t>
    </r>
  </si>
  <si>
    <r>
      <t xml:space="preserve">Area 
</t>
    </r>
    <r>
      <rPr>
        <i/>
        <sz val="10"/>
        <rFont val="Calibri"/>
        <family val="2"/>
        <scheme val="minor"/>
      </rPr>
      <t>(in sq. ft.)</t>
    </r>
  </si>
  <si>
    <r>
      <t xml:space="preserve">Govt. Guideline Value
</t>
    </r>
    <r>
      <rPr>
        <i/>
        <sz val="10"/>
        <rFont val="Calibri"/>
        <family val="2"/>
        <scheme val="minor"/>
      </rPr>
      <t>(INR)</t>
    </r>
  </si>
  <si>
    <r>
      <t xml:space="preserve">Land Area 
</t>
    </r>
    <r>
      <rPr>
        <i/>
        <sz val="10"/>
        <rFont val="Calibri"/>
        <family val="2"/>
        <scheme val="minor"/>
      </rPr>
      <t>(in sq. mtr.)</t>
    </r>
  </si>
  <si>
    <r>
      <t xml:space="preserve">Area 
</t>
    </r>
    <r>
      <rPr>
        <i/>
        <sz val="10"/>
        <rFont val="Calibri"/>
        <family val="2"/>
        <scheme val="minor"/>
      </rPr>
      <t>(in sq. yd.)</t>
    </r>
  </si>
  <si>
    <t>Type of Land</t>
  </si>
  <si>
    <t>Residential Land</t>
  </si>
  <si>
    <t>Sr. No.</t>
  </si>
  <si>
    <r>
      <t xml:space="preserve">Govt. Guideline Rate Adopted
</t>
    </r>
    <r>
      <rPr>
        <i/>
        <sz val="10"/>
        <rFont val="Calibri"/>
        <family val="2"/>
        <scheme val="minor"/>
      </rPr>
      <t>(In per sq. mtr.)</t>
    </r>
  </si>
  <si>
    <r>
      <t xml:space="preserve">Additional Factor </t>
    </r>
    <r>
      <rPr>
        <i/>
        <sz val="10"/>
        <rFont val="Calibri"/>
        <family val="2"/>
        <scheme val="minor"/>
      </rPr>
      <t>(in %)</t>
    </r>
  </si>
  <si>
    <r>
      <t xml:space="preserve">Year of Construction </t>
    </r>
    <r>
      <rPr>
        <i/>
        <sz val="10"/>
        <rFont val="Calibri"/>
        <family val="2"/>
        <scheme val="minor"/>
      </rPr>
      <t>(In year)</t>
    </r>
  </si>
  <si>
    <t>LAND GUIDELINE VALUE</t>
  </si>
  <si>
    <t>STRUCTURE GUIDELINE VALUE</t>
  </si>
  <si>
    <r>
      <t xml:space="preserve">Govt. Guideline Rate
</t>
    </r>
    <r>
      <rPr>
        <i/>
        <sz val="10"/>
        <rFont val="Calibri"/>
        <family val="2"/>
        <scheme val="minor"/>
      </rPr>
      <t>(In per sq. mtr.)</t>
    </r>
  </si>
  <si>
    <t>Year Factor</t>
  </si>
  <si>
    <r>
      <t xml:space="preserve">Govt. Guideline Rates
</t>
    </r>
    <r>
      <rPr>
        <i/>
        <sz val="10"/>
        <rFont val="Calibri"/>
        <family val="2"/>
        <scheme val="minor"/>
      </rPr>
      <t>(In per sq. mtr.)</t>
    </r>
  </si>
  <si>
    <r>
      <t xml:space="preserve">Govt. Guideline Rates Adopted
</t>
    </r>
    <r>
      <rPr>
        <i/>
        <sz val="10"/>
        <rFont val="Calibri"/>
        <family val="2"/>
        <scheme val="minor"/>
      </rPr>
      <t>(In per sq. mtr.)</t>
    </r>
  </si>
  <si>
    <t>Class B Construction (Good)</t>
  </si>
  <si>
    <t>Condition of Structure</t>
  </si>
  <si>
    <t xml:space="preserve">Deterioration Factor
(INR) </t>
  </si>
  <si>
    <t>RCC framed pillar beam column structure on RCC slab</t>
  </si>
  <si>
    <t>Good</t>
  </si>
  <si>
    <t>Remarks:-</t>
  </si>
  <si>
    <t>1. All these civil structure are partaining to the subject land premises of Kiran Gems Diamond Factory, Katargam, Surat- 395006</t>
  </si>
  <si>
    <t>2. The covered area of the subject property has been taken on the basis of approved layout plan, which was also cross verified by our surveyor at the site by doing sample measurment of the building.</t>
  </si>
  <si>
    <t>3. The Valuation of the subject structures has been done on the basis of ''Depreciated Replacement Cost approach'.</t>
  </si>
  <si>
    <t>NA</t>
  </si>
  <si>
    <r>
      <t xml:space="preserve">Adopted Plinth Area  Rate 
</t>
    </r>
    <r>
      <rPr>
        <b/>
        <i/>
        <sz val="10"/>
        <rFont val="Calibri"/>
        <family val="2"/>
        <scheme val="minor"/>
      </rPr>
      <t>(In per sq ft)</t>
    </r>
  </si>
  <si>
    <r>
      <t xml:space="preserve">Adopted Plinth Area  Rate 
</t>
    </r>
    <r>
      <rPr>
        <b/>
        <i/>
        <sz val="10"/>
        <rFont val="Calibri"/>
        <family val="2"/>
        <scheme val="minor"/>
      </rPr>
      <t>(In per sq mtr)</t>
    </r>
  </si>
  <si>
    <t>Discount Factor</t>
  </si>
  <si>
    <r>
      <t xml:space="preserve"> Life Consumed 
</t>
    </r>
    <r>
      <rPr>
        <b/>
        <i/>
        <sz val="10"/>
        <rFont val="Calibri"/>
        <family val="2"/>
        <scheme val="minor"/>
      </rPr>
      <t>(In year)</t>
    </r>
  </si>
  <si>
    <t>CIVIL/STRUCTURES VALUATIONS:- M/S. KIRAN GEMS PVT. LTD. | KIRAN GEMS DIAMOND FACTORY, KATARGAM, SURAT- 395006</t>
  </si>
  <si>
    <t>S. No.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</si>
</sst>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164" formatCode="_ * #,##0_ ;_ * \-#,##0_ ;_ * &quot;-&quot;??_ ;_ @_ "/>
    <numFmt numFmtId="165" formatCode="0.0000"/>
    <numFmt numFmtId="166" formatCode="_ &quot;₹&quot;\ * #,##0_ ;_ &quot;₹&quot;\ * \-#,##0_ ;_ &quot;₹&quot;\ * &quot;-&quot;??_ ;_ @_ "/>
    <numFmt numFmtId="167" formatCode="_ [$₹-4009]\ * #,##0.00_ ;_ [$₹-4009]\ * \-#,##0.00_ ;_ [$₹-4009]\ * &quot;-&quot;??_ ;_ @_ "/>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i/>
      <sz val="10"/>
      <name val="Calibri"/>
      <family val="2"/>
      <scheme val="minor"/>
    </font>
    <font>
      <b/>
      <i/>
      <sz val="10"/>
      <name val="Calibri"/>
      <family val="2"/>
      <scheme val="minor"/>
    </font>
    <font>
      <sz val="11"/>
      <name val="Calibri"/>
      <family val="2"/>
      <scheme val="minor"/>
    </font>
    <font>
      <b/>
      <i/>
      <sz val="11"/>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6">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1" xfId="1" applyFont="1" applyBorder="1" applyAlignment="1">
      <alignment horizontal="center" vertical="center"/>
    </xf>
    <xf numFmtId="165" fontId="0" fillId="0" borderId="1" xfId="0" applyNumberFormat="1" applyBorder="1" applyAlignment="1">
      <alignment horizontal="center" vertical="center"/>
    </xf>
    <xf numFmtId="2"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 fontId="0" fillId="0" borderId="1" xfId="0" applyNumberFormat="1" applyBorder="1" applyAlignment="1">
      <alignment horizontal="center" vertical="center"/>
    </xf>
    <xf numFmtId="0" fontId="2" fillId="0" borderId="1" xfId="0" applyFon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0" borderId="0" xfId="0" applyFont="1"/>
    <xf numFmtId="2"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0" fontId="0" fillId="0" borderId="1" xfId="0" applyNumberFormat="1" applyBorder="1" applyAlignment="1">
      <alignment horizontal="center" vertical="center"/>
    </xf>
    <xf numFmtId="10" fontId="0" fillId="0" borderId="1" xfId="1" applyNumberFormat="1" applyFont="1" applyBorder="1" applyAlignment="1">
      <alignment horizontal="center" vertical="center"/>
    </xf>
    <xf numFmtId="0" fontId="2" fillId="0" borderId="1" xfId="0" applyNumberFormat="1" applyFont="1" applyBorder="1" applyAlignment="1">
      <alignment horizontal="center" vertical="center"/>
    </xf>
    <xf numFmtId="167" fontId="0" fillId="0" borderId="1" xfId="1"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2" fillId="0" borderId="0" xfId="0" applyFont="1"/>
    <xf numFmtId="2" fontId="2" fillId="0" borderId="1" xfId="0" applyNumberFormat="1" applyFont="1" applyBorder="1"/>
    <xf numFmtId="1" fontId="2" fillId="0" borderId="1" xfId="0" applyNumberFormat="1" applyFont="1" applyBorder="1"/>
    <xf numFmtId="0" fontId="2" fillId="0" borderId="1" xfId="0" applyFont="1" applyBorder="1"/>
    <xf numFmtId="166" fontId="2" fillId="0" borderId="1" xfId="0" applyNumberFormat="1" applyFont="1" applyBorder="1"/>
    <xf numFmtId="0" fontId="3" fillId="3" borderId="1" xfId="0" applyFont="1" applyFill="1" applyBorder="1" applyAlignment="1">
      <alignment horizontal="center" vertical="center"/>
    </xf>
    <xf numFmtId="0" fontId="2" fillId="0" borderId="1" xfId="0" applyFont="1" applyBorder="1" applyAlignment="1">
      <alignment horizontal="center"/>
    </xf>
    <xf numFmtId="0" fontId="8" fillId="0" borderId="2" xfId="0" applyFont="1" applyBorder="1" applyAlignment="1">
      <alignment horizontal="left"/>
    </xf>
    <xf numFmtId="0" fontId="8" fillId="0" borderId="1" xfId="0" applyFont="1" applyBorder="1" applyAlignment="1">
      <alignment horizontal="left"/>
    </xf>
    <xf numFmtId="0" fontId="2" fillId="0" borderId="1" xfId="0" applyFont="1" applyBorder="1" applyAlignment="1">
      <alignment horizontal="center" vertical="center"/>
    </xf>
    <xf numFmtId="166" fontId="0" fillId="0" borderId="0" xfId="0" applyNumberFormat="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ditya\PL924-804-1025\document\e2260333e851121def49a2dfced6b20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ilding Sheet"/>
      <sheetName val="aS PER SITE"/>
    </sheetNames>
    <sheetDataSet>
      <sheetData sheetId="0" refreshError="1">
        <row r="1">
          <cell r="B1" t="str">
            <v xml:space="preserve">CIVIL/STRUCTURES :- M/S. KIRAN GEMS PVT. LTD. </v>
          </cell>
        </row>
        <row r="4">
          <cell r="C4" t="str">
            <v>Upper Basement</v>
          </cell>
          <cell r="D4" t="str">
            <v>Parking</v>
          </cell>
          <cell r="I4">
            <v>2672.28</v>
          </cell>
        </row>
        <row r="5">
          <cell r="C5" t="str">
            <v>Lower Basement</v>
          </cell>
          <cell r="D5" t="str">
            <v>Parking</v>
          </cell>
          <cell r="I5">
            <v>2672.28</v>
          </cell>
        </row>
        <row r="6">
          <cell r="D6" t="str">
            <v>Working Hall</v>
          </cell>
          <cell r="I6">
            <v>2197.73</v>
          </cell>
        </row>
        <row r="7">
          <cell r="C7" t="str">
            <v>First Floor</v>
          </cell>
          <cell r="D7" t="str">
            <v>Working Hall</v>
          </cell>
          <cell r="I7">
            <v>1982.58</v>
          </cell>
        </row>
        <row r="8">
          <cell r="C8" t="str">
            <v>Second Floor</v>
          </cell>
          <cell r="D8" t="str">
            <v>Working Hall</v>
          </cell>
          <cell r="I8">
            <v>1982.58</v>
          </cell>
        </row>
        <row r="9">
          <cell r="C9" t="str">
            <v xml:space="preserve">Third Floor </v>
          </cell>
          <cell r="D9" t="str">
            <v>Working Hall</v>
          </cell>
          <cell r="I9">
            <v>1982.58</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4"/>
  <sheetViews>
    <sheetView workbookViewId="0">
      <selection activeCell="C4" sqref="C4"/>
    </sheetView>
  </sheetViews>
  <sheetFormatPr defaultRowHeight="15" x14ac:dyDescent="0.25"/>
  <cols>
    <col min="2" max="2" width="6.85546875" customWidth="1"/>
    <col min="3" max="3" width="12.85546875" customWidth="1"/>
    <col min="4" max="4" width="13.5703125" bestFit="1" customWidth="1"/>
    <col min="5" max="5" width="16.28515625" customWidth="1"/>
    <col min="6" max="6" width="25.85546875" bestFit="1" customWidth="1"/>
    <col min="7" max="7" width="12.28515625" bestFit="1" customWidth="1"/>
    <col min="8" max="8" width="7.5703125" bestFit="1" customWidth="1"/>
    <col min="9" max="9" width="6.85546875" customWidth="1"/>
    <col min="10" max="10" width="12.28515625" customWidth="1"/>
    <col min="11" max="11" width="10.28515625" customWidth="1"/>
  </cols>
  <sheetData>
    <row r="3" spans="2:11" ht="30" x14ac:dyDescent="0.25">
      <c r="B3" s="14" t="s">
        <v>28</v>
      </c>
      <c r="C3" s="14" t="s">
        <v>1</v>
      </c>
      <c r="D3" s="14" t="s">
        <v>11</v>
      </c>
      <c r="E3" s="14" t="s">
        <v>5</v>
      </c>
      <c r="F3" s="15" t="s">
        <v>19</v>
      </c>
      <c r="G3" s="15" t="s">
        <v>15</v>
      </c>
      <c r="H3" s="15" t="s">
        <v>16</v>
      </c>
      <c r="I3" s="15" t="s">
        <v>17</v>
      </c>
      <c r="J3" s="15" t="s">
        <v>3</v>
      </c>
      <c r="K3" s="15" t="s">
        <v>4</v>
      </c>
    </row>
    <row r="4" spans="2:11" ht="15" customHeight="1" x14ac:dyDescent="0.25">
      <c r="B4" s="13">
        <v>1</v>
      </c>
      <c r="C4" s="2" t="s">
        <v>2</v>
      </c>
      <c r="D4" s="2" t="s">
        <v>14</v>
      </c>
      <c r="E4" s="2" t="s">
        <v>13</v>
      </c>
      <c r="F4" s="2" t="s">
        <v>38</v>
      </c>
      <c r="G4" s="6">
        <v>13490</v>
      </c>
      <c r="H4" s="9">
        <f>G4*10.764</f>
        <v>145206.35999999999</v>
      </c>
      <c r="I4" s="9">
        <v>11</v>
      </c>
      <c r="J4" s="2">
        <v>2016</v>
      </c>
      <c r="K4" s="2">
        <v>2021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7"/>
  <sheetViews>
    <sheetView tabSelected="1" topLeftCell="H1" zoomScaleNormal="100" workbookViewId="0">
      <pane ySplit="3" topLeftCell="A5" activePane="bottomLeft" state="frozen"/>
      <selection pane="bottomLeft" activeCell="U8" sqref="U8"/>
    </sheetView>
  </sheetViews>
  <sheetFormatPr defaultRowHeight="15" x14ac:dyDescent="0.25"/>
  <cols>
    <col min="2" max="2" width="5.28515625" customWidth="1"/>
    <col min="3" max="3" width="12.85546875" customWidth="1"/>
    <col min="4" max="4" width="14" customWidth="1"/>
    <col min="5" max="5" width="25.7109375" customWidth="1"/>
    <col min="6" max="6" width="13.85546875" customWidth="1"/>
    <col min="7" max="7" width="11" customWidth="1"/>
    <col min="8" max="8" width="9.5703125" customWidth="1"/>
    <col min="9" max="9" width="8.7109375" customWidth="1"/>
    <col min="10" max="10" width="8.140625" customWidth="1"/>
    <col min="11" max="11" width="11.28515625" customWidth="1"/>
    <col min="12" max="12" width="9" bestFit="1" customWidth="1"/>
    <col min="13" max="13" width="10" customWidth="1"/>
    <col min="14" max="14" width="11.28515625" customWidth="1"/>
    <col min="15" max="15" width="7.7109375" bestFit="1" customWidth="1"/>
    <col min="16" max="16" width="12.42578125" bestFit="1" customWidth="1"/>
    <col min="17" max="18" width="11.7109375" customWidth="1"/>
    <col min="19" max="19" width="14.42578125" bestFit="1" customWidth="1"/>
    <col min="20" max="20" width="13" customWidth="1"/>
    <col min="21" max="21" width="13.42578125" bestFit="1" customWidth="1"/>
    <col min="22" max="22" width="9" customWidth="1"/>
    <col min="23" max="23" width="14.28515625" bestFit="1" customWidth="1"/>
    <col min="24" max="24" width="11.5703125" bestFit="1" customWidth="1"/>
    <col min="25" max="26" width="14.28515625" bestFit="1" customWidth="1"/>
  </cols>
  <sheetData>
    <row r="2" spans="1:26" ht="15.75" x14ac:dyDescent="0.25">
      <c r="B2" s="30" t="s">
        <v>52</v>
      </c>
      <c r="C2" s="30"/>
      <c r="D2" s="30"/>
      <c r="E2" s="30"/>
      <c r="F2" s="30"/>
      <c r="G2" s="30"/>
      <c r="H2" s="30"/>
      <c r="I2" s="30"/>
      <c r="J2" s="30"/>
      <c r="K2" s="30"/>
      <c r="L2" s="30"/>
      <c r="M2" s="30"/>
      <c r="N2" s="30"/>
      <c r="O2" s="30"/>
      <c r="P2" s="30"/>
      <c r="Q2" s="30"/>
      <c r="R2" s="30"/>
      <c r="S2" s="30"/>
      <c r="T2" s="30"/>
      <c r="U2" s="30"/>
      <c r="V2" s="30"/>
      <c r="W2" s="30"/>
    </row>
    <row r="3" spans="1:26" s="16" customFormat="1" ht="70.5" x14ac:dyDescent="0.25">
      <c r="B3" s="14" t="s">
        <v>53</v>
      </c>
      <c r="C3" s="14" t="s">
        <v>1</v>
      </c>
      <c r="D3" s="14" t="s">
        <v>11</v>
      </c>
      <c r="E3" s="14" t="s">
        <v>5</v>
      </c>
      <c r="F3" s="15" t="s">
        <v>19</v>
      </c>
      <c r="G3" s="15" t="s">
        <v>39</v>
      </c>
      <c r="H3" s="15" t="s">
        <v>15</v>
      </c>
      <c r="I3" s="15" t="s">
        <v>16</v>
      </c>
      <c r="J3" s="15" t="s">
        <v>17</v>
      </c>
      <c r="K3" s="15" t="s">
        <v>3</v>
      </c>
      <c r="L3" s="15" t="s">
        <v>4</v>
      </c>
      <c r="M3" s="15" t="s">
        <v>51</v>
      </c>
      <c r="N3" s="15" t="s">
        <v>18</v>
      </c>
      <c r="O3" s="15" t="s">
        <v>6</v>
      </c>
      <c r="P3" s="15" t="s">
        <v>8</v>
      </c>
      <c r="Q3" s="15" t="s">
        <v>48</v>
      </c>
      <c r="R3" s="15" t="s">
        <v>49</v>
      </c>
      <c r="S3" s="15" t="s">
        <v>12</v>
      </c>
      <c r="T3" s="15" t="s">
        <v>40</v>
      </c>
      <c r="U3" s="15" t="s">
        <v>9</v>
      </c>
      <c r="V3" s="15" t="s">
        <v>50</v>
      </c>
      <c r="W3" s="15" t="s">
        <v>10</v>
      </c>
    </row>
    <row r="4" spans="1:26" ht="45" x14ac:dyDescent="0.25">
      <c r="B4" s="13">
        <v>1</v>
      </c>
      <c r="C4" s="23" t="str">
        <f>'[1]Building Sheet'!C4</f>
        <v>Upper Basement</v>
      </c>
      <c r="D4" s="2" t="str">
        <f>'[1]Building Sheet'!D4</f>
        <v>Parking</v>
      </c>
      <c r="E4" s="24" t="s">
        <v>41</v>
      </c>
      <c r="F4" s="23" t="s">
        <v>38</v>
      </c>
      <c r="G4" s="23" t="s">
        <v>42</v>
      </c>
      <c r="H4" s="6">
        <f>'[1]Building Sheet'!I4</f>
        <v>2672.28</v>
      </c>
      <c r="I4" s="9">
        <f>H4*10.764</f>
        <v>28764.421920000001</v>
      </c>
      <c r="J4" s="9">
        <v>11</v>
      </c>
      <c r="K4" s="2">
        <v>2016</v>
      </c>
      <c r="L4" s="2">
        <v>2022</v>
      </c>
      <c r="M4" s="2">
        <f>L4-K4</f>
        <v>6</v>
      </c>
      <c r="N4" s="2">
        <v>60</v>
      </c>
      <c r="O4" s="3">
        <v>0.1</v>
      </c>
      <c r="P4" s="5">
        <f>(1-O4)/N4</f>
        <v>1.5000000000000001E-2</v>
      </c>
      <c r="Q4" s="4">
        <v>1550</v>
      </c>
      <c r="R4" s="4">
        <f>Q4*10.764</f>
        <v>16684.2</v>
      </c>
      <c r="S4" s="7">
        <f>Q4*I4</f>
        <v>44584853.976000004</v>
      </c>
      <c r="T4" s="7">
        <f>S4*P4*M4</f>
        <v>4012636.8578400007</v>
      </c>
      <c r="U4" s="7">
        <f>MAX(S4-T4,0)</f>
        <v>40572217.118160002</v>
      </c>
      <c r="V4" s="11">
        <v>0.05</v>
      </c>
      <c r="W4" s="7">
        <f>IF(U4&gt;O4*S4,U4*(1-V4),S4*O4)</f>
        <v>38543606.262252003</v>
      </c>
      <c r="X4" s="12"/>
      <c r="Y4" s="1"/>
      <c r="Z4" s="1"/>
    </row>
    <row r="5" spans="1:26" ht="45" x14ac:dyDescent="0.25">
      <c r="B5" s="13">
        <v>2</v>
      </c>
      <c r="C5" s="23" t="str">
        <f>'[1]Building Sheet'!C5</f>
        <v>Lower Basement</v>
      </c>
      <c r="D5" s="2" t="str">
        <f>'[1]Building Sheet'!D5</f>
        <v>Parking</v>
      </c>
      <c r="E5" s="24" t="s">
        <v>41</v>
      </c>
      <c r="F5" s="23" t="s">
        <v>38</v>
      </c>
      <c r="G5" s="23" t="s">
        <v>42</v>
      </c>
      <c r="H5" s="6">
        <f>'[1]Building Sheet'!I5</f>
        <v>2672.28</v>
      </c>
      <c r="I5" s="9">
        <f t="shared" ref="I5:I8" si="0">H5*10.764</f>
        <v>28764.421920000001</v>
      </c>
      <c r="J5" s="9">
        <v>11</v>
      </c>
      <c r="K5" s="2">
        <v>2016</v>
      </c>
      <c r="L5" s="2">
        <v>2022</v>
      </c>
      <c r="M5" s="2">
        <f t="shared" ref="M5:M9" si="1">L5-K5</f>
        <v>6</v>
      </c>
      <c r="N5" s="2">
        <v>60</v>
      </c>
      <c r="O5" s="3">
        <v>0.1</v>
      </c>
      <c r="P5" s="5">
        <f t="shared" ref="P5:P9" si="2">(1-O5)/N5</f>
        <v>1.5000000000000001E-2</v>
      </c>
      <c r="Q5" s="4">
        <v>1550</v>
      </c>
      <c r="R5" s="4">
        <f t="shared" ref="R5:R9" si="3">Q5*10.764</f>
        <v>16684.2</v>
      </c>
      <c r="S5" s="7">
        <f t="shared" ref="S5:S9" si="4">Q5*I5</f>
        <v>44584853.976000004</v>
      </c>
      <c r="T5" s="7">
        <f t="shared" ref="T5:T9" si="5">S5*P5*M5</f>
        <v>4012636.8578400007</v>
      </c>
      <c r="U5" s="7">
        <f t="shared" ref="U5:U9" si="6">MAX(S5-T5,0)</f>
        <v>40572217.118160002</v>
      </c>
      <c r="V5" s="11">
        <v>0.05</v>
      </c>
      <c r="W5" s="7">
        <f t="shared" ref="W5:W9" si="7">IF(U5&gt;O5*S5,U5*(1-V5),S5*O5)</f>
        <v>38543606.262252003</v>
      </c>
      <c r="X5" s="12"/>
      <c r="Y5" s="1"/>
      <c r="Z5" s="1"/>
    </row>
    <row r="6" spans="1:26" ht="45" x14ac:dyDescent="0.25">
      <c r="B6" s="13">
        <v>3</v>
      </c>
      <c r="C6" s="23" t="s">
        <v>2</v>
      </c>
      <c r="D6" s="2" t="str">
        <f>'[1]Building Sheet'!D6</f>
        <v>Working Hall</v>
      </c>
      <c r="E6" s="24" t="s">
        <v>41</v>
      </c>
      <c r="F6" s="23" t="s">
        <v>38</v>
      </c>
      <c r="G6" s="23" t="s">
        <v>42</v>
      </c>
      <c r="H6" s="6">
        <f>'[1]Building Sheet'!I6</f>
        <v>2197.73</v>
      </c>
      <c r="I6" s="9">
        <f t="shared" si="0"/>
        <v>23656.365719999998</v>
      </c>
      <c r="J6" s="9">
        <v>11</v>
      </c>
      <c r="K6" s="2">
        <v>2016</v>
      </c>
      <c r="L6" s="2">
        <v>2022</v>
      </c>
      <c r="M6" s="2">
        <f t="shared" si="1"/>
        <v>6</v>
      </c>
      <c r="N6" s="2">
        <v>60</v>
      </c>
      <c r="O6" s="3">
        <v>0.1</v>
      </c>
      <c r="P6" s="5">
        <f t="shared" si="2"/>
        <v>1.5000000000000001E-2</v>
      </c>
      <c r="Q6" s="4">
        <v>1550</v>
      </c>
      <c r="R6" s="4">
        <f t="shared" si="3"/>
        <v>16684.2</v>
      </c>
      <c r="S6" s="7">
        <f t="shared" si="4"/>
        <v>36667366.865999997</v>
      </c>
      <c r="T6" s="7">
        <f t="shared" si="5"/>
        <v>3300063.0179399997</v>
      </c>
      <c r="U6" s="7">
        <f t="shared" si="6"/>
        <v>33367303.848059997</v>
      </c>
      <c r="V6" s="11">
        <v>0.05</v>
      </c>
      <c r="W6" s="7">
        <f t="shared" si="7"/>
        <v>31698938.655656997</v>
      </c>
      <c r="X6" s="12"/>
      <c r="Y6" s="1"/>
      <c r="Z6" s="1"/>
    </row>
    <row r="7" spans="1:26" ht="45" x14ac:dyDescent="0.25">
      <c r="B7" s="13">
        <v>4</v>
      </c>
      <c r="C7" s="23" t="str">
        <f>'[1]Building Sheet'!C7</f>
        <v>First Floor</v>
      </c>
      <c r="D7" s="2" t="str">
        <f>'[1]Building Sheet'!D7</f>
        <v>Working Hall</v>
      </c>
      <c r="E7" s="24" t="s">
        <v>41</v>
      </c>
      <c r="F7" s="23" t="s">
        <v>38</v>
      </c>
      <c r="G7" s="23" t="s">
        <v>42</v>
      </c>
      <c r="H7" s="6">
        <f>'[1]Building Sheet'!I7</f>
        <v>1982.58</v>
      </c>
      <c r="I7" s="9">
        <f t="shared" si="0"/>
        <v>21340.491119999999</v>
      </c>
      <c r="J7" s="9">
        <v>11</v>
      </c>
      <c r="K7" s="2">
        <v>2016</v>
      </c>
      <c r="L7" s="2">
        <v>2022</v>
      </c>
      <c r="M7" s="2">
        <f t="shared" si="1"/>
        <v>6</v>
      </c>
      <c r="N7" s="2">
        <v>60</v>
      </c>
      <c r="O7" s="3">
        <v>0.1</v>
      </c>
      <c r="P7" s="5">
        <f t="shared" si="2"/>
        <v>1.5000000000000001E-2</v>
      </c>
      <c r="Q7" s="4">
        <v>1550</v>
      </c>
      <c r="R7" s="4">
        <f t="shared" si="3"/>
        <v>16684.2</v>
      </c>
      <c r="S7" s="7">
        <f t="shared" si="4"/>
        <v>33077761.235999998</v>
      </c>
      <c r="T7" s="7">
        <f t="shared" si="5"/>
        <v>2976998.5112399999</v>
      </c>
      <c r="U7" s="7">
        <f t="shared" si="6"/>
        <v>30100762.724759996</v>
      </c>
      <c r="V7" s="11">
        <v>0.05</v>
      </c>
      <c r="W7" s="7">
        <f t="shared" si="7"/>
        <v>28595724.588521995</v>
      </c>
    </row>
    <row r="8" spans="1:26" ht="45" x14ac:dyDescent="0.25">
      <c r="B8" s="13">
        <v>5</v>
      </c>
      <c r="C8" s="23" t="str">
        <f>'[1]Building Sheet'!C8</f>
        <v>Second Floor</v>
      </c>
      <c r="D8" s="2" t="str">
        <f>'[1]Building Sheet'!D8</f>
        <v>Working Hall</v>
      </c>
      <c r="E8" s="24" t="s">
        <v>41</v>
      </c>
      <c r="F8" s="23" t="s">
        <v>38</v>
      </c>
      <c r="G8" s="23" t="s">
        <v>42</v>
      </c>
      <c r="H8" s="6">
        <f>'[1]Building Sheet'!I8</f>
        <v>1982.58</v>
      </c>
      <c r="I8" s="9">
        <f t="shared" si="0"/>
        <v>21340.491119999999</v>
      </c>
      <c r="J8" s="9">
        <v>11</v>
      </c>
      <c r="K8" s="2">
        <v>2016</v>
      </c>
      <c r="L8" s="2">
        <v>2022</v>
      </c>
      <c r="M8" s="2">
        <f t="shared" si="1"/>
        <v>6</v>
      </c>
      <c r="N8" s="2">
        <v>60</v>
      </c>
      <c r="O8" s="3">
        <v>0.1</v>
      </c>
      <c r="P8" s="5">
        <f t="shared" si="2"/>
        <v>1.5000000000000001E-2</v>
      </c>
      <c r="Q8" s="4">
        <v>1550</v>
      </c>
      <c r="R8" s="4">
        <f t="shared" si="3"/>
        <v>16684.2</v>
      </c>
      <c r="S8" s="7">
        <f t="shared" si="4"/>
        <v>33077761.235999998</v>
      </c>
      <c r="T8" s="7">
        <f t="shared" si="5"/>
        <v>2976998.5112399999</v>
      </c>
      <c r="U8" s="7">
        <f t="shared" si="6"/>
        <v>30100762.724759996</v>
      </c>
      <c r="V8" s="11">
        <v>0.05</v>
      </c>
      <c r="W8" s="7">
        <f t="shared" si="7"/>
        <v>28595724.588521995</v>
      </c>
    </row>
    <row r="9" spans="1:26" ht="45" x14ac:dyDescent="0.25">
      <c r="B9" s="13">
        <v>6</v>
      </c>
      <c r="C9" s="23" t="str">
        <f>'[1]Building Sheet'!C9</f>
        <v xml:space="preserve">Third Floor </v>
      </c>
      <c r="D9" s="2" t="str">
        <f>'[1]Building Sheet'!D9</f>
        <v>Working Hall</v>
      </c>
      <c r="E9" s="24" t="s">
        <v>41</v>
      </c>
      <c r="F9" s="23" t="s">
        <v>38</v>
      </c>
      <c r="G9" s="23" t="s">
        <v>42</v>
      </c>
      <c r="H9" s="6">
        <f>'[1]Building Sheet'!I9</f>
        <v>1982.58</v>
      </c>
      <c r="I9" s="9">
        <f>H9*10.764</f>
        <v>21340.491119999999</v>
      </c>
      <c r="J9" s="9">
        <v>11</v>
      </c>
      <c r="K9" s="2">
        <v>2016</v>
      </c>
      <c r="L9" s="2">
        <v>2022</v>
      </c>
      <c r="M9" s="2">
        <f t="shared" si="1"/>
        <v>6</v>
      </c>
      <c r="N9" s="2">
        <v>60</v>
      </c>
      <c r="O9" s="3">
        <v>0.1</v>
      </c>
      <c r="P9" s="5">
        <f t="shared" si="2"/>
        <v>1.5000000000000001E-2</v>
      </c>
      <c r="Q9" s="4">
        <v>1550</v>
      </c>
      <c r="R9" s="4">
        <f t="shared" si="3"/>
        <v>16684.2</v>
      </c>
      <c r="S9" s="7">
        <f t="shared" si="4"/>
        <v>33077761.235999998</v>
      </c>
      <c r="T9" s="7">
        <f t="shared" si="5"/>
        <v>2976998.5112399999</v>
      </c>
      <c r="U9" s="7">
        <f t="shared" si="6"/>
        <v>30100762.724759996</v>
      </c>
      <c r="V9" s="11">
        <v>0.05</v>
      </c>
      <c r="W9" s="7">
        <f t="shared" si="7"/>
        <v>28595724.588521995</v>
      </c>
    </row>
    <row r="10" spans="1:26" x14ac:dyDescent="0.25">
      <c r="A10" s="25"/>
      <c r="B10" s="31" t="s">
        <v>7</v>
      </c>
      <c r="C10" s="31"/>
      <c r="D10" s="31"/>
      <c r="E10" s="31"/>
      <c r="F10" s="31"/>
      <c r="G10" s="31"/>
      <c r="H10" s="26">
        <f>SUM(H4:H9)</f>
        <v>13490.03</v>
      </c>
      <c r="I10" s="27">
        <f>SUM(I4:I9)</f>
        <v>145206.68291999999</v>
      </c>
      <c r="J10" s="28"/>
      <c r="K10" s="28"/>
      <c r="L10" s="28"/>
      <c r="M10" s="28"/>
      <c r="N10" s="28"/>
      <c r="O10" s="28"/>
      <c r="P10" s="28"/>
      <c r="Q10" s="28"/>
      <c r="R10" s="28"/>
      <c r="S10" s="29">
        <f>SUM(S4:S9)</f>
        <v>225070358.52599999</v>
      </c>
      <c r="T10" s="28"/>
      <c r="U10" s="28"/>
      <c r="V10" s="28"/>
      <c r="W10" s="29">
        <f>SUM(W4:W9)</f>
        <v>194573324.94572696</v>
      </c>
    </row>
    <row r="11" spans="1:26" x14ac:dyDescent="0.25">
      <c r="B11" s="33" t="s">
        <v>43</v>
      </c>
      <c r="C11" s="33"/>
      <c r="D11" s="33"/>
      <c r="E11" s="33"/>
      <c r="F11" s="33"/>
      <c r="G11" s="33"/>
      <c r="H11" s="33"/>
      <c r="I11" s="33"/>
      <c r="J11" s="33"/>
      <c r="K11" s="33"/>
      <c r="L11" s="33"/>
      <c r="M11" s="33"/>
      <c r="N11" s="33"/>
      <c r="O11" s="33"/>
      <c r="P11" s="33"/>
      <c r="Q11" s="33"/>
      <c r="R11" s="33"/>
      <c r="S11" s="33"/>
      <c r="T11" s="33"/>
      <c r="U11" s="33"/>
      <c r="V11" s="33"/>
      <c r="W11" s="33"/>
      <c r="X11" s="35"/>
    </row>
    <row r="12" spans="1:26" x14ac:dyDescent="0.25">
      <c r="B12" s="33" t="s">
        <v>44</v>
      </c>
      <c r="C12" s="33"/>
      <c r="D12" s="33"/>
      <c r="E12" s="33"/>
      <c r="F12" s="33"/>
      <c r="G12" s="33"/>
      <c r="H12" s="33"/>
      <c r="I12" s="33"/>
      <c r="J12" s="33"/>
      <c r="K12" s="33"/>
      <c r="L12" s="33"/>
      <c r="M12" s="33"/>
      <c r="N12" s="33"/>
      <c r="O12" s="33"/>
      <c r="P12" s="33"/>
      <c r="Q12" s="33"/>
      <c r="R12" s="33"/>
      <c r="S12" s="33"/>
      <c r="T12" s="33"/>
      <c r="U12" s="33"/>
      <c r="V12" s="33"/>
      <c r="W12" s="33"/>
    </row>
    <row r="13" spans="1:26" x14ac:dyDescent="0.25">
      <c r="B13" s="33" t="s">
        <v>45</v>
      </c>
      <c r="C13" s="33"/>
      <c r="D13" s="33"/>
      <c r="E13" s="33"/>
      <c r="F13" s="33"/>
      <c r="G13" s="33"/>
      <c r="H13" s="33"/>
      <c r="I13" s="33"/>
      <c r="J13" s="33"/>
      <c r="K13" s="33"/>
      <c r="L13" s="33"/>
      <c r="M13" s="33"/>
      <c r="N13" s="33"/>
      <c r="O13" s="33"/>
      <c r="P13" s="33"/>
      <c r="Q13" s="33"/>
      <c r="R13" s="33"/>
      <c r="S13" s="33"/>
      <c r="T13" s="33"/>
      <c r="U13" s="33"/>
      <c r="V13" s="33"/>
      <c r="W13" s="33"/>
    </row>
    <row r="14" spans="1:26" x14ac:dyDescent="0.25">
      <c r="B14" s="33" t="s">
        <v>46</v>
      </c>
      <c r="C14" s="33"/>
      <c r="D14" s="33"/>
      <c r="E14" s="33"/>
      <c r="F14" s="33"/>
      <c r="G14" s="33"/>
      <c r="H14" s="33"/>
      <c r="I14" s="33"/>
      <c r="J14" s="33"/>
      <c r="K14" s="33"/>
      <c r="L14" s="33"/>
      <c r="M14" s="33"/>
      <c r="N14" s="33"/>
      <c r="O14" s="33"/>
      <c r="P14" s="33"/>
      <c r="Q14" s="33"/>
      <c r="R14" s="33"/>
      <c r="S14" s="33"/>
      <c r="T14" s="33"/>
      <c r="U14" s="33"/>
      <c r="V14" s="33"/>
      <c r="W14" s="33"/>
    </row>
    <row r="17" spans="4:24" x14ac:dyDescent="0.25">
      <c r="D17" s="32"/>
      <c r="E17" s="32"/>
      <c r="F17" s="32"/>
      <c r="G17" s="32"/>
      <c r="H17" s="32"/>
      <c r="I17" s="32"/>
      <c r="J17" s="32"/>
      <c r="K17" s="32"/>
      <c r="L17" s="32"/>
      <c r="M17" s="32"/>
      <c r="N17" s="32"/>
      <c r="O17" s="32"/>
      <c r="P17" s="32"/>
      <c r="Q17" s="32"/>
      <c r="R17" s="32"/>
      <c r="S17" s="32"/>
      <c r="T17" s="32"/>
      <c r="U17" s="32"/>
      <c r="V17" s="32"/>
      <c r="W17" s="32"/>
      <c r="X17" s="32"/>
    </row>
  </sheetData>
  <mergeCells count="7">
    <mergeCell ref="B2:W2"/>
    <mergeCell ref="B10:G10"/>
    <mergeCell ref="D17:X17"/>
    <mergeCell ref="B11:W11"/>
    <mergeCell ref="B12:W12"/>
    <mergeCell ref="B13:W13"/>
    <mergeCell ref="B14:W14"/>
  </mergeCells>
  <dataValidations count="1">
    <dataValidation type="list" allowBlank="1" showInputMessage="1" showErrorMessage="1" promptTitle="Condition of Structure" prompt="Condition of Structure" sqref="G4:G9">
      <formula1>"Poor, Average, Ordinary, Good, Very Good, Excellent"</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
  <sheetViews>
    <sheetView workbookViewId="0">
      <selection activeCell="H11" sqref="H11"/>
    </sheetView>
  </sheetViews>
  <sheetFormatPr defaultRowHeight="15" x14ac:dyDescent="0.25"/>
  <cols>
    <col min="2" max="2" width="7.28515625" bestFit="1" customWidth="1"/>
    <col min="3" max="3" width="15.7109375" bestFit="1" customWidth="1"/>
    <col min="4" max="4" width="9" bestFit="1" customWidth="1"/>
    <col min="5" max="5" width="7.5703125" bestFit="1" customWidth="1"/>
    <col min="6" max="6" width="15.28515625" customWidth="1"/>
    <col min="7" max="7" width="10.85546875" customWidth="1"/>
    <col min="8" max="8" width="19.42578125" customWidth="1"/>
    <col min="9" max="9" width="13.28515625" bestFit="1" customWidth="1"/>
  </cols>
  <sheetData>
    <row r="2" spans="2:9" ht="15.75" x14ac:dyDescent="0.25">
      <c r="B2" s="30" t="s">
        <v>32</v>
      </c>
      <c r="C2" s="30"/>
      <c r="D2" s="30"/>
      <c r="E2" s="30"/>
      <c r="F2" s="30"/>
      <c r="G2" s="30"/>
      <c r="H2" s="30"/>
      <c r="I2" s="30"/>
    </row>
    <row r="3" spans="2:9" ht="57.75" x14ac:dyDescent="0.25">
      <c r="B3" s="14" t="s">
        <v>28</v>
      </c>
      <c r="C3" s="14" t="s">
        <v>26</v>
      </c>
      <c r="D3" s="15" t="s">
        <v>24</v>
      </c>
      <c r="E3" s="15" t="s">
        <v>25</v>
      </c>
      <c r="F3" s="15" t="s">
        <v>36</v>
      </c>
      <c r="G3" s="15" t="s">
        <v>30</v>
      </c>
      <c r="H3" s="15" t="s">
        <v>37</v>
      </c>
      <c r="I3" s="15" t="s">
        <v>23</v>
      </c>
    </row>
    <row r="4" spans="2:9" x14ac:dyDescent="0.25">
      <c r="B4" s="13">
        <v>1</v>
      </c>
      <c r="C4" s="2" t="s">
        <v>27</v>
      </c>
      <c r="D4" s="6">
        <v>4410</v>
      </c>
      <c r="E4" s="9">
        <f>D4*1.19</f>
        <v>5247.9</v>
      </c>
      <c r="F4" s="4">
        <v>18650</v>
      </c>
      <c r="G4" s="20">
        <v>0</v>
      </c>
      <c r="H4" s="22">
        <f>F4*(1+G4)</f>
        <v>18650</v>
      </c>
      <c r="I4" s="7">
        <f>H4*D4</f>
        <v>82246500</v>
      </c>
    </row>
    <row r="5" spans="2:9" x14ac:dyDescent="0.25">
      <c r="B5" s="34" t="s">
        <v>7</v>
      </c>
      <c r="C5" s="34"/>
      <c r="D5" s="17">
        <f>SUM(D4:D4)</f>
        <v>4410</v>
      </c>
      <c r="E5" s="18">
        <f>SUM(E4:E4)</f>
        <v>5247.9</v>
      </c>
      <c r="F5" s="10"/>
      <c r="G5" s="10"/>
      <c r="H5" s="21"/>
      <c r="I5" s="8">
        <f>SUM(I4:I4)</f>
        <v>82246500</v>
      </c>
    </row>
  </sheetData>
  <mergeCells count="2">
    <mergeCell ref="B2:I2"/>
    <mergeCell ref="B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
  <sheetViews>
    <sheetView workbookViewId="0">
      <selection activeCell="D14" sqref="D14"/>
    </sheetView>
  </sheetViews>
  <sheetFormatPr defaultRowHeight="15" x14ac:dyDescent="0.25"/>
  <cols>
    <col min="2" max="2" width="6.85546875" customWidth="1"/>
    <col min="3" max="3" width="20.42578125" bestFit="1" customWidth="1"/>
    <col min="4" max="4" width="16.28515625" customWidth="1"/>
    <col min="5" max="5" width="12.28515625" bestFit="1" customWidth="1"/>
    <col min="6" max="6" width="7.5703125" bestFit="1" customWidth="1"/>
    <col min="7" max="7" width="6.85546875" customWidth="1"/>
    <col min="8" max="9" width="12.140625" customWidth="1"/>
    <col min="10" max="10" width="10.5703125" customWidth="1"/>
    <col min="11" max="11" width="14.7109375" customWidth="1"/>
    <col min="12" max="12" width="16.7109375" customWidth="1"/>
  </cols>
  <sheetData>
    <row r="2" spans="2:12" ht="15.75" x14ac:dyDescent="0.25">
      <c r="B2" s="30" t="s">
        <v>33</v>
      </c>
      <c r="C2" s="30"/>
      <c r="D2" s="30"/>
      <c r="E2" s="30"/>
      <c r="F2" s="30"/>
      <c r="G2" s="30"/>
      <c r="H2" s="30"/>
      <c r="I2" s="30"/>
      <c r="J2" s="30"/>
      <c r="K2" s="30"/>
      <c r="L2" s="30"/>
    </row>
    <row r="3" spans="2:12" ht="70.5" x14ac:dyDescent="0.25">
      <c r="B3" s="14" t="s">
        <v>0</v>
      </c>
      <c r="C3" s="14" t="s">
        <v>11</v>
      </c>
      <c r="D3" s="14" t="s">
        <v>5</v>
      </c>
      <c r="E3" s="15" t="s">
        <v>21</v>
      </c>
      <c r="F3" s="15" t="s">
        <v>22</v>
      </c>
      <c r="G3" s="15" t="s">
        <v>20</v>
      </c>
      <c r="H3" s="15" t="s">
        <v>31</v>
      </c>
      <c r="I3" s="15" t="s">
        <v>34</v>
      </c>
      <c r="J3" s="15" t="s">
        <v>35</v>
      </c>
      <c r="K3" s="15" t="s">
        <v>29</v>
      </c>
      <c r="L3" s="15" t="s">
        <v>23</v>
      </c>
    </row>
    <row r="4" spans="2:12" x14ac:dyDescent="0.25">
      <c r="B4" s="13">
        <v>1</v>
      </c>
      <c r="C4" s="2" t="s">
        <v>14</v>
      </c>
      <c r="D4" s="2" t="s">
        <v>13</v>
      </c>
      <c r="E4" s="6">
        <v>100</v>
      </c>
      <c r="F4" s="9">
        <f>E4*10.7642</f>
        <v>1076.42</v>
      </c>
      <c r="G4" s="9">
        <v>12</v>
      </c>
      <c r="H4" s="2">
        <v>2016</v>
      </c>
      <c r="I4" s="4" t="s">
        <v>47</v>
      </c>
      <c r="J4" s="19" t="s">
        <v>47</v>
      </c>
      <c r="K4" s="4" t="e">
        <f>I4*(1+J4)</f>
        <v>#VALUE!</v>
      </c>
      <c r="L4" s="7" t="e">
        <f>K4*E4</f>
        <v>#VALUE!</v>
      </c>
    </row>
    <row r="5" spans="2:12" x14ac:dyDescent="0.25">
      <c r="B5" s="34" t="s">
        <v>7</v>
      </c>
      <c r="C5" s="34"/>
      <c r="D5" s="34"/>
      <c r="E5" s="17">
        <f>SUM(E4:E4)</f>
        <v>100</v>
      </c>
      <c r="F5" s="18">
        <f>SUM(F4:F4)</f>
        <v>1076.42</v>
      </c>
      <c r="G5" s="10"/>
      <c r="H5" s="34"/>
      <c r="I5" s="34"/>
      <c r="J5" s="34"/>
      <c r="K5" s="10"/>
      <c r="L5" s="8" t="e">
        <f>SUM(L4:L4)</f>
        <v>#VALUE!</v>
      </c>
    </row>
  </sheetData>
  <mergeCells count="3">
    <mergeCell ref="B2:L2"/>
    <mergeCell ref="B5:D5"/>
    <mergeCell ref="H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Basics Information</vt:lpstr>
      <vt:lpstr>Market Value</vt:lpstr>
      <vt:lpstr>Land Guideline Value</vt:lpstr>
      <vt:lpstr>Structure Guideline Value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admin</cp:lastModifiedBy>
  <dcterms:created xsi:type="dcterms:W3CDTF">2021-09-16T11:33:35Z</dcterms:created>
  <dcterms:modified xsi:type="dcterms:W3CDTF">2022-02-09T12:56:22Z</dcterms:modified>
</cp:coreProperties>
</file>