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GINE~1\DOCUME~1\DOWNLO~1\VIS(20~2\uploads\VIS(20~1\PREPAR~1\"/>
    </mc:Choice>
  </mc:AlternateContent>
  <bookViews>
    <workbookView showHorizontalScroll="0" showVerticalScroll="0" xWindow="0" yWindow="0" windowWidth="11205" windowHeight="7620"/>
  </bookViews>
  <sheets>
    <sheet name="Sheet1" sheetId="1" r:id="rId1"/>
    <sheet name="Sheet2" sheetId="2" r:id="rId2"/>
  </sheets>
  <definedNames>
    <definedName name="_xlnm._FilterDatabase" localSheetId="0" hidden="1">Sheet1!$B$3:$U$26</definedName>
    <definedName name="_xlnm.Print_Area" localSheetId="0">Sheet1!$B$1:$T$26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2" i="2" l="1"/>
  <c r="E12" i="2"/>
  <c r="E8" i="2" l="1"/>
  <c r="G10" i="1"/>
  <c r="P20" i="1"/>
  <c r="P19" i="1"/>
  <c r="N19" i="1"/>
  <c r="N20" i="1"/>
  <c r="K19" i="1"/>
  <c r="K20" i="1"/>
  <c r="G13" i="1"/>
  <c r="P13" i="1" s="1"/>
  <c r="K13" i="1"/>
  <c r="N13" i="1"/>
  <c r="G14" i="1"/>
  <c r="P14" i="1" s="1"/>
  <c r="K14" i="1"/>
  <c r="N14" i="1"/>
  <c r="G15" i="1"/>
  <c r="P15" i="1" s="1"/>
  <c r="K15" i="1"/>
  <c r="N15" i="1"/>
  <c r="G16" i="1"/>
  <c r="P16" i="1" s="1"/>
  <c r="K16" i="1"/>
  <c r="N16" i="1"/>
  <c r="G17" i="1"/>
  <c r="P17" i="1" s="1"/>
  <c r="K17" i="1"/>
  <c r="N17" i="1"/>
  <c r="G18" i="1"/>
  <c r="P18" i="1" s="1"/>
  <c r="K18" i="1"/>
  <c r="N18" i="1"/>
  <c r="G5" i="1"/>
  <c r="G6" i="1"/>
  <c r="G7" i="1"/>
  <c r="G8" i="1"/>
  <c r="G9" i="1"/>
  <c r="G11" i="1"/>
  <c r="G12" i="1"/>
  <c r="G21" i="1"/>
  <c r="G4" i="1"/>
  <c r="Q20" i="1" l="1"/>
  <c r="R20" i="1" s="1"/>
  <c r="T20" i="1" s="1"/>
  <c r="U20" i="1" s="1"/>
  <c r="Q19" i="1"/>
  <c r="R19" i="1" s="1"/>
  <c r="T19" i="1" s="1"/>
  <c r="U19" i="1" s="1"/>
  <c r="Q18" i="1"/>
  <c r="R18" i="1" s="1"/>
  <c r="T18" i="1" s="1"/>
  <c r="U18" i="1" s="1"/>
  <c r="Q16" i="1"/>
  <c r="R16" i="1" s="1"/>
  <c r="T16" i="1" s="1"/>
  <c r="U16" i="1" s="1"/>
  <c r="Q17" i="1"/>
  <c r="R17" i="1" s="1"/>
  <c r="T17" i="1" s="1"/>
  <c r="U17" i="1" s="1"/>
  <c r="Q13" i="1"/>
  <c r="R13" i="1" s="1"/>
  <c r="T13" i="1" s="1"/>
  <c r="U13" i="1" s="1"/>
  <c r="Q14" i="1"/>
  <c r="R14" i="1" s="1"/>
  <c r="T14" i="1" s="1"/>
  <c r="U14" i="1" s="1"/>
  <c r="Q15" i="1"/>
  <c r="R15" i="1" s="1"/>
  <c r="T15" i="1" s="1"/>
  <c r="U15" i="1" s="1"/>
  <c r="P12" i="1"/>
  <c r="P11" i="1"/>
  <c r="P10" i="1"/>
  <c r="P9" i="1"/>
  <c r="P8" i="1"/>
  <c r="P7" i="1"/>
  <c r="P6" i="1"/>
  <c r="P5" i="1"/>
  <c r="P4" i="1"/>
  <c r="N4" i="1"/>
  <c r="N5" i="1"/>
  <c r="N6" i="1"/>
  <c r="N7" i="1"/>
  <c r="N8" i="1"/>
  <c r="N9" i="1"/>
  <c r="N10" i="1"/>
  <c r="N11" i="1"/>
  <c r="N12" i="1"/>
  <c r="P21" i="1" l="1"/>
  <c r="K4" i="1"/>
  <c r="K12" i="1" l="1"/>
  <c r="K11" i="1"/>
  <c r="Q11" i="1" s="1"/>
  <c r="K10" i="1"/>
  <c r="K9" i="1"/>
  <c r="K8" i="1"/>
  <c r="K7" i="1"/>
  <c r="K6" i="1"/>
  <c r="K5" i="1"/>
  <c r="Q7" i="1" l="1"/>
  <c r="R7" i="1" s="1"/>
  <c r="T7" i="1" s="1"/>
  <c r="U7" i="1" s="1"/>
  <c r="R11" i="1"/>
  <c r="T11" i="1" s="1"/>
  <c r="U11" i="1" s="1"/>
  <c r="Q9" i="1"/>
  <c r="R9" i="1" s="1"/>
  <c r="T9" i="1" s="1"/>
  <c r="U9" i="1" s="1"/>
  <c r="Q12" i="1"/>
  <c r="R12" i="1" s="1"/>
  <c r="T12" i="1" s="1"/>
  <c r="U12" i="1" s="1"/>
  <c r="Q8" i="1"/>
  <c r="R8" i="1" s="1"/>
  <c r="T8" i="1" s="1"/>
  <c r="U8" i="1" s="1"/>
  <c r="Q10" i="1"/>
  <c r="R10" i="1" s="1"/>
  <c r="T10" i="1" s="1"/>
  <c r="U10" i="1" s="1"/>
  <c r="Q6" i="1"/>
  <c r="R6" i="1" s="1"/>
  <c r="T6" i="1" s="1"/>
  <c r="U6" i="1" l="1"/>
  <c r="Q5" i="1"/>
  <c r="R5" i="1" s="1"/>
  <c r="T5" i="1" s="1"/>
  <c r="U5" i="1" s="1"/>
  <c r="Q4" i="1"/>
  <c r="R4" i="1" s="1"/>
  <c r="R21" i="1" l="1"/>
  <c r="T4" i="1"/>
  <c r="U4" i="1" l="1"/>
  <c r="T21" i="1"/>
  <c r="V21" i="1" s="1"/>
</calcChain>
</file>

<file path=xl/sharedStrings.xml><?xml version="1.0" encoding="utf-8"?>
<sst xmlns="http://schemas.openxmlformats.org/spreadsheetml/2006/main" count="82" uniqueCount="55">
  <si>
    <t>SR. No.</t>
  </si>
  <si>
    <t>Floor</t>
  </si>
  <si>
    <t>Ground 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</si>
  <si>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</si>
  <si>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</si>
  <si>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</si>
  <si>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</si>
  <si>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</si>
  <si>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</si>
  <si>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 xml:space="preserve">Depreciation
(INR) </t>
  </si>
  <si>
    <t>Depreciated Value
(INR)</t>
  </si>
  <si>
    <t>Depreciated Replacement Market Value
(INR)</t>
  </si>
  <si>
    <t>Particular</t>
  </si>
  <si>
    <t>Gross Replacement Value
(INR)</t>
  </si>
  <si>
    <t>First Floor</t>
  </si>
  <si>
    <t>Discounting Factor</t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</si>
  <si>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</si>
  <si>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</si>
  <si>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</si>
  <si>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</si>
  <si>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</si>
  <si>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t>Remarks:</t>
  </si>
  <si>
    <t>RCC framed pillar beam column on RCC slab</t>
  </si>
  <si>
    <t>Compressor Room</t>
  </si>
  <si>
    <r>
      <t xml:space="preserve">Area 
</t>
    </r>
    <r>
      <rPr>
        <b/>
        <i/>
        <sz val="10"/>
        <rFont val="Calibri"/>
        <family val="2"/>
        <scheme val="minor"/>
      </rPr>
      <t>(in sq.mtr)</t>
    </r>
  </si>
  <si>
    <t>DG Room</t>
  </si>
  <si>
    <t>Store Room</t>
  </si>
  <si>
    <t>Godown-1</t>
  </si>
  <si>
    <t>Godown-3</t>
  </si>
  <si>
    <t>Godown-2</t>
  </si>
  <si>
    <t>ACC shed mounted on Iron truss</t>
  </si>
  <si>
    <t>Bell Press Area</t>
  </si>
  <si>
    <t>Plant Shed</t>
  </si>
  <si>
    <t>ACC shed mounted over Brick wall with false ceiling</t>
  </si>
  <si>
    <t>area</t>
  </si>
  <si>
    <t>Godown-4</t>
  </si>
  <si>
    <t>GF + FF</t>
  </si>
  <si>
    <t>Packing area</t>
  </si>
  <si>
    <t>Office Area</t>
  </si>
  <si>
    <t>Engineering Block</t>
  </si>
  <si>
    <t>Workshop</t>
  </si>
  <si>
    <t>Plant Side
(office- Toilet)</t>
  </si>
  <si>
    <t>1. All the details pertaing to the building area statement such as area, floor, etc has been taken from the site survey as the map provided was not legible.</t>
  </si>
  <si>
    <t xml:space="preserve">Boundary Wall </t>
  </si>
  <si>
    <t>Pavement</t>
  </si>
  <si>
    <t>Barbed Wire over Brick wall (In Running meter)</t>
  </si>
  <si>
    <t>Cement Concrete Pavement
(In Running meter)</t>
  </si>
  <si>
    <t>Sq. mtr.</t>
  </si>
  <si>
    <t xml:space="preserve">Rates </t>
  </si>
  <si>
    <t>Adopted rates</t>
  </si>
  <si>
    <t>Value</t>
  </si>
  <si>
    <t>3. The rates of pavement and boundarywall is in running meter.</t>
  </si>
  <si>
    <t>4. The valuation is done on the basis of "Depreciated Replacement Cost Approach".</t>
  </si>
  <si>
    <t>BUILDING VALUATION OF M/S. BST TXTILE MILLS PVT LTD | PLOT NO.9, I.I.E. PANTNAGAR, UDHAMSINGH NAGAR</t>
  </si>
  <si>
    <t>2. All the structure present within the boundary premises of  M/s. BST Textile Mills Pvt. Ltd. situated at plot no.9, sector-9, I.I.E. Pantnagar has been considered here.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</si>
</sst>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&quot;₹&quot;\ * #,##0.00_ ;_ &quot;₹&quot;\ * \-#,##0.00_ ;_ &quot;₹&quot;\ * &quot;-&quot;??_ ;_ @_ "/>
    <numFmt numFmtId="165" formatCode="_ * #,##0_ ;_ * \-#,##0_ ;_ * &quot;-&quot;??_ ;_ @_ "/>
    <numFmt numFmtId="166" formatCode="0.0000"/>
    <numFmt numFmtId="167" formatCode="_ &quot;₹&quot;\ * #,##0_ ;_ &quot;₹&quot;\ * \-#,##0_ ;_ &quot;₹&quot;\ * &quot;-&quot;??_ ;_ @_ "/>
    <numFmt numFmtId="168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165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0" xfId="0" applyNumberFormat="1"/>
    <xf numFmtId="166" fontId="0" fillId="0" borderId="1" xfId="0" applyNumberFormat="1" applyBorder="1" applyAlignment="1">
      <alignment horizontal="center" vertical="center"/>
    </xf>
    <xf numFmtId="167" fontId="0" fillId="0" borderId="1" xfId="1" applyNumberFormat="1" applyFont="1" applyBorder="1" applyAlignment="1">
      <alignment horizontal="center" vertical="center"/>
    </xf>
    <xf numFmtId="167" fontId="2" fillId="0" borderId="1" xfId="1" applyNumberFormat="1" applyFont="1" applyBorder="1" applyAlignment="1">
      <alignment horizontal="center" vertical="center"/>
    </xf>
    <xf numFmtId="167" fontId="0" fillId="0" borderId="0" xfId="0" applyNumberFormat="1"/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4" fontId="0" fillId="0" borderId="0" xfId="1" applyFont="1"/>
    <xf numFmtId="0" fontId="0" fillId="0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168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167" fontId="0" fillId="4" borderId="1" xfId="1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36"/>
  <sheetViews>
    <sheetView tabSelected="1" topLeftCell="B1" zoomScale="85" zoomScaleNormal="85" zoomScaleSheetLayoutView="85" workbookViewId="0">
      <pane ySplit="3" topLeftCell="A16" activePane="bottomLeft" state="frozen"/>
      <selection pane="bottomLeft" activeCell="B23" sqref="B23:T23"/>
    </sheetView>
  </sheetViews>
  <sheetFormatPr defaultRowHeight="15" x14ac:dyDescent="0.25"/>
  <cols>
    <col min="1" max="1" width="7.85546875" customWidth="1"/>
    <col min="2" max="2" width="7.28515625" bestFit="1" customWidth="1"/>
    <col min="3" max="3" width="14.140625" style="24" customWidth="1"/>
    <col min="4" max="4" width="13.5703125" style="18" customWidth="1"/>
    <col min="5" max="5" width="22.7109375" style="18" customWidth="1"/>
    <col min="6" max="6" width="7.7109375" style="18" customWidth="1"/>
    <col min="7" max="7" width="7.140625" bestFit="1" customWidth="1"/>
    <col min="8" max="8" width="7" customWidth="1"/>
    <col min="9" max="9" width="9.7109375" customWidth="1"/>
    <col min="10" max="10" width="9" customWidth="1"/>
    <col min="11" max="11" width="9.7109375" customWidth="1"/>
    <col min="12" max="12" width="10.5703125" customWidth="1"/>
    <col min="13" max="13" width="7.7109375" customWidth="1"/>
    <col min="14" max="14" width="12.42578125" customWidth="1"/>
    <col min="15" max="15" width="10.85546875" customWidth="1"/>
    <col min="16" max="16" width="14.42578125" customWidth="1"/>
    <col min="17" max="17" width="13.42578125" customWidth="1"/>
    <col min="18" max="18" width="14.42578125" bestFit="1" customWidth="1"/>
    <col min="19" max="19" width="8.140625" customWidth="1"/>
    <col min="20" max="20" width="15" customWidth="1"/>
    <col min="21" max="22" width="17" bestFit="1" customWidth="1"/>
    <col min="23" max="23" width="14.28515625" bestFit="1" customWidth="1"/>
  </cols>
  <sheetData>
    <row r="2" spans="2:23" ht="15.75" x14ac:dyDescent="0.25">
      <c r="B2" s="25" t="s">
        <v>53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7"/>
    </row>
    <row r="3" spans="2:23" s="16" customFormat="1" ht="60" x14ac:dyDescent="0.25">
      <c r="B3" s="14" t="s">
        <v>0</v>
      </c>
      <c r="C3" s="15" t="s">
        <v>12</v>
      </c>
      <c r="D3" s="14" t="s">
        <v>1</v>
      </c>
      <c r="E3" s="15" t="s">
        <v>5</v>
      </c>
      <c r="F3" s="15" t="s">
        <v>24</v>
      </c>
      <c r="G3" s="15" t="s">
        <v>20</v>
      </c>
      <c r="H3" s="15" t="s">
        <v>16</v>
      </c>
      <c r="I3" s="15" t="s">
        <v>3</v>
      </c>
      <c r="J3" s="15" t="s">
        <v>4</v>
      </c>
      <c r="K3" s="15" t="s">
        <v>17</v>
      </c>
      <c r="L3" s="15" t="s">
        <v>18</v>
      </c>
      <c r="M3" s="15" t="s">
        <v>6</v>
      </c>
      <c r="N3" s="15" t="s">
        <v>8</v>
      </c>
      <c r="O3" s="15" t="s">
        <v>19</v>
      </c>
      <c r="P3" s="15" t="s">
        <v>13</v>
      </c>
      <c r="Q3" s="15" t="s">
        <v>9</v>
      </c>
      <c r="R3" s="15" t="s">
        <v>10</v>
      </c>
      <c r="S3" s="15" t="s">
        <v>15</v>
      </c>
      <c r="T3" s="15" t="s">
        <v>11</v>
      </c>
    </row>
    <row r="4" spans="2:23" ht="30" x14ac:dyDescent="0.25">
      <c r="B4" s="13">
        <v>1</v>
      </c>
      <c r="C4" s="17" t="s">
        <v>23</v>
      </c>
      <c r="D4" s="17" t="s">
        <v>2</v>
      </c>
      <c r="E4" s="17" t="s">
        <v>22</v>
      </c>
      <c r="F4" s="17">
        <v>90</v>
      </c>
      <c r="G4" s="10">
        <f>F4*10.7639</f>
        <v>968.75099999999998</v>
      </c>
      <c r="H4" s="10">
        <v>10</v>
      </c>
      <c r="I4" s="2">
        <v>2006</v>
      </c>
      <c r="J4" s="2">
        <v>2022</v>
      </c>
      <c r="K4" s="2">
        <f>J4-I4</f>
        <v>16</v>
      </c>
      <c r="L4" s="2">
        <v>60</v>
      </c>
      <c r="M4" s="3">
        <v>0.1</v>
      </c>
      <c r="N4" s="5">
        <f>(1-M4)/L4</f>
        <v>1.5000000000000001E-2</v>
      </c>
      <c r="O4" s="6">
        <v>1200</v>
      </c>
      <c r="P4" s="6">
        <f>O4*G4</f>
        <v>1162501.2</v>
      </c>
      <c r="Q4" s="6">
        <f t="shared" ref="Q4:Q12" si="0">P4*N4*K4</f>
        <v>279000.288</v>
      </c>
      <c r="R4" s="6">
        <f t="shared" ref="R4:R12" si="1">MAX(P4-Q4,0)</f>
        <v>883500.91200000001</v>
      </c>
      <c r="S4" s="11">
        <v>0.05</v>
      </c>
      <c r="T4" s="6">
        <f t="shared" ref="T4:T12" si="2">IF(R4&gt;M4*P4,R4*(1-S4),P4*M4)</f>
        <v>839325.86639999994</v>
      </c>
      <c r="U4" s="12">
        <f>T4/G4</f>
        <v>866.4</v>
      </c>
      <c r="V4" s="1"/>
      <c r="W4" s="1"/>
    </row>
    <row r="5" spans="2:23" ht="30" x14ac:dyDescent="0.25">
      <c r="B5" s="13">
        <v>2</v>
      </c>
      <c r="C5" s="17" t="s">
        <v>25</v>
      </c>
      <c r="D5" s="17" t="s">
        <v>2</v>
      </c>
      <c r="E5" s="17" t="s">
        <v>22</v>
      </c>
      <c r="F5" s="17">
        <v>54.29</v>
      </c>
      <c r="G5" s="10">
        <f t="shared" ref="G5:G21" si="3">F5*10.7639</f>
        <v>584.37213099999997</v>
      </c>
      <c r="H5" s="10">
        <v>12</v>
      </c>
      <c r="I5" s="2">
        <v>2006</v>
      </c>
      <c r="J5" s="2">
        <v>2022</v>
      </c>
      <c r="K5" s="2">
        <f t="shared" ref="K5:K11" si="4">J5-I5</f>
        <v>16</v>
      </c>
      <c r="L5" s="2">
        <v>60</v>
      </c>
      <c r="M5" s="3">
        <v>0.1</v>
      </c>
      <c r="N5" s="5">
        <f t="shared" ref="N5" si="5">(1-M5)/L5</f>
        <v>1.5000000000000001E-2</v>
      </c>
      <c r="O5" s="6">
        <v>1200</v>
      </c>
      <c r="P5" s="6">
        <f t="shared" ref="P5:P12" si="6">O5*G5</f>
        <v>701246.55719999992</v>
      </c>
      <c r="Q5" s="6">
        <f t="shared" si="0"/>
        <v>168299.17372799999</v>
      </c>
      <c r="R5" s="6">
        <f t="shared" si="1"/>
        <v>532947.3834719999</v>
      </c>
      <c r="S5" s="11">
        <v>0.05</v>
      </c>
      <c r="T5" s="6">
        <f t="shared" si="2"/>
        <v>506300.01429839985</v>
      </c>
      <c r="U5" s="12">
        <f t="shared" ref="U5:U20" si="7">T5/G5</f>
        <v>866.39999999999975</v>
      </c>
    </row>
    <row r="6" spans="2:23" ht="30" x14ac:dyDescent="0.25">
      <c r="B6" s="13">
        <v>3</v>
      </c>
      <c r="C6" s="17" t="s">
        <v>26</v>
      </c>
      <c r="D6" s="17" t="s">
        <v>2</v>
      </c>
      <c r="E6" s="17" t="s">
        <v>30</v>
      </c>
      <c r="F6" s="17">
        <v>100</v>
      </c>
      <c r="G6" s="10">
        <f t="shared" si="3"/>
        <v>1076.3899999999999</v>
      </c>
      <c r="H6" s="10">
        <v>12</v>
      </c>
      <c r="I6" s="2">
        <v>2006</v>
      </c>
      <c r="J6" s="2">
        <v>2022</v>
      </c>
      <c r="K6" s="2">
        <f t="shared" si="4"/>
        <v>16</v>
      </c>
      <c r="L6" s="2">
        <v>40</v>
      </c>
      <c r="M6" s="3">
        <v>0.1</v>
      </c>
      <c r="N6" s="5">
        <f t="shared" ref="N6:N11" si="8">(1-M6)/L6</f>
        <v>2.2499999999999999E-2</v>
      </c>
      <c r="O6" s="6">
        <v>700</v>
      </c>
      <c r="P6" s="6">
        <f t="shared" si="6"/>
        <v>753472.99999999988</v>
      </c>
      <c r="Q6" s="6">
        <f t="shared" si="0"/>
        <v>271250.27999999997</v>
      </c>
      <c r="R6" s="6">
        <f t="shared" si="1"/>
        <v>482222.71999999991</v>
      </c>
      <c r="S6" s="11">
        <v>0.05</v>
      </c>
      <c r="T6" s="6">
        <f t="shared" si="2"/>
        <v>458111.58399999992</v>
      </c>
      <c r="U6" s="12">
        <f t="shared" si="7"/>
        <v>425.59999999999997</v>
      </c>
    </row>
    <row r="7" spans="2:23" ht="30" x14ac:dyDescent="0.25">
      <c r="B7" s="13">
        <v>4</v>
      </c>
      <c r="C7" s="17" t="s">
        <v>27</v>
      </c>
      <c r="D7" s="17" t="s">
        <v>2</v>
      </c>
      <c r="E7" s="17" t="s">
        <v>22</v>
      </c>
      <c r="F7" s="17">
        <v>391.4</v>
      </c>
      <c r="G7" s="10">
        <f t="shared" si="3"/>
        <v>4212.99046</v>
      </c>
      <c r="H7" s="10">
        <v>12</v>
      </c>
      <c r="I7" s="2">
        <v>2006</v>
      </c>
      <c r="J7" s="2">
        <v>2022</v>
      </c>
      <c r="K7" s="2">
        <f t="shared" si="4"/>
        <v>16</v>
      </c>
      <c r="L7" s="2">
        <v>60</v>
      </c>
      <c r="M7" s="3">
        <v>0.1</v>
      </c>
      <c r="N7" s="5">
        <f t="shared" si="8"/>
        <v>1.5000000000000001E-2</v>
      </c>
      <c r="O7" s="6">
        <v>1200</v>
      </c>
      <c r="P7" s="6">
        <f t="shared" si="6"/>
        <v>5055588.5520000001</v>
      </c>
      <c r="Q7" s="6">
        <f t="shared" si="0"/>
        <v>1213341.25248</v>
      </c>
      <c r="R7" s="6">
        <f t="shared" si="1"/>
        <v>3842247.2995199999</v>
      </c>
      <c r="S7" s="11">
        <v>0.05</v>
      </c>
      <c r="T7" s="6">
        <f t="shared" si="2"/>
        <v>3650134.9345439998</v>
      </c>
      <c r="U7" s="12">
        <f t="shared" si="7"/>
        <v>866.4</v>
      </c>
    </row>
    <row r="8" spans="2:23" ht="30" x14ac:dyDescent="0.25">
      <c r="B8" s="13">
        <v>5</v>
      </c>
      <c r="C8" s="17" t="s">
        <v>29</v>
      </c>
      <c r="D8" s="17" t="s">
        <v>2</v>
      </c>
      <c r="E8" s="17" t="s">
        <v>30</v>
      </c>
      <c r="F8" s="17">
        <v>597.4</v>
      </c>
      <c r="G8" s="10">
        <f t="shared" si="3"/>
        <v>6430.3538599999993</v>
      </c>
      <c r="H8" s="10">
        <v>12</v>
      </c>
      <c r="I8" s="2">
        <v>2006</v>
      </c>
      <c r="J8" s="2">
        <v>2022</v>
      </c>
      <c r="K8" s="2">
        <f t="shared" si="4"/>
        <v>16</v>
      </c>
      <c r="L8" s="2">
        <v>40</v>
      </c>
      <c r="M8" s="3">
        <v>0.1</v>
      </c>
      <c r="N8" s="5">
        <f t="shared" si="8"/>
        <v>2.2499999999999999E-2</v>
      </c>
      <c r="O8" s="6">
        <v>700</v>
      </c>
      <c r="P8" s="6">
        <f t="shared" si="6"/>
        <v>4501247.7019999996</v>
      </c>
      <c r="Q8" s="6">
        <f t="shared" si="0"/>
        <v>1620449.1727199997</v>
      </c>
      <c r="R8" s="6">
        <f t="shared" si="1"/>
        <v>2880798.5292799999</v>
      </c>
      <c r="S8" s="11">
        <v>0.05</v>
      </c>
      <c r="T8" s="6">
        <f t="shared" si="2"/>
        <v>2736758.6028159996</v>
      </c>
      <c r="U8" s="12">
        <f t="shared" si="7"/>
        <v>425.6</v>
      </c>
    </row>
    <row r="9" spans="2:23" ht="30" x14ac:dyDescent="0.25">
      <c r="B9" s="13">
        <v>6</v>
      </c>
      <c r="C9" s="17" t="s">
        <v>31</v>
      </c>
      <c r="D9" s="17" t="s">
        <v>2</v>
      </c>
      <c r="E9" s="17" t="s">
        <v>22</v>
      </c>
      <c r="F9" s="17">
        <v>206</v>
      </c>
      <c r="G9" s="10">
        <f t="shared" si="3"/>
        <v>2217.3633999999997</v>
      </c>
      <c r="H9" s="10">
        <v>10</v>
      </c>
      <c r="I9" s="2">
        <v>2006</v>
      </c>
      <c r="J9" s="2">
        <v>2022</v>
      </c>
      <c r="K9" s="2">
        <f t="shared" si="4"/>
        <v>16</v>
      </c>
      <c r="L9" s="2">
        <v>40</v>
      </c>
      <c r="M9" s="3">
        <v>0.1</v>
      </c>
      <c r="N9" s="5">
        <f t="shared" si="8"/>
        <v>2.2499999999999999E-2</v>
      </c>
      <c r="O9" s="6">
        <v>1200</v>
      </c>
      <c r="P9" s="6">
        <f t="shared" si="6"/>
        <v>2660836.0799999996</v>
      </c>
      <c r="Q9" s="6">
        <f t="shared" si="0"/>
        <v>957900.98879999982</v>
      </c>
      <c r="R9" s="6">
        <f t="shared" si="1"/>
        <v>1702935.0911999997</v>
      </c>
      <c r="S9" s="11">
        <v>0.05</v>
      </c>
      <c r="T9" s="6">
        <f t="shared" si="2"/>
        <v>1617788.3366399996</v>
      </c>
      <c r="U9" s="12">
        <f t="shared" si="7"/>
        <v>729.59999999999991</v>
      </c>
    </row>
    <row r="10" spans="2:23" ht="30" x14ac:dyDescent="0.25">
      <c r="B10" s="13">
        <v>7</v>
      </c>
      <c r="C10" s="17" t="s">
        <v>28</v>
      </c>
      <c r="D10" s="17" t="s">
        <v>2</v>
      </c>
      <c r="E10" s="17" t="s">
        <v>30</v>
      </c>
      <c r="F10" s="17">
        <v>1300</v>
      </c>
      <c r="G10" s="10">
        <f t="shared" si="3"/>
        <v>13993.07</v>
      </c>
      <c r="H10" s="10">
        <v>30</v>
      </c>
      <c r="I10" s="2">
        <v>2006</v>
      </c>
      <c r="J10" s="2">
        <v>2022</v>
      </c>
      <c r="K10" s="2">
        <f t="shared" si="4"/>
        <v>16</v>
      </c>
      <c r="L10" s="2">
        <v>40</v>
      </c>
      <c r="M10" s="3">
        <v>0.1</v>
      </c>
      <c r="N10" s="5">
        <f t="shared" si="8"/>
        <v>2.2499999999999999E-2</v>
      </c>
      <c r="O10" s="6">
        <v>1000</v>
      </c>
      <c r="P10" s="6">
        <f t="shared" si="6"/>
        <v>13993070</v>
      </c>
      <c r="Q10" s="6">
        <f t="shared" si="0"/>
        <v>5037505.2</v>
      </c>
      <c r="R10" s="6">
        <f t="shared" si="1"/>
        <v>8955564.8000000007</v>
      </c>
      <c r="S10" s="11">
        <v>0.05</v>
      </c>
      <c r="T10" s="6">
        <f t="shared" si="2"/>
        <v>8507786.5600000005</v>
      </c>
      <c r="U10" s="12">
        <f t="shared" si="7"/>
        <v>608</v>
      </c>
    </row>
    <row r="11" spans="2:23" ht="45" x14ac:dyDescent="0.25">
      <c r="B11" s="13">
        <v>8</v>
      </c>
      <c r="C11" s="23" t="s">
        <v>32</v>
      </c>
      <c r="D11" s="17" t="s">
        <v>2</v>
      </c>
      <c r="E11" s="17" t="s">
        <v>33</v>
      </c>
      <c r="F11" s="17">
        <v>16100</v>
      </c>
      <c r="G11" s="10">
        <f t="shared" si="3"/>
        <v>173298.78999999998</v>
      </c>
      <c r="H11" s="10">
        <v>35</v>
      </c>
      <c r="I11" s="2">
        <v>2006</v>
      </c>
      <c r="J11" s="2">
        <v>2022</v>
      </c>
      <c r="K11" s="2">
        <f t="shared" si="4"/>
        <v>16</v>
      </c>
      <c r="L11" s="2">
        <v>40</v>
      </c>
      <c r="M11" s="3">
        <v>0.1</v>
      </c>
      <c r="N11" s="5">
        <f t="shared" si="8"/>
        <v>2.2499999999999999E-2</v>
      </c>
      <c r="O11" s="6">
        <v>1300</v>
      </c>
      <c r="P11" s="6">
        <f t="shared" si="6"/>
        <v>225288426.99999997</v>
      </c>
      <c r="Q11" s="6">
        <f>P11*N11*K11</f>
        <v>81103833.719999984</v>
      </c>
      <c r="R11" s="6">
        <f t="shared" si="1"/>
        <v>144184593.27999997</v>
      </c>
      <c r="S11" s="11">
        <v>0.05</v>
      </c>
      <c r="T11" s="6">
        <f t="shared" si="2"/>
        <v>136975363.61599997</v>
      </c>
      <c r="U11" s="12">
        <f t="shared" si="7"/>
        <v>790.39999999999986</v>
      </c>
    </row>
    <row r="12" spans="2:23" ht="30" x14ac:dyDescent="0.25">
      <c r="B12" s="13">
        <v>9</v>
      </c>
      <c r="C12" s="23" t="s">
        <v>32</v>
      </c>
      <c r="D12" s="17" t="s">
        <v>14</v>
      </c>
      <c r="E12" s="17" t="s">
        <v>22</v>
      </c>
      <c r="F12" s="17">
        <v>80</v>
      </c>
      <c r="G12" s="10">
        <f t="shared" si="3"/>
        <v>861.11199999999997</v>
      </c>
      <c r="H12" s="19">
        <v>10</v>
      </c>
      <c r="I12" s="2">
        <v>2006</v>
      </c>
      <c r="J12" s="2">
        <v>2022</v>
      </c>
      <c r="K12" s="2">
        <f t="shared" ref="K12" si="9">J12-I12</f>
        <v>16</v>
      </c>
      <c r="L12" s="2">
        <v>60</v>
      </c>
      <c r="M12" s="3">
        <v>0.1</v>
      </c>
      <c r="N12" s="5">
        <f t="shared" ref="N12" si="10">(1-M12)/L12</f>
        <v>1.5000000000000001E-2</v>
      </c>
      <c r="O12" s="6">
        <v>1200</v>
      </c>
      <c r="P12" s="6">
        <f t="shared" si="6"/>
        <v>1033334.3999999999</v>
      </c>
      <c r="Q12" s="6">
        <f t="shared" si="0"/>
        <v>248000.25599999999</v>
      </c>
      <c r="R12" s="6">
        <f t="shared" si="1"/>
        <v>785334.14399999985</v>
      </c>
      <c r="S12" s="11">
        <v>0.05</v>
      </c>
      <c r="T12" s="6">
        <f t="shared" si="2"/>
        <v>746067.43679999979</v>
      </c>
      <c r="U12" s="12">
        <f t="shared" si="7"/>
        <v>866.39999999999975</v>
      </c>
    </row>
    <row r="13" spans="2:23" ht="30" x14ac:dyDescent="0.25">
      <c r="B13" s="13">
        <v>10</v>
      </c>
      <c r="C13" s="17" t="s">
        <v>35</v>
      </c>
      <c r="D13" s="17" t="s">
        <v>36</v>
      </c>
      <c r="E13" s="17" t="s">
        <v>22</v>
      </c>
      <c r="F13" s="17">
        <v>600</v>
      </c>
      <c r="G13" s="10">
        <f t="shared" si="3"/>
        <v>6458.34</v>
      </c>
      <c r="H13" s="19">
        <v>15</v>
      </c>
      <c r="I13" s="2">
        <v>2006</v>
      </c>
      <c r="J13" s="2">
        <v>2022</v>
      </c>
      <c r="K13" s="2">
        <f t="shared" ref="K13:K20" si="11">J13-I13</f>
        <v>16</v>
      </c>
      <c r="L13" s="2">
        <v>60</v>
      </c>
      <c r="M13" s="3">
        <v>0.1</v>
      </c>
      <c r="N13" s="5">
        <f t="shared" ref="N13:N18" si="12">(1-M13)/L13</f>
        <v>1.5000000000000001E-2</v>
      </c>
      <c r="O13" s="6">
        <v>1200</v>
      </c>
      <c r="P13" s="6">
        <f t="shared" ref="P13:P18" si="13">O13*G13</f>
        <v>7750008</v>
      </c>
      <c r="Q13" s="6">
        <f t="shared" ref="Q13:Q18" si="14">P13*N13*K13</f>
        <v>1860001.9200000002</v>
      </c>
      <c r="R13" s="6">
        <f t="shared" ref="R13:R18" si="15">MAX(P13-Q13,0)</f>
        <v>5890006.0800000001</v>
      </c>
      <c r="S13" s="11">
        <v>0.05</v>
      </c>
      <c r="T13" s="6">
        <f t="shared" ref="T13:T18" si="16">IF(R13&gt;M13*P13,R13*(1-S13),P13*M13)</f>
        <v>5595505.7759999996</v>
      </c>
      <c r="U13" s="12">
        <f t="shared" si="7"/>
        <v>866.39999999999986</v>
      </c>
    </row>
    <row r="14" spans="2:23" ht="30" x14ac:dyDescent="0.25">
      <c r="B14" s="13">
        <v>11</v>
      </c>
      <c r="C14" s="17" t="s">
        <v>37</v>
      </c>
      <c r="D14" s="17" t="s">
        <v>2</v>
      </c>
      <c r="E14" s="17" t="s">
        <v>22</v>
      </c>
      <c r="F14" s="17">
        <v>750</v>
      </c>
      <c r="G14" s="10">
        <f t="shared" si="3"/>
        <v>8072.9249999999993</v>
      </c>
      <c r="H14" s="19">
        <v>15</v>
      </c>
      <c r="I14" s="2">
        <v>2006</v>
      </c>
      <c r="J14" s="2">
        <v>2022</v>
      </c>
      <c r="K14" s="2">
        <f t="shared" si="11"/>
        <v>16</v>
      </c>
      <c r="L14" s="2">
        <v>60</v>
      </c>
      <c r="M14" s="3">
        <v>0.1</v>
      </c>
      <c r="N14" s="5">
        <f t="shared" si="12"/>
        <v>1.5000000000000001E-2</v>
      </c>
      <c r="O14" s="6">
        <v>1200</v>
      </c>
      <c r="P14" s="6">
        <f t="shared" si="13"/>
        <v>9687510</v>
      </c>
      <c r="Q14" s="6">
        <f t="shared" si="14"/>
        <v>2325002.4000000004</v>
      </c>
      <c r="R14" s="6">
        <f t="shared" si="15"/>
        <v>7362507.5999999996</v>
      </c>
      <c r="S14" s="11">
        <v>0.05</v>
      </c>
      <c r="T14" s="6">
        <f t="shared" si="16"/>
        <v>6994382.2199999997</v>
      </c>
      <c r="U14" s="12">
        <f t="shared" si="7"/>
        <v>866.40000000000009</v>
      </c>
    </row>
    <row r="15" spans="2:23" ht="30" x14ac:dyDescent="0.25">
      <c r="B15" s="13">
        <v>12</v>
      </c>
      <c r="C15" s="17" t="s">
        <v>38</v>
      </c>
      <c r="D15" s="17" t="s">
        <v>14</v>
      </c>
      <c r="E15" s="17" t="s">
        <v>22</v>
      </c>
      <c r="F15" s="17">
        <v>750</v>
      </c>
      <c r="G15" s="10">
        <f t="shared" si="3"/>
        <v>8072.9249999999993</v>
      </c>
      <c r="H15" s="19">
        <v>12</v>
      </c>
      <c r="I15" s="2">
        <v>2006</v>
      </c>
      <c r="J15" s="2">
        <v>2022</v>
      </c>
      <c r="K15" s="2">
        <f t="shared" si="11"/>
        <v>16</v>
      </c>
      <c r="L15" s="2">
        <v>60</v>
      </c>
      <c r="M15" s="3">
        <v>0.1</v>
      </c>
      <c r="N15" s="5">
        <f t="shared" si="12"/>
        <v>1.5000000000000001E-2</v>
      </c>
      <c r="O15" s="6">
        <v>1200</v>
      </c>
      <c r="P15" s="6">
        <f t="shared" si="13"/>
        <v>9687510</v>
      </c>
      <c r="Q15" s="6">
        <f t="shared" si="14"/>
        <v>2325002.4000000004</v>
      </c>
      <c r="R15" s="6">
        <f t="shared" si="15"/>
        <v>7362507.5999999996</v>
      </c>
      <c r="S15" s="11">
        <v>0.05</v>
      </c>
      <c r="T15" s="6">
        <f t="shared" si="16"/>
        <v>6994382.2199999997</v>
      </c>
      <c r="U15" s="12">
        <f t="shared" si="7"/>
        <v>866.40000000000009</v>
      </c>
    </row>
    <row r="16" spans="2:23" ht="30" x14ac:dyDescent="0.25">
      <c r="B16" s="13">
        <v>13</v>
      </c>
      <c r="C16" s="17" t="s">
        <v>39</v>
      </c>
      <c r="D16" s="17" t="s">
        <v>2</v>
      </c>
      <c r="E16" s="17" t="s">
        <v>22</v>
      </c>
      <c r="F16" s="17">
        <v>315</v>
      </c>
      <c r="G16" s="10">
        <f t="shared" si="3"/>
        <v>3390.6284999999998</v>
      </c>
      <c r="H16" s="19">
        <v>12</v>
      </c>
      <c r="I16" s="2">
        <v>2006</v>
      </c>
      <c r="J16" s="2">
        <v>2022</v>
      </c>
      <c r="K16" s="2">
        <f t="shared" si="11"/>
        <v>16</v>
      </c>
      <c r="L16" s="2">
        <v>60</v>
      </c>
      <c r="M16" s="3">
        <v>0.1</v>
      </c>
      <c r="N16" s="5">
        <f t="shared" si="12"/>
        <v>1.5000000000000001E-2</v>
      </c>
      <c r="O16" s="6">
        <v>1200</v>
      </c>
      <c r="P16" s="6">
        <f t="shared" si="13"/>
        <v>4068754.1999999997</v>
      </c>
      <c r="Q16" s="6">
        <f t="shared" si="14"/>
        <v>976501.00800000003</v>
      </c>
      <c r="R16" s="6">
        <f t="shared" si="15"/>
        <v>3092253.1919999998</v>
      </c>
      <c r="S16" s="11">
        <v>0.05</v>
      </c>
      <c r="T16" s="6">
        <f t="shared" si="16"/>
        <v>2937640.5323999999</v>
      </c>
      <c r="U16" s="12">
        <f t="shared" si="7"/>
        <v>866.4</v>
      </c>
    </row>
    <row r="17" spans="2:23" ht="30" x14ac:dyDescent="0.25">
      <c r="B17" s="13">
        <v>14</v>
      </c>
      <c r="C17" s="17" t="s">
        <v>40</v>
      </c>
      <c r="D17" s="17" t="s">
        <v>2</v>
      </c>
      <c r="E17" s="17" t="s">
        <v>22</v>
      </c>
      <c r="F17" s="17">
        <v>45</v>
      </c>
      <c r="G17" s="10">
        <f t="shared" si="3"/>
        <v>484.37549999999999</v>
      </c>
      <c r="H17" s="19">
        <v>10</v>
      </c>
      <c r="I17" s="2">
        <v>2006</v>
      </c>
      <c r="J17" s="2">
        <v>2022</v>
      </c>
      <c r="K17" s="2">
        <f t="shared" si="11"/>
        <v>16</v>
      </c>
      <c r="L17" s="2">
        <v>60</v>
      </c>
      <c r="M17" s="3">
        <v>0.1</v>
      </c>
      <c r="N17" s="5">
        <f t="shared" si="12"/>
        <v>1.5000000000000001E-2</v>
      </c>
      <c r="O17" s="6">
        <v>1200</v>
      </c>
      <c r="P17" s="6">
        <f t="shared" si="13"/>
        <v>581250.6</v>
      </c>
      <c r="Q17" s="6">
        <f t="shared" si="14"/>
        <v>139500.144</v>
      </c>
      <c r="R17" s="6">
        <f t="shared" si="15"/>
        <v>441750.45600000001</v>
      </c>
      <c r="S17" s="11">
        <v>0.05</v>
      </c>
      <c r="T17" s="6">
        <f t="shared" si="16"/>
        <v>419662.93319999997</v>
      </c>
      <c r="U17" s="12">
        <f t="shared" si="7"/>
        <v>866.4</v>
      </c>
    </row>
    <row r="18" spans="2:23" ht="30" x14ac:dyDescent="0.25">
      <c r="B18" s="13">
        <v>15</v>
      </c>
      <c r="C18" s="17" t="s">
        <v>41</v>
      </c>
      <c r="D18" s="17" t="s">
        <v>2</v>
      </c>
      <c r="E18" s="17" t="s">
        <v>22</v>
      </c>
      <c r="F18" s="17">
        <v>1150</v>
      </c>
      <c r="G18" s="10">
        <f t="shared" si="3"/>
        <v>12378.484999999999</v>
      </c>
      <c r="H18" s="19">
        <v>10</v>
      </c>
      <c r="I18" s="2">
        <v>2006</v>
      </c>
      <c r="J18" s="2">
        <v>2022</v>
      </c>
      <c r="K18" s="2">
        <f t="shared" si="11"/>
        <v>16</v>
      </c>
      <c r="L18" s="2">
        <v>60</v>
      </c>
      <c r="M18" s="3">
        <v>0.1</v>
      </c>
      <c r="N18" s="5">
        <f t="shared" si="12"/>
        <v>1.5000000000000001E-2</v>
      </c>
      <c r="O18" s="6">
        <v>1200</v>
      </c>
      <c r="P18" s="6">
        <f t="shared" si="13"/>
        <v>14854181.999999998</v>
      </c>
      <c r="Q18" s="6">
        <f t="shared" si="14"/>
        <v>3565003.6799999997</v>
      </c>
      <c r="R18" s="6">
        <f t="shared" si="15"/>
        <v>11289178.319999998</v>
      </c>
      <c r="S18" s="11">
        <v>0.05</v>
      </c>
      <c r="T18" s="6">
        <f t="shared" si="16"/>
        <v>10724719.403999997</v>
      </c>
      <c r="U18" s="12">
        <f t="shared" si="7"/>
        <v>866.39999999999986</v>
      </c>
    </row>
    <row r="19" spans="2:23" ht="30" x14ac:dyDescent="0.25">
      <c r="B19" s="13">
        <v>16</v>
      </c>
      <c r="C19" s="17" t="s">
        <v>43</v>
      </c>
      <c r="D19" s="17" t="s">
        <v>2</v>
      </c>
      <c r="E19" s="17" t="s">
        <v>45</v>
      </c>
      <c r="F19" s="17">
        <v>800</v>
      </c>
      <c r="H19" s="10">
        <v>10</v>
      </c>
      <c r="I19" s="2">
        <v>2006</v>
      </c>
      <c r="J19" s="2">
        <v>2022</v>
      </c>
      <c r="K19" s="2">
        <f t="shared" si="11"/>
        <v>16</v>
      </c>
      <c r="L19" s="2">
        <v>60</v>
      </c>
      <c r="M19" s="3">
        <v>0.1</v>
      </c>
      <c r="N19" s="5">
        <f t="shared" ref="N19:N20" si="17">(1-M19)/L19</f>
        <v>1.5000000000000001E-2</v>
      </c>
      <c r="O19" s="22">
        <v>2000</v>
      </c>
      <c r="P19" s="6">
        <f>O19*F19</f>
        <v>1600000</v>
      </c>
      <c r="Q19" s="6">
        <f t="shared" ref="Q19" si="18">P19*N19*K19</f>
        <v>384000.00000000006</v>
      </c>
      <c r="R19" s="6">
        <f t="shared" ref="R19" si="19">MAX(P19-Q19,0)</f>
        <v>1216000</v>
      </c>
      <c r="S19" s="11">
        <v>0.05</v>
      </c>
      <c r="T19" s="6">
        <f t="shared" ref="T19" si="20">IF(R19&gt;M19*P19,R19*(1-S19),P19*M19)</f>
        <v>1155200</v>
      </c>
      <c r="U19" s="12" t="e">
        <f t="shared" si="7"/>
        <v>#DIV/0!</v>
      </c>
    </row>
    <row r="20" spans="2:23" ht="45" x14ac:dyDescent="0.25">
      <c r="B20" s="13">
        <v>17</v>
      </c>
      <c r="C20" s="17" t="s">
        <v>44</v>
      </c>
      <c r="D20" s="17" t="s">
        <v>2</v>
      </c>
      <c r="E20" s="17" t="s">
        <v>46</v>
      </c>
      <c r="F20" s="17">
        <v>600</v>
      </c>
      <c r="G20" s="10"/>
      <c r="H20" s="19"/>
      <c r="I20" s="2">
        <v>2006</v>
      </c>
      <c r="J20" s="2">
        <v>2022</v>
      </c>
      <c r="K20" s="2">
        <f t="shared" si="11"/>
        <v>16</v>
      </c>
      <c r="L20" s="2">
        <v>60</v>
      </c>
      <c r="M20" s="3">
        <v>0.1</v>
      </c>
      <c r="N20" s="5">
        <f t="shared" si="17"/>
        <v>1.5000000000000001E-2</v>
      </c>
      <c r="O20" s="22">
        <v>3000</v>
      </c>
      <c r="P20" s="6">
        <f>O20*F20</f>
        <v>1800000</v>
      </c>
      <c r="Q20" s="6">
        <f t="shared" ref="Q20" si="21">P20*N20*K20</f>
        <v>432000.00000000006</v>
      </c>
      <c r="R20" s="6">
        <f t="shared" ref="R20" si="22">MAX(P20-Q20,0)</f>
        <v>1368000</v>
      </c>
      <c r="S20" s="11">
        <v>0.05</v>
      </c>
      <c r="T20" s="6">
        <f t="shared" ref="T20" si="23">IF(R20&gt;M20*P20,R20*(1-S20),P20*M20)</f>
        <v>1299600</v>
      </c>
      <c r="U20" s="12" t="e">
        <f t="shared" si="7"/>
        <v>#DIV/0!</v>
      </c>
    </row>
    <row r="21" spans="2:23" x14ac:dyDescent="0.25">
      <c r="B21" s="29" t="s">
        <v>7</v>
      </c>
      <c r="C21" s="29"/>
      <c r="D21" s="29"/>
      <c r="E21" s="29"/>
      <c r="F21" s="20">
        <f>SUM(F4:F20)</f>
        <v>23929.09</v>
      </c>
      <c r="G21" s="32">
        <f t="shared" si="3"/>
        <v>257570.331851</v>
      </c>
      <c r="H21" s="9"/>
      <c r="I21" s="29"/>
      <c r="J21" s="29"/>
      <c r="K21" s="29"/>
      <c r="L21" s="29"/>
      <c r="M21" s="29"/>
      <c r="N21" s="29"/>
      <c r="O21" s="29"/>
      <c r="P21" s="7">
        <f>SUM(P4:P18)</f>
        <v>301778939.29119998</v>
      </c>
      <c r="Q21" s="7"/>
      <c r="R21" s="7">
        <f>SUM(R4:R18)</f>
        <v>199688347.40747195</v>
      </c>
      <c r="S21" s="7"/>
      <c r="T21" s="7">
        <f>SUM(T4:T20)</f>
        <v>192158730.03709835</v>
      </c>
      <c r="U21" s="12">
        <v>124913082</v>
      </c>
      <c r="V21" s="8">
        <f>SUM(T21,U21)</f>
        <v>317071812.03709835</v>
      </c>
    </row>
    <row r="22" spans="2:23" x14ac:dyDescent="0.25">
      <c r="B22" s="31" t="s">
        <v>21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12"/>
    </row>
    <row r="23" spans="2:23" x14ac:dyDescent="0.25">
      <c r="B23" s="28" t="s">
        <v>42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12"/>
    </row>
    <row r="24" spans="2:23" x14ac:dyDescent="0.25">
      <c r="B24" s="30" t="s">
        <v>54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12"/>
    </row>
    <row r="25" spans="2:23" x14ac:dyDescent="0.25">
      <c r="B25" s="30" t="s">
        <v>51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12"/>
    </row>
    <row r="26" spans="2:23" x14ac:dyDescent="0.25">
      <c r="B26" s="28" t="s">
        <v>52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12"/>
    </row>
    <row r="27" spans="2:23" x14ac:dyDescent="0.25">
      <c r="U27" s="12"/>
    </row>
    <row r="29" spans="2:23" x14ac:dyDescent="0.25">
      <c r="U29" s="8"/>
      <c r="V29" s="4"/>
      <c r="W29" s="4"/>
    </row>
    <row r="36" spans="5:5" ht="15.75" x14ac:dyDescent="0.25">
      <c r="E36" s="21"/>
    </row>
  </sheetData>
  <mergeCells count="8">
    <mergeCell ref="B2:T2"/>
    <mergeCell ref="B26:T26"/>
    <mergeCell ref="B21:E21"/>
    <mergeCell ref="I21:O21"/>
    <mergeCell ref="B23:T23"/>
    <mergeCell ref="B24:T24"/>
    <mergeCell ref="B22:T22"/>
    <mergeCell ref="B25:T25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H12"/>
  <sheetViews>
    <sheetView workbookViewId="0">
      <selection activeCell="H7" sqref="H7:H11"/>
    </sheetView>
  </sheetViews>
  <sheetFormatPr defaultRowHeight="15" x14ac:dyDescent="0.25"/>
  <cols>
    <col min="4" max="4" width="13.7109375" bestFit="1" customWidth="1"/>
    <col min="5" max="5" width="16.85546875" bestFit="1" customWidth="1"/>
    <col min="6" max="6" width="13.42578125" bestFit="1" customWidth="1"/>
    <col min="8" max="8" width="16.85546875" bestFit="1" customWidth="1"/>
  </cols>
  <sheetData>
    <row r="5" spans="4:8" x14ac:dyDescent="0.25">
      <c r="D5" t="s">
        <v>34</v>
      </c>
      <c r="E5">
        <v>29741.21</v>
      </c>
      <c r="F5" t="s">
        <v>47</v>
      </c>
    </row>
    <row r="6" spans="4:8" x14ac:dyDescent="0.25">
      <c r="D6" t="s">
        <v>48</v>
      </c>
      <c r="E6">
        <v>4500</v>
      </c>
      <c r="F6">
        <v>5500</v>
      </c>
    </row>
    <row r="7" spans="4:8" x14ac:dyDescent="0.25">
      <c r="D7" t="s">
        <v>49</v>
      </c>
      <c r="E7" s="12">
        <v>4200</v>
      </c>
    </row>
    <row r="8" spans="4:8" x14ac:dyDescent="0.25">
      <c r="D8" t="s">
        <v>50</v>
      </c>
      <c r="E8" s="4">
        <f>E7*E5</f>
        <v>124913082</v>
      </c>
      <c r="H8" s="12"/>
    </row>
    <row r="9" spans="4:8" x14ac:dyDescent="0.25">
      <c r="H9" s="12"/>
    </row>
    <row r="10" spans="4:8" x14ac:dyDescent="0.25">
      <c r="H10" s="4"/>
    </row>
    <row r="12" spans="4:8" x14ac:dyDescent="0.25">
      <c r="E12">
        <f>E6*0.8</f>
        <v>3600</v>
      </c>
      <c r="F12">
        <f>F6*0.8</f>
        <v>4400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abhishek solanki</cp:lastModifiedBy>
  <cp:lastPrinted>2022-01-07T08:12:53Z</cp:lastPrinted>
  <dcterms:created xsi:type="dcterms:W3CDTF">2021-09-16T11:33:35Z</dcterms:created>
  <dcterms:modified xsi:type="dcterms:W3CDTF">2022-02-15T13:51:32Z</dcterms:modified>
</cp:coreProperties>
</file>