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2\Documents\Downloads\"/>
    </mc:Choice>
  </mc:AlternateContent>
  <bookViews>
    <workbookView xWindow="0" yWindow="0" windowWidth="21600" windowHeight="9630" activeTab="1"/>
  </bookViews>
  <sheets>
    <sheet name="Basics Information" sheetId="3" r:id="rId1"/>
    <sheet name="Market Value" sheetId="1" r:id="rId2"/>
    <sheet name="Land Guideline Value" sheetId="2" r:id="rId3"/>
    <sheet name="Structure Guideline Value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" i="1" l="1"/>
  <c r="X7" i="1"/>
  <c r="X8" i="1"/>
  <c r="X9" i="1"/>
  <c r="X10" i="1"/>
  <c r="S7" i="1" l="1"/>
  <c r="T7" i="1" s="1"/>
  <c r="U7" i="1" s="1"/>
  <c r="W7" i="1" s="1"/>
  <c r="S8" i="1"/>
  <c r="T8" i="1" s="1"/>
  <c r="U8" i="1" s="1"/>
  <c r="W8" i="1" s="1"/>
  <c r="R4" i="1"/>
  <c r="R5" i="1"/>
  <c r="S5" i="1" s="1"/>
  <c r="R6" i="1"/>
  <c r="R7" i="1"/>
  <c r="R8" i="1"/>
  <c r="R9" i="1"/>
  <c r="S9" i="1" s="1"/>
  <c r="R10" i="1"/>
  <c r="P5" i="1"/>
  <c r="P6" i="1"/>
  <c r="P7" i="1"/>
  <c r="P8" i="1"/>
  <c r="P9" i="1"/>
  <c r="P10" i="1"/>
  <c r="M5" i="1"/>
  <c r="M6" i="1"/>
  <c r="M7" i="1"/>
  <c r="M8" i="1"/>
  <c r="M9" i="1"/>
  <c r="M10" i="1"/>
  <c r="I11" i="1"/>
  <c r="H10" i="1"/>
  <c r="S10" i="1" s="1"/>
  <c r="H9" i="1"/>
  <c r="H8" i="1"/>
  <c r="H7" i="1"/>
  <c r="H6" i="1"/>
  <c r="S6" i="1" s="1"/>
  <c r="T6" i="1" s="1"/>
  <c r="U6" i="1" s="1"/>
  <c r="H5" i="1"/>
  <c r="T5" i="1" l="1"/>
  <c r="U5" i="1"/>
  <c r="W5" i="1" s="1"/>
  <c r="X5" i="1" s="1"/>
  <c r="T10" i="1"/>
  <c r="U10" i="1" s="1"/>
  <c r="W10" i="1" s="1"/>
  <c r="T9" i="1"/>
  <c r="U9" i="1" s="1"/>
  <c r="W9" i="1" s="1"/>
  <c r="W6" i="1"/>
  <c r="P4" i="1"/>
  <c r="H4" i="2" l="1"/>
  <c r="I4" i="2" s="1"/>
  <c r="K4" i="4"/>
  <c r="L4" i="4" s="1"/>
  <c r="F4" i="4"/>
  <c r="F5" i="4" s="1"/>
  <c r="E5" i="4"/>
  <c r="E4" i="2"/>
  <c r="E5" i="2" s="1"/>
  <c r="D5" i="2"/>
  <c r="I5" i="2" l="1"/>
  <c r="G4" i="3"/>
  <c r="L5" i="4" l="1"/>
  <c r="M4" i="1" l="1"/>
  <c r="H4" i="1" l="1"/>
  <c r="S4" i="1" l="1"/>
  <c r="H11" i="1"/>
  <c r="T4" i="1" l="1"/>
  <c r="U4" i="1" s="1"/>
  <c r="U11" i="1" s="1"/>
  <c r="S11" i="1"/>
  <c r="W4" i="1"/>
  <c r="W11" i="1" l="1"/>
  <c r="X4" i="1"/>
</calcChain>
</file>

<file path=xl/sharedStrings.xml><?xml version="1.0" encoding="utf-8"?>
<sst xmlns="http://schemas.openxmlformats.org/spreadsheetml/2006/main" count="101" uniqueCount="61">
  <si>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</si>
  <si>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</si>
  <si>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</si>
  <si>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</si>
  <si>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</si>
  <si>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</si>
  <si>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</si>
  <si>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</si>
  <si>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</si>
  <si>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Depreciated Value
(INR)</t>
  </si>
  <si>
    <t>Depreciated Replacement Market Value
(INR)</t>
  </si>
  <si>
    <t>Particular</t>
  </si>
  <si>
    <t>Gross Replacement Value
(INR)</t>
  </si>
  <si>
    <t>Tin Shed</t>
  </si>
  <si>
    <t>Reliance Shed</t>
  </si>
  <si>
    <t>Discounting Factor</t>
  </si>
  <si>
    <r>
      <t xml:space="preserve">Area 
</t>
    </r>
    <r>
      <rPr>
        <i/>
        <sz val="10"/>
        <rFont val="Calibri"/>
        <family val="2"/>
        <scheme val="minor"/>
      </rPr>
      <t>(in sq mtr)</t>
    </r>
  </si>
  <si>
    <r>
      <t xml:space="preserve">Area 
</t>
    </r>
    <r>
      <rPr>
        <i/>
        <sz val="10"/>
        <rFont val="Calibri"/>
        <family val="2"/>
        <scheme val="minor"/>
      </rPr>
      <t>(in sq 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</si>
  <si>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</si>
  <si>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</si>
  <si>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</si>
  <si>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 ft)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</si>
  <si>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 mtr)</t>
    </r>
  </si>
  <si>
    <t>Construction Category</t>
  </si>
  <si>
    <r>
      <t xml:space="preserve">Height </t>
    </r>
    <r>
      <rPr>
        <i/>
        <sz val="10"/>
        <rFont val="Calibri"/>
        <family val="2"/>
        <scheme val="minor"/>
      </rPr>
      <t>(in ft.)</t>
    </r>
  </si>
  <si>
    <r>
      <t xml:space="preserve">Area 
</t>
    </r>
    <r>
      <rPr>
        <i/>
        <sz val="10"/>
        <rFont val="Calibri"/>
        <family val="2"/>
        <scheme val="minor"/>
      </rPr>
      <t>(in sq. mtr.)</t>
    </r>
  </si>
  <si>
    <r>
      <t xml:space="preserve">Area 
</t>
    </r>
    <r>
      <rPr>
        <i/>
        <sz val="10"/>
        <rFont val="Calibri"/>
        <family val="2"/>
        <scheme val="minor"/>
      </rPr>
      <t>(in sq. ft.)</t>
    </r>
  </si>
  <si>
    <r>
      <t xml:space="preserve">Govt. Guideline Value
</t>
    </r>
    <r>
      <rPr>
        <i/>
        <sz val="10"/>
        <rFont val="Calibri"/>
        <family val="2"/>
        <scheme val="minor"/>
      </rPr>
      <t>(INR)</t>
    </r>
  </si>
  <si>
    <r>
      <t xml:space="preserve">Land Area 
</t>
    </r>
    <r>
      <rPr>
        <i/>
        <sz val="10"/>
        <rFont val="Calibri"/>
        <family val="2"/>
        <scheme val="minor"/>
      </rPr>
      <t>(in sq. mtr.)</t>
    </r>
  </si>
  <si>
    <r>
      <t xml:space="preserve">Area 
</t>
    </r>
    <r>
      <rPr>
        <i/>
        <sz val="10"/>
        <rFont val="Calibri"/>
        <family val="2"/>
        <scheme val="minor"/>
      </rPr>
      <t>(in sq. yd.)</t>
    </r>
  </si>
  <si>
    <t>Type of Land</t>
  </si>
  <si>
    <t>Residential Land</t>
  </si>
  <si>
    <t>Sr. No.</t>
  </si>
  <si>
    <r>
      <t xml:space="preserve">Govt. Guideline Rate Adopted
</t>
    </r>
    <r>
      <rPr>
        <i/>
        <sz val="10"/>
        <rFont val="Calibri"/>
        <family val="2"/>
        <scheme val="minor"/>
      </rPr>
      <t>(In per sq. mtr.)</t>
    </r>
  </si>
  <si>
    <r>
      <t xml:space="preserve">Additional Factor </t>
    </r>
    <r>
      <rPr>
        <i/>
        <sz val="10"/>
        <rFont val="Calibri"/>
        <family val="2"/>
        <scheme val="minor"/>
      </rPr>
      <t>(in %)</t>
    </r>
  </si>
  <si>
    <r>
      <t xml:space="preserve">Year of Construction </t>
    </r>
    <r>
      <rPr>
        <i/>
        <sz val="10"/>
        <rFont val="Calibri"/>
        <family val="2"/>
        <scheme val="minor"/>
      </rPr>
      <t>(In year)</t>
    </r>
  </si>
  <si>
    <t>LAND GUIDELINE VALUE</t>
  </si>
  <si>
    <t>STRUCTURE GUIDELINE VALUE</t>
  </si>
  <si>
    <r>
      <t xml:space="preserve">Govt. Guideline Rate
</t>
    </r>
    <r>
      <rPr>
        <i/>
        <sz val="10"/>
        <rFont val="Calibri"/>
        <family val="2"/>
        <scheme val="minor"/>
      </rPr>
      <t>(In per sq. mtr.)</t>
    </r>
  </si>
  <si>
    <t>Year Factor</t>
  </si>
  <si>
    <r>
      <t xml:space="preserve">Govt. Guideline Rates
</t>
    </r>
    <r>
      <rPr>
        <i/>
        <sz val="10"/>
        <rFont val="Calibri"/>
        <family val="2"/>
        <scheme val="minor"/>
      </rPr>
      <t>(In per sq. mtr.)</t>
    </r>
  </si>
  <si>
    <r>
      <t xml:space="preserve">Govt. Guideline Rates Adopted
</t>
    </r>
    <r>
      <rPr>
        <i/>
        <sz val="10"/>
        <rFont val="Calibri"/>
        <family val="2"/>
        <scheme val="minor"/>
      </rPr>
      <t>(In per sq. mtr.)</t>
    </r>
  </si>
  <si>
    <t>Class B Construction (Good)</t>
  </si>
  <si>
    <t>Condition of Structure</t>
  </si>
  <si>
    <t xml:space="preserve">Deterioration Factor
(INR) </t>
  </si>
  <si>
    <t>Ordinary</t>
  </si>
  <si>
    <t>Production Area</t>
  </si>
  <si>
    <t>Tin Shed bounded
by RCC walls</t>
  </si>
  <si>
    <t>Store</t>
  </si>
  <si>
    <t>Toilet</t>
  </si>
  <si>
    <t>Tin Shed mounted on iron truss</t>
  </si>
  <si>
    <t>Average</t>
  </si>
  <si>
    <t>RCC framed structure with
RCC slab</t>
  </si>
  <si>
    <t>First Floor</t>
  </si>
  <si>
    <t>Office Building</t>
  </si>
  <si>
    <t>Terrace</t>
  </si>
  <si>
    <t>Terrace Room</t>
  </si>
  <si>
    <t>Security Room</t>
  </si>
  <si>
    <t>9.8</t>
  </si>
  <si>
    <t>11.5</t>
  </si>
  <si>
    <t>MARKET VALUE OF STRUCTURES OF M/S NEW LOOK METAL MILLS PVT. LTD. SECTOR-8, IMT MANESAR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</si>
</sst>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&quot;₹&quot;\ * #,##0.00_ ;_ &quot;₹&quot;\ * \-#,##0.00_ ;_ &quot;₹&quot;\ * &quot;-&quot;??_ ;_ @_ "/>
    <numFmt numFmtId="165" formatCode="_ * #,##0_ ;_ * \-#,##0_ ;_ * &quot;-&quot;??_ ;_ @_ "/>
    <numFmt numFmtId="166" formatCode="0.0000"/>
    <numFmt numFmtId="167" formatCode="_ &quot;₹&quot;\ * #,##0_ ;_ &quot;₹&quot;\ * \-#,##0_ ;_ &quot;₹&quot;\ * &quot;-&quot;??_ ;_ @_ "/>
    <numFmt numFmtId="168" formatCode="_ [$₹-4009]\ * #,##0.00_ ;_ [$₹-4009]\ * \-#,##0.00_ ;_ [$₹-4009]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7" fontId="0" fillId="0" borderId="1" xfId="1" applyNumberFormat="1" applyFont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4" fontId="0" fillId="0" borderId="0" xfId="1" applyFont="1"/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/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8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/>
    <xf numFmtId="164" fontId="4" fillId="2" borderId="1" xfId="1" applyFont="1" applyFill="1" applyBorder="1" applyAlignment="1">
      <alignment horizontal="center" vertical="center" wrapText="1"/>
    </xf>
    <xf numFmtId="164" fontId="0" fillId="0" borderId="0" xfId="1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4"/>
  <sheetViews>
    <sheetView workbookViewId="0">
      <selection activeCell="J20" sqref="J20"/>
    </sheetView>
  </sheetViews>
  <sheetFormatPr defaultRowHeight="15" x14ac:dyDescent="0.25"/>
  <cols>
    <col min="2" max="2" width="6.85546875" customWidth="1"/>
    <col min="3" max="3" width="12.85546875" customWidth="1"/>
    <col min="4" max="4" width="13.5703125" bestFit="1" customWidth="1"/>
    <col min="5" max="5" width="16.28515625" customWidth="1"/>
    <col min="6" max="6" width="25.85546875" bestFit="1" customWidth="1"/>
    <col min="7" max="7" width="12.28515625" bestFit="1" customWidth="1"/>
    <col min="8" max="8" width="7.5703125" bestFit="1" customWidth="1"/>
    <col min="9" max="9" width="6.85546875" customWidth="1"/>
    <col min="10" max="10" width="12.28515625" customWidth="1"/>
    <col min="11" max="11" width="10.28515625" customWidth="1"/>
  </cols>
  <sheetData>
    <row r="3" spans="2:11" ht="30" x14ac:dyDescent="0.25">
      <c r="B3" s="14" t="s">
        <v>32</v>
      </c>
      <c r="C3" s="14" t="s">
        <v>1</v>
      </c>
      <c r="D3" s="14" t="s">
        <v>11</v>
      </c>
      <c r="E3" s="14" t="s">
        <v>5</v>
      </c>
      <c r="F3" s="15" t="s">
        <v>23</v>
      </c>
      <c r="G3" s="15" t="s">
        <v>16</v>
      </c>
      <c r="H3" s="15" t="s">
        <v>17</v>
      </c>
      <c r="I3" s="15" t="s">
        <v>18</v>
      </c>
      <c r="J3" s="15" t="s">
        <v>3</v>
      </c>
      <c r="K3" s="15" t="s">
        <v>4</v>
      </c>
    </row>
    <row r="4" spans="2:11" x14ac:dyDescent="0.25">
      <c r="B4" s="13">
        <v>1</v>
      </c>
      <c r="C4" s="2" t="s">
        <v>2</v>
      </c>
      <c r="D4" s="2" t="s">
        <v>14</v>
      </c>
      <c r="E4" s="2" t="s">
        <v>13</v>
      </c>
      <c r="F4" s="2" t="s">
        <v>42</v>
      </c>
      <c r="G4" s="6">
        <f>0.092903*H4</f>
        <v>39.483775000000001</v>
      </c>
      <c r="H4" s="9">
        <v>425</v>
      </c>
      <c r="I4" s="9">
        <v>12</v>
      </c>
      <c r="J4" s="2">
        <v>2016</v>
      </c>
      <c r="K4" s="2">
        <v>2021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1"/>
  <sheetViews>
    <sheetView tabSelected="1" zoomScale="85" zoomScaleNormal="85" workbookViewId="0">
      <pane ySplit="3" topLeftCell="A4" activePane="bottomLeft" state="frozen"/>
      <selection pane="bottomLeft" activeCell="N16" sqref="N16"/>
    </sheetView>
  </sheetViews>
  <sheetFormatPr defaultRowHeight="15" x14ac:dyDescent="0.25"/>
  <cols>
    <col min="2" max="2" width="6.85546875" customWidth="1"/>
    <col min="3" max="3" width="13.140625" bestFit="1" customWidth="1"/>
    <col min="4" max="4" width="18.85546875" customWidth="1"/>
    <col min="5" max="5" width="20.140625" customWidth="1"/>
    <col min="6" max="6" width="16.28515625" hidden="1" customWidth="1"/>
    <col min="7" max="7" width="12" bestFit="1" customWidth="1"/>
    <col min="8" max="8" width="9.28515625" bestFit="1" customWidth="1"/>
    <col min="9" max="9" width="7.5703125" bestFit="1" customWidth="1"/>
    <col min="10" max="10" width="7" style="28" bestFit="1" customWidth="1"/>
    <col min="11" max="11" width="11.42578125" bestFit="1" customWidth="1"/>
    <col min="12" max="12" width="9" customWidth="1"/>
    <col min="13" max="13" width="9.7109375" bestFit="1" customWidth="1"/>
    <col min="14" max="14" width="10.5703125" bestFit="1" customWidth="1"/>
    <col min="15" max="15" width="7.7109375" bestFit="1" customWidth="1"/>
    <col min="16" max="16" width="12.42578125" bestFit="1" customWidth="1"/>
    <col min="17" max="17" width="12.7109375" style="30" customWidth="1"/>
    <col min="18" max="18" width="11.7109375" customWidth="1"/>
    <col min="19" max="19" width="13.28515625" customWidth="1"/>
    <col min="20" max="20" width="12.140625" customWidth="1"/>
    <col min="21" max="21" width="13.28515625" customWidth="1"/>
    <col min="22" max="22" width="11.28515625" hidden="1" customWidth="1"/>
    <col min="23" max="23" width="13" customWidth="1"/>
    <col min="24" max="24" width="11.5703125" bestFit="1" customWidth="1"/>
    <col min="25" max="26" width="14.28515625" bestFit="1" customWidth="1"/>
  </cols>
  <sheetData>
    <row r="2" spans="2:26" ht="15.75" x14ac:dyDescent="0.25">
      <c r="B2" s="31" t="s">
        <v>60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2:26" s="16" customFormat="1" ht="63" customHeight="1" x14ac:dyDescent="0.25">
      <c r="B3" s="14" t="s">
        <v>0</v>
      </c>
      <c r="C3" s="14" t="s">
        <v>1</v>
      </c>
      <c r="D3" s="14" t="s">
        <v>11</v>
      </c>
      <c r="E3" s="14" t="s">
        <v>5</v>
      </c>
      <c r="F3" s="15" t="s">
        <v>23</v>
      </c>
      <c r="G3" s="15" t="s">
        <v>43</v>
      </c>
      <c r="H3" s="15" t="s">
        <v>16</v>
      </c>
      <c r="I3" s="15" t="s">
        <v>17</v>
      </c>
      <c r="J3" s="25" t="s">
        <v>18</v>
      </c>
      <c r="K3" s="15" t="s">
        <v>3</v>
      </c>
      <c r="L3" s="15" t="s">
        <v>4</v>
      </c>
      <c r="M3" s="15" t="s">
        <v>19</v>
      </c>
      <c r="N3" s="15" t="s">
        <v>20</v>
      </c>
      <c r="O3" s="15" t="s">
        <v>6</v>
      </c>
      <c r="P3" s="15" t="s">
        <v>8</v>
      </c>
      <c r="Q3" s="29" t="s">
        <v>21</v>
      </c>
      <c r="R3" s="15" t="s">
        <v>22</v>
      </c>
      <c r="S3" s="15" t="s">
        <v>12</v>
      </c>
      <c r="T3" s="15" t="s">
        <v>44</v>
      </c>
      <c r="U3" s="15" t="s">
        <v>9</v>
      </c>
      <c r="V3" s="15" t="s">
        <v>15</v>
      </c>
      <c r="W3" s="15" t="s">
        <v>10</v>
      </c>
    </row>
    <row r="4" spans="2:26" ht="45" x14ac:dyDescent="0.25">
      <c r="B4" s="13">
        <v>1</v>
      </c>
      <c r="C4" s="2" t="s">
        <v>2</v>
      </c>
      <c r="D4" s="2" t="s">
        <v>46</v>
      </c>
      <c r="E4" s="24" t="s">
        <v>47</v>
      </c>
      <c r="F4" s="24" t="s">
        <v>42</v>
      </c>
      <c r="G4" s="24" t="s">
        <v>45</v>
      </c>
      <c r="H4" s="6">
        <f t="shared" ref="H4:H10" si="0">0.092903*I4</f>
        <v>1139.2797083299999</v>
      </c>
      <c r="I4" s="9">
        <v>12263.11</v>
      </c>
      <c r="J4" s="26">
        <v>32</v>
      </c>
      <c r="K4" s="2">
        <v>2016</v>
      </c>
      <c r="L4" s="2">
        <v>2022</v>
      </c>
      <c r="M4" s="2">
        <f>L4-K4</f>
        <v>6</v>
      </c>
      <c r="N4" s="2">
        <v>40</v>
      </c>
      <c r="O4" s="3">
        <v>0.05</v>
      </c>
      <c r="P4" s="5">
        <f>(1-O4)/N4</f>
        <v>2.375E-2</v>
      </c>
      <c r="Q4" s="4">
        <v>900</v>
      </c>
      <c r="R4" s="7">
        <f>Q4*10.7639</f>
        <v>9687.51</v>
      </c>
      <c r="S4" s="7">
        <f>R4*H4</f>
        <v>11036783.567243958</v>
      </c>
      <c r="T4" s="7">
        <f>S4*P4*M4</f>
        <v>1572741.6583322641</v>
      </c>
      <c r="U4" s="7">
        <f t="shared" ref="U4:U10" si="1">MAX(S4-T4,0)</f>
        <v>9464041.9089116938</v>
      </c>
      <c r="V4" s="11">
        <v>0.05</v>
      </c>
      <c r="W4" s="7">
        <f>IF(U4&gt;O4*S4,U4*(1-V4),S4*O4)</f>
        <v>8990839.8134661093</v>
      </c>
      <c r="X4" s="12">
        <f>W4/I4</f>
        <v>733.16147481887617</v>
      </c>
      <c r="Y4" s="1"/>
      <c r="Z4" s="1"/>
    </row>
    <row r="5" spans="2:26" ht="45" x14ac:dyDescent="0.25">
      <c r="B5" s="13">
        <v>2</v>
      </c>
      <c r="C5" s="2" t="s">
        <v>2</v>
      </c>
      <c r="D5" s="2" t="s">
        <v>48</v>
      </c>
      <c r="E5" s="24" t="s">
        <v>50</v>
      </c>
      <c r="F5" s="24" t="s">
        <v>42</v>
      </c>
      <c r="G5" s="24" t="s">
        <v>51</v>
      </c>
      <c r="H5" s="6">
        <f t="shared" si="0"/>
        <v>40.498275759999999</v>
      </c>
      <c r="I5" s="9">
        <v>435.92</v>
      </c>
      <c r="J5" s="26">
        <v>16</v>
      </c>
      <c r="K5" s="2">
        <v>2016</v>
      </c>
      <c r="L5" s="2">
        <v>2022</v>
      </c>
      <c r="M5" s="2">
        <f t="shared" ref="M5:M10" si="2">L5-K5</f>
        <v>6</v>
      </c>
      <c r="N5" s="2">
        <v>40</v>
      </c>
      <c r="O5" s="3">
        <v>0.05</v>
      </c>
      <c r="P5" s="5">
        <f t="shared" ref="P5:P10" si="3">(1-O5)/N5</f>
        <v>2.375E-2</v>
      </c>
      <c r="Q5" s="4">
        <v>600</v>
      </c>
      <c r="R5" s="7">
        <f t="shared" ref="R5:R10" si="4">Q5*10.76439</f>
        <v>6458.634</v>
      </c>
      <c r="S5" s="7">
        <f t="shared" ref="S5:S10" si="5">R5*H5</f>
        <v>261563.54076491183</v>
      </c>
      <c r="T5" s="7">
        <f t="shared" ref="T5:T10" si="6">S5*P5*M5</f>
        <v>37272.804558999938</v>
      </c>
      <c r="U5" s="7">
        <f t="shared" si="1"/>
        <v>224290.7362059119</v>
      </c>
      <c r="V5" s="11">
        <v>0.05</v>
      </c>
      <c r="W5" s="7">
        <f t="shared" ref="W5:W10" si="7">IF(U5&gt;O5*S5,U5*(1-V5),S5*O5)</f>
        <v>213076.19939561631</v>
      </c>
      <c r="X5" s="12">
        <f t="shared" ref="X5:X10" si="8">W5/I5</f>
        <v>488.79656679119171</v>
      </c>
      <c r="Y5" s="1"/>
      <c r="Z5" s="1"/>
    </row>
    <row r="6" spans="2:26" ht="45" x14ac:dyDescent="0.25">
      <c r="B6" s="13">
        <v>3</v>
      </c>
      <c r="C6" s="2" t="s">
        <v>2</v>
      </c>
      <c r="D6" s="2" t="s">
        <v>49</v>
      </c>
      <c r="E6" s="24" t="s">
        <v>52</v>
      </c>
      <c r="F6" s="24" t="s">
        <v>42</v>
      </c>
      <c r="G6" s="24" t="s">
        <v>45</v>
      </c>
      <c r="H6" s="6">
        <f t="shared" si="0"/>
        <v>15.999754660000001</v>
      </c>
      <c r="I6" s="9">
        <v>172.22</v>
      </c>
      <c r="J6" s="26">
        <v>11</v>
      </c>
      <c r="K6" s="2">
        <v>2016</v>
      </c>
      <c r="L6" s="2">
        <v>2022</v>
      </c>
      <c r="M6" s="2">
        <f t="shared" si="2"/>
        <v>6</v>
      </c>
      <c r="N6" s="2">
        <v>60</v>
      </c>
      <c r="O6" s="3">
        <v>0.1</v>
      </c>
      <c r="P6" s="5">
        <f t="shared" si="3"/>
        <v>1.5000000000000001E-2</v>
      </c>
      <c r="Q6" s="4">
        <v>1100</v>
      </c>
      <c r="R6" s="7">
        <f t="shared" si="4"/>
        <v>11840.829</v>
      </c>
      <c r="S6" s="7">
        <f t="shared" si="5"/>
        <v>189450.35897101313</v>
      </c>
      <c r="T6" s="7">
        <f t="shared" si="6"/>
        <v>17050.532307391186</v>
      </c>
      <c r="U6" s="7">
        <f t="shared" si="1"/>
        <v>172399.82666362193</v>
      </c>
      <c r="V6" s="11">
        <v>0.05</v>
      </c>
      <c r="W6" s="7">
        <f t="shared" si="7"/>
        <v>163779.83533044084</v>
      </c>
      <c r="X6" s="12">
        <f t="shared" si="8"/>
        <v>950.99195987946143</v>
      </c>
      <c r="Y6" s="1"/>
      <c r="Z6" s="1"/>
    </row>
    <row r="7" spans="2:26" ht="45" x14ac:dyDescent="0.25">
      <c r="B7" s="13">
        <v>4</v>
      </c>
      <c r="C7" s="2" t="s">
        <v>2</v>
      </c>
      <c r="D7" s="2" t="s">
        <v>54</v>
      </c>
      <c r="E7" s="24" t="s">
        <v>52</v>
      </c>
      <c r="F7" s="24" t="s">
        <v>42</v>
      </c>
      <c r="G7" s="24" t="s">
        <v>45</v>
      </c>
      <c r="H7" s="6">
        <f t="shared" si="0"/>
        <v>224.21953243999999</v>
      </c>
      <c r="I7" s="9">
        <v>2413.48</v>
      </c>
      <c r="J7" s="26">
        <v>9.5</v>
      </c>
      <c r="K7" s="2">
        <v>2016</v>
      </c>
      <c r="L7" s="2">
        <v>2022</v>
      </c>
      <c r="M7" s="2">
        <f t="shared" si="2"/>
        <v>6</v>
      </c>
      <c r="N7" s="2">
        <v>60</v>
      </c>
      <c r="O7" s="3">
        <v>0.1</v>
      </c>
      <c r="P7" s="5">
        <f t="shared" si="3"/>
        <v>1.5000000000000001E-2</v>
      </c>
      <c r="Q7" s="4">
        <v>1400</v>
      </c>
      <c r="R7" s="7">
        <f t="shared" si="4"/>
        <v>15070.146000000001</v>
      </c>
      <c r="S7" s="7">
        <f t="shared" si="5"/>
        <v>3379021.0899225362</v>
      </c>
      <c r="T7" s="7">
        <f t="shared" si="6"/>
        <v>304111.89809302829</v>
      </c>
      <c r="U7" s="7">
        <f t="shared" si="1"/>
        <v>3074909.1918295077</v>
      </c>
      <c r="V7" s="11">
        <v>0.05</v>
      </c>
      <c r="W7" s="7">
        <f t="shared" si="7"/>
        <v>2921163.7322380324</v>
      </c>
      <c r="X7" s="12">
        <f t="shared" si="8"/>
        <v>1210.3534034829509</v>
      </c>
      <c r="Y7" s="1"/>
      <c r="Z7" s="1"/>
    </row>
    <row r="8" spans="2:26" ht="45" x14ac:dyDescent="0.25">
      <c r="B8" s="13">
        <v>5</v>
      </c>
      <c r="C8" s="2" t="s">
        <v>53</v>
      </c>
      <c r="D8" s="2" t="s">
        <v>54</v>
      </c>
      <c r="E8" s="24" t="s">
        <v>52</v>
      </c>
      <c r="F8" s="24" t="s">
        <v>42</v>
      </c>
      <c r="G8" s="24" t="s">
        <v>45</v>
      </c>
      <c r="H8" s="6">
        <f t="shared" si="0"/>
        <v>224.21953243999999</v>
      </c>
      <c r="I8" s="9">
        <v>2413.48</v>
      </c>
      <c r="J8" s="26">
        <v>9.5</v>
      </c>
      <c r="K8" s="2">
        <v>2016</v>
      </c>
      <c r="L8" s="2">
        <v>2022</v>
      </c>
      <c r="M8" s="2">
        <f t="shared" si="2"/>
        <v>6</v>
      </c>
      <c r="N8" s="2">
        <v>60</v>
      </c>
      <c r="O8" s="3">
        <v>0.1</v>
      </c>
      <c r="P8" s="5">
        <f t="shared" si="3"/>
        <v>1.5000000000000001E-2</v>
      </c>
      <c r="Q8" s="4">
        <v>1400</v>
      </c>
      <c r="R8" s="7">
        <f t="shared" si="4"/>
        <v>15070.146000000001</v>
      </c>
      <c r="S8" s="7">
        <f t="shared" si="5"/>
        <v>3379021.0899225362</v>
      </c>
      <c r="T8" s="7">
        <f t="shared" si="6"/>
        <v>304111.89809302829</v>
      </c>
      <c r="U8" s="7">
        <f t="shared" si="1"/>
        <v>3074909.1918295077</v>
      </c>
      <c r="V8" s="11">
        <v>0.05</v>
      </c>
      <c r="W8" s="7">
        <f t="shared" si="7"/>
        <v>2921163.7322380324</v>
      </c>
      <c r="X8" s="12">
        <f t="shared" si="8"/>
        <v>1210.3534034829509</v>
      </c>
      <c r="Y8" s="1"/>
      <c r="Z8" s="1"/>
    </row>
    <row r="9" spans="2:26" ht="45" x14ac:dyDescent="0.25">
      <c r="B9" s="13">
        <v>6</v>
      </c>
      <c r="C9" s="2" t="s">
        <v>55</v>
      </c>
      <c r="D9" s="2" t="s">
        <v>56</v>
      </c>
      <c r="E9" s="24" t="s">
        <v>52</v>
      </c>
      <c r="F9" s="24" t="s">
        <v>42</v>
      </c>
      <c r="G9" s="24" t="s">
        <v>45</v>
      </c>
      <c r="H9" s="6">
        <f t="shared" si="0"/>
        <v>16.796862400000002</v>
      </c>
      <c r="I9" s="9">
        <v>180.8</v>
      </c>
      <c r="J9" s="26" t="s">
        <v>58</v>
      </c>
      <c r="K9" s="2">
        <v>2016</v>
      </c>
      <c r="L9" s="2">
        <v>2022</v>
      </c>
      <c r="M9" s="2">
        <f t="shared" si="2"/>
        <v>6</v>
      </c>
      <c r="N9" s="2">
        <v>60</v>
      </c>
      <c r="O9" s="3">
        <v>0.1</v>
      </c>
      <c r="P9" s="5">
        <f t="shared" si="3"/>
        <v>1.5000000000000001E-2</v>
      </c>
      <c r="Q9" s="4">
        <v>1400</v>
      </c>
      <c r="R9" s="7">
        <f t="shared" si="4"/>
        <v>15070.146000000001</v>
      </c>
      <c r="S9" s="7">
        <f t="shared" si="5"/>
        <v>253131.16870991045</v>
      </c>
      <c r="T9" s="7">
        <f t="shared" si="6"/>
        <v>22781.805183891942</v>
      </c>
      <c r="U9" s="7">
        <f t="shared" si="1"/>
        <v>230349.36352601851</v>
      </c>
      <c r="V9" s="11">
        <v>0.05</v>
      </c>
      <c r="W9" s="7">
        <f t="shared" si="7"/>
        <v>218831.89534971758</v>
      </c>
      <c r="X9" s="12">
        <f t="shared" si="8"/>
        <v>1210.3534034829511</v>
      </c>
      <c r="Y9" s="1"/>
      <c r="Z9" s="1"/>
    </row>
    <row r="10" spans="2:26" ht="45" x14ac:dyDescent="0.25">
      <c r="B10" s="13">
        <v>7</v>
      </c>
      <c r="C10" s="2" t="s">
        <v>2</v>
      </c>
      <c r="D10" s="2" t="s">
        <v>57</v>
      </c>
      <c r="E10" s="24" t="s">
        <v>52</v>
      </c>
      <c r="F10" s="24" t="s">
        <v>42</v>
      </c>
      <c r="G10" s="24" t="s">
        <v>51</v>
      </c>
      <c r="H10" s="6">
        <f t="shared" si="0"/>
        <v>3.901926</v>
      </c>
      <c r="I10" s="9">
        <v>42</v>
      </c>
      <c r="J10" s="26" t="s">
        <v>59</v>
      </c>
      <c r="K10" s="2">
        <v>2016</v>
      </c>
      <c r="L10" s="2">
        <v>2022</v>
      </c>
      <c r="M10" s="2">
        <f t="shared" si="2"/>
        <v>6</v>
      </c>
      <c r="N10" s="2">
        <v>60</v>
      </c>
      <c r="O10" s="3">
        <v>0.1</v>
      </c>
      <c r="P10" s="5">
        <f t="shared" si="3"/>
        <v>1.5000000000000001E-2</v>
      </c>
      <c r="Q10" s="4">
        <v>1200</v>
      </c>
      <c r="R10" s="7">
        <f t="shared" si="4"/>
        <v>12917.268</v>
      </c>
      <c r="S10" s="7">
        <f t="shared" si="5"/>
        <v>50402.223858167999</v>
      </c>
      <c r="T10" s="7">
        <f t="shared" si="6"/>
        <v>4536.2001472351203</v>
      </c>
      <c r="U10" s="7">
        <f t="shared" si="1"/>
        <v>45866.023710932881</v>
      </c>
      <c r="V10" s="11">
        <v>0.05</v>
      </c>
      <c r="W10" s="7">
        <f t="shared" si="7"/>
        <v>43572.722525386234</v>
      </c>
      <c r="X10" s="12">
        <f t="shared" si="8"/>
        <v>1037.4457744139579</v>
      </c>
      <c r="Y10" s="1"/>
      <c r="Z10" s="1"/>
    </row>
    <row r="11" spans="2:26" x14ac:dyDescent="0.25">
      <c r="B11" s="32" t="s">
        <v>7</v>
      </c>
      <c r="C11" s="32"/>
      <c r="D11" s="32"/>
      <c r="E11" s="32"/>
      <c r="F11" s="19"/>
      <c r="G11" s="19"/>
      <c r="H11" s="17">
        <f>SUM(H4:H10)</f>
        <v>1664.91559203</v>
      </c>
      <c r="I11" s="18">
        <f>SUM(I4:I10)</f>
        <v>17921.009999999998</v>
      </c>
      <c r="J11" s="27"/>
      <c r="K11" s="33"/>
      <c r="L11" s="34"/>
      <c r="M11" s="34"/>
      <c r="N11" s="34"/>
      <c r="O11" s="34"/>
      <c r="P11" s="34"/>
      <c r="Q11" s="34"/>
      <c r="R11" s="35"/>
      <c r="S11" s="8">
        <f>SUM(S4:S10)</f>
        <v>18549373.039393034</v>
      </c>
      <c r="T11" s="8"/>
      <c r="U11" s="8">
        <f>SUM(U4:U10)</f>
        <v>16286766.242677195</v>
      </c>
      <c r="V11" s="8"/>
      <c r="W11" s="8">
        <f>SUM(W4:W10)</f>
        <v>15472427.930543333</v>
      </c>
    </row>
  </sheetData>
  <mergeCells count="3">
    <mergeCell ref="B2:W2"/>
    <mergeCell ref="B11:E11"/>
    <mergeCell ref="K11:R11"/>
  </mergeCells>
  <dataValidations count="1">
    <dataValidation type="list" allowBlank="1" showInputMessage="1" showErrorMessage="1" promptTitle="Condition of Structure" prompt="Condition of Structure" sqref="G4:G10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"/>
  <sheetViews>
    <sheetView workbookViewId="0">
      <selection activeCell="G17" sqref="G17"/>
    </sheetView>
  </sheetViews>
  <sheetFormatPr defaultRowHeight="15" x14ac:dyDescent="0.25"/>
  <cols>
    <col min="2" max="2" width="7.28515625" bestFit="1" customWidth="1"/>
    <col min="3" max="3" width="15.7109375" bestFit="1" customWidth="1"/>
    <col min="4" max="4" width="9" bestFit="1" customWidth="1"/>
    <col min="5" max="5" width="7.5703125" bestFit="1" customWidth="1"/>
    <col min="6" max="6" width="15.28515625" customWidth="1"/>
    <col min="7" max="7" width="10.85546875" customWidth="1"/>
    <col min="8" max="8" width="19.42578125" customWidth="1"/>
    <col min="9" max="9" width="12.7109375" bestFit="1" customWidth="1"/>
  </cols>
  <sheetData>
    <row r="2" spans="2:9" ht="15.75" x14ac:dyDescent="0.25">
      <c r="B2" s="31" t="s">
        <v>36</v>
      </c>
      <c r="C2" s="31"/>
      <c r="D2" s="31"/>
      <c r="E2" s="31"/>
      <c r="F2" s="31"/>
      <c r="G2" s="31"/>
      <c r="H2" s="31"/>
      <c r="I2" s="31"/>
    </row>
    <row r="3" spans="2:9" ht="57.75" x14ac:dyDescent="0.25">
      <c r="B3" s="14" t="s">
        <v>32</v>
      </c>
      <c r="C3" s="14" t="s">
        <v>30</v>
      </c>
      <c r="D3" s="15" t="s">
        <v>28</v>
      </c>
      <c r="E3" s="15" t="s">
        <v>29</v>
      </c>
      <c r="F3" s="15" t="s">
        <v>40</v>
      </c>
      <c r="G3" s="15" t="s">
        <v>34</v>
      </c>
      <c r="H3" s="15" t="s">
        <v>41</v>
      </c>
      <c r="I3" s="15" t="s">
        <v>27</v>
      </c>
    </row>
    <row r="4" spans="2:9" x14ac:dyDescent="0.25">
      <c r="B4" s="13">
        <v>1</v>
      </c>
      <c r="C4" s="2" t="s">
        <v>31</v>
      </c>
      <c r="D4" s="6">
        <v>100</v>
      </c>
      <c r="E4" s="9">
        <f>D4*1.19</f>
        <v>119</v>
      </c>
      <c r="F4" s="4">
        <v>6000</v>
      </c>
      <c r="G4" s="21">
        <v>0</v>
      </c>
      <c r="H4" s="23">
        <f>F4*(1+G4)</f>
        <v>6000</v>
      </c>
      <c r="I4" s="7">
        <f>H4*D4</f>
        <v>600000</v>
      </c>
    </row>
    <row r="5" spans="2:9" x14ac:dyDescent="0.25">
      <c r="B5" s="32" t="s">
        <v>7</v>
      </c>
      <c r="C5" s="32"/>
      <c r="D5" s="17">
        <f>SUM(D4:D4)</f>
        <v>100</v>
      </c>
      <c r="E5" s="18">
        <f>SUM(E4:E4)</f>
        <v>119</v>
      </c>
      <c r="F5" s="10"/>
      <c r="G5" s="10"/>
      <c r="H5" s="22"/>
      <c r="I5" s="8">
        <f>SUM(I4:I4)</f>
        <v>600000</v>
      </c>
    </row>
  </sheetData>
  <mergeCells count="2">
    <mergeCell ref="B2:I2"/>
    <mergeCell ref="B5:C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"/>
  <sheetViews>
    <sheetView workbookViewId="0">
      <selection activeCell="J9" sqref="J9"/>
    </sheetView>
  </sheetViews>
  <sheetFormatPr defaultRowHeight="15" x14ac:dyDescent="0.25"/>
  <cols>
    <col min="2" max="2" width="6.85546875" customWidth="1"/>
    <col min="3" max="3" width="20.42578125" bestFit="1" customWidth="1"/>
    <col min="4" max="4" width="16.28515625" customWidth="1"/>
    <col min="5" max="5" width="12.28515625" bestFit="1" customWidth="1"/>
    <col min="6" max="6" width="7.5703125" bestFit="1" customWidth="1"/>
    <col min="7" max="7" width="6.85546875" customWidth="1"/>
    <col min="8" max="9" width="12.140625" customWidth="1"/>
    <col min="10" max="10" width="10.5703125" customWidth="1"/>
    <col min="11" max="11" width="14.7109375" customWidth="1"/>
    <col min="12" max="12" width="16.7109375" customWidth="1"/>
  </cols>
  <sheetData>
    <row r="2" spans="2:12" ht="15.75" x14ac:dyDescent="0.25">
      <c r="B2" s="31" t="s">
        <v>37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12" ht="70.5" x14ac:dyDescent="0.25">
      <c r="B3" s="14" t="s">
        <v>0</v>
      </c>
      <c r="C3" s="14" t="s">
        <v>11</v>
      </c>
      <c r="D3" s="14" t="s">
        <v>5</v>
      </c>
      <c r="E3" s="15" t="s">
        <v>25</v>
      </c>
      <c r="F3" s="15" t="s">
        <v>26</v>
      </c>
      <c r="G3" s="15" t="s">
        <v>24</v>
      </c>
      <c r="H3" s="15" t="s">
        <v>35</v>
      </c>
      <c r="I3" s="15" t="s">
        <v>38</v>
      </c>
      <c r="J3" s="15" t="s">
        <v>39</v>
      </c>
      <c r="K3" s="15" t="s">
        <v>33</v>
      </c>
      <c r="L3" s="15" t="s">
        <v>27</v>
      </c>
    </row>
    <row r="4" spans="2:12" x14ac:dyDescent="0.25">
      <c r="B4" s="13">
        <v>1</v>
      </c>
      <c r="C4" s="2" t="s">
        <v>14</v>
      </c>
      <c r="D4" s="2" t="s">
        <v>13</v>
      </c>
      <c r="E4" s="6">
        <v>100</v>
      </c>
      <c r="F4" s="9">
        <f>E4*10.7642</f>
        <v>1076.42</v>
      </c>
      <c r="G4" s="9">
        <v>12</v>
      </c>
      <c r="H4" s="2">
        <v>2016</v>
      </c>
      <c r="I4" s="4">
        <v>600</v>
      </c>
      <c r="J4" s="20">
        <v>0.98699999999999999</v>
      </c>
      <c r="K4" s="4">
        <f>I4*(1+J4)</f>
        <v>1192.2</v>
      </c>
      <c r="L4" s="7">
        <f>K4*E4</f>
        <v>119220</v>
      </c>
    </row>
    <row r="5" spans="2:12" x14ac:dyDescent="0.25">
      <c r="B5" s="32" t="s">
        <v>7</v>
      </c>
      <c r="C5" s="32"/>
      <c r="D5" s="32"/>
      <c r="E5" s="17">
        <f>SUM(E4:E4)</f>
        <v>100</v>
      </c>
      <c r="F5" s="18">
        <f>SUM(F4:F4)</f>
        <v>1076.42</v>
      </c>
      <c r="G5" s="10"/>
      <c r="H5" s="32"/>
      <c r="I5" s="32"/>
      <c r="J5" s="32"/>
      <c r="K5" s="10"/>
      <c r="L5" s="8">
        <f>SUM(L4:L4)</f>
        <v>119220</v>
      </c>
    </row>
  </sheetData>
  <mergeCells count="3">
    <mergeCell ref="B2:L2"/>
    <mergeCell ref="B5:D5"/>
    <mergeCell ref="H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Basics Information</vt:lpstr>
      <vt:lpstr>Market Value</vt:lpstr>
      <vt:lpstr>Land Guideline Value</vt:lpstr>
      <vt:lpstr>Structure Guideline 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abhishek solanki</cp:lastModifiedBy>
  <dcterms:created xsi:type="dcterms:W3CDTF">2021-09-16T11:33:35Z</dcterms:created>
  <dcterms:modified xsi:type="dcterms:W3CDTF">2022-03-02T11:58:34Z</dcterms:modified>
</cp:coreProperties>
</file>