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962-830-1059 Ms. Mahadev Motors\"/>
    </mc:Choice>
  </mc:AlternateContent>
  <bookViews>
    <workbookView xWindow="0" yWindow="0" windowWidth="20490" windowHeight="7755" activeTab="1"/>
  </bookViews>
  <sheets>
    <sheet name="Basics Information" sheetId="3" r:id="rId1"/>
    <sheet name="Market Value" sheetId="1" r:id="rId2"/>
    <sheet name="Land Guideline Value" sheetId="2" r:id="rId3"/>
    <sheet name="Structure Guideline Value" sheetId="4" r:id="rId4"/>
  </sheets>
  <definedNames>
    <definedName name="_xlnm._FilterDatabase" localSheetId="1" hidden="1">'Market Value'!$B$3:$Z$13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7" i="1"/>
  <c r="M6" i="1"/>
  <c r="M5" i="1"/>
  <c r="H8" i="1"/>
  <c r="Z8" i="1" s="1"/>
  <c r="S4" i="1"/>
  <c r="R4" i="1"/>
  <c r="H4" i="1"/>
  <c r="Z4" i="1" s="1"/>
  <c r="H4" i="3" l="1"/>
  <c r="R6" i="1"/>
  <c r="P6" i="1"/>
  <c r="R8" i="1"/>
  <c r="R7" i="1"/>
  <c r="R5" i="1"/>
  <c r="P5" i="1"/>
  <c r="P7" i="1"/>
  <c r="P8" i="1"/>
  <c r="S8" i="1" l="1"/>
  <c r="T8" i="1" s="1"/>
  <c r="U8" i="1" s="1"/>
  <c r="W8" i="1" s="1"/>
  <c r="P4" i="1"/>
  <c r="H4" i="2" l="1"/>
  <c r="I4" i="2" s="1"/>
  <c r="K4" i="4"/>
  <c r="L4" i="4" s="1"/>
  <c r="F4" i="4"/>
  <c r="F5" i="4"/>
  <c r="E5" i="4"/>
  <c r="E4" i="2"/>
  <c r="E5" i="2" s="1"/>
  <c r="D5" i="2"/>
  <c r="I5" i="2" l="1"/>
  <c r="L5" i="4" l="1"/>
  <c r="M4" i="1" l="1"/>
  <c r="T4" i="1" s="1"/>
  <c r="U4" i="1" s="1"/>
  <c r="W4" i="1" l="1"/>
  <c r="H5" i="1"/>
  <c r="Z5" i="1" s="1"/>
  <c r="S5" i="1"/>
  <c r="T5" i="1" s="1"/>
  <c r="U5" i="1" s="1"/>
  <c r="W5" i="1" s="1"/>
  <c r="H6" i="1"/>
  <c r="Z6" i="1" s="1"/>
  <c r="S6" i="1"/>
  <c r="T6" i="1" l="1"/>
  <c r="U6" i="1" s="1"/>
  <c r="W6" i="1" s="1"/>
  <c r="I9" i="1"/>
  <c r="H7" i="1"/>
  <c r="Z7" i="1" s="1"/>
  <c r="Z9" i="1" s="1"/>
  <c r="S7" i="1"/>
  <c r="S9" i="1" s="1"/>
  <c r="H9" i="1" l="1"/>
  <c r="T7" i="1"/>
  <c r="U7" i="1" s="1"/>
  <c r="W7" i="1" s="1"/>
  <c r="W9" i="1" s="1"/>
</calcChain>
</file>

<file path=xl/sharedStrings.xml><?xml version="1.0" encoding="utf-8"?>
<sst xmlns="http://schemas.openxmlformats.org/spreadsheetml/2006/main" count="98" uniqueCount="65">
  <si>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</si>
  <si>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</si>
  <si>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</si>
  <si>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</si>
  <si>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</si>
  <si>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</si>
  <si>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</si>
  <si>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</si>
  <si>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</si>
  <si>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Depreciated Value
(INR)</t>
  </si>
  <si>
    <t>Depreciated Replacement Market Value
(INR)</t>
  </si>
  <si>
    <t>Particular</t>
  </si>
  <si>
    <t>Gross Replacement Value
(INR)</t>
  </si>
  <si>
    <t>Tin Shed</t>
  </si>
  <si>
    <t>Reliance Shed</t>
  </si>
  <si>
    <t>Discounting Factor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</si>
  <si>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</si>
  <si>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</si>
  <si>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</si>
  <si>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</si>
  <si>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</si>
  <si>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</si>
  <si>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mtr)</t>
    </r>
  </si>
  <si>
    <t>Construction Category</t>
  </si>
  <si>
    <r>
      <t xml:space="preserve">Height </t>
    </r>
    <r>
      <rPr>
        <i/>
        <sz val="10"/>
        <rFont val="Calibri"/>
        <family val="2"/>
        <scheme val="minor"/>
      </rPr>
      <t>(in ft.)</t>
    </r>
  </si>
  <si>
    <r>
      <t xml:space="preserve">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</si>
  <si>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ft.)</t>
    </r>
  </si>
  <si>
    <r>
      <t xml:space="preserve">Govt. Guideline Value
</t>
    </r>
    <r>
      <rPr>
        <i/>
        <sz val="10"/>
        <rFont val="Calibri"/>
        <family val="2"/>
        <scheme val="minor"/>
      </rPr>
      <t>(INR)</t>
    </r>
  </si>
  <si>
    <r>
      <t xml:space="preserve">Land Area 
</t>
    </r>
    <r>
      <rPr>
        <i/>
        <sz val="10"/>
        <rFont val="Calibri"/>
        <family val="2"/>
        <scheme val="minor"/>
      </rPr>
      <t>(in sq. mtr.)</t>
    </r>
  </si>
  <si>
    <r>
      <t xml:space="preserve">Area 
</t>
    </r>
    <r>
      <rPr>
        <i/>
        <sz val="10"/>
        <rFont val="Calibri"/>
        <family val="2"/>
        <scheme val="minor"/>
      </rPr>
      <t>(in sq. yd.)</t>
    </r>
  </si>
  <si>
    <t>Type of Land</t>
  </si>
  <si>
    <t>Residential Land</t>
  </si>
  <si>
    <t>Sr. No.</t>
  </si>
  <si>
    <r>
      <t xml:space="preserve">Govt. Guideline Rate Adopted
</t>
    </r>
    <r>
      <rPr>
        <i/>
        <sz val="10"/>
        <rFont val="Calibri"/>
        <family val="2"/>
        <scheme val="minor"/>
      </rPr>
      <t>(In per sq. mtr.)</t>
    </r>
  </si>
  <si>
    <r>
      <t xml:space="preserve">Additional Factor </t>
    </r>
    <r>
      <rPr>
        <i/>
        <sz val="10"/>
        <rFont val="Calibri"/>
        <family val="2"/>
        <scheme val="minor"/>
      </rPr>
      <t>(in %)</t>
    </r>
  </si>
  <si>
    <r>
      <t xml:space="preserve">Year of Construction </t>
    </r>
    <r>
      <rPr>
        <i/>
        <sz val="10"/>
        <rFont val="Calibri"/>
        <family val="2"/>
        <scheme val="minor"/>
      </rPr>
      <t>(In year)</t>
    </r>
  </si>
  <si>
    <t>LAND GUIDELINE VALUE</t>
  </si>
  <si>
    <t>STRUCTURE GUIDELINE VALUE</t>
  </si>
  <si>
    <r>
      <t xml:space="preserve">Govt. Guideline Rate
</t>
    </r>
    <r>
      <rPr>
        <i/>
        <sz val="10"/>
        <rFont val="Calibri"/>
        <family val="2"/>
        <scheme val="minor"/>
      </rPr>
      <t>(In per sq. mtr.)</t>
    </r>
  </si>
  <si>
    <t>Year Factor</t>
  </si>
  <si>
    <r>
      <t xml:space="preserve">Govt. Guideline Rates
</t>
    </r>
    <r>
      <rPr>
        <i/>
        <sz val="10"/>
        <rFont val="Calibri"/>
        <family val="2"/>
        <scheme val="minor"/>
      </rPr>
      <t>(In per sq. mtr.)</t>
    </r>
  </si>
  <si>
    <r>
      <t xml:space="preserve">Govt. Guideline Rates Adopted
</t>
    </r>
    <r>
      <rPr>
        <i/>
        <sz val="10"/>
        <rFont val="Calibri"/>
        <family val="2"/>
        <scheme val="minor"/>
      </rPr>
      <t>(In per sq. mtr.)</t>
    </r>
  </si>
  <si>
    <t>Class B Construction (Good)</t>
  </si>
  <si>
    <t>Condition of Structure</t>
  </si>
  <si>
    <t xml:space="preserve">Deterioration Factor
(INR) </t>
  </si>
  <si>
    <t>RCC framed pillar beam column structure on RCC slab</t>
  </si>
  <si>
    <t>Good</t>
  </si>
  <si>
    <t>Remarks:-</t>
  </si>
  <si>
    <t>3. The Valuation of the subject structures has been done on the basis of ''Depreciated Replacement Cost approach'.</t>
  </si>
  <si>
    <t>NA</t>
  </si>
  <si>
    <t>Second Floor</t>
  </si>
  <si>
    <t>First Floor</t>
  </si>
  <si>
    <t>Tin shed mounted on brick wall</t>
  </si>
  <si>
    <t>2. The covered area of the subject property has been taken on the basis of site measurement only since approved map not provided to us.</t>
  </si>
  <si>
    <t>Guideline Value of structure</t>
  </si>
  <si>
    <r>
      <t>Guideline rate for sturucture (</t>
    </r>
    <r>
      <rPr>
        <b/>
        <i/>
        <sz val="10"/>
        <rFont val="Calibri"/>
        <family val="2"/>
        <scheme val="minor"/>
      </rPr>
      <t>in sq.mtr.)</t>
    </r>
  </si>
  <si>
    <t xml:space="preserve">Depreciation on age factor </t>
  </si>
  <si>
    <t xml:space="preserve">Basement </t>
  </si>
  <si>
    <t xml:space="preserve">Terrace </t>
  </si>
  <si>
    <t>STRUCTURE VALUE- M/s. Mahadev Motors Pvt. Ltd.</t>
  </si>
  <si>
    <t>1. All these civil structure are partaining to the subject land premises of M/s Mahadev Motors Pvt. Ltd., Located at- Main Mathura Road, Revenue Estate, Village Sarai Khawaja, Faridabad, Haryana</t>
  </si>
  <si>
    <t xml:space="preserve">Store </t>
  </si>
  <si>
    <t xml:space="preserve">Showroom Area </t>
  </si>
  <si>
    <t xml:space="preserve">Office Area </t>
  </si>
  <si>
    <t xml:space="preserve">Store 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</si>
</sst>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&quot;₹&quot;\ * #,##0.00_ ;_ &quot;₹&quot;\ * \-#,##0.00_ ;_ &quot;₹&quot;\ * &quot;-&quot;??_ ;_ @_ "/>
    <numFmt numFmtId="165" formatCode="_ * #,##0_ ;_ * \-#,##0_ ;_ * &quot;-&quot;??_ ;_ @_ "/>
    <numFmt numFmtId="166" formatCode="0.0000"/>
    <numFmt numFmtId="167" formatCode="_ &quot;₹&quot;\ * #,##0_ ;_ &quot;₹&quot;\ * \-#,##0_ ;_ &quot;₹&quot;\ * &quot;-&quot;??_ ;_ @_ "/>
    <numFmt numFmtId="168" formatCode="_ [$₹-4009]\ * #,##0.00_ ;_ [$₹-4009]\ * \-#,##0.00_ ;_ [$₹-4009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164" fontId="0" fillId="0" borderId="1" xfId="1" applyFont="1" applyBorder="1"/>
    <xf numFmtId="168" fontId="0" fillId="0" borderId="1" xfId="0" applyNumberFormat="1" applyBorder="1"/>
    <xf numFmtId="2" fontId="0" fillId="0" borderId="1" xfId="1" applyNumberFormat="1" applyFont="1" applyBorder="1" applyAlignment="1">
      <alignment horizontal="center" vertical="center"/>
    </xf>
    <xf numFmtId="164" fontId="0" fillId="0" borderId="1" xfId="0" applyNumberFormat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wrapText="1"/>
    </xf>
    <xf numFmtId="9" fontId="0" fillId="0" borderId="1" xfId="2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"/>
  <sheetViews>
    <sheetView workbookViewId="0">
      <selection activeCell="C4" sqref="C4"/>
    </sheetView>
  </sheetViews>
  <sheetFormatPr defaultRowHeight="15" x14ac:dyDescent="0.25"/>
  <cols>
    <col min="2" max="2" width="6.85546875" customWidth="1"/>
    <col min="3" max="3" width="12.85546875" customWidth="1"/>
    <col min="4" max="4" width="13.5703125" bestFit="1" customWidth="1"/>
    <col min="5" max="5" width="16.28515625" customWidth="1"/>
    <col min="6" max="6" width="25.85546875" bestFit="1" customWidth="1"/>
    <col min="7" max="7" width="12.28515625" bestFit="1" customWidth="1"/>
    <col min="8" max="8" width="7.5703125" bestFit="1" customWidth="1"/>
    <col min="9" max="9" width="6.85546875" customWidth="1"/>
    <col min="10" max="10" width="12.28515625" customWidth="1"/>
    <col min="11" max="11" width="10.28515625" customWidth="1"/>
  </cols>
  <sheetData>
    <row r="3" spans="2:11" ht="30" x14ac:dyDescent="0.25">
      <c r="B3" s="11" t="s">
        <v>32</v>
      </c>
      <c r="C3" s="11" t="s">
        <v>1</v>
      </c>
      <c r="D3" s="11" t="s">
        <v>11</v>
      </c>
      <c r="E3" s="11" t="s">
        <v>5</v>
      </c>
      <c r="F3" s="12" t="s">
        <v>23</v>
      </c>
      <c r="G3" s="12" t="s">
        <v>16</v>
      </c>
      <c r="H3" s="12" t="s">
        <v>17</v>
      </c>
      <c r="I3" s="12" t="s">
        <v>18</v>
      </c>
      <c r="J3" s="12" t="s">
        <v>3</v>
      </c>
      <c r="K3" s="12" t="s">
        <v>4</v>
      </c>
    </row>
    <row r="4" spans="2:11" ht="15" customHeight="1" x14ac:dyDescent="0.25">
      <c r="B4" s="10">
        <v>1</v>
      </c>
      <c r="C4" s="2" t="s">
        <v>2</v>
      </c>
      <c r="D4" s="2" t="s">
        <v>14</v>
      </c>
      <c r="E4" s="2" t="s">
        <v>13</v>
      </c>
      <c r="F4" s="2" t="s">
        <v>42</v>
      </c>
      <c r="G4" s="5">
        <v>13490</v>
      </c>
      <c r="H4" s="8">
        <f>G4*10.764</f>
        <v>145206.35999999999</v>
      </c>
      <c r="I4" s="8">
        <v>11</v>
      </c>
      <c r="J4" s="2">
        <v>2016</v>
      </c>
      <c r="K4" s="2">
        <v>2021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3"/>
  <sheetViews>
    <sheetView tabSelected="1" zoomScale="85" zoomScaleNormal="85" workbookViewId="0">
      <pane ySplit="3" topLeftCell="A4" activePane="bottomLeft" state="frozen"/>
      <selection pane="bottomLeft" activeCell="K6" sqref="K6"/>
    </sheetView>
  </sheetViews>
  <sheetFormatPr defaultRowHeight="15" x14ac:dyDescent="0.25"/>
  <cols>
    <col min="2" max="2" width="6.85546875" customWidth="1"/>
    <col min="3" max="3" width="9.28515625" style="36" customWidth="1"/>
    <col min="4" max="4" width="13.5703125" style="36" customWidth="1"/>
    <col min="5" max="5" width="16.28515625" style="36" customWidth="1"/>
    <col min="6" max="6" width="13.28515625" style="36" customWidth="1"/>
    <col min="7" max="7" width="12.140625" style="36" customWidth="1"/>
    <col min="8" max="8" width="8.28515625" style="36" customWidth="1"/>
    <col min="9" max="9" width="10.140625" style="36" customWidth="1"/>
    <col min="10" max="10" width="8.85546875" customWidth="1"/>
    <col min="11" max="11" width="8.85546875" style="43" customWidth="1"/>
    <col min="12" max="12" width="6.7109375" style="36" customWidth="1"/>
    <col min="13" max="13" width="7.7109375" style="43" customWidth="1"/>
    <col min="14" max="14" width="9.5703125" style="36" customWidth="1"/>
    <col min="15" max="15" width="7.7109375" hidden="1" customWidth="1"/>
    <col min="16" max="16" width="9.42578125" style="36" customWidth="1"/>
    <col min="17" max="17" width="9.28515625" style="36" customWidth="1"/>
    <col min="18" max="18" width="11.28515625" style="36" customWidth="1"/>
    <col min="19" max="19" width="13.85546875" style="36" customWidth="1"/>
    <col min="20" max="20" width="13" style="36" customWidth="1"/>
    <col min="21" max="21" width="11.42578125" style="36" customWidth="1"/>
    <col min="22" max="22" width="9.28515625" style="36" customWidth="1"/>
    <col min="23" max="23" width="13.7109375" style="36" customWidth="1"/>
    <col min="24" max="25" width="16.85546875" hidden="1" customWidth="1"/>
    <col min="26" max="26" width="15.7109375" hidden="1" customWidth="1"/>
    <col min="27" max="28" width="14.28515625" bestFit="1" customWidth="1"/>
  </cols>
  <sheetData>
    <row r="2" spans="2:28" ht="15.75" x14ac:dyDescent="0.25">
      <c r="B2" s="27" t="s">
        <v>59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</row>
    <row r="3" spans="2:28" s="13" customFormat="1" ht="72.75" x14ac:dyDescent="0.25">
      <c r="B3" s="11" t="s">
        <v>0</v>
      </c>
      <c r="C3" s="12" t="s">
        <v>1</v>
      </c>
      <c r="D3" s="12" t="s">
        <v>11</v>
      </c>
      <c r="E3" s="12" t="s">
        <v>5</v>
      </c>
      <c r="F3" s="12" t="s">
        <v>23</v>
      </c>
      <c r="G3" s="12" t="s">
        <v>43</v>
      </c>
      <c r="H3" s="12" t="s">
        <v>16</v>
      </c>
      <c r="I3" s="12" t="s">
        <v>17</v>
      </c>
      <c r="J3" s="12" t="s">
        <v>18</v>
      </c>
      <c r="K3" s="12" t="s">
        <v>3</v>
      </c>
      <c r="L3" s="12" t="s">
        <v>4</v>
      </c>
      <c r="M3" s="12" t="s">
        <v>19</v>
      </c>
      <c r="N3" s="12" t="s">
        <v>20</v>
      </c>
      <c r="O3" s="12" t="s">
        <v>6</v>
      </c>
      <c r="P3" s="12" t="s">
        <v>8</v>
      </c>
      <c r="Q3" s="12" t="s">
        <v>21</v>
      </c>
      <c r="R3" s="12" t="s">
        <v>22</v>
      </c>
      <c r="S3" s="12" t="s">
        <v>12</v>
      </c>
      <c r="T3" s="12" t="s">
        <v>44</v>
      </c>
      <c r="U3" s="12" t="s">
        <v>9</v>
      </c>
      <c r="V3" s="12" t="s">
        <v>15</v>
      </c>
      <c r="W3" s="12" t="s">
        <v>10</v>
      </c>
      <c r="X3" s="12" t="s">
        <v>55</v>
      </c>
      <c r="Y3" s="12" t="s">
        <v>56</v>
      </c>
      <c r="Z3" s="12" t="s">
        <v>54</v>
      </c>
    </row>
    <row r="4" spans="2:28" ht="60" x14ac:dyDescent="0.25">
      <c r="B4" s="10">
        <v>1</v>
      </c>
      <c r="C4" s="20" t="s">
        <v>57</v>
      </c>
      <c r="D4" s="20" t="s">
        <v>61</v>
      </c>
      <c r="E4" s="20" t="s">
        <v>45</v>
      </c>
      <c r="F4" s="20" t="s">
        <v>42</v>
      </c>
      <c r="G4" s="20" t="s">
        <v>46</v>
      </c>
      <c r="H4" s="37">
        <f>I4/10.764</f>
        <v>521.92493496841325</v>
      </c>
      <c r="I4" s="39">
        <v>5618</v>
      </c>
      <c r="J4" s="8">
        <v>22</v>
      </c>
      <c r="K4" s="41">
        <v>2013</v>
      </c>
      <c r="L4" s="20">
        <v>2022</v>
      </c>
      <c r="M4" s="41">
        <f>L4-K4</f>
        <v>9</v>
      </c>
      <c r="N4" s="20">
        <v>60</v>
      </c>
      <c r="O4" s="3">
        <v>0.1</v>
      </c>
      <c r="P4" s="45">
        <f>(1-O4)/N4</f>
        <v>1.5000000000000001E-2</v>
      </c>
      <c r="Q4" s="46">
        <v>1400</v>
      </c>
      <c r="R4" s="46">
        <f>Q4*10.764</f>
        <v>15069.599999999999</v>
      </c>
      <c r="S4" s="46">
        <f>Q4*I4</f>
        <v>7865200</v>
      </c>
      <c r="T4" s="46">
        <f>S4*P4*M4</f>
        <v>1061802.0000000002</v>
      </c>
      <c r="U4" s="46">
        <f>MAX(S4-T4,0)</f>
        <v>6803398</v>
      </c>
      <c r="V4" s="48">
        <v>0.05</v>
      </c>
      <c r="W4" s="46">
        <f>IF(U4&gt;O4*S4,U4*(1-V4),S4*O4)</f>
        <v>6463228.0999999996</v>
      </c>
      <c r="X4" s="6">
        <v>15000</v>
      </c>
      <c r="Y4" s="25">
        <v>0.71</v>
      </c>
      <c r="Z4" s="23">
        <f>X4*H4*Y4</f>
        <v>5558500.5574136004</v>
      </c>
      <c r="AA4" s="1"/>
      <c r="AB4" s="1"/>
    </row>
    <row r="5" spans="2:28" ht="60" x14ac:dyDescent="0.25">
      <c r="B5" s="10">
        <v>2</v>
      </c>
      <c r="C5" s="20" t="s">
        <v>2</v>
      </c>
      <c r="D5" s="20" t="s">
        <v>62</v>
      </c>
      <c r="E5" s="20" t="s">
        <v>45</v>
      </c>
      <c r="F5" s="20" t="s">
        <v>42</v>
      </c>
      <c r="G5" s="20" t="s">
        <v>46</v>
      </c>
      <c r="H5" s="37">
        <f t="shared" ref="H5:H7" si="0">I5/10.764</f>
        <v>359.53177257525084</v>
      </c>
      <c r="I5" s="39">
        <v>3870</v>
      </c>
      <c r="J5" s="8">
        <v>12</v>
      </c>
      <c r="K5" s="41">
        <v>2013</v>
      </c>
      <c r="L5" s="20">
        <v>2022</v>
      </c>
      <c r="M5" s="41">
        <f t="shared" ref="M5:M7" si="1">L5-K5</f>
        <v>9</v>
      </c>
      <c r="N5" s="20">
        <v>60</v>
      </c>
      <c r="O5" s="3">
        <v>0.1</v>
      </c>
      <c r="P5" s="45">
        <f t="shared" ref="P5:P8" si="2">(1-O5)/N5</f>
        <v>1.5000000000000001E-2</v>
      </c>
      <c r="Q5" s="46">
        <v>1600</v>
      </c>
      <c r="R5" s="46">
        <f t="shared" ref="R5:R8" si="3">Q5*10.764</f>
        <v>17222.399999999998</v>
      </c>
      <c r="S5" s="46">
        <f t="shared" ref="S5:S8" si="4">Q5*I5</f>
        <v>6192000</v>
      </c>
      <c r="T5" s="46">
        <f t="shared" ref="T5:T8" si="5">S5*P5*M5</f>
        <v>835920.00000000012</v>
      </c>
      <c r="U5" s="46">
        <f t="shared" ref="U5:U8" si="6">MAX(S5-T5,0)</f>
        <v>5356080</v>
      </c>
      <c r="V5" s="48">
        <v>0.05</v>
      </c>
      <c r="W5" s="46">
        <f t="shared" ref="W5:W8" si="7">IF(U5&gt;O5*S5,U5*(1-V5),S5*O5)</f>
        <v>5088276</v>
      </c>
      <c r="X5" s="6">
        <v>15000</v>
      </c>
      <c r="Y5" s="25">
        <v>0.71</v>
      </c>
      <c r="Z5" s="23">
        <f t="shared" ref="Z5:Z8" si="8">X5*H5*Y5</f>
        <v>3829013.3779264209</v>
      </c>
      <c r="AA5" s="1"/>
      <c r="AB5" s="1"/>
    </row>
    <row r="6" spans="2:28" ht="60" x14ac:dyDescent="0.25">
      <c r="B6" s="10">
        <v>3</v>
      </c>
      <c r="C6" s="20" t="s">
        <v>51</v>
      </c>
      <c r="D6" s="20" t="s">
        <v>63</v>
      </c>
      <c r="E6" s="20" t="s">
        <v>45</v>
      </c>
      <c r="F6" s="20" t="s">
        <v>42</v>
      </c>
      <c r="G6" s="20" t="s">
        <v>46</v>
      </c>
      <c r="H6" s="37">
        <f t="shared" si="0"/>
        <v>198.71794871794873</v>
      </c>
      <c r="I6" s="39">
        <v>2139</v>
      </c>
      <c r="J6" s="8">
        <v>10</v>
      </c>
      <c r="K6" s="41">
        <v>2013</v>
      </c>
      <c r="L6" s="20">
        <v>2022</v>
      </c>
      <c r="M6" s="41">
        <f t="shared" si="1"/>
        <v>9</v>
      </c>
      <c r="N6" s="20">
        <v>60</v>
      </c>
      <c r="O6" s="3">
        <v>0.1</v>
      </c>
      <c r="P6" s="45">
        <f t="shared" si="2"/>
        <v>1.5000000000000001E-2</v>
      </c>
      <c r="Q6" s="46">
        <v>1600</v>
      </c>
      <c r="R6" s="46">
        <f t="shared" si="3"/>
        <v>17222.399999999998</v>
      </c>
      <c r="S6" s="46">
        <f t="shared" si="4"/>
        <v>3422400</v>
      </c>
      <c r="T6" s="46">
        <f t="shared" si="5"/>
        <v>462024.00000000006</v>
      </c>
      <c r="U6" s="46">
        <f t="shared" si="6"/>
        <v>2960376</v>
      </c>
      <c r="V6" s="48">
        <v>0.05</v>
      </c>
      <c r="W6" s="46">
        <f t="shared" si="7"/>
        <v>2812357.1999999997</v>
      </c>
      <c r="X6" s="6">
        <v>15000</v>
      </c>
      <c r="Y6" s="25">
        <v>0.71</v>
      </c>
      <c r="Z6" s="23">
        <f t="shared" si="8"/>
        <v>2116346.153846154</v>
      </c>
      <c r="AA6" s="1"/>
      <c r="AB6" s="1"/>
    </row>
    <row r="7" spans="2:28" ht="60" x14ac:dyDescent="0.25">
      <c r="B7" s="10">
        <v>4</v>
      </c>
      <c r="C7" s="20" t="s">
        <v>50</v>
      </c>
      <c r="D7" s="20" t="s">
        <v>63</v>
      </c>
      <c r="E7" s="20" t="s">
        <v>45</v>
      </c>
      <c r="F7" s="20" t="s">
        <v>42</v>
      </c>
      <c r="G7" s="20" t="s">
        <v>46</v>
      </c>
      <c r="H7" s="37">
        <f t="shared" si="0"/>
        <v>359.53177257525084</v>
      </c>
      <c r="I7" s="39">
        <v>3870</v>
      </c>
      <c r="J7" s="8">
        <v>8</v>
      </c>
      <c r="K7" s="41">
        <v>2013</v>
      </c>
      <c r="L7" s="20">
        <v>2022</v>
      </c>
      <c r="M7" s="41">
        <f t="shared" si="1"/>
        <v>9</v>
      </c>
      <c r="N7" s="20">
        <v>40</v>
      </c>
      <c r="O7" s="3">
        <v>0.1</v>
      </c>
      <c r="P7" s="45">
        <f t="shared" si="2"/>
        <v>2.2499999999999999E-2</v>
      </c>
      <c r="Q7" s="46">
        <v>1600</v>
      </c>
      <c r="R7" s="46">
        <f t="shared" si="3"/>
        <v>17222.399999999998</v>
      </c>
      <c r="S7" s="46">
        <f t="shared" si="4"/>
        <v>6192000</v>
      </c>
      <c r="T7" s="46">
        <f t="shared" si="5"/>
        <v>1253880</v>
      </c>
      <c r="U7" s="46">
        <f t="shared" si="6"/>
        <v>4938120</v>
      </c>
      <c r="V7" s="48">
        <v>0.05</v>
      </c>
      <c r="W7" s="46">
        <f t="shared" si="7"/>
        <v>4691214</v>
      </c>
      <c r="X7" s="6">
        <v>12000</v>
      </c>
      <c r="Y7" s="25">
        <v>0.71</v>
      </c>
      <c r="Z7" s="24">
        <f>X7*H7*Y7</f>
        <v>3063210.702341137</v>
      </c>
    </row>
    <row r="8" spans="2:28" ht="45" x14ac:dyDescent="0.25">
      <c r="B8" s="10">
        <v>5</v>
      </c>
      <c r="C8" s="20" t="s">
        <v>58</v>
      </c>
      <c r="D8" s="20" t="s">
        <v>64</v>
      </c>
      <c r="E8" s="20" t="s">
        <v>52</v>
      </c>
      <c r="F8" s="20" t="s">
        <v>42</v>
      </c>
      <c r="G8" s="20" t="s">
        <v>46</v>
      </c>
      <c r="H8" s="37">
        <f>I8/10.764</f>
        <v>68.561872909699005</v>
      </c>
      <c r="I8" s="39">
        <v>738</v>
      </c>
      <c r="J8" s="8">
        <v>10</v>
      </c>
      <c r="K8" s="41">
        <v>2013</v>
      </c>
      <c r="L8" s="20">
        <v>2022</v>
      </c>
      <c r="M8" s="41">
        <f>L8-K8</f>
        <v>9</v>
      </c>
      <c r="N8" s="20">
        <v>40</v>
      </c>
      <c r="O8" s="3">
        <v>5</v>
      </c>
      <c r="P8" s="45">
        <f t="shared" si="2"/>
        <v>-0.1</v>
      </c>
      <c r="Q8" s="46">
        <v>800</v>
      </c>
      <c r="R8" s="46">
        <f t="shared" si="3"/>
        <v>8611.1999999999989</v>
      </c>
      <c r="S8" s="46">
        <f t="shared" si="4"/>
        <v>590400</v>
      </c>
      <c r="T8" s="46">
        <f t="shared" si="5"/>
        <v>-531360</v>
      </c>
      <c r="U8" s="46">
        <f t="shared" si="6"/>
        <v>1121760</v>
      </c>
      <c r="V8" s="48">
        <v>0.05</v>
      </c>
      <c r="W8" s="46">
        <f t="shared" si="7"/>
        <v>2952000</v>
      </c>
      <c r="X8" s="6">
        <v>15000</v>
      </c>
      <c r="Y8" s="25">
        <v>0.73899999999999999</v>
      </c>
      <c r="Z8" s="23">
        <f t="shared" si="8"/>
        <v>760008.36120401346</v>
      </c>
    </row>
    <row r="9" spans="2:28" x14ac:dyDescent="0.25">
      <c r="B9" s="33" t="s">
        <v>7</v>
      </c>
      <c r="C9" s="33"/>
      <c r="D9" s="33"/>
      <c r="E9" s="33"/>
      <c r="F9" s="33"/>
      <c r="G9" s="33"/>
      <c r="H9" s="38">
        <f>SUM(H4:H8)</f>
        <v>1508.2683017465629</v>
      </c>
      <c r="I9" s="40">
        <f>SUM(I4:I8)</f>
        <v>16235</v>
      </c>
      <c r="J9" s="21"/>
      <c r="K9" s="42"/>
      <c r="L9" s="44"/>
      <c r="M9" s="42"/>
      <c r="N9" s="44"/>
      <c r="O9" s="21"/>
      <c r="P9" s="44"/>
      <c r="Q9" s="44"/>
      <c r="R9" s="44"/>
      <c r="S9" s="47">
        <f>SUM(S4:S8)</f>
        <v>24262000</v>
      </c>
      <c r="T9" s="44"/>
      <c r="U9" s="44"/>
      <c r="V9" s="44"/>
      <c r="W9" s="47">
        <f>SUM(W4:W8)</f>
        <v>22007075.299999997</v>
      </c>
      <c r="X9" s="22"/>
      <c r="Y9" s="22"/>
      <c r="Z9" s="26">
        <f>SUM(Z4:Z8)</f>
        <v>15327079.152731325</v>
      </c>
    </row>
    <row r="10" spans="2:28" x14ac:dyDescent="0.25">
      <c r="B10" s="30" t="s">
        <v>47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2"/>
    </row>
    <row r="11" spans="2:28" x14ac:dyDescent="0.25">
      <c r="B11" s="30" t="s">
        <v>60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2"/>
    </row>
    <row r="12" spans="2:28" x14ac:dyDescent="0.25">
      <c r="B12" s="30" t="s">
        <v>53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2:28" x14ac:dyDescent="0.25">
      <c r="B13" s="30" t="s">
        <v>48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</sheetData>
  <autoFilter ref="B3:Z13"/>
  <mergeCells count="6">
    <mergeCell ref="B2:Z2"/>
    <mergeCell ref="B10:Z10"/>
    <mergeCell ref="B11:Z11"/>
    <mergeCell ref="B12:Z12"/>
    <mergeCell ref="B13:Z13"/>
    <mergeCell ref="B9:G9"/>
  </mergeCells>
  <dataValidations count="1">
    <dataValidation type="list" allowBlank="1" showInputMessage="1" showErrorMessage="1" promptTitle="Condition of Structure" prompt="Condition of Structure" sqref="G4:G8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"/>
  <sheetViews>
    <sheetView workbookViewId="0">
      <selection activeCell="B2" sqref="B2:I2"/>
    </sheetView>
  </sheetViews>
  <sheetFormatPr defaultRowHeight="15" x14ac:dyDescent="0.25"/>
  <cols>
    <col min="2" max="2" width="7.28515625" bestFit="1" customWidth="1"/>
    <col min="3" max="3" width="15.7109375" bestFit="1" customWidth="1"/>
    <col min="4" max="4" width="9" bestFit="1" customWidth="1"/>
    <col min="5" max="5" width="7.5703125" bestFit="1" customWidth="1"/>
    <col min="6" max="6" width="15.28515625" customWidth="1"/>
    <col min="7" max="7" width="10.85546875" customWidth="1"/>
    <col min="8" max="8" width="19.42578125" customWidth="1"/>
    <col min="9" max="9" width="12.7109375" bestFit="1" customWidth="1"/>
  </cols>
  <sheetData>
    <row r="2" spans="2:9" ht="15.75" x14ac:dyDescent="0.25">
      <c r="B2" s="34" t="s">
        <v>36</v>
      </c>
      <c r="C2" s="34"/>
      <c r="D2" s="34"/>
      <c r="E2" s="34"/>
      <c r="F2" s="34"/>
      <c r="G2" s="34"/>
      <c r="H2" s="34"/>
      <c r="I2" s="34"/>
    </row>
    <row r="3" spans="2:9" ht="57.75" x14ac:dyDescent="0.25">
      <c r="B3" s="11" t="s">
        <v>32</v>
      </c>
      <c r="C3" s="11" t="s">
        <v>30</v>
      </c>
      <c r="D3" s="12" t="s">
        <v>28</v>
      </c>
      <c r="E3" s="12" t="s">
        <v>29</v>
      </c>
      <c r="F3" s="12" t="s">
        <v>40</v>
      </c>
      <c r="G3" s="12" t="s">
        <v>34</v>
      </c>
      <c r="H3" s="12" t="s">
        <v>41</v>
      </c>
      <c r="I3" s="12" t="s">
        <v>27</v>
      </c>
    </row>
    <row r="4" spans="2:9" x14ac:dyDescent="0.25">
      <c r="B4" s="10">
        <v>1</v>
      </c>
      <c r="C4" s="2" t="s">
        <v>31</v>
      </c>
      <c r="D4" s="5">
        <v>4410</v>
      </c>
      <c r="E4" s="8">
        <f>D4*1.19</f>
        <v>5247.9</v>
      </c>
      <c r="F4" s="4">
        <v>18650</v>
      </c>
      <c r="G4" s="17">
        <v>0</v>
      </c>
      <c r="H4" s="19">
        <f>F4*(1+G4)</f>
        <v>18650</v>
      </c>
      <c r="I4" s="6">
        <f>H4*D4</f>
        <v>82246500</v>
      </c>
    </row>
    <row r="5" spans="2:9" x14ac:dyDescent="0.25">
      <c r="B5" s="35" t="s">
        <v>7</v>
      </c>
      <c r="C5" s="35"/>
      <c r="D5" s="14">
        <f>SUM(D4:D4)</f>
        <v>4410</v>
      </c>
      <c r="E5" s="15">
        <f>SUM(E4:E4)</f>
        <v>5247.9</v>
      </c>
      <c r="F5" s="9"/>
      <c r="G5" s="9"/>
      <c r="H5" s="18"/>
      <c r="I5" s="7">
        <f>SUM(I4:I4)</f>
        <v>82246500</v>
      </c>
    </row>
  </sheetData>
  <mergeCells count="2">
    <mergeCell ref="B2:I2"/>
    <mergeCell ref="B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workbookViewId="0">
      <selection activeCell="B2" sqref="B2:L2"/>
    </sheetView>
  </sheetViews>
  <sheetFormatPr defaultRowHeight="15" x14ac:dyDescent="0.25"/>
  <cols>
    <col min="2" max="2" width="6.85546875" customWidth="1"/>
    <col min="3" max="3" width="20.42578125" bestFit="1" customWidth="1"/>
    <col min="4" max="4" width="16.28515625" customWidth="1"/>
    <col min="5" max="5" width="12.28515625" bestFit="1" customWidth="1"/>
    <col min="6" max="6" width="7.5703125" bestFit="1" customWidth="1"/>
    <col min="7" max="7" width="6.85546875" customWidth="1"/>
    <col min="8" max="9" width="12.140625" customWidth="1"/>
    <col min="10" max="10" width="10.5703125" customWidth="1"/>
    <col min="11" max="11" width="14.7109375" customWidth="1"/>
    <col min="12" max="12" width="16.7109375" customWidth="1"/>
  </cols>
  <sheetData>
    <row r="2" spans="2:12" ht="15.75" x14ac:dyDescent="0.25">
      <c r="B2" s="34" t="s">
        <v>37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 ht="70.5" x14ac:dyDescent="0.25">
      <c r="B3" s="11" t="s">
        <v>0</v>
      </c>
      <c r="C3" s="11" t="s">
        <v>11</v>
      </c>
      <c r="D3" s="11" t="s">
        <v>5</v>
      </c>
      <c r="E3" s="12" t="s">
        <v>25</v>
      </c>
      <c r="F3" s="12" t="s">
        <v>26</v>
      </c>
      <c r="G3" s="12" t="s">
        <v>24</v>
      </c>
      <c r="H3" s="12" t="s">
        <v>35</v>
      </c>
      <c r="I3" s="12" t="s">
        <v>38</v>
      </c>
      <c r="J3" s="12" t="s">
        <v>39</v>
      </c>
      <c r="K3" s="12" t="s">
        <v>33</v>
      </c>
      <c r="L3" s="12" t="s">
        <v>27</v>
      </c>
    </row>
    <row r="4" spans="2:12" x14ac:dyDescent="0.25">
      <c r="B4" s="10">
        <v>1</v>
      </c>
      <c r="C4" s="2" t="s">
        <v>14</v>
      </c>
      <c r="D4" s="2" t="s">
        <v>13</v>
      </c>
      <c r="E4" s="5">
        <v>100</v>
      </c>
      <c r="F4" s="8">
        <f>E4*10.7642</f>
        <v>1076.42</v>
      </c>
      <c r="G4" s="8">
        <v>12</v>
      </c>
      <c r="H4" s="2">
        <v>2016</v>
      </c>
      <c r="I4" s="4" t="s">
        <v>49</v>
      </c>
      <c r="J4" s="16" t="s">
        <v>49</v>
      </c>
      <c r="K4" s="4" t="e">
        <f>I4*(1+J4)</f>
        <v>#VALUE!</v>
      </c>
      <c r="L4" s="6" t="e">
        <f>K4*E4</f>
        <v>#VALUE!</v>
      </c>
    </row>
    <row r="5" spans="2:12" x14ac:dyDescent="0.25">
      <c r="B5" s="35" t="s">
        <v>7</v>
      </c>
      <c r="C5" s="35"/>
      <c r="D5" s="35"/>
      <c r="E5" s="14">
        <f>SUM(E4:E4)</f>
        <v>100</v>
      </c>
      <c r="F5" s="15">
        <f>SUM(F4:F4)</f>
        <v>1076.42</v>
      </c>
      <c r="G5" s="9"/>
      <c r="H5" s="35"/>
      <c r="I5" s="35"/>
      <c r="J5" s="35"/>
      <c r="K5" s="9"/>
      <c r="L5" s="7" t="e">
        <f>SUM(L4:L4)</f>
        <v>#VALUE!</v>
      </c>
    </row>
  </sheetData>
  <mergeCells count="3">
    <mergeCell ref="B2:L2"/>
    <mergeCell ref="B5:D5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Basics Information</vt:lpstr>
      <vt:lpstr>Market Value</vt:lpstr>
      <vt:lpstr>Land Guideline Value</vt:lpstr>
      <vt:lpstr>Structure Guideline 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Aditya</cp:lastModifiedBy>
  <dcterms:created xsi:type="dcterms:W3CDTF">2021-09-16T11:33:35Z</dcterms:created>
  <dcterms:modified xsi:type="dcterms:W3CDTF">2022-02-16T06:05:10Z</dcterms:modified>
</cp:coreProperties>
</file>