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66925"/>
  <mc:AlternateContent xmlns:mc="http://schemas.openxmlformats.org/markup-compatibility/2006">
    <mc:Choice Requires="x15">
      <x15ac:absPath xmlns:x15ac="http://schemas.microsoft.com/office/spreadsheetml/2010/11/ac" url="F:\aditya\PL974-826-1053 Ms. Nipha Exports (seerampore unit)\P &amp; M\"/>
    </mc:Choice>
  </mc:AlternateContent>
  <xr:revisionPtr revIDLastSave="0" documentId="13_ncr:1_{8133B956-85E4-4558-BD9A-A42469319EC4}" xr6:coauthVersionLast="44" xr6:coauthVersionMax="44" xr10:uidLastSave="{00000000-0000-0000-0000-000000000000}"/>
  <bookViews>
    <workbookView xWindow="-120" yWindow="-120" windowWidth="20730" windowHeight="11160" tabRatio="864" firstSheet="1" activeTab="2" xr2:uid="{00000000-000D-0000-FFFF-FFFF00000000}"/>
  </bookViews>
  <sheets>
    <sheet name="Plant and Machinery" sheetId="8" r:id="rId1"/>
    <sheet name="FURNITUE AND FIXTURES" sheetId="13" r:id="rId2"/>
    <sheet name="ELEC. INSTALLATION" sheetId="11" r:id="rId3"/>
    <sheet name="OFFICE EQUIPMENT" sheetId="14" r:id="rId4"/>
    <sheet name="COMPUTER" sheetId="9" r:id="rId5"/>
    <sheet name="Lab equip" sheetId="26" r:id="rId6"/>
    <sheet name="Vehicles" sheetId="25" r:id="rId7"/>
    <sheet name="SUMMARY" sheetId="27" r:id="rId8"/>
    <sheet name="inflation" sheetId="28" r:id="rId9"/>
  </sheets>
  <definedNames>
    <definedName name="_xlnm._FilterDatabase" localSheetId="4" hidden="1">COMPUTER!$B$4:$S$98</definedName>
    <definedName name="_xlnm._FilterDatabase" localSheetId="2" hidden="1">'ELEC. INSTALLATION'!$B$3:$R$48</definedName>
    <definedName name="_xlnm._FilterDatabase" localSheetId="1" hidden="1">'FURNITUE AND FIXTURES'!$B$3:$R$24</definedName>
    <definedName name="_xlnm._FilterDatabase" localSheetId="5" hidden="1">'Lab equip'!$B$4:$R$29</definedName>
    <definedName name="_xlnm._FilterDatabase" localSheetId="3" hidden="1">'OFFICE EQUIPMENT'!$B$4:$S$20</definedName>
    <definedName name="_xlnm._FilterDatabase" localSheetId="0" hidden="1">'Plant and Machinery'!$B$4:$S$433</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75" i="28" l="1"/>
  <c r="W76" i="28"/>
  <c r="W77" i="28"/>
  <c r="W78" i="28"/>
  <c r="W79" i="28"/>
  <c r="W80" i="28"/>
  <c r="W81" i="28"/>
  <c r="W74" i="28"/>
  <c r="S76" i="28"/>
  <c r="S77" i="28"/>
  <c r="S78" i="28"/>
  <c r="S79" i="28"/>
  <c r="S80" i="28"/>
  <c r="S81" i="28"/>
  <c r="S82" i="28"/>
  <c r="S75" i="28"/>
  <c r="O76" i="28"/>
  <c r="O77" i="28"/>
  <c r="O78" i="28"/>
  <c r="O79" i="28"/>
  <c r="O80" i="28"/>
  <c r="O81" i="28"/>
  <c r="O82" i="28"/>
  <c r="O75" i="28"/>
  <c r="N433" i="8" l="1"/>
  <c r="L433" i="8"/>
  <c r="H425" i="8"/>
  <c r="H426" i="8"/>
  <c r="H427" i="8"/>
  <c r="H428" i="8"/>
  <c r="H429" i="8"/>
  <c r="H430" i="8"/>
  <c r="H431" i="8"/>
  <c r="H432" i="8"/>
  <c r="S426" i="8"/>
  <c r="S427" i="8"/>
  <c r="S428" i="8"/>
  <c r="S429" i="8"/>
  <c r="S430" i="8"/>
  <c r="S431" i="8"/>
  <c r="S432" i="8"/>
  <c r="O423" i="8"/>
  <c r="O424" i="8"/>
  <c r="O425" i="8"/>
  <c r="O426" i="8"/>
  <c r="O427" i="8"/>
  <c r="O428" i="8"/>
  <c r="O429" i="8"/>
  <c r="O430" i="8"/>
  <c r="O431" i="8"/>
  <c r="O432" i="8"/>
  <c r="K423" i="8"/>
  <c r="K424" i="8"/>
  <c r="K425" i="8"/>
  <c r="K426" i="8"/>
  <c r="K427" i="8"/>
  <c r="K428" i="8"/>
  <c r="K429" i="8"/>
  <c r="K430" i="8"/>
  <c r="K431" i="8"/>
  <c r="K432" i="8"/>
  <c r="H423" i="8"/>
  <c r="H424" i="8"/>
  <c r="O422" i="8"/>
  <c r="O421" i="8"/>
  <c r="O420" i="8"/>
  <c r="O419" i="8"/>
  <c r="O418" i="8"/>
  <c r="O417" i="8"/>
  <c r="O416" i="8"/>
  <c r="O415" i="8"/>
  <c r="K422" i="8"/>
  <c r="K421" i="8"/>
  <c r="K420" i="8"/>
  <c r="K419" i="8"/>
  <c r="K418" i="8"/>
  <c r="K417" i="8"/>
  <c r="K416" i="8"/>
  <c r="K415" i="8"/>
  <c r="H415" i="8"/>
  <c r="H416" i="8"/>
  <c r="H417" i="8"/>
  <c r="H418" i="8"/>
  <c r="H419" i="8"/>
  <c r="H420" i="8"/>
  <c r="H421" i="8"/>
  <c r="H422" i="8"/>
  <c r="M20" i="14"/>
  <c r="L20" i="14"/>
  <c r="O15" i="14"/>
  <c r="O16" i="14"/>
  <c r="O17" i="14"/>
  <c r="O18" i="14"/>
  <c r="O19" i="14"/>
  <c r="K15" i="14"/>
  <c r="K16" i="14"/>
  <c r="K17" i="14"/>
  <c r="K18" i="14"/>
  <c r="K19" i="14"/>
  <c r="H15" i="14"/>
  <c r="H16" i="14"/>
  <c r="H17" i="14"/>
  <c r="H18" i="14"/>
  <c r="H19" i="14"/>
  <c r="K29" i="26"/>
  <c r="L29" i="26"/>
  <c r="N10" i="26"/>
  <c r="N11" i="26"/>
  <c r="O11" i="26" s="1"/>
  <c r="P11" i="26" s="1"/>
  <c r="R11" i="26" s="1"/>
  <c r="N12" i="26"/>
  <c r="N13" i="26"/>
  <c r="N14" i="26"/>
  <c r="N15" i="26"/>
  <c r="O15" i="26" s="1"/>
  <c r="P15" i="26" s="1"/>
  <c r="R15" i="26" s="1"/>
  <c r="N16" i="26"/>
  <c r="N17" i="26"/>
  <c r="N18" i="26"/>
  <c r="N19" i="26"/>
  <c r="O19" i="26" s="1"/>
  <c r="P19" i="26" s="1"/>
  <c r="R19" i="26" s="1"/>
  <c r="N20" i="26"/>
  <c r="N21" i="26"/>
  <c r="N22" i="26"/>
  <c r="N23" i="26"/>
  <c r="O23" i="26" s="1"/>
  <c r="P23" i="26" s="1"/>
  <c r="R23" i="26" s="1"/>
  <c r="N24" i="26"/>
  <c r="N25" i="26"/>
  <c r="N26" i="26"/>
  <c r="N27" i="26"/>
  <c r="O27" i="26" s="1"/>
  <c r="P27" i="26" s="1"/>
  <c r="R27" i="26" s="1"/>
  <c r="N28" i="26"/>
  <c r="J10" i="26"/>
  <c r="J11" i="26"/>
  <c r="J12" i="26"/>
  <c r="O12" i="26" s="1"/>
  <c r="J13" i="26"/>
  <c r="J14" i="26"/>
  <c r="J15" i="26"/>
  <c r="J16" i="26"/>
  <c r="O16" i="26" s="1"/>
  <c r="J17" i="26"/>
  <c r="J18" i="26"/>
  <c r="J19" i="26"/>
  <c r="J20" i="26"/>
  <c r="O20" i="26" s="1"/>
  <c r="J21" i="26"/>
  <c r="J22" i="26"/>
  <c r="J23" i="26"/>
  <c r="J24" i="26"/>
  <c r="O24" i="26" s="1"/>
  <c r="J25" i="26"/>
  <c r="J26" i="26"/>
  <c r="J27" i="26"/>
  <c r="J28" i="26"/>
  <c r="O28" i="26" s="1"/>
  <c r="G10" i="26"/>
  <c r="G11" i="26"/>
  <c r="G12" i="26"/>
  <c r="G13" i="26"/>
  <c r="G14" i="26"/>
  <c r="G15" i="26"/>
  <c r="G16" i="26"/>
  <c r="G17" i="26"/>
  <c r="G18" i="26"/>
  <c r="G19" i="26"/>
  <c r="G20" i="26"/>
  <c r="G21" i="26"/>
  <c r="G22" i="26"/>
  <c r="G23" i="26"/>
  <c r="G24" i="26"/>
  <c r="G25" i="26"/>
  <c r="G26" i="26"/>
  <c r="G27" i="26"/>
  <c r="G28" i="26"/>
  <c r="S6" i="9"/>
  <c r="S7" i="9"/>
  <c r="M98" i="9"/>
  <c r="L98" i="9"/>
  <c r="O72" i="9"/>
  <c r="O73" i="9"/>
  <c r="O74" i="9"/>
  <c r="O75" i="9"/>
  <c r="O76" i="9"/>
  <c r="O77" i="9"/>
  <c r="O78" i="9"/>
  <c r="O79" i="9"/>
  <c r="O80" i="9"/>
  <c r="O81" i="9"/>
  <c r="O82" i="9"/>
  <c r="O83" i="9"/>
  <c r="O84" i="9"/>
  <c r="O85" i="9"/>
  <c r="O86" i="9"/>
  <c r="O87" i="9"/>
  <c r="O88" i="9"/>
  <c r="O89" i="9"/>
  <c r="O90" i="9"/>
  <c r="O91" i="9"/>
  <c r="O92" i="9"/>
  <c r="O93" i="9"/>
  <c r="O94" i="9"/>
  <c r="O95" i="9"/>
  <c r="O96" i="9"/>
  <c r="O97" i="9"/>
  <c r="H72" i="9"/>
  <c r="K72" i="9"/>
  <c r="H73" i="9"/>
  <c r="K73" i="9"/>
  <c r="H74" i="9"/>
  <c r="K74" i="9"/>
  <c r="H75" i="9"/>
  <c r="K75" i="9"/>
  <c r="H76" i="9"/>
  <c r="K76" i="9"/>
  <c r="H77" i="9"/>
  <c r="K77" i="9"/>
  <c r="H78" i="9"/>
  <c r="K78" i="9"/>
  <c r="H79" i="9"/>
  <c r="K79" i="9"/>
  <c r="H80" i="9"/>
  <c r="K80" i="9"/>
  <c r="H81" i="9"/>
  <c r="K81" i="9"/>
  <c r="H82" i="9"/>
  <c r="K82" i="9"/>
  <c r="H83" i="9"/>
  <c r="K83" i="9"/>
  <c r="H84" i="9"/>
  <c r="K84" i="9"/>
  <c r="H85" i="9"/>
  <c r="K85" i="9"/>
  <c r="H86" i="9"/>
  <c r="K86" i="9"/>
  <c r="H87" i="9"/>
  <c r="K87" i="9"/>
  <c r="H88" i="9"/>
  <c r="K88" i="9"/>
  <c r="H89" i="9"/>
  <c r="K89" i="9"/>
  <c r="H90" i="9"/>
  <c r="K90" i="9"/>
  <c r="H91" i="9"/>
  <c r="K91" i="9"/>
  <c r="H92" i="9"/>
  <c r="K92" i="9"/>
  <c r="H93" i="9"/>
  <c r="K93" i="9"/>
  <c r="H94" i="9"/>
  <c r="K94" i="9"/>
  <c r="H95" i="9"/>
  <c r="K95" i="9"/>
  <c r="H96" i="9"/>
  <c r="K96" i="9"/>
  <c r="H97" i="9"/>
  <c r="K97" i="9"/>
  <c r="L24" i="13"/>
  <c r="K24" i="13"/>
  <c r="Z398" i="8"/>
  <c r="Z397" i="8"/>
  <c r="Z391" i="8"/>
  <c r="Z393" i="8"/>
  <c r="Z394" i="8"/>
  <c r="Z395" i="8"/>
  <c r="Z396" i="8"/>
  <c r="Z380" i="8"/>
  <c r="Z381" i="8"/>
  <c r="Z382" i="8"/>
  <c r="Z383" i="8"/>
  <c r="Z384" i="8"/>
  <c r="Z385" i="8"/>
  <c r="Z386" i="8"/>
  <c r="Z389" i="8"/>
  <c r="Z379" i="8"/>
  <c r="V407" i="8"/>
  <c r="V399" i="8"/>
  <c r="Z399" i="8" s="1"/>
  <c r="V392" i="8"/>
  <c r="Z392" i="8" s="1"/>
  <c r="V390" i="8"/>
  <c r="Z390" i="8" s="1"/>
  <c r="K182" i="8"/>
  <c r="H182" i="8"/>
  <c r="O182" i="8"/>
  <c r="Z129" i="8"/>
  <c r="Y129" i="8"/>
  <c r="V121" i="8"/>
  <c r="Z121" i="8" s="1"/>
  <c r="U121" i="8"/>
  <c r="Y121" i="8" s="1"/>
  <c r="V110" i="8"/>
  <c r="Z110" i="8" s="1"/>
  <c r="U110" i="8"/>
  <c r="Y110" i="8" s="1"/>
  <c r="Y108" i="8"/>
  <c r="Z108" i="8"/>
  <c r="Y109" i="8"/>
  <c r="Z109" i="8"/>
  <c r="Y107" i="8"/>
  <c r="Z107" i="8"/>
  <c r="Z106" i="8"/>
  <c r="Y106" i="8"/>
  <c r="V103" i="8"/>
  <c r="Z103" i="8" s="1"/>
  <c r="U103" i="8"/>
  <c r="Y103" i="8" s="1"/>
  <c r="V101" i="8"/>
  <c r="Z101" i="8" s="1"/>
  <c r="U101" i="8"/>
  <c r="Y101" i="8" s="1"/>
  <c r="V99" i="8"/>
  <c r="Z99" i="8" s="1"/>
  <c r="U99" i="8"/>
  <c r="Y99" i="8" s="1"/>
  <c r="Y88" i="8"/>
  <c r="Z88" i="8"/>
  <c r="Y89" i="8"/>
  <c r="Z89" i="8"/>
  <c r="Y90" i="8"/>
  <c r="Z90" i="8"/>
  <c r="Y91" i="8"/>
  <c r="Z91" i="8"/>
  <c r="Y92" i="8"/>
  <c r="Z92" i="8"/>
  <c r="Y93" i="8"/>
  <c r="Z93" i="8"/>
  <c r="Y94" i="8"/>
  <c r="Z94" i="8"/>
  <c r="Y95" i="8"/>
  <c r="Z95" i="8"/>
  <c r="Y96" i="8"/>
  <c r="Z96" i="8"/>
  <c r="Y97" i="8"/>
  <c r="Z97" i="8"/>
  <c r="Y98" i="8"/>
  <c r="Z98" i="8"/>
  <c r="Z87" i="8"/>
  <c r="Y87" i="8"/>
  <c r="V48" i="9"/>
  <c r="Z48" i="9" s="1"/>
  <c r="U48" i="9"/>
  <c r="Y48" i="9" s="1"/>
  <c r="Z47" i="9"/>
  <c r="Y47" i="9"/>
  <c r="Z46" i="9"/>
  <c r="Y46" i="9"/>
  <c r="V43" i="9"/>
  <c r="Z43" i="9" s="1"/>
  <c r="U43" i="9"/>
  <c r="Y43" i="9" s="1"/>
  <c r="Y39" i="9"/>
  <c r="Z39" i="9"/>
  <c r="Y40" i="9"/>
  <c r="Z40" i="9"/>
  <c r="V41" i="9"/>
  <c r="Z41" i="9" s="1"/>
  <c r="U41" i="9"/>
  <c r="Y41" i="9" s="1"/>
  <c r="Y31" i="9"/>
  <c r="Z31" i="9"/>
  <c r="Y32" i="9"/>
  <c r="Z32" i="9"/>
  <c r="Y33" i="9"/>
  <c r="Z33" i="9"/>
  <c r="Y34" i="9"/>
  <c r="Z34" i="9"/>
  <c r="Y35" i="9"/>
  <c r="Z35" i="9"/>
  <c r="Y36" i="9"/>
  <c r="Z36" i="9"/>
  <c r="Y37" i="9"/>
  <c r="Z37" i="9"/>
  <c r="Y38" i="9"/>
  <c r="Z38" i="9"/>
  <c r="Y30" i="9"/>
  <c r="Z30" i="9"/>
  <c r="Z29" i="9"/>
  <c r="Y29" i="9"/>
  <c r="Y28" i="9"/>
  <c r="Z28" i="9"/>
  <c r="Y27" i="9"/>
  <c r="Z27" i="9"/>
  <c r="Y23" i="9"/>
  <c r="Z23" i="9"/>
  <c r="Y24" i="9"/>
  <c r="Z24" i="9"/>
  <c r="Y25" i="9"/>
  <c r="Z25" i="9"/>
  <c r="Y26" i="9"/>
  <c r="Z26" i="9"/>
  <c r="Y22" i="9"/>
  <c r="Z22" i="9"/>
  <c r="Y20" i="9"/>
  <c r="Z20" i="9"/>
  <c r="Y21" i="9"/>
  <c r="Z21" i="9"/>
  <c r="Z19" i="9"/>
  <c r="Y19" i="9"/>
  <c r="V17" i="9"/>
  <c r="Z17" i="9" s="1"/>
  <c r="U17" i="9"/>
  <c r="Y17" i="9" s="1"/>
  <c r="Z9" i="9"/>
  <c r="Z10" i="9"/>
  <c r="Z11" i="9"/>
  <c r="Z12" i="9"/>
  <c r="Z13" i="9"/>
  <c r="Z14" i="9"/>
  <c r="Z15" i="9"/>
  <c r="Z16" i="9"/>
  <c r="Z8" i="9"/>
  <c r="Y9" i="9"/>
  <c r="Y10" i="9"/>
  <c r="Y11" i="9"/>
  <c r="Y12" i="9"/>
  <c r="Y13" i="9"/>
  <c r="Y14" i="9"/>
  <c r="Y15" i="9"/>
  <c r="Y16" i="9"/>
  <c r="Y8" i="9"/>
  <c r="Z16" i="11"/>
  <c r="Z15" i="11"/>
  <c r="Z14" i="11"/>
  <c r="Z13" i="11"/>
  <c r="Z12" i="11"/>
  <c r="Z11" i="11"/>
  <c r="Z10" i="11"/>
  <c r="Z9" i="11"/>
  <c r="Z8" i="11"/>
  <c r="Z7" i="11"/>
  <c r="Z6" i="11"/>
  <c r="Z5" i="11"/>
  <c r="Z4" i="11"/>
  <c r="Y16" i="11"/>
  <c r="Y15" i="11"/>
  <c r="Y14" i="11"/>
  <c r="Y13" i="11"/>
  <c r="Y12" i="11"/>
  <c r="Y11" i="11"/>
  <c r="Y10" i="11"/>
  <c r="Y9" i="11"/>
  <c r="Y8" i="11"/>
  <c r="Y7" i="11"/>
  <c r="Y6" i="11"/>
  <c r="Y5" i="11"/>
  <c r="Y4" i="11"/>
  <c r="Z5" i="13"/>
  <c r="Z6" i="13"/>
  <c r="Z7" i="13"/>
  <c r="Z8" i="13"/>
  <c r="Z9" i="13"/>
  <c r="Z10" i="13"/>
  <c r="Z11" i="13"/>
  <c r="Z12" i="13"/>
  <c r="Z13" i="13"/>
  <c r="Z14" i="13"/>
  <c r="Z15" i="13"/>
  <c r="Z16" i="13"/>
  <c r="Z17" i="13"/>
  <c r="Z4" i="13"/>
  <c r="Y5" i="13"/>
  <c r="Y6" i="13"/>
  <c r="Y7" i="13"/>
  <c r="Y8" i="13"/>
  <c r="Y9" i="13"/>
  <c r="Y10" i="13"/>
  <c r="Y11" i="13"/>
  <c r="Y12" i="13"/>
  <c r="Y13" i="13"/>
  <c r="Y14" i="13"/>
  <c r="Y15" i="13"/>
  <c r="Y16" i="13"/>
  <c r="Y17" i="13"/>
  <c r="Y4" i="13"/>
  <c r="U13" i="13"/>
  <c r="T13" i="13"/>
  <c r="U28" i="8"/>
  <c r="T28" i="8"/>
  <c r="O11" i="8"/>
  <c r="O12" i="8"/>
  <c r="O72" i="8"/>
  <c r="O73" i="8"/>
  <c r="O74" i="8"/>
  <c r="O75" i="8"/>
  <c r="O76" i="8"/>
  <c r="K72" i="8"/>
  <c r="K73" i="8"/>
  <c r="K74" i="8"/>
  <c r="K75" i="8"/>
  <c r="K76" i="8"/>
  <c r="H72" i="8"/>
  <c r="H73" i="8"/>
  <c r="H74" i="8"/>
  <c r="H75" i="8"/>
  <c r="H76" i="8"/>
  <c r="O26" i="26" l="1"/>
  <c r="P26" i="26" s="1"/>
  <c r="R26" i="26" s="1"/>
  <c r="O22" i="26"/>
  <c r="P22" i="26" s="1"/>
  <c r="R22" i="26" s="1"/>
  <c r="O18" i="26"/>
  <c r="P18" i="26" s="1"/>
  <c r="R18" i="26" s="1"/>
  <c r="O14" i="26"/>
  <c r="P14" i="26" s="1"/>
  <c r="R14" i="26" s="1"/>
  <c r="O10" i="26"/>
  <c r="P10" i="26" s="1"/>
  <c r="R10" i="26" s="1"/>
  <c r="O25" i="26"/>
  <c r="P25" i="26" s="1"/>
  <c r="R25" i="26" s="1"/>
  <c r="O21" i="26"/>
  <c r="P21" i="26" s="1"/>
  <c r="R21" i="26" s="1"/>
  <c r="O13" i="26"/>
  <c r="P13" i="26" s="1"/>
  <c r="R13" i="26" s="1"/>
  <c r="P17" i="14"/>
  <c r="Q17" i="14" s="1"/>
  <c r="S17" i="14" s="1"/>
  <c r="P18" i="14"/>
  <c r="Q18" i="14" s="1"/>
  <c r="S18" i="14" s="1"/>
  <c r="P28" i="26"/>
  <c r="R28" i="26" s="1"/>
  <c r="P24" i="26"/>
  <c r="R24" i="26" s="1"/>
  <c r="P20" i="26"/>
  <c r="R20" i="26" s="1"/>
  <c r="P16" i="26"/>
  <c r="R16" i="26" s="1"/>
  <c r="P12" i="26"/>
  <c r="R12" i="26" s="1"/>
  <c r="P15" i="14"/>
  <c r="Q15" i="14" s="1"/>
  <c r="S15" i="14" s="1"/>
  <c r="P19" i="14"/>
  <c r="Q19" i="14" s="1"/>
  <c r="S19" i="14" s="1"/>
  <c r="P16" i="14"/>
  <c r="Q16" i="14" s="1"/>
  <c r="S16" i="14" s="1"/>
  <c r="P429" i="8"/>
  <c r="Q429" i="8" s="1"/>
  <c r="P427" i="8"/>
  <c r="Q427" i="8" s="1"/>
  <c r="P425" i="8"/>
  <c r="Q425" i="8" s="1"/>
  <c r="S425" i="8" s="1"/>
  <c r="P423" i="8"/>
  <c r="Q423" i="8" s="1"/>
  <c r="S423" i="8" s="1"/>
  <c r="P431" i="8"/>
  <c r="Q431" i="8" s="1"/>
  <c r="P426" i="8"/>
  <c r="Q426" i="8" s="1"/>
  <c r="P428" i="8"/>
  <c r="Q428" i="8" s="1"/>
  <c r="P430" i="8"/>
  <c r="Q430" i="8" s="1"/>
  <c r="P432" i="8"/>
  <c r="Q432" i="8" s="1"/>
  <c r="P424" i="8"/>
  <c r="Q424" i="8" s="1"/>
  <c r="S424" i="8" s="1"/>
  <c r="P419" i="8"/>
  <c r="Q419" i="8" s="1"/>
  <c r="S419" i="8" s="1"/>
  <c r="P416" i="8"/>
  <c r="Q416" i="8" s="1"/>
  <c r="S416" i="8" s="1"/>
  <c r="P420" i="8"/>
  <c r="Q420" i="8" s="1"/>
  <c r="S420" i="8" s="1"/>
  <c r="P415" i="8"/>
  <c r="Q415" i="8" s="1"/>
  <c r="S415" i="8" s="1"/>
  <c r="P418" i="8"/>
  <c r="Q418" i="8" s="1"/>
  <c r="S418" i="8" s="1"/>
  <c r="P422" i="8"/>
  <c r="Q422" i="8" s="1"/>
  <c r="S422" i="8" s="1"/>
  <c r="P417" i="8"/>
  <c r="Q417" i="8" s="1"/>
  <c r="S417" i="8" s="1"/>
  <c r="P421" i="8"/>
  <c r="Q421" i="8" s="1"/>
  <c r="S421" i="8" s="1"/>
  <c r="O17" i="26"/>
  <c r="P17" i="26" s="1"/>
  <c r="R17" i="26" s="1"/>
  <c r="P96" i="9"/>
  <c r="Q96" i="9" s="1"/>
  <c r="S96" i="9" s="1"/>
  <c r="P94" i="9"/>
  <c r="Q94" i="9" s="1"/>
  <c r="S94" i="9" s="1"/>
  <c r="P92" i="9"/>
  <c r="Q92" i="9" s="1"/>
  <c r="S92" i="9" s="1"/>
  <c r="P90" i="9"/>
  <c r="Q90" i="9" s="1"/>
  <c r="S90" i="9" s="1"/>
  <c r="P88" i="9"/>
  <c r="Q88" i="9" s="1"/>
  <c r="S88" i="9" s="1"/>
  <c r="P86" i="9"/>
  <c r="Q86" i="9" s="1"/>
  <c r="S86" i="9" s="1"/>
  <c r="P84" i="9"/>
  <c r="Q84" i="9" s="1"/>
  <c r="S84" i="9" s="1"/>
  <c r="P82" i="9"/>
  <c r="Q82" i="9" s="1"/>
  <c r="S82" i="9" s="1"/>
  <c r="P80" i="9"/>
  <c r="Q80" i="9" s="1"/>
  <c r="S80" i="9" s="1"/>
  <c r="P78" i="9"/>
  <c r="Q78" i="9" s="1"/>
  <c r="S78" i="9" s="1"/>
  <c r="P76" i="9"/>
  <c r="Q76" i="9" s="1"/>
  <c r="S76" i="9" s="1"/>
  <c r="P74" i="9"/>
  <c r="Q74" i="9" s="1"/>
  <c r="S74" i="9" s="1"/>
  <c r="P72" i="9"/>
  <c r="Q72" i="9" s="1"/>
  <c r="S72" i="9" s="1"/>
  <c r="P97" i="9"/>
  <c r="Q97" i="9" s="1"/>
  <c r="S97" i="9" s="1"/>
  <c r="P95" i="9"/>
  <c r="Q95" i="9" s="1"/>
  <c r="S95" i="9" s="1"/>
  <c r="P93" i="9"/>
  <c r="Q93" i="9" s="1"/>
  <c r="S93" i="9" s="1"/>
  <c r="P91" i="9"/>
  <c r="Q91" i="9" s="1"/>
  <c r="S91" i="9" s="1"/>
  <c r="P89" i="9"/>
  <c r="Q89" i="9" s="1"/>
  <c r="S89" i="9" s="1"/>
  <c r="P87" i="9"/>
  <c r="P85" i="9"/>
  <c r="Q85" i="9" s="1"/>
  <c r="S85" i="9" s="1"/>
  <c r="P83" i="9"/>
  <c r="Q83" i="9" s="1"/>
  <c r="S83" i="9" s="1"/>
  <c r="P81" i="9"/>
  <c r="Q81" i="9" s="1"/>
  <c r="S81" i="9" s="1"/>
  <c r="P79" i="9"/>
  <c r="Q79" i="9" s="1"/>
  <c r="S79" i="9" s="1"/>
  <c r="P77" i="9"/>
  <c r="Q77" i="9" s="1"/>
  <c r="S77" i="9" s="1"/>
  <c r="P75" i="9"/>
  <c r="Q75" i="9" s="1"/>
  <c r="S75" i="9" s="1"/>
  <c r="P73" i="9"/>
  <c r="Q73" i="9" s="1"/>
  <c r="S73" i="9" s="1"/>
  <c r="Q87" i="9"/>
  <c r="S87" i="9" s="1"/>
  <c r="P182" i="8"/>
  <c r="Q182" i="8" s="1"/>
  <c r="S182" i="8" s="1"/>
  <c r="P74" i="8"/>
  <c r="Q74" i="8" s="1"/>
  <c r="S74" i="8" s="1"/>
  <c r="P75" i="8"/>
  <c r="Q75" i="8" s="1"/>
  <c r="S75" i="8" s="1"/>
  <c r="P76" i="8"/>
  <c r="Q76" i="8" s="1"/>
  <c r="S76" i="8" s="1"/>
  <c r="P72" i="8"/>
  <c r="Q72" i="8" s="1"/>
  <c r="S72" i="8" s="1"/>
  <c r="P73" i="8"/>
  <c r="Q73" i="8" s="1"/>
  <c r="S73" i="8" s="1"/>
  <c r="G76" i="28"/>
  <c r="G77" i="28"/>
  <c r="G78" i="28"/>
  <c r="G79" i="28"/>
  <c r="G80" i="28"/>
  <c r="G81" i="28"/>
  <c r="G82" i="28"/>
  <c r="G75" i="28"/>
  <c r="W68" i="28"/>
  <c r="W67" i="28"/>
  <c r="W66" i="28"/>
  <c r="W65" i="28"/>
  <c r="W64" i="28"/>
  <c r="W63" i="28"/>
  <c r="W62" i="28"/>
  <c r="W61" i="28"/>
  <c r="S68" i="28"/>
  <c r="S67" i="28"/>
  <c r="S66" i="28"/>
  <c r="S65" i="28"/>
  <c r="S64" i="28"/>
  <c r="S63" i="28"/>
  <c r="S62" i="28"/>
  <c r="S61" i="28"/>
  <c r="O68" i="28"/>
  <c r="O67" i="28"/>
  <c r="O66" i="28"/>
  <c r="O65" i="28"/>
  <c r="O64" i="28"/>
  <c r="O63" i="28"/>
  <c r="O62" i="28"/>
  <c r="O61" i="28"/>
  <c r="K68" i="28"/>
  <c r="K67" i="28"/>
  <c r="K66" i="28"/>
  <c r="K65" i="28"/>
  <c r="K64" i="28"/>
  <c r="K63" i="28"/>
  <c r="K62" i="28"/>
  <c r="K61" i="28"/>
  <c r="G68" i="28"/>
  <c r="G67" i="28"/>
  <c r="G66" i="28"/>
  <c r="G65" i="28"/>
  <c r="G64" i="28"/>
  <c r="G63" i="28"/>
  <c r="G62" i="28"/>
  <c r="G61" i="28"/>
  <c r="W54" i="28"/>
  <c r="W53" i="28"/>
  <c r="W52" i="28"/>
  <c r="W51" i="28"/>
  <c r="W50" i="28"/>
  <c r="W49" i="28"/>
  <c r="W48" i="28"/>
  <c r="S55" i="28"/>
  <c r="S54" i="28"/>
  <c r="S53" i="28"/>
  <c r="S52" i="28"/>
  <c r="S51" i="28"/>
  <c r="S50" i="28"/>
  <c r="S49" i="28"/>
  <c r="S48" i="28"/>
  <c r="O55" i="28"/>
  <c r="O54" i="28"/>
  <c r="O53" i="28"/>
  <c r="O52" i="28"/>
  <c r="O51" i="28"/>
  <c r="O50" i="28"/>
  <c r="O49" i="28"/>
  <c r="O48" i="28"/>
  <c r="K55" i="28"/>
  <c r="K54" i="28"/>
  <c r="K53" i="28"/>
  <c r="K52" i="28"/>
  <c r="K51" i="28"/>
  <c r="K50" i="28"/>
  <c r="K49" i="28"/>
  <c r="K48" i="28"/>
  <c r="G56" i="28"/>
  <c r="G55" i="28"/>
  <c r="G54" i="28"/>
  <c r="G53" i="28"/>
  <c r="G52" i="28"/>
  <c r="G51" i="28"/>
  <c r="G50" i="28"/>
  <c r="G49" i="28"/>
  <c r="G48" i="28"/>
  <c r="W41" i="28"/>
  <c r="W40" i="28"/>
  <c r="W39" i="28"/>
  <c r="W38" i="28"/>
  <c r="W37" i="28"/>
  <c r="W36" i="28"/>
  <c r="W35" i="28"/>
  <c r="W34" i="28"/>
  <c r="S41" i="28"/>
  <c r="S40" i="28"/>
  <c r="S39" i="28"/>
  <c r="S38" i="28"/>
  <c r="S37" i="28"/>
  <c r="S36" i="28"/>
  <c r="S35" i="28"/>
  <c r="S34" i="28"/>
  <c r="O41" i="28"/>
  <c r="O40" i="28"/>
  <c r="O39" i="28"/>
  <c r="O38" i="28"/>
  <c r="O37" i="28"/>
  <c r="O36" i="28"/>
  <c r="O35" i="28"/>
  <c r="O34" i="28"/>
  <c r="K41" i="28"/>
  <c r="K40" i="28"/>
  <c r="K39" i="28"/>
  <c r="K38" i="28"/>
  <c r="K37" i="28"/>
  <c r="K36" i="28"/>
  <c r="K35" i="28"/>
  <c r="K34" i="28"/>
  <c r="G41" i="28"/>
  <c r="G40" i="28"/>
  <c r="G39" i="28"/>
  <c r="G38" i="28"/>
  <c r="G37" i="28"/>
  <c r="G36" i="28"/>
  <c r="G35" i="28"/>
  <c r="G34" i="28"/>
  <c r="W27" i="28"/>
  <c r="W26" i="28"/>
  <c r="W25" i="28"/>
  <c r="W24" i="28"/>
  <c r="W23" i="28"/>
  <c r="W22" i="28"/>
  <c r="W21" i="28"/>
  <c r="W20" i="28"/>
  <c r="S27" i="28"/>
  <c r="S26" i="28"/>
  <c r="S25" i="28"/>
  <c r="S24" i="28"/>
  <c r="S23" i="28"/>
  <c r="S22" i="28"/>
  <c r="S21" i="28"/>
  <c r="S20" i="28"/>
  <c r="O27" i="28"/>
  <c r="O26" i="28"/>
  <c r="O25" i="28"/>
  <c r="O24" i="28"/>
  <c r="O23" i="28"/>
  <c r="O22" i="28"/>
  <c r="O21" i="28"/>
  <c r="O20" i="28"/>
  <c r="K27" i="28"/>
  <c r="K26" i="28"/>
  <c r="K25" i="28"/>
  <c r="K24" i="28"/>
  <c r="K23" i="28"/>
  <c r="K22" i="28"/>
  <c r="K21" i="28"/>
  <c r="K20" i="28"/>
  <c r="G27" i="28"/>
  <c r="G26" i="28"/>
  <c r="G25" i="28"/>
  <c r="G24" i="28"/>
  <c r="G23" i="28"/>
  <c r="G22" i="28"/>
  <c r="G21" i="28"/>
  <c r="G20" i="28"/>
  <c r="W14" i="28"/>
  <c r="W13" i="28"/>
  <c r="W12" i="28"/>
  <c r="W11" i="28"/>
  <c r="W10" i="28"/>
  <c r="W9" i="28"/>
  <c r="W8" i="28"/>
  <c r="W7" i="28"/>
  <c r="S14" i="28"/>
  <c r="S13" i="28"/>
  <c r="S12" i="28"/>
  <c r="S11" i="28"/>
  <c r="S10" i="28"/>
  <c r="S9" i="28"/>
  <c r="S8" i="28"/>
  <c r="S7" i="28"/>
  <c r="O8" i="28"/>
  <c r="O9" i="28"/>
  <c r="O10" i="28"/>
  <c r="O11" i="28"/>
  <c r="O12" i="28"/>
  <c r="O13" i="28"/>
  <c r="O14" i="28"/>
  <c r="O7" i="28"/>
  <c r="K8" i="28"/>
  <c r="K9" i="28"/>
  <c r="K10" i="28"/>
  <c r="K11" i="28"/>
  <c r="K12" i="28"/>
  <c r="K13" i="28"/>
  <c r="K14" i="28"/>
  <c r="K15" i="28"/>
  <c r="K7" i="28"/>
  <c r="G8" i="28"/>
  <c r="G9" i="28"/>
  <c r="G10" i="28"/>
  <c r="G11" i="28"/>
  <c r="G12" i="28"/>
  <c r="G13" i="28"/>
  <c r="G14" i="28"/>
  <c r="G15" i="28"/>
  <c r="G7" i="28"/>
  <c r="N23" i="13"/>
  <c r="N22" i="13"/>
  <c r="N21" i="13"/>
  <c r="N20" i="13"/>
  <c r="N19" i="13"/>
  <c r="N18" i="13"/>
  <c r="N17" i="13"/>
  <c r="N16" i="13"/>
  <c r="N15" i="13"/>
  <c r="N14" i="13"/>
  <c r="N13" i="13"/>
  <c r="N12" i="13"/>
  <c r="N11" i="13"/>
  <c r="N10" i="13"/>
  <c r="N9" i="13"/>
  <c r="N8" i="13"/>
  <c r="N7" i="13"/>
  <c r="N6" i="13"/>
  <c r="N5" i="13"/>
  <c r="N4" i="13"/>
  <c r="M6" i="25"/>
  <c r="M5" i="25"/>
  <c r="H12" i="27"/>
  <c r="G12" i="27"/>
  <c r="N6" i="26"/>
  <c r="N7" i="26"/>
  <c r="N8" i="26"/>
  <c r="N9" i="26"/>
  <c r="N5" i="26"/>
  <c r="H11" i="27"/>
  <c r="G11" i="27"/>
  <c r="O6" i="9"/>
  <c r="O7" i="9"/>
  <c r="O8" i="9"/>
  <c r="O9" i="9"/>
  <c r="O10" i="9"/>
  <c r="O11" i="9"/>
  <c r="O12" i="9"/>
  <c r="O13" i="9"/>
  <c r="O14" i="9"/>
  <c r="O15" i="9"/>
  <c r="O16" i="9"/>
  <c r="O17" i="9"/>
  <c r="O18" i="9"/>
  <c r="O19" i="9"/>
  <c r="O20" i="9"/>
  <c r="O21" i="9"/>
  <c r="O22" i="9"/>
  <c r="O23" i="9"/>
  <c r="O24" i="9"/>
  <c r="O25" i="9"/>
  <c r="O26" i="9"/>
  <c r="O27" i="9"/>
  <c r="O28" i="9"/>
  <c r="O29" i="9"/>
  <c r="O30" i="9"/>
  <c r="O31" i="9"/>
  <c r="O32" i="9"/>
  <c r="O33" i="9"/>
  <c r="O34"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5" i="9"/>
  <c r="H10" i="27"/>
  <c r="G10" i="27"/>
  <c r="O6" i="14"/>
  <c r="O7" i="14"/>
  <c r="O8" i="14"/>
  <c r="O9" i="14"/>
  <c r="O10" i="14"/>
  <c r="O11" i="14"/>
  <c r="O12" i="14"/>
  <c r="O13" i="14"/>
  <c r="O14" i="14"/>
  <c r="O5" i="14"/>
  <c r="N5" i="11"/>
  <c r="N6" i="11"/>
  <c r="N7" i="11"/>
  <c r="N8" i="11"/>
  <c r="N9" i="11"/>
  <c r="N10" i="11"/>
  <c r="N11" i="11"/>
  <c r="N12" i="11"/>
  <c r="N13" i="11"/>
  <c r="N14" i="11"/>
  <c r="N15" i="11"/>
  <c r="N16" i="11"/>
  <c r="N17" i="11"/>
  <c r="N18" i="11"/>
  <c r="N19" i="11"/>
  <c r="N20" i="11"/>
  <c r="N21" i="11"/>
  <c r="N22" i="11"/>
  <c r="N23" i="11"/>
  <c r="N24" i="11"/>
  <c r="N25" i="11"/>
  <c r="N26" i="11"/>
  <c r="N27" i="11"/>
  <c r="N28" i="11"/>
  <c r="N29" i="11"/>
  <c r="N30" i="11"/>
  <c r="N31" i="11"/>
  <c r="N32" i="11"/>
  <c r="N33" i="11"/>
  <c r="N34" i="11"/>
  <c r="N35" i="11"/>
  <c r="N36" i="11"/>
  <c r="N37" i="11"/>
  <c r="N38" i="11"/>
  <c r="N39" i="11"/>
  <c r="N40" i="11"/>
  <c r="N41" i="11"/>
  <c r="N42" i="11"/>
  <c r="N43" i="11"/>
  <c r="N44" i="11"/>
  <c r="N45" i="11"/>
  <c r="N46" i="11"/>
  <c r="N47" i="11"/>
  <c r="N4" i="11"/>
  <c r="H8" i="27"/>
  <c r="G8" i="27"/>
  <c r="G7" i="27"/>
  <c r="N29" i="26" l="1"/>
  <c r="I12" i="27" s="1"/>
  <c r="M7" i="25"/>
  <c r="I13" i="27" s="1"/>
  <c r="O20" i="14"/>
  <c r="I10" i="27" s="1"/>
  <c r="N24" i="13"/>
  <c r="I8" i="27" s="1"/>
  <c r="O98" i="9"/>
  <c r="I11" i="27" s="1"/>
  <c r="N48" i="11"/>
  <c r="I9" i="27" s="1"/>
  <c r="H184" i="8" l="1"/>
  <c r="H183" i="8"/>
  <c r="L48" i="11" l="1"/>
  <c r="H9" i="27" s="1"/>
  <c r="K48" i="11"/>
  <c r="G9" i="27" s="1"/>
  <c r="G40" i="11"/>
  <c r="J40" i="11"/>
  <c r="G41" i="11"/>
  <c r="J41" i="11"/>
  <c r="G42" i="11"/>
  <c r="J42" i="11"/>
  <c r="G43" i="11"/>
  <c r="J43" i="11"/>
  <c r="G44" i="11"/>
  <c r="J44" i="11"/>
  <c r="G45" i="11"/>
  <c r="J45" i="11"/>
  <c r="G46" i="11"/>
  <c r="J46" i="11"/>
  <c r="G47" i="11"/>
  <c r="J47" i="11"/>
  <c r="O46" i="11" l="1"/>
  <c r="P46" i="11" s="1"/>
  <c r="R46" i="11" s="1"/>
  <c r="O42" i="11"/>
  <c r="P42" i="11" s="1"/>
  <c r="R42" i="11" s="1"/>
  <c r="O47" i="11"/>
  <c r="P47" i="11" s="1"/>
  <c r="R47" i="11" s="1"/>
  <c r="O44" i="11"/>
  <c r="P44" i="11" s="1"/>
  <c r="R44" i="11" s="1"/>
  <c r="O40" i="11"/>
  <c r="P40" i="11" s="1"/>
  <c r="R40" i="11" s="1"/>
  <c r="O45" i="11"/>
  <c r="P45" i="11" s="1"/>
  <c r="R45" i="11" s="1"/>
  <c r="O43" i="11"/>
  <c r="P43" i="11" s="1"/>
  <c r="R43" i="11" s="1"/>
  <c r="O41" i="11"/>
  <c r="P41" i="11" s="1"/>
  <c r="R41" i="11" s="1"/>
  <c r="H28" i="9" l="1"/>
  <c r="K28" i="9"/>
  <c r="H29" i="9"/>
  <c r="K29" i="9"/>
  <c r="H30" i="9"/>
  <c r="K30" i="9"/>
  <c r="H31" i="9"/>
  <c r="K31" i="9"/>
  <c r="H32" i="9"/>
  <c r="K32" i="9"/>
  <c r="H33" i="9"/>
  <c r="K33" i="9"/>
  <c r="H34" i="9"/>
  <c r="K34" i="9"/>
  <c r="H35" i="9"/>
  <c r="K35" i="9"/>
  <c r="H36" i="9"/>
  <c r="K36" i="9"/>
  <c r="H37" i="9"/>
  <c r="K37" i="9"/>
  <c r="H38" i="9"/>
  <c r="K38" i="9"/>
  <c r="H39" i="9"/>
  <c r="K39" i="9"/>
  <c r="H40" i="9"/>
  <c r="K40" i="9"/>
  <c r="H41" i="9"/>
  <c r="K41" i="9"/>
  <c r="H42" i="9"/>
  <c r="K42" i="9"/>
  <c r="H43" i="9"/>
  <c r="K43" i="9"/>
  <c r="H44" i="9"/>
  <c r="K44" i="9"/>
  <c r="H45" i="9"/>
  <c r="K45" i="9"/>
  <c r="H46" i="9"/>
  <c r="K46" i="9"/>
  <c r="H47" i="9"/>
  <c r="K47" i="9"/>
  <c r="H48" i="9"/>
  <c r="K48" i="9"/>
  <c r="H49" i="9"/>
  <c r="K49" i="9"/>
  <c r="H50" i="9"/>
  <c r="K50" i="9"/>
  <c r="H51" i="9"/>
  <c r="K51" i="9"/>
  <c r="H52" i="9"/>
  <c r="K52" i="9"/>
  <c r="H53" i="9"/>
  <c r="K53" i="9"/>
  <c r="H54" i="9"/>
  <c r="K54" i="9"/>
  <c r="H55" i="9"/>
  <c r="K55" i="9"/>
  <c r="H56" i="9"/>
  <c r="K56" i="9"/>
  <c r="H57" i="9"/>
  <c r="K57" i="9"/>
  <c r="H58" i="9"/>
  <c r="K58" i="9"/>
  <c r="H59" i="9"/>
  <c r="K59" i="9"/>
  <c r="H60" i="9"/>
  <c r="K60" i="9"/>
  <c r="H61" i="9"/>
  <c r="K61" i="9"/>
  <c r="H62" i="9"/>
  <c r="K62" i="9"/>
  <c r="H63" i="9"/>
  <c r="K63" i="9"/>
  <c r="H64" i="9"/>
  <c r="K64" i="9"/>
  <c r="H65" i="9"/>
  <c r="K65" i="9"/>
  <c r="H66" i="9"/>
  <c r="K66" i="9"/>
  <c r="H67" i="9"/>
  <c r="K67" i="9"/>
  <c r="H68" i="9"/>
  <c r="K68" i="9"/>
  <c r="H69" i="9"/>
  <c r="K69" i="9"/>
  <c r="H70" i="9"/>
  <c r="K70" i="9"/>
  <c r="H71" i="9"/>
  <c r="K71" i="9"/>
  <c r="P70" i="9" l="1"/>
  <c r="Q70" i="9" s="1"/>
  <c r="S70" i="9" s="1"/>
  <c r="P68" i="9"/>
  <c r="Q68" i="9" s="1"/>
  <c r="S68" i="9" s="1"/>
  <c r="P66" i="9"/>
  <c r="Q66" i="9" s="1"/>
  <c r="S66" i="9" s="1"/>
  <c r="P64" i="9"/>
  <c r="Q64" i="9" s="1"/>
  <c r="S64" i="9" s="1"/>
  <c r="P62" i="9"/>
  <c r="Q62" i="9" s="1"/>
  <c r="S62" i="9" s="1"/>
  <c r="P60" i="9"/>
  <c r="Q60" i="9" s="1"/>
  <c r="S60" i="9" s="1"/>
  <c r="P58" i="9"/>
  <c r="Q58" i="9" s="1"/>
  <c r="S58" i="9" s="1"/>
  <c r="P56" i="9"/>
  <c r="Q56" i="9" s="1"/>
  <c r="S56" i="9" s="1"/>
  <c r="P54" i="9"/>
  <c r="Q54" i="9" s="1"/>
  <c r="S54" i="9" s="1"/>
  <c r="P52" i="9"/>
  <c r="Q52" i="9" s="1"/>
  <c r="S52" i="9" s="1"/>
  <c r="P50" i="9"/>
  <c r="Q50" i="9" s="1"/>
  <c r="S50" i="9" s="1"/>
  <c r="P48" i="9"/>
  <c r="Q48" i="9" s="1"/>
  <c r="S48" i="9" s="1"/>
  <c r="P46" i="9"/>
  <c r="Q46" i="9" s="1"/>
  <c r="S46" i="9" s="1"/>
  <c r="P44" i="9"/>
  <c r="Q44" i="9" s="1"/>
  <c r="S44" i="9" s="1"/>
  <c r="P42" i="9"/>
  <c r="Q42" i="9" s="1"/>
  <c r="S42" i="9" s="1"/>
  <c r="P40" i="9"/>
  <c r="Q40" i="9" s="1"/>
  <c r="S40" i="9" s="1"/>
  <c r="P38" i="9"/>
  <c r="Q38" i="9" s="1"/>
  <c r="S38" i="9" s="1"/>
  <c r="P36" i="9"/>
  <c r="Q36" i="9" s="1"/>
  <c r="S36" i="9" s="1"/>
  <c r="P34" i="9"/>
  <c r="Q34" i="9" s="1"/>
  <c r="S34" i="9" s="1"/>
  <c r="P32" i="9"/>
  <c r="Q32" i="9" s="1"/>
  <c r="S32" i="9" s="1"/>
  <c r="P30" i="9"/>
  <c r="Q30" i="9" s="1"/>
  <c r="S30" i="9" s="1"/>
  <c r="P28" i="9"/>
  <c r="Q28" i="9" s="1"/>
  <c r="S28" i="9" s="1"/>
  <c r="P71" i="9"/>
  <c r="Q71" i="9" s="1"/>
  <c r="S71" i="9" s="1"/>
  <c r="P69" i="9"/>
  <c r="Q69" i="9" s="1"/>
  <c r="S69" i="9" s="1"/>
  <c r="P67" i="9"/>
  <c r="Q67" i="9" s="1"/>
  <c r="S67" i="9" s="1"/>
  <c r="P65" i="9"/>
  <c r="Q65" i="9" s="1"/>
  <c r="S65" i="9" s="1"/>
  <c r="P63" i="9"/>
  <c r="Q63" i="9" s="1"/>
  <c r="S63" i="9" s="1"/>
  <c r="P61" i="9"/>
  <c r="Q61" i="9" s="1"/>
  <c r="S61" i="9" s="1"/>
  <c r="P59" i="9"/>
  <c r="Q59" i="9" s="1"/>
  <c r="S59" i="9" s="1"/>
  <c r="P57" i="9"/>
  <c r="Q57" i="9" s="1"/>
  <c r="S57" i="9" s="1"/>
  <c r="P55" i="9"/>
  <c r="Q55" i="9" s="1"/>
  <c r="S55" i="9" s="1"/>
  <c r="P53" i="9"/>
  <c r="Q53" i="9" s="1"/>
  <c r="S53" i="9" s="1"/>
  <c r="P51" i="9"/>
  <c r="Q51" i="9" s="1"/>
  <c r="S51" i="9" s="1"/>
  <c r="P49" i="9"/>
  <c r="Q49" i="9" s="1"/>
  <c r="S49" i="9" s="1"/>
  <c r="P47" i="9"/>
  <c r="Q47" i="9" s="1"/>
  <c r="S47" i="9" s="1"/>
  <c r="P45" i="9"/>
  <c r="Q45" i="9" s="1"/>
  <c r="S45" i="9" s="1"/>
  <c r="P43" i="9"/>
  <c r="Q43" i="9" s="1"/>
  <c r="S43" i="9" s="1"/>
  <c r="P41" i="9"/>
  <c r="Q41" i="9" s="1"/>
  <c r="S41" i="9" s="1"/>
  <c r="P39" i="9"/>
  <c r="Q39" i="9" s="1"/>
  <c r="S39" i="9" s="1"/>
  <c r="P37" i="9"/>
  <c r="Q37" i="9" s="1"/>
  <c r="S37" i="9" s="1"/>
  <c r="P35" i="9"/>
  <c r="Q35" i="9" s="1"/>
  <c r="S35" i="9" s="1"/>
  <c r="P33" i="9"/>
  <c r="Q33" i="9" s="1"/>
  <c r="S33" i="9" s="1"/>
  <c r="P31" i="9"/>
  <c r="Q31" i="9" s="1"/>
  <c r="S31" i="9" s="1"/>
  <c r="P29" i="9"/>
  <c r="Q29" i="9" s="1"/>
  <c r="S29" i="9" s="1"/>
  <c r="K17" i="9"/>
  <c r="K18" i="9"/>
  <c r="K19" i="9"/>
  <c r="K20" i="9"/>
  <c r="K21" i="9"/>
  <c r="K22" i="9"/>
  <c r="K23" i="9"/>
  <c r="K24" i="9"/>
  <c r="K25" i="9"/>
  <c r="K26" i="9"/>
  <c r="K27" i="9"/>
  <c r="G19" i="11"/>
  <c r="J19" i="11"/>
  <c r="G20" i="11"/>
  <c r="J20" i="11"/>
  <c r="G21" i="11"/>
  <c r="J21" i="11"/>
  <c r="G22" i="11"/>
  <c r="J22" i="11"/>
  <c r="G23" i="11"/>
  <c r="J23" i="11"/>
  <c r="G24" i="11"/>
  <c r="J24" i="11"/>
  <c r="G25" i="11"/>
  <c r="J25" i="11"/>
  <c r="G26" i="11"/>
  <c r="J26" i="11"/>
  <c r="G27" i="11"/>
  <c r="J27" i="11"/>
  <c r="G28" i="11"/>
  <c r="J28" i="11"/>
  <c r="G29" i="11"/>
  <c r="J29" i="11"/>
  <c r="G30" i="11"/>
  <c r="J30" i="11"/>
  <c r="G31" i="11"/>
  <c r="J31" i="11"/>
  <c r="G32" i="11"/>
  <c r="J32" i="11"/>
  <c r="G33" i="11"/>
  <c r="J33" i="11"/>
  <c r="G34" i="11"/>
  <c r="J34" i="11"/>
  <c r="G35" i="11"/>
  <c r="J35" i="11"/>
  <c r="G36" i="11"/>
  <c r="J36" i="11"/>
  <c r="G37" i="11"/>
  <c r="J37" i="11"/>
  <c r="G38" i="11"/>
  <c r="J38" i="11"/>
  <c r="G39" i="11"/>
  <c r="J39" i="11"/>
  <c r="G17" i="11"/>
  <c r="J17" i="11"/>
  <c r="G18" i="11"/>
  <c r="J18" i="11"/>
  <c r="O87" i="8"/>
  <c r="O88" i="8"/>
  <c r="O89" i="8"/>
  <c r="O90" i="8"/>
  <c r="O91" i="8"/>
  <c r="O92" i="8"/>
  <c r="O93" i="8"/>
  <c r="O94" i="8"/>
  <c r="O95" i="8"/>
  <c r="O96" i="8"/>
  <c r="O97" i="8"/>
  <c r="O98" i="8"/>
  <c r="O99" i="8"/>
  <c r="O100" i="8"/>
  <c r="O101" i="8"/>
  <c r="O102" i="8"/>
  <c r="O103" i="8"/>
  <c r="O104" i="8"/>
  <c r="O105" i="8"/>
  <c r="S106" i="8"/>
  <c r="S107" i="8"/>
  <c r="S173" i="8"/>
  <c r="S176" i="8"/>
  <c r="S177" i="8"/>
  <c r="S178" i="8"/>
  <c r="S179" i="8"/>
  <c r="S180" i="8"/>
  <c r="S181" i="8"/>
  <c r="S212" i="8"/>
  <c r="S213" i="8"/>
  <c r="S214" i="8"/>
  <c r="S215" i="8"/>
  <c r="S216" i="8"/>
  <c r="S217" i="8"/>
  <c r="S218" i="8"/>
  <c r="S219" i="8"/>
  <c r="S220" i="8"/>
  <c r="S221" i="8"/>
  <c r="S222" i="8"/>
  <c r="S223" i="8"/>
  <c r="S224" i="8"/>
  <c r="S225" i="8"/>
  <c r="S226" i="8"/>
  <c r="S227" i="8"/>
  <c r="S228" i="8"/>
  <c r="S229" i="8"/>
  <c r="S230" i="8"/>
  <c r="S231" i="8"/>
  <c r="S232" i="8"/>
  <c r="S233" i="8"/>
  <c r="S234" i="8"/>
  <c r="S235" i="8"/>
  <c r="S236" i="8"/>
  <c r="S237" i="8"/>
  <c r="S238" i="8"/>
  <c r="S239" i="8"/>
  <c r="S240" i="8"/>
  <c r="S241" i="8"/>
  <c r="S242" i="8"/>
  <c r="S243" i="8"/>
  <c r="S244" i="8"/>
  <c r="S245" i="8"/>
  <c r="S246" i="8"/>
  <c r="S247" i="8"/>
  <c r="S274" i="8"/>
  <c r="S275" i="8"/>
  <c r="S276" i="8"/>
  <c r="S277" i="8"/>
  <c r="S384" i="8"/>
  <c r="S385" i="8"/>
  <c r="O17" i="11" l="1"/>
  <c r="P17" i="11" s="1"/>
  <c r="R17" i="11" s="1"/>
  <c r="O38" i="11"/>
  <c r="P38" i="11" s="1"/>
  <c r="R38" i="11" s="1"/>
  <c r="O36" i="11"/>
  <c r="O34" i="11"/>
  <c r="O32" i="11"/>
  <c r="P32" i="11" s="1"/>
  <c r="R32" i="11" s="1"/>
  <c r="O30" i="11"/>
  <c r="O28" i="11"/>
  <c r="O26" i="11"/>
  <c r="O24" i="11"/>
  <c r="P24" i="11" s="1"/>
  <c r="R24" i="11" s="1"/>
  <c r="O22" i="11"/>
  <c r="O20" i="11"/>
  <c r="O18" i="11"/>
  <c r="P18" i="11" s="1"/>
  <c r="R18" i="11" s="1"/>
  <c r="O39" i="11"/>
  <c r="P39" i="11" s="1"/>
  <c r="R39" i="11" s="1"/>
  <c r="O37" i="11"/>
  <c r="P37" i="11" s="1"/>
  <c r="R37" i="11" s="1"/>
  <c r="O35" i="11"/>
  <c r="O33" i="11"/>
  <c r="O31" i="11"/>
  <c r="O29" i="11"/>
  <c r="O27" i="11"/>
  <c r="P27" i="11" s="1"/>
  <c r="R27" i="11" s="1"/>
  <c r="O25" i="11"/>
  <c r="O23" i="11"/>
  <c r="P23" i="11" s="1"/>
  <c r="R23" i="11" s="1"/>
  <c r="O21" i="11"/>
  <c r="O19" i="11"/>
  <c r="P19" i="11" s="1"/>
  <c r="R19" i="11" s="1"/>
  <c r="P26" i="11" l="1"/>
  <c r="R26" i="11" s="1"/>
  <c r="P34" i="11"/>
  <c r="R34" i="11" s="1"/>
  <c r="P35" i="11"/>
  <c r="R35" i="11" s="1"/>
  <c r="P20" i="11"/>
  <c r="R20" i="11" s="1"/>
  <c r="P28" i="11"/>
  <c r="R28" i="11" s="1"/>
  <c r="P36" i="11"/>
  <c r="R36" i="11" s="1"/>
  <c r="P25" i="11"/>
  <c r="R25" i="11" s="1"/>
  <c r="P33" i="11"/>
  <c r="R33" i="11" s="1"/>
  <c r="P21" i="11"/>
  <c r="R21" i="11" s="1"/>
  <c r="P29" i="11"/>
  <c r="R29" i="11" s="1"/>
  <c r="P22" i="11"/>
  <c r="R22" i="11" s="1"/>
  <c r="P30" i="11"/>
  <c r="R30" i="11" s="1"/>
  <c r="P31" i="11"/>
  <c r="R31" i="11" s="1"/>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K165" i="8"/>
  <c r="K166" i="8"/>
  <c r="K167" i="8"/>
  <c r="K168" i="8"/>
  <c r="K169" i="8"/>
  <c r="K170" i="8"/>
  <c r="K171" i="8"/>
  <c r="K172" i="8"/>
  <c r="K173" i="8"/>
  <c r="K174" i="8"/>
  <c r="K175" i="8"/>
  <c r="K176" i="8"/>
  <c r="K177" i="8"/>
  <c r="K178" i="8"/>
  <c r="K179" i="8"/>
  <c r="K180" i="8"/>
  <c r="K181"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K217" i="8"/>
  <c r="K218" i="8"/>
  <c r="K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K269" i="8"/>
  <c r="K270" i="8"/>
  <c r="K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K321" i="8"/>
  <c r="K322" i="8"/>
  <c r="K323" i="8"/>
  <c r="K324" i="8"/>
  <c r="K325" i="8"/>
  <c r="K326" i="8"/>
  <c r="K327" i="8"/>
  <c r="K328" i="8"/>
  <c r="K329" i="8"/>
  <c r="K330" i="8"/>
  <c r="K331" i="8"/>
  <c r="K332" i="8"/>
  <c r="K333" i="8"/>
  <c r="K334" i="8"/>
  <c r="K335" i="8"/>
  <c r="K336" i="8"/>
  <c r="K337" i="8"/>
  <c r="K338" i="8"/>
  <c r="K339" i="8"/>
  <c r="K340" i="8"/>
  <c r="K341" i="8"/>
  <c r="K342" i="8"/>
  <c r="K343" i="8"/>
  <c r="K344" i="8"/>
  <c r="K345" i="8"/>
  <c r="K346" i="8"/>
  <c r="K347" i="8"/>
  <c r="K348" i="8"/>
  <c r="K349" i="8"/>
  <c r="K350" i="8"/>
  <c r="K351" i="8"/>
  <c r="K352" i="8"/>
  <c r="K353" i="8"/>
  <c r="K354" i="8"/>
  <c r="K355" i="8"/>
  <c r="K356" i="8"/>
  <c r="K357" i="8"/>
  <c r="K358" i="8"/>
  <c r="K359" i="8"/>
  <c r="K360" i="8"/>
  <c r="K361" i="8"/>
  <c r="K362" i="8"/>
  <c r="K363" i="8"/>
  <c r="K364" i="8"/>
  <c r="K365" i="8"/>
  <c r="K366" i="8"/>
  <c r="K367" i="8"/>
  <c r="K368" i="8"/>
  <c r="K369" i="8"/>
  <c r="K370" i="8"/>
  <c r="K371" i="8"/>
  <c r="K372" i="8"/>
  <c r="K373" i="8"/>
  <c r="K374" i="8"/>
  <c r="K375" i="8"/>
  <c r="K376" i="8"/>
  <c r="K377" i="8"/>
  <c r="K378" i="8"/>
  <c r="K379" i="8"/>
  <c r="K380" i="8"/>
  <c r="K381" i="8"/>
  <c r="K382" i="8"/>
  <c r="K383" i="8"/>
  <c r="K384" i="8"/>
  <c r="K385" i="8"/>
  <c r="K386" i="8"/>
  <c r="K387" i="8"/>
  <c r="K388" i="8"/>
  <c r="K389" i="8"/>
  <c r="K390" i="8"/>
  <c r="K391" i="8"/>
  <c r="K392" i="8"/>
  <c r="K393" i="8"/>
  <c r="K394" i="8"/>
  <c r="K395" i="8"/>
  <c r="K396" i="8"/>
  <c r="K397" i="8"/>
  <c r="K398" i="8"/>
  <c r="K399" i="8"/>
  <c r="K400" i="8"/>
  <c r="K401" i="8"/>
  <c r="K402" i="8"/>
  <c r="K403" i="8"/>
  <c r="K404" i="8"/>
  <c r="K405" i="8"/>
  <c r="K406" i="8"/>
  <c r="K407" i="8"/>
  <c r="K408" i="8"/>
  <c r="K409" i="8"/>
  <c r="K410" i="8"/>
  <c r="K411" i="8"/>
  <c r="K412" i="8"/>
  <c r="K413" i="8"/>
  <c r="K414" i="8"/>
  <c r="H11" i="14"/>
  <c r="H12" i="14"/>
  <c r="J9" i="26"/>
  <c r="G9" i="26"/>
  <c r="J8" i="26"/>
  <c r="G8" i="26"/>
  <c r="H27" i="9"/>
  <c r="P27" i="9" s="1"/>
  <c r="Q27" i="9" s="1"/>
  <c r="S27" i="9" s="1"/>
  <c r="H20" i="9"/>
  <c r="P20" i="9" s="1"/>
  <c r="O8" i="26" l="1"/>
  <c r="P8" i="26" s="1"/>
  <c r="R8" i="26" s="1"/>
  <c r="O9" i="26"/>
  <c r="P9" i="26" s="1"/>
  <c r="R9" i="26" s="1"/>
  <c r="Q20" i="9"/>
  <c r="S20" i="9" s="1"/>
  <c r="O414" i="8"/>
  <c r="O413" i="8"/>
  <c r="O412" i="8"/>
  <c r="O411" i="8"/>
  <c r="O410" i="8"/>
  <c r="O409" i="8"/>
  <c r="O408" i="8"/>
  <c r="O407" i="8"/>
  <c r="O406" i="8"/>
  <c r="O405" i="8"/>
  <c r="O404" i="8"/>
  <c r="O403" i="8"/>
  <c r="O402" i="8"/>
  <c r="O401" i="8"/>
  <c r="O400" i="8"/>
  <c r="O399" i="8"/>
  <c r="O398" i="8"/>
  <c r="O397" i="8"/>
  <c r="O396" i="8"/>
  <c r="O395" i="8"/>
  <c r="O394" i="8"/>
  <c r="O393" i="8"/>
  <c r="O392" i="8"/>
  <c r="O391" i="8"/>
  <c r="O390" i="8"/>
  <c r="O389" i="8"/>
  <c r="O388" i="8"/>
  <c r="O387" i="8"/>
  <c r="O386" i="8"/>
  <c r="O385" i="8"/>
  <c r="O384" i="8"/>
  <c r="O383" i="8"/>
  <c r="O382" i="8"/>
  <c r="O381" i="8"/>
  <c r="O380" i="8"/>
  <c r="O379" i="8"/>
  <c r="O378" i="8"/>
  <c r="O377" i="8"/>
  <c r="O376" i="8"/>
  <c r="O375" i="8"/>
  <c r="O374" i="8"/>
  <c r="O373" i="8"/>
  <c r="O372" i="8"/>
  <c r="O371" i="8"/>
  <c r="O370" i="8"/>
  <c r="O369" i="8"/>
  <c r="O368" i="8"/>
  <c r="O367" i="8"/>
  <c r="O366" i="8"/>
  <c r="O365" i="8"/>
  <c r="O364" i="8"/>
  <c r="O363" i="8"/>
  <c r="O362" i="8"/>
  <c r="O361" i="8"/>
  <c r="O360" i="8"/>
  <c r="O359" i="8"/>
  <c r="O358" i="8"/>
  <c r="O357" i="8"/>
  <c r="O356" i="8"/>
  <c r="O355" i="8"/>
  <c r="O354" i="8"/>
  <c r="O353" i="8"/>
  <c r="O352" i="8"/>
  <c r="O351" i="8"/>
  <c r="O350" i="8"/>
  <c r="O349" i="8"/>
  <c r="O348" i="8"/>
  <c r="O347" i="8"/>
  <c r="O346" i="8"/>
  <c r="O345" i="8"/>
  <c r="O344" i="8"/>
  <c r="O343" i="8"/>
  <c r="O342" i="8"/>
  <c r="O341" i="8"/>
  <c r="O340" i="8"/>
  <c r="O339" i="8"/>
  <c r="O338" i="8"/>
  <c r="O337" i="8"/>
  <c r="O336" i="8"/>
  <c r="O335" i="8"/>
  <c r="O334" i="8"/>
  <c r="O333" i="8"/>
  <c r="O332" i="8"/>
  <c r="O331" i="8"/>
  <c r="O330" i="8"/>
  <c r="O329" i="8"/>
  <c r="O328" i="8"/>
  <c r="O327" i="8"/>
  <c r="O326" i="8"/>
  <c r="O325" i="8"/>
  <c r="O324" i="8"/>
  <c r="O323" i="8"/>
  <c r="O322" i="8"/>
  <c r="O321" i="8"/>
  <c r="O320" i="8"/>
  <c r="O319" i="8"/>
  <c r="O318" i="8"/>
  <c r="O317" i="8"/>
  <c r="O316" i="8"/>
  <c r="O315" i="8"/>
  <c r="O314" i="8"/>
  <c r="O313" i="8"/>
  <c r="O312" i="8"/>
  <c r="O311" i="8"/>
  <c r="O310" i="8"/>
  <c r="O309" i="8"/>
  <c r="O308" i="8"/>
  <c r="O307" i="8"/>
  <c r="O306" i="8"/>
  <c r="O305" i="8"/>
  <c r="O304" i="8"/>
  <c r="O303" i="8"/>
  <c r="O302" i="8"/>
  <c r="O301" i="8"/>
  <c r="O300" i="8"/>
  <c r="O299" i="8"/>
  <c r="O298" i="8"/>
  <c r="O297" i="8"/>
  <c r="O296" i="8"/>
  <c r="O295" i="8"/>
  <c r="O294" i="8"/>
  <c r="O293" i="8"/>
  <c r="O292" i="8"/>
  <c r="O291" i="8"/>
  <c r="O290" i="8"/>
  <c r="O289" i="8"/>
  <c r="O288" i="8"/>
  <c r="O287" i="8"/>
  <c r="O286" i="8"/>
  <c r="O285" i="8"/>
  <c r="O284" i="8"/>
  <c r="O283" i="8"/>
  <c r="O282" i="8"/>
  <c r="O281" i="8"/>
  <c r="O280" i="8"/>
  <c r="O279" i="8"/>
  <c r="O278" i="8"/>
  <c r="O277" i="8"/>
  <c r="O276" i="8"/>
  <c r="O275" i="8"/>
  <c r="O274" i="8"/>
  <c r="O273" i="8"/>
  <c r="O272" i="8"/>
  <c r="O271" i="8"/>
  <c r="O270" i="8"/>
  <c r="O269" i="8"/>
  <c r="O268" i="8"/>
  <c r="O267" i="8"/>
  <c r="O266" i="8"/>
  <c r="O265" i="8"/>
  <c r="O264" i="8"/>
  <c r="O263" i="8"/>
  <c r="O262" i="8"/>
  <c r="O261" i="8"/>
  <c r="O260" i="8"/>
  <c r="O259" i="8"/>
  <c r="O258" i="8"/>
  <c r="O257" i="8"/>
  <c r="O256" i="8"/>
  <c r="O255" i="8"/>
  <c r="O254" i="8"/>
  <c r="O253" i="8"/>
  <c r="O252" i="8"/>
  <c r="O251" i="8"/>
  <c r="O250" i="8"/>
  <c r="O249" i="8"/>
  <c r="O248" i="8"/>
  <c r="O247" i="8"/>
  <c r="O246" i="8"/>
  <c r="O245" i="8"/>
  <c r="O244" i="8"/>
  <c r="O243" i="8"/>
  <c r="O242" i="8"/>
  <c r="O241" i="8"/>
  <c r="O240" i="8"/>
  <c r="O239" i="8"/>
  <c r="O238" i="8"/>
  <c r="O237" i="8"/>
  <c r="O236" i="8"/>
  <c r="O235" i="8"/>
  <c r="O234" i="8"/>
  <c r="O233" i="8"/>
  <c r="O232" i="8"/>
  <c r="O231" i="8"/>
  <c r="O230" i="8"/>
  <c r="O229" i="8"/>
  <c r="O228" i="8"/>
  <c r="O227" i="8"/>
  <c r="O226" i="8"/>
  <c r="O225" i="8"/>
  <c r="O224" i="8"/>
  <c r="O223" i="8"/>
  <c r="O222" i="8"/>
  <c r="O221" i="8"/>
  <c r="O220" i="8"/>
  <c r="O219" i="8"/>
  <c r="O218" i="8"/>
  <c r="O217" i="8"/>
  <c r="O216" i="8"/>
  <c r="O215" i="8"/>
  <c r="O214" i="8"/>
  <c r="O213" i="8"/>
  <c r="O212" i="8"/>
  <c r="O211" i="8"/>
  <c r="O210" i="8"/>
  <c r="O209" i="8"/>
  <c r="O208" i="8"/>
  <c r="O207" i="8"/>
  <c r="O206" i="8"/>
  <c r="O205" i="8"/>
  <c r="O204" i="8"/>
  <c r="O203" i="8"/>
  <c r="O202" i="8"/>
  <c r="O201" i="8"/>
  <c r="O200" i="8"/>
  <c r="O199" i="8"/>
  <c r="O198" i="8"/>
  <c r="O197" i="8"/>
  <c r="O196" i="8"/>
  <c r="O195" i="8"/>
  <c r="O194" i="8"/>
  <c r="O193" i="8"/>
  <c r="O192" i="8"/>
  <c r="O191" i="8"/>
  <c r="O190" i="8"/>
  <c r="O189" i="8"/>
  <c r="O188" i="8"/>
  <c r="O187" i="8"/>
  <c r="O186" i="8"/>
  <c r="O185" i="8"/>
  <c r="O184" i="8"/>
  <c r="P184" i="8" s="1"/>
  <c r="O183" i="8"/>
  <c r="P183" i="8" s="1"/>
  <c r="O181" i="8"/>
  <c r="O180" i="8"/>
  <c r="O179" i="8"/>
  <c r="O178" i="8"/>
  <c r="O177" i="8"/>
  <c r="O176" i="8"/>
  <c r="O175" i="8"/>
  <c r="O174" i="8"/>
  <c r="O173" i="8"/>
  <c r="O172" i="8"/>
  <c r="O171" i="8"/>
  <c r="O170" i="8"/>
  <c r="O169" i="8"/>
  <c r="O168" i="8"/>
  <c r="O167" i="8"/>
  <c r="O166" i="8"/>
  <c r="O165" i="8"/>
  <c r="O164" i="8"/>
  <c r="O163" i="8"/>
  <c r="O162" i="8"/>
  <c r="O161" i="8"/>
  <c r="O160" i="8"/>
  <c r="O159" i="8"/>
  <c r="O158" i="8"/>
  <c r="O157" i="8"/>
  <c r="O156" i="8"/>
  <c r="O155" i="8"/>
  <c r="O154" i="8"/>
  <c r="O153" i="8"/>
  <c r="O152" i="8"/>
  <c r="O151" i="8"/>
  <c r="O150" i="8"/>
  <c r="O149" i="8"/>
  <c r="O148" i="8"/>
  <c r="O147" i="8"/>
  <c r="O146" i="8"/>
  <c r="O145" i="8"/>
  <c r="O144" i="8"/>
  <c r="O143" i="8"/>
  <c r="O142" i="8"/>
  <c r="O141" i="8"/>
  <c r="O140" i="8"/>
  <c r="O139" i="8"/>
  <c r="O138" i="8"/>
  <c r="O137" i="8"/>
  <c r="O136" i="8"/>
  <c r="O135" i="8"/>
  <c r="O134" i="8"/>
  <c r="O133" i="8"/>
  <c r="O132" i="8"/>
  <c r="O131" i="8"/>
  <c r="O130" i="8"/>
  <c r="O129" i="8"/>
  <c r="O128" i="8"/>
  <c r="O127" i="8"/>
  <c r="O126" i="8"/>
  <c r="O125" i="8"/>
  <c r="O124" i="8"/>
  <c r="O123" i="8"/>
  <c r="O122" i="8"/>
  <c r="O121" i="8"/>
  <c r="O120" i="8"/>
  <c r="O119" i="8"/>
  <c r="O118" i="8"/>
  <c r="O117" i="8"/>
  <c r="O116" i="8"/>
  <c r="O115" i="8"/>
  <c r="O114" i="8"/>
  <c r="O113" i="8"/>
  <c r="O112" i="8"/>
  <c r="O111" i="8"/>
  <c r="O110" i="8"/>
  <c r="O109" i="8"/>
  <c r="O108" i="8"/>
  <c r="O107" i="8"/>
  <c r="O106" i="8"/>
  <c r="S88" i="8"/>
  <c r="S87" i="8"/>
  <c r="S86" i="8"/>
  <c r="O86" i="8"/>
  <c r="O85" i="8"/>
  <c r="O84" i="8"/>
  <c r="O83" i="8"/>
  <c r="O82" i="8"/>
  <c r="O81" i="8"/>
  <c r="O80" i="8"/>
  <c r="O79" i="8"/>
  <c r="O78" i="8"/>
  <c r="O77" i="8"/>
  <c r="O71" i="8"/>
  <c r="O70" i="8"/>
  <c r="O69" i="8"/>
  <c r="O68" i="8"/>
  <c r="O67" i="8"/>
  <c r="O66" i="8"/>
  <c r="O65" i="8"/>
  <c r="O64" i="8"/>
  <c r="O63" i="8"/>
  <c r="O62" i="8"/>
  <c r="O61" i="8"/>
  <c r="O60" i="8"/>
  <c r="O59" i="8"/>
  <c r="O58" i="8"/>
  <c r="O57" i="8"/>
  <c r="O56" i="8"/>
  <c r="O55" i="8"/>
  <c r="O54" i="8"/>
  <c r="O53" i="8"/>
  <c r="O52" i="8"/>
  <c r="O51" i="8"/>
  <c r="O50" i="8"/>
  <c r="O49" i="8"/>
  <c r="O48" i="8"/>
  <c r="O47" i="8"/>
  <c r="O46" i="8"/>
  <c r="O45" i="8"/>
  <c r="O44" i="8"/>
  <c r="O43" i="8"/>
  <c r="O42" i="8"/>
  <c r="O41" i="8"/>
  <c r="O40" i="8"/>
  <c r="O39" i="8"/>
  <c r="O38" i="8"/>
  <c r="O37" i="8"/>
  <c r="O36" i="8"/>
  <c r="O35" i="8"/>
  <c r="O34" i="8"/>
  <c r="O33" i="8"/>
  <c r="O32" i="8"/>
  <c r="O31" i="8"/>
  <c r="O30" i="8"/>
  <c r="O29" i="8"/>
  <c r="O28" i="8"/>
  <c r="O27" i="8"/>
  <c r="O26" i="8"/>
  <c r="O25" i="8"/>
  <c r="O24" i="8"/>
  <c r="O23" i="8"/>
  <c r="O22" i="8"/>
  <c r="O21" i="8"/>
  <c r="O20" i="8"/>
  <c r="O19" i="8"/>
  <c r="O18" i="8"/>
  <c r="O17" i="8"/>
  <c r="O16" i="8"/>
  <c r="O15" i="8"/>
  <c r="O14" i="8"/>
  <c r="O13" i="8"/>
  <c r="O10" i="8"/>
  <c r="O9" i="8"/>
  <c r="O8" i="8"/>
  <c r="O7" i="8"/>
  <c r="O6" i="8"/>
  <c r="H15" i="8"/>
  <c r="H14" i="8"/>
  <c r="H13" i="8"/>
  <c r="H12" i="8"/>
  <c r="H11" i="8"/>
  <c r="H10" i="8"/>
  <c r="H9" i="8"/>
  <c r="H8" i="8"/>
  <c r="H7" i="8"/>
  <c r="H6"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58" i="8"/>
  <c r="H59" i="8"/>
  <c r="H60" i="8"/>
  <c r="H61" i="8"/>
  <c r="H62" i="8"/>
  <c r="H63" i="8"/>
  <c r="H64" i="8"/>
  <c r="H65" i="8"/>
  <c r="H66" i="8"/>
  <c r="H67" i="8"/>
  <c r="H68" i="8"/>
  <c r="H69" i="8"/>
  <c r="H70" i="8"/>
  <c r="H71" i="8"/>
  <c r="H77" i="8"/>
  <c r="H78" i="8"/>
  <c r="H79" i="8"/>
  <c r="H80" i="8"/>
  <c r="H81" i="8"/>
  <c r="H82" i="8"/>
  <c r="H83" i="8"/>
  <c r="H84" i="8"/>
  <c r="H85" i="8"/>
  <c r="H86" i="8"/>
  <c r="H87" i="8"/>
  <c r="H88" i="8"/>
  <c r="H89" i="8"/>
  <c r="H90" i="8"/>
  <c r="H91" i="8"/>
  <c r="H92" i="8"/>
  <c r="H93" i="8"/>
  <c r="H94" i="8"/>
  <c r="H95" i="8"/>
  <c r="H96" i="8"/>
  <c r="H97" i="8"/>
  <c r="H98" i="8"/>
  <c r="H99" i="8"/>
  <c r="P99" i="8" s="1"/>
  <c r="H100" i="8"/>
  <c r="P100" i="8" s="1"/>
  <c r="H101" i="8"/>
  <c r="P101" i="8" s="1"/>
  <c r="H102" i="8"/>
  <c r="P102" i="8" s="1"/>
  <c r="H103" i="8"/>
  <c r="P103" i="8" s="1"/>
  <c r="H104" i="8"/>
  <c r="P104" i="8" s="1"/>
  <c r="H105" i="8"/>
  <c r="P105" i="8" s="1"/>
  <c r="H106" i="8"/>
  <c r="H107" i="8"/>
  <c r="H108" i="8"/>
  <c r="H109" i="8"/>
  <c r="H110" i="8"/>
  <c r="H111" i="8"/>
  <c r="H112" i="8"/>
  <c r="H113" i="8"/>
  <c r="H114" i="8"/>
  <c r="H115" i="8"/>
  <c r="H116" i="8"/>
  <c r="H117" i="8"/>
  <c r="H118" i="8"/>
  <c r="H119" i="8"/>
  <c r="H120" i="8"/>
  <c r="H121" i="8"/>
  <c r="H122" i="8"/>
  <c r="H123" i="8"/>
  <c r="H124" i="8"/>
  <c r="H125" i="8"/>
  <c r="H126" i="8"/>
  <c r="H127" i="8"/>
  <c r="H128" i="8"/>
  <c r="H129" i="8"/>
  <c r="H130" i="8"/>
  <c r="H131" i="8"/>
  <c r="H132" i="8"/>
  <c r="H133" i="8"/>
  <c r="H134" i="8"/>
  <c r="H135" i="8"/>
  <c r="H136" i="8"/>
  <c r="H137" i="8"/>
  <c r="H138" i="8"/>
  <c r="H139" i="8"/>
  <c r="H140" i="8"/>
  <c r="H141" i="8"/>
  <c r="H142" i="8"/>
  <c r="H143" i="8"/>
  <c r="H144" i="8"/>
  <c r="H145" i="8"/>
  <c r="H146" i="8"/>
  <c r="H147" i="8"/>
  <c r="H148" i="8"/>
  <c r="H149" i="8"/>
  <c r="H150" i="8"/>
  <c r="H151" i="8"/>
  <c r="H152" i="8"/>
  <c r="H153" i="8"/>
  <c r="H154" i="8"/>
  <c r="H155" i="8"/>
  <c r="H156" i="8"/>
  <c r="H157" i="8"/>
  <c r="H158" i="8"/>
  <c r="H159" i="8"/>
  <c r="H160" i="8"/>
  <c r="H161" i="8"/>
  <c r="H162" i="8"/>
  <c r="H163" i="8"/>
  <c r="H164" i="8"/>
  <c r="H165" i="8"/>
  <c r="H166" i="8"/>
  <c r="H167" i="8"/>
  <c r="H168" i="8"/>
  <c r="H169" i="8"/>
  <c r="H170" i="8"/>
  <c r="H171" i="8"/>
  <c r="H172" i="8"/>
  <c r="H173" i="8"/>
  <c r="H174" i="8"/>
  <c r="H175" i="8"/>
  <c r="H176" i="8"/>
  <c r="H177" i="8"/>
  <c r="H178" i="8"/>
  <c r="H179" i="8"/>
  <c r="H180" i="8"/>
  <c r="H181" i="8"/>
  <c r="H185" i="8"/>
  <c r="H186" i="8"/>
  <c r="H187" i="8"/>
  <c r="H188" i="8"/>
  <c r="H189" i="8"/>
  <c r="H190" i="8"/>
  <c r="H191" i="8"/>
  <c r="H192" i="8"/>
  <c r="H193" i="8"/>
  <c r="H194" i="8"/>
  <c r="H195" i="8"/>
  <c r="H196" i="8"/>
  <c r="H197" i="8"/>
  <c r="H198" i="8"/>
  <c r="H199" i="8"/>
  <c r="H200" i="8"/>
  <c r="H201" i="8"/>
  <c r="H202" i="8"/>
  <c r="H203" i="8"/>
  <c r="H204" i="8"/>
  <c r="H205" i="8"/>
  <c r="H206" i="8"/>
  <c r="H207" i="8"/>
  <c r="H208" i="8"/>
  <c r="H209" i="8"/>
  <c r="H210" i="8"/>
  <c r="H211" i="8"/>
  <c r="H212" i="8"/>
  <c r="H213" i="8"/>
  <c r="H214" i="8"/>
  <c r="H215" i="8"/>
  <c r="H216" i="8"/>
  <c r="H217" i="8"/>
  <c r="H218" i="8"/>
  <c r="H219" i="8"/>
  <c r="H220" i="8"/>
  <c r="H221" i="8"/>
  <c r="H222" i="8"/>
  <c r="H223" i="8"/>
  <c r="H224" i="8"/>
  <c r="H225" i="8"/>
  <c r="H226" i="8"/>
  <c r="H227" i="8"/>
  <c r="H228" i="8"/>
  <c r="H229" i="8"/>
  <c r="H230" i="8"/>
  <c r="H231" i="8"/>
  <c r="H232" i="8"/>
  <c r="H233" i="8"/>
  <c r="H234" i="8"/>
  <c r="H235" i="8"/>
  <c r="H236" i="8"/>
  <c r="H237" i="8"/>
  <c r="H238" i="8"/>
  <c r="H239" i="8"/>
  <c r="H240" i="8"/>
  <c r="H241" i="8"/>
  <c r="H242" i="8"/>
  <c r="H243" i="8"/>
  <c r="H244" i="8"/>
  <c r="H245" i="8"/>
  <c r="H246" i="8"/>
  <c r="H247" i="8"/>
  <c r="H248" i="8"/>
  <c r="H249" i="8"/>
  <c r="H250" i="8"/>
  <c r="H251" i="8"/>
  <c r="H252" i="8"/>
  <c r="H253" i="8"/>
  <c r="H254" i="8"/>
  <c r="H255" i="8"/>
  <c r="H256" i="8"/>
  <c r="H257" i="8"/>
  <c r="H258" i="8"/>
  <c r="H259" i="8"/>
  <c r="H260" i="8"/>
  <c r="H261" i="8"/>
  <c r="H262" i="8"/>
  <c r="H263" i="8"/>
  <c r="H264" i="8"/>
  <c r="H265" i="8"/>
  <c r="H266" i="8"/>
  <c r="H267" i="8"/>
  <c r="H268" i="8"/>
  <c r="H269" i="8"/>
  <c r="H270" i="8"/>
  <c r="H271" i="8"/>
  <c r="H272" i="8"/>
  <c r="H273" i="8"/>
  <c r="H274" i="8"/>
  <c r="H275" i="8"/>
  <c r="H276" i="8"/>
  <c r="H277" i="8"/>
  <c r="H278" i="8"/>
  <c r="H279" i="8"/>
  <c r="H280" i="8"/>
  <c r="H281" i="8"/>
  <c r="H282" i="8"/>
  <c r="H283" i="8"/>
  <c r="H284" i="8"/>
  <c r="H285" i="8"/>
  <c r="H286" i="8"/>
  <c r="H287" i="8"/>
  <c r="H288" i="8"/>
  <c r="H289" i="8"/>
  <c r="H290" i="8"/>
  <c r="H291" i="8"/>
  <c r="H292" i="8"/>
  <c r="H293" i="8"/>
  <c r="H294" i="8"/>
  <c r="H295" i="8"/>
  <c r="H296" i="8"/>
  <c r="H297" i="8"/>
  <c r="H298" i="8"/>
  <c r="H299" i="8"/>
  <c r="H300" i="8"/>
  <c r="H301" i="8"/>
  <c r="H302" i="8"/>
  <c r="H303" i="8"/>
  <c r="H304" i="8"/>
  <c r="H305" i="8"/>
  <c r="H306" i="8"/>
  <c r="H307" i="8"/>
  <c r="H308" i="8"/>
  <c r="H309" i="8"/>
  <c r="H310" i="8"/>
  <c r="H311" i="8"/>
  <c r="H312" i="8"/>
  <c r="H313" i="8"/>
  <c r="H314" i="8"/>
  <c r="H315" i="8"/>
  <c r="H316" i="8"/>
  <c r="H317" i="8"/>
  <c r="H318" i="8"/>
  <c r="H319" i="8"/>
  <c r="H320" i="8"/>
  <c r="H321" i="8"/>
  <c r="H322" i="8"/>
  <c r="H323" i="8"/>
  <c r="H324" i="8"/>
  <c r="H325" i="8"/>
  <c r="H326" i="8"/>
  <c r="H327" i="8"/>
  <c r="H328" i="8"/>
  <c r="H329" i="8"/>
  <c r="H330" i="8"/>
  <c r="H331" i="8"/>
  <c r="H332" i="8"/>
  <c r="H333" i="8"/>
  <c r="H334" i="8"/>
  <c r="H335" i="8"/>
  <c r="H336" i="8"/>
  <c r="H337" i="8"/>
  <c r="H338" i="8"/>
  <c r="H339" i="8"/>
  <c r="H340" i="8"/>
  <c r="H341" i="8"/>
  <c r="H342" i="8"/>
  <c r="H343" i="8"/>
  <c r="H344" i="8"/>
  <c r="H345" i="8"/>
  <c r="H346" i="8"/>
  <c r="H347" i="8"/>
  <c r="H348" i="8"/>
  <c r="H349" i="8"/>
  <c r="H350" i="8"/>
  <c r="H351" i="8"/>
  <c r="H352" i="8"/>
  <c r="H353" i="8"/>
  <c r="H354" i="8"/>
  <c r="H355" i="8"/>
  <c r="H356" i="8"/>
  <c r="H357" i="8"/>
  <c r="H358" i="8"/>
  <c r="H359" i="8"/>
  <c r="H360" i="8"/>
  <c r="H361" i="8"/>
  <c r="H362" i="8"/>
  <c r="H363" i="8"/>
  <c r="H364" i="8"/>
  <c r="H365" i="8"/>
  <c r="H366" i="8"/>
  <c r="H367" i="8"/>
  <c r="H368" i="8"/>
  <c r="H369" i="8"/>
  <c r="H370" i="8"/>
  <c r="H371" i="8"/>
  <c r="H372" i="8"/>
  <c r="H373" i="8"/>
  <c r="H374" i="8"/>
  <c r="H375" i="8"/>
  <c r="H376" i="8"/>
  <c r="H377" i="8"/>
  <c r="H378" i="8"/>
  <c r="H379" i="8"/>
  <c r="H380" i="8"/>
  <c r="H381" i="8"/>
  <c r="H382" i="8"/>
  <c r="H383" i="8"/>
  <c r="H384" i="8"/>
  <c r="H385" i="8"/>
  <c r="H386" i="8"/>
  <c r="H387" i="8"/>
  <c r="H388" i="8"/>
  <c r="H389" i="8"/>
  <c r="H390" i="8"/>
  <c r="H391" i="8"/>
  <c r="H392" i="8"/>
  <c r="H393" i="8"/>
  <c r="H394" i="8"/>
  <c r="H395" i="8"/>
  <c r="H396" i="8"/>
  <c r="H397" i="8"/>
  <c r="H398" i="8"/>
  <c r="H399" i="8"/>
  <c r="H400" i="8"/>
  <c r="H401" i="8"/>
  <c r="H402" i="8"/>
  <c r="H403" i="8"/>
  <c r="H404" i="8"/>
  <c r="H405" i="8"/>
  <c r="H406" i="8"/>
  <c r="H407" i="8"/>
  <c r="H408" i="8"/>
  <c r="H409" i="8"/>
  <c r="H410" i="8"/>
  <c r="H411" i="8"/>
  <c r="H412" i="8"/>
  <c r="H413" i="8"/>
  <c r="H414" i="8"/>
  <c r="P106" i="8" l="1"/>
  <c r="P110" i="8"/>
  <c r="P114" i="8"/>
  <c r="P118" i="8"/>
  <c r="P122" i="8"/>
  <c r="P126" i="8"/>
  <c r="P130" i="8"/>
  <c r="P134" i="8"/>
  <c r="P138" i="8"/>
  <c r="P142" i="8"/>
  <c r="P146" i="8"/>
  <c r="P150" i="8"/>
  <c r="P154" i="8"/>
  <c r="P158" i="8"/>
  <c r="P162" i="8"/>
  <c r="P166" i="8"/>
  <c r="P170" i="8"/>
  <c r="P174" i="8"/>
  <c r="P178" i="8"/>
  <c r="P187" i="8"/>
  <c r="P191" i="8"/>
  <c r="P195" i="8"/>
  <c r="P199" i="8"/>
  <c r="P203" i="8"/>
  <c r="P207" i="8"/>
  <c r="P211" i="8"/>
  <c r="P215" i="8"/>
  <c r="P219" i="8"/>
  <c r="P223" i="8"/>
  <c r="P227" i="8"/>
  <c r="P231" i="8"/>
  <c r="P235" i="8"/>
  <c r="P239" i="8"/>
  <c r="P243" i="8"/>
  <c r="P247" i="8"/>
  <c r="P251" i="8"/>
  <c r="P255" i="8"/>
  <c r="P259" i="8"/>
  <c r="P263" i="8"/>
  <c r="P267" i="8"/>
  <c r="P271" i="8"/>
  <c r="P275" i="8"/>
  <c r="P279" i="8"/>
  <c r="P283" i="8"/>
  <c r="P287" i="8"/>
  <c r="P291" i="8"/>
  <c r="P295" i="8"/>
  <c r="P299" i="8"/>
  <c r="P302" i="8"/>
  <c r="P306" i="8"/>
  <c r="P310" i="8"/>
  <c r="P314" i="8"/>
  <c r="P318" i="8"/>
  <c r="P322" i="8"/>
  <c r="P326" i="8"/>
  <c r="P330" i="8"/>
  <c r="P334" i="8"/>
  <c r="P338" i="8"/>
  <c r="P342" i="8"/>
  <c r="P346" i="8"/>
  <c r="P350" i="8"/>
  <c r="P354" i="8"/>
  <c r="P358" i="8"/>
  <c r="P362" i="8"/>
  <c r="P366" i="8"/>
  <c r="P370" i="8"/>
  <c r="P374" i="8"/>
  <c r="P378" i="8"/>
  <c r="P382" i="8"/>
  <c r="P386" i="8"/>
  <c r="P390" i="8"/>
  <c r="P394" i="8"/>
  <c r="P398" i="8"/>
  <c r="P402" i="8"/>
  <c r="P406" i="8"/>
  <c r="P410" i="8"/>
  <c r="P414" i="8"/>
  <c r="P107" i="8"/>
  <c r="P111" i="8"/>
  <c r="P115" i="8"/>
  <c r="P119" i="8"/>
  <c r="P123" i="8"/>
  <c r="P127" i="8"/>
  <c r="P131" i="8"/>
  <c r="P135" i="8"/>
  <c r="P139" i="8"/>
  <c r="P143" i="8"/>
  <c r="P147" i="8"/>
  <c r="P151" i="8"/>
  <c r="P155" i="8"/>
  <c r="P159" i="8"/>
  <c r="P163" i="8"/>
  <c r="P167" i="8"/>
  <c r="P171" i="8"/>
  <c r="P175" i="8"/>
  <c r="P179" i="8"/>
  <c r="P188" i="8"/>
  <c r="P192" i="8"/>
  <c r="P196" i="8"/>
  <c r="P200" i="8"/>
  <c r="P204" i="8"/>
  <c r="P208" i="8"/>
  <c r="P212" i="8"/>
  <c r="P216" i="8"/>
  <c r="P220" i="8"/>
  <c r="P224" i="8"/>
  <c r="P228" i="8"/>
  <c r="P232" i="8"/>
  <c r="P236" i="8"/>
  <c r="P240" i="8"/>
  <c r="P244" i="8"/>
  <c r="P248" i="8"/>
  <c r="P252" i="8"/>
  <c r="P256" i="8"/>
  <c r="P260" i="8"/>
  <c r="P264" i="8"/>
  <c r="P268" i="8"/>
  <c r="P272" i="8"/>
  <c r="P276" i="8"/>
  <c r="P280" i="8"/>
  <c r="P284" i="8"/>
  <c r="P288" i="8"/>
  <c r="P292" i="8"/>
  <c r="P296" i="8"/>
  <c r="P300" i="8"/>
  <c r="P303" i="8"/>
  <c r="P307" i="8"/>
  <c r="P311" i="8"/>
  <c r="P315" i="8"/>
  <c r="P319" i="8"/>
  <c r="P323" i="8"/>
  <c r="P327" i="8"/>
  <c r="P331" i="8"/>
  <c r="P335" i="8"/>
  <c r="P339" i="8"/>
  <c r="P343" i="8"/>
  <c r="P347" i="8"/>
  <c r="P351" i="8"/>
  <c r="P355" i="8"/>
  <c r="P359" i="8"/>
  <c r="P363" i="8"/>
  <c r="P367" i="8"/>
  <c r="P371" i="8"/>
  <c r="P375" i="8"/>
  <c r="P379" i="8"/>
  <c r="P383" i="8"/>
  <c r="P387" i="8"/>
  <c r="P391" i="8"/>
  <c r="P395" i="8"/>
  <c r="P399" i="8"/>
  <c r="P403" i="8"/>
  <c r="P407" i="8"/>
  <c r="P411" i="8"/>
  <c r="P108" i="8"/>
  <c r="P112" i="8"/>
  <c r="P116" i="8"/>
  <c r="P120" i="8"/>
  <c r="P124" i="8"/>
  <c r="P128" i="8"/>
  <c r="P132" i="8"/>
  <c r="P136" i="8"/>
  <c r="P140" i="8"/>
  <c r="P144" i="8"/>
  <c r="P148" i="8"/>
  <c r="P152" i="8"/>
  <c r="P156" i="8"/>
  <c r="P160" i="8"/>
  <c r="P164" i="8"/>
  <c r="P168" i="8"/>
  <c r="P172" i="8"/>
  <c r="P176" i="8"/>
  <c r="P180" i="8"/>
  <c r="P185" i="8"/>
  <c r="P189" i="8"/>
  <c r="P193" i="8"/>
  <c r="P197" i="8"/>
  <c r="P201" i="8"/>
  <c r="P205" i="8"/>
  <c r="P209" i="8"/>
  <c r="P213" i="8"/>
  <c r="P217" i="8"/>
  <c r="P221" i="8"/>
  <c r="P225" i="8"/>
  <c r="P229" i="8"/>
  <c r="P233" i="8"/>
  <c r="P237" i="8"/>
  <c r="P241" i="8"/>
  <c r="P245" i="8"/>
  <c r="P249" i="8"/>
  <c r="P253" i="8"/>
  <c r="P257" i="8"/>
  <c r="P261" i="8"/>
  <c r="P265" i="8"/>
  <c r="P269" i="8"/>
  <c r="P273" i="8"/>
  <c r="P277" i="8"/>
  <c r="P281" i="8"/>
  <c r="P285" i="8"/>
  <c r="P289" i="8"/>
  <c r="P293" i="8"/>
  <c r="P297" i="8"/>
  <c r="P304" i="8"/>
  <c r="P308" i="8"/>
  <c r="P312" i="8"/>
  <c r="P316" i="8"/>
  <c r="P320" i="8"/>
  <c r="P324" i="8"/>
  <c r="P328" i="8"/>
  <c r="P332" i="8"/>
  <c r="P336" i="8"/>
  <c r="P340" i="8"/>
  <c r="P344" i="8"/>
  <c r="P348" i="8"/>
  <c r="P352" i="8"/>
  <c r="P356" i="8"/>
  <c r="P360" i="8"/>
  <c r="P364" i="8"/>
  <c r="P368" i="8"/>
  <c r="P372" i="8"/>
  <c r="P376" i="8"/>
  <c r="P380" i="8"/>
  <c r="P384" i="8"/>
  <c r="P388" i="8"/>
  <c r="P392" i="8"/>
  <c r="P396" i="8"/>
  <c r="P400" i="8"/>
  <c r="P404" i="8"/>
  <c r="P408" i="8"/>
  <c r="P412" i="8"/>
  <c r="P109" i="8"/>
  <c r="P113" i="8"/>
  <c r="P117" i="8"/>
  <c r="P121" i="8"/>
  <c r="P125" i="8"/>
  <c r="P129" i="8"/>
  <c r="P133" i="8"/>
  <c r="P137" i="8"/>
  <c r="P141" i="8"/>
  <c r="P145" i="8"/>
  <c r="P149" i="8"/>
  <c r="P153" i="8"/>
  <c r="P157" i="8"/>
  <c r="P161" i="8"/>
  <c r="P165" i="8"/>
  <c r="P169" i="8"/>
  <c r="P173" i="8"/>
  <c r="P177" i="8"/>
  <c r="P181" i="8"/>
  <c r="P186" i="8"/>
  <c r="P190" i="8"/>
  <c r="P194" i="8"/>
  <c r="P198" i="8"/>
  <c r="P202" i="8"/>
  <c r="P206" i="8"/>
  <c r="P210" i="8"/>
  <c r="P214" i="8"/>
  <c r="P218" i="8"/>
  <c r="P222" i="8"/>
  <c r="P226" i="8"/>
  <c r="P230" i="8"/>
  <c r="P234" i="8"/>
  <c r="P238" i="8"/>
  <c r="P242" i="8"/>
  <c r="P246" i="8"/>
  <c r="P250" i="8"/>
  <c r="P254" i="8"/>
  <c r="P258" i="8"/>
  <c r="P262" i="8"/>
  <c r="P266" i="8"/>
  <c r="P270" i="8"/>
  <c r="P274" i="8"/>
  <c r="P278" i="8"/>
  <c r="P282" i="8"/>
  <c r="P286" i="8"/>
  <c r="P290" i="8"/>
  <c r="P294" i="8"/>
  <c r="P298" i="8"/>
  <c r="P301" i="8"/>
  <c r="P305" i="8"/>
  <c r="P309" i="8"/>
  <c r="P313" i="8"/>
  <c r="P317" i="8"/>
  <c r="P321" i="8"/>
  <c r="P325" i="8"/>
  <c r="P329" i="8"/>
  <c r="P333" i="8"/>
  <c r="P337" i="8"/>
  <c r="P341" i="8"/>
  <c r="P345" i="8"/>
  <c r="P349" i="8"/>
  <c r="P353" i="8"/>
  <c r="P357" i="8"/>
  <c r="P361" i="8"/>
  <c r="P365" i="8"/>
  <c r="P369" i="8"/>
  <c r="P373" i="8"/>
  <c r="P377" i="8"/>
  <c r="P381" i="8"/>
  <c r="P385" i="8"/>
  <c r="P389" i="8"/>
  <c r="P393" i="8"/>
  <c r="P397" i="8"/>
  <c r="P401" i="8"/>
  <c r="P405" i="8"/>
  <c r="P409" i="8"/>
  <c r="P413" i="8"/>
  <c r="O5" i="8"/>
  <c r="O433" i="8" l="1"/>
  <c r="I7" i="27" s="1"/>
  <c r="J7" i="26"/>
  <c r="G7" i="26"/>
  <c r="G6" i="26"/>
  <c r="J6" i="26"/>
  <c r="J5" i="26"/>
  <c r="G5" i="26"/>
  <c r="K7" i="25"/>
  <c r="H13" i="27" s="1"/>
  <c r="J7" i="25"/>
  <c r="G13" i="27" s="1"/>
  <c r="I6" i="25"/>
  <c r="N6" i="25" s="1"/>
  <c r="O6" i="25" s="1"/>
  <c r="F6" i="25"/>
  <c r="I5" i="25"/>
  <c r="F5" i="25"/>
  <c r="O6" i="26" l="1"/>
  <c r="P6" i="26" s="1"/>
  <c r="N5" i="25"/>
  <c r="O5" i="26"/>
  <c r="O7" i="26"/>
  <c r="R6" i="26"/>
  <c r="Q6" i="25"/>
  <c r="K6" i="14"/>
  <c r="K7" i="14"/>
  <c r="K8" i="14"/>
  <c r="K9" i="14"/>
  <c r="K10" i="14"/>
  <c r="K11" i="14"/>
  <c r="K12" i="14"/>
  <c r="K13" i="14"/>
  <c r="K14" i="14"/>
  <c r="H13" i="14"/>
  <c r="H14" i="14"/>
  <c r="H6" i="14"/>
  <c r="H7" i="14"/>
  <c r="H8" i="14"/>
  <c r="H9" i="14"/>
  <c r="H10" i="14"/>
  <c r="K5" i="14"/>
  <c r="H5" i="14"/>
  <c r="J6" i="13"/>
  <c r="J7" i="13"/>
  <c r="J8" i="13"/>
  <c r="J9" i="13"/>
  <c r="J10" i="13"/>
  <c r="J11" i="13"/>
  <c r="J12" i="13"/>
  <c r="J13" i="13"/>
  <c r="J14" i="13"/>
  <c r="J15" i="13"/>
  <c r="J16" i="13"/>
  <c r="J17" i="13"/>
  <c r="J18" i="13"/>
  <c r="J19" i="13"/>
  <c r="J20" i="13"/>
  <c r="J21" i="13"/>
  <c r="J22" i="13"/>
  <c r="J23" i="13"/>
  <c r="J5" i="13"/>
  <c r="G6" i="13"/>
  <c r="G7" i="13"/>
  <c r="G8" i="13"/>
  <c r="G9" i="13"/>
  <c r="G10" i="13"/>
  <c r="G11" i="13"/>
  <c r="G12" i="13"/>
  <c r="G13" i="13"/>
  <c r="G14" i="13"/>
  <c r="G15" i="13"/>
  <c r="G16" i="13"/>
  <c r="G17" i="13"/>
  <c r="G18" i="13"/>
  <c r="G19" i="13"/>
  <c r="G20" i="13"/>
  <c r="G21" i="13"/>
  <c r="G22" i="13"/>
  <c r="G23" i="13"/>
  <c r="G5" i="13"/>
  <c r="J4" i="13"/>
  <c r="G4" i="13"/>
  <c r="P5" i="26" l="1"/>
  <c r="O29" i="26"/>
  <c r="N7" i="25"/>
  <c r="O5" i="25"/>
  <c r="O18" i="13"/>
  <c r="P18" i="13" s="1"/>
  <c r="O10" i="13"/>
  <c r="P10" i="13" s="1"/>
  <c r="R10" i="13" s="1"/>
  <c r="O22" i="13"/>
  <c r="P22" i="13" s="1"/>
  <c r="R22" i="13" s="1"/>
  <c r="O14" i="13"/>
  <c r="P14" i="13" s="1"/>
  <c r="R14" i="13" s="1"/>
  <c r="O21" i="13"/>
  <c r="P21" i="13" s="1"/>
  <c r="R21" i="13" s="1"/>
  <c r="O17" i="13"/>
  <c r="P17" i="13" s="1"/>
  <c r="O13" i="13"/>
  <c r="P13" i="13" s="1"/>
  <c r="O9" i="13"/>
  <c r="P9" i="13" s="1"/>
  <c r="R9" i="13" s="1"/>
  <c r="O6" i="13"/>
  <c r="P6" i="13" s="1"/>
  <c r="R6" i="13" s="1"/>
  <c r="P10" i="14"/>
  <c r="Q10" i="14" s="1"/>
  <c r="S10" i="14" s="1"/>
  <c r="P6" i="14"/>
  <c r="Q6" i="14" s="1"/>
  <c r="P7" i="26"/>
  <c r="R7" i="26" s="1"/>
  <c r="O4" i="13"/>
  <c r="P14" i="14"/>
  <c r="Q14" i="14" s="1"/>
  <c r="S14" i="14" s="1"/>
  <c r="P13" i="14"/>
  <c r="Q13" i="14" s="1"/>
  <c r="S13" i="14" s="1"/>
  <c r="P9" i="14"/>
  <c r="Q9" i="14" s="1"/>
  <c r="S9" i="14" s="1"/>
  <c r="P5" i="14"/>
  <c r="P12" i="14"/>
  <c r="Q12" i="14" s="1"/>
  <c r="S12" i="14" s="1"/>
  <c r="P8" i="14"/>
  <c r="Q8" i="14" s="1"/>
  <c r="P11" i="14"/>
  <c r="Q11" i="14" s="1"/>
  <c r="S11" i="14" s="1"/>
  <c r="P7" i="14"/>
  <c r="Q7" i="14" s="1"/>
  <c r="O20" i="13"/>
  <c r="P20" i="13" s="1"/>
  <c r="R20" i="13" s="1"/>
  <c r="O16" i="13"/>
  <c r="P16" i="13" s="1"/>
  <c r="R16" i="13" s="1"/>
  <c r="O12" i="13"/>
  <c r="P12" i="13" s="1"/>
  <c r="R12" i="13" s="1"/>
  <c r="O8" i="13"/>
  <c r="P8" i="13" s="1"/>
  <c r="R8" i="13" s="1"/>
  <c r="O5" i="13"/>
  <c r="P5" i="13" s="1"/>
  <c r="R5" i="13" s="1"/>
  <c r="O23" i="13"/>
  <c r="P23" i="13" s="1"/>
  <c r="R23" i="13" s="1"/>
  <c r="O19" i="13"/>
  <c r="P19" i="13" s="1"/>
  <c r="R19" i="13" s="1"/>
  <c r="O15" i="13"/>
  <c r="P15" i="13" s="1"/>
  <c r="O11" i="13"/>
  <c r="P11" i="13" s="1"/>
  <c r="R11" i="13" s="1"/>
  <c r="O7" i="13"/>
  <c r="P7" i="13" s="1"/>
  <c r="R7" i="13" s="1"/>
  <c r="O7" i="25"/>
  <c r="R15" i="13"/>
  <c r="R17" i="13"/>
  <c r="R13" i="13"/>
  <c r="R18" i="13"/>
  <c r="S5" i="14"/>
  <c r="S8" i="14"/>
  <c r="S7" i="14"/>
  <c r="Q5" i="25"/>
  <c r="P29" i="26" l="1"/>
  <c r="Q5" i="14"/>
  <c r="Q20" i="14" s="1"/>
  <c r="P20" i="14"/>
  <c r="P4" i="13"/>
  <c r="P24" i="13" s="1"/>
  <c r="O24" i="13"/>
  <c r="R5" i="26"/>
  <c r="Q7" i="25"/>
  <c r="J13" i="27" s="1"/>
  <c r="S6" i="14"/>
  <c r="S20" i="14" s="1"/>
  <c r="R29" i="26" l="1"/>
  <c r="J12" i="27" s="1"/>
  <c r="J10" i="27"/>
  <c r="R4" i="13"/>
  <c r="R24" i="13" s="1"/>
  <c r="J14" i="11"/>
  <c r="J15" i="11"/>
  <c r="J16" i="11"/>
  <c r="G14" i="11"/>
  <c r="G15" i="11"/>
  <c r="G16" i="11"/>
  <c r="G5" i="11"/>
  <c r="G6" i="11"/>
  <c r="G7" i="11"/>
  <c r="G8" i="11"/>
  <c r="G9" i="11"/>
  <c r="G10" i="11"/>
  <c r="G11" i="11"/>
  <c r="G12" i="11"/>
  <c r="G13" i="11"/>
  <c r="J13" i="11"/>
  <c r="J12" i="11"/>
  <c r="J11" i="11"/>
  <c r="J10" i="11"/>
  <c r="J9" i="11"/>
  <c r="J8" i="11"/>
  <c r="J7" i="11"/>
  <c r="J6" i="11"/>
  <c r="J5" i="11"/>
  <c r="J4" i="11"/>
  <c r="G4" i="11"/>
  <c r="O10" i="11" l="1"/>
  <c r="P10" i="11" s="1"/>
  <c r="R10" i="11" s="1"/>
  <c r="O6" i="11"/>
  <c r="O12" i="11"/>
  <c r="P12" i="11" s="1"/>
  <c r="R12" i="11" s="1"/>
  <c r="J8" i="27"/>
  <c r="O14" i="11"/>
  <c r="P14" i="11" s="1"/>
  <c r="R14" i="11" s="1"/>
  <c r="O8" i="11"/>
  <c r="P8" i="11" s="1"/>
  <c r="R8" i="11" s="1"/>
  <c r="O13" i="11"/>
  <c r="P13" i="11" s="1"/>
  <c r="R13" i="11" s="1"/>
  <c r="O9" i="11"/>
  <c r="P9" i="11" s="1"/>
  <c r="R9" i="11" s="1"/>
  <c r="O5" i="11"/>
  <c r="P5" i="11" s="1"/>
  <c r="R5" i="11" s="1"/>
  <c r="O16" i="11"/>
  <c r="O11" i="11"/>
  <c r="P11" i="11" s="1"/>
  <c r="R11" i="11" s="1"/>
  <c r="O7" i="11"/>
  <c r="P7" i="11" s="1"/>
  <c r="R7" i="11" s="1"/>
  <c r="O15" i="11"/>
  <c r="P6" i="11"/>
  <c r="R6" i="11" s="1"/>
  <c r="O4" i="11"/>
  <c r="P4" i="11" s="1"/>
  <c r="H26" i="9"/>
  <c r="P26" i="9" s="1"/>
  <c r="Q26" i="9" s="1"/>
  <c r="S26" i="9" s="1"/>
  <c r="H25" i="9"/>
  <c r="P25" i="9" s="1"/>
  <c r="Q25" i="9" s="1"/>
  <c r="S25" i="9" s="1"/>
  <c r="H24" i="9"/>
  <c r="P24" i="9" s="1"/>
  <c r="H23" i="9"/>
  <c r="P23" i="9" s="1"/>
  <c r="Q23" i="9" s="1"/>
  <c r="S23" i="9" s="1"/>
  <c r="H22" i="9"/>
  <c r="P22" i="9" s="1"/>
  <c r="Q22" i="9" s="1"/>
  <c r="S22" i="9" s="1"/>
  <c r="H21" i="9"/>
  <c r="P21" i="9" s="1"/>
  <c r="Q21" i="9" s="1"/>
  <c r="S21" i="9" s="1"/>
  <c r="H19" i="9"/>
  <c r="P19" i="9" s="1"/>
  <c r="Q19" i="9" s="1"/>
  <c r="S19" i="9" s="1"/>
  <c r="H18" i="9"/>
  <c r="P18" i="9" s="1"/>
  <c r="Q18" i="9" s="1"/>
  <c r="S18" i="9" s="1"/>
  <c r="H17" i="9"/>
  <c r="P17" i="9" s="1"/>
  <c r="Q17" i="9" s="1"/>
  <c r="S17" i="9" s="1"/>
  <c r="K16" i="9"/>
  <c r="H16" i="9"/>
  <c r="K15" i="9"/>
  <c r="H15" i="9"/>
  <c r="K14" i="9"/>
  <c r="H14" i="9"/>
  <c r="K13" i="9"/>
  <c r="H13" i="9"/>
  <c r="K12" i="9"/>
  <c r="H12" i="9"/>
  <c r="K11" i="9"/>
  <c r="H11" i="9"/>
  <c r="K10" i="9"/>
  <c r="H10" i="9"/>
  <c r="K9" i="9"/>
  <c r="H9" i="9"/>
  <c r="K8" i="9"/>
  <c r="H8" i="9"/>
  <c r="K7" i="9"/>
  <c r="H7" i="9"/>
  <c r="K6" i="9"/>
  <c r="H6" i="9"/>
  <c r="K5" i="9"/>
  <c r="H5" i="9"/>
  <c r="G14" i="27"/>
  <c r="Q414" i="8"/>
  <c r="S414" i="8" s="1"/>
  <c r="Q413" i="8"/>
  <c r="S413" i="8" s="1"/>
  <c r="Q412" i="8"/>
  <c r="S412" i="8" s="1"/>
  <c r="Q411" i="8"/>
  <c r="S411" i="8" s="1"/>
  <c r="Q410" i="8"/>
  <c r="S410" i="8" s="1"/>
  <c r="Q409" i="8"/>
  <c r="S409" i="8" s="1"/>
  <c r="Q408" i="8"/>
  <c r="S408" i="8" s="1"/>
  <c r="Q407" i="8"/>
  <c r="S407" i="8" s="1"/>
  <c r="Q406" i="8"/>
  <c r="S406" i="8" s="1"/>
  <c r="Q405" i="8"/>
  <c r="S405" i="8" s="1"/>
  <c r="Q404" i="8"/>
  <c r="S404" i="8" s="1"/>
  <c r="Q403" i="8"/>
  <c r="S403" i="8" s="1"/>
  <c r="Q402" i="8"/>
  <c r="S402" i="8" s="1"/>
  <c r="Q401" i="8"/>
  <c r="S401" i="8" s="1"/>
  <c r="Q400" i="8"/>
  <c r="S400" i="8" s="1"/>
  <c r="Q399" i="8"/>
  <c r="S399" i="8" s="1"/>
  <c r="Q398" i="8"/>
  <c r="S398" i="8" s="1"/>
  <c r="Q397" i="8"/>
  <c r="S397" i="8" s="1"/>
  <c r="Q396" i="8"/>
  <c r="S396" i="8" s="1"/>
  <c r="Q395" i="8"/>
  <c r="S395" i="8" s="1"/>
  <c r="Q394" i="8"/>
  <c r="S394" i="8" s="1"/>
  <c r="Q393" i="8"/>
  <c r="S393" i="8" s="1"/>
  <c r="Q392" i="8"/>
  <c r="S392" i="8" s="1"/>
  <c r="Q391" i="8"/>
  <c r="S391" i="8" s="1"/>
  <c r="Q390" i="8"/>
  <c r="S390" i="8" s="1"/>
  <c r="Q389" i="8"/>
  <c r="S389" i="8" s="1"/>
  <c r="Q388" i="8"/>
  <c r="S388" i="8" s="1"/>
  <c r="Q387" i="8"/>
  <c r="S387" i="8" s="1"/>
  <c r="Q386" i="8"/>
  <c r="S386" i="8" s="1"/>
  <c r="Q385" i="8"/>
  <c r="Q384" i="8"/>
  <c r="Q383" i="8"/>
  <c r="S383" i="8" s="1"/>
  <c r="Q382" i="8"/>
  <c r="S382" i="8" s="1"/>
  <c r="Q381" i="8"/>
  <c r="S381" i="8" s="1"/>
  <c r="Q380" i="8"/>
  <c r="S380" i="8" s="1"/>
  <c r="Q379" i="8"/>
  <c r="S379" i="8" s="1"/>
  <c r="Q378" i="8"/>
  <c r="S378" i="8" s="1"/>
  <c r="Q377" i="8"/>
  <c r="S377" i="8" s="1"/>
  <c r="Q376" i="8"/>
  <c r="S376" i="8" s="1"/>
  <c r="Q375" i="8"/>
  <c r="S375" i="8" s="1"/>
  <c r="Q374" i="8"/>
  <c r="S374" i="8" s="1"/>
  <c r="Q373" i="8"/>
  <c r="S373" i="8" s="1"/>
  <c r="Q372" i="8"/>
  <c r="S372" i="8" s="1"/>
  <c r="Q371" i="8"/>
  <c r="S371" i="8" s="1"/>
  <c r="Q370" i="8"/>
  <c r="S370" i="8" s="1"/>
  <c r="Q369" i="8"/>
  <c r="S369" i="8" s="1"/>
  <c r="Q368" i="8"/>
  <c r="S368" i="8" s="1"/>
  <c r="Q367" i="8"/>
  <c r="S367" i="8" s="1"/>
  <c r="Q366" i="8"/>
  <c r="S366" i="8" s="1"/>
  <c r="Q365" i="8"/>
  <c r="S365" i="8" s="1"/>
  <c r="Q364" i="8"/>
  <c r="S364" i="8" s="1"/>
  <c r="Q363" i="8"/>
  <c r="S363" i="8" s="1"/>
  <c r="Q362" i="8"/>
  <c r="S362" i="8" s="1"/>
  <c r="Q361" i="8"/>
  <c r="S361" i="8" s="1"/>
  <c r="Q360" i="8"/>
  <c r="S360" i="8" s="1"/>
  <c r="Q359" i="8"/>
  <c r="S359" i="8" s="1"/>
  <c r="Q358" i="8"/>
  <c r="S358" i="8" s="1"/>
  <c r="Q357" i="8"/>
  <c r="S357" i="8" s="1"/>
  <c r="Q356" i="8"/>
  <c r="S356" i="8" s="1"/>
  <c r="Q355" i="8"/>
  <c r="S355" i="8" s="1"/>
  <c r="Q354" i="8"/>
  <c r="S354" i="8" s="1"/>
  <c r="Q353" i="8"/>
  <c r="S353" i="8" s="1"/>
  <c r="Q352" i="8"/>
  <c r="S352" i="8" s="1"/>
  <c r="Q351" i="8"/>
  <c r="S351" i="8" s="1"/>
  <c r="Q350" i="8"/>
  <c r="S350" i="8" s="1"/>
  <c r="Q349" i="8"/>
  <c r="S349" i="8" s="1"/>
  <c r="Q348" i="8"/>
  <c r="S348" i="8" s="1"/>
  <c r="Q347" i="8"/>
  <c r="S347" i="8" s="1"/>
  <c r="Q346" i="8"/>
  <c r="S346" i="8" s="1"/>
  <c r="Q345" i="8"/>
  <c r="S345" i="8" s="1"/>
  <c r="Q344" i="8"/>
  <c r="S344" i="8" s="1"/>
  <c r="Q343" i="8"/>
  <c r="S343" i="8" s="1"/>
  <c r="Q342" i="8"/>
  <c r="S342" i="8" s="1"/>
  <c r="Q341" i="8"/>
  <c r="S341" i="8" s="1"/>
  <c r="Q340" i="8"/>
  <c r="S340" i="8" s="1"/>
  <c r="Q339" i="8"/>
  <c r="S339" i="8" s="1"/>
  <c r="Q338" i="8"/>
  <c r="S338" i="8" s="1"/>
  <c r="Q337" i="8"/>
  <c r="S337" i="8" s="1"/>
  <c r="Q336" i="8"/>
  <c r="S336" i="8" s="1"/>
  <c r="Q335" i="8"/>
  <c r="S335" i="8" s="1"/>
  <c r="Q334" i="8"/>
  <c r="S334" i="8" s="1"/>
  <c r="Q333" i="8"/>
  <c r="S333" i="8" s="1"/>
  <c r="Q332" i="8"/>
  <c r="S332" i="8" s="1"/>
  <c r="Q331" i="8"/>
  <c r="S331" i="8" s="1"/>
  <c r="Q330" i="8"/>
  <c r="S330" i="8" s="1"/>
  <c r="Q329" i="8"/>
  <c r="S329" i="8" s="1"/>
  <c r="Q328" i="8"/>
  <c r="S328" i="8" s="1"/>
  <c r="Q327" i="8"/>
  <c r="S327" i="8" s="1"/>
  <c r="Q326" i="8"/>
  <c r="S326" i="8" s="1"/>
  <c r="Q325" i="8"/>
  <c r="S325" i="8" s="1"/>
  <c r="Q324" i="8"/>
  <c r="S324" i="8" s="1"/>
  <c r="Q323" i="8"/>
  <c r="S323" i="8" s="1"/>
  <c r="Q322" i="8"/>
  <c r="S322" i="8" s="1"/>
  <c r="Q321" i="8"/>
  <c r="S321" i="8" s="1"/>
  <c r="Q320" i="8"/>
  <c r="S320" i="8" s="1"/>
  <c r="Q319" i="8"/>
  <c r="S319" i="8" s="1"/>
  <c r="Q318" i="8"/>
  <c r="S318" i="8" s="1"/>
  <c r="Q317" i="8"/>
  <c r="S317" i="8" s="1"/>
  <c r="Q316" i="8"/>
  <c r="S316" i="8" s="1"/>
  <c r="Q315" i="8"/>
  <c r="S315" i="8" s="1"/>
  <c r="Q314" i="8"/>
  <c r="S314" i="8" s="1"/>
  <c r="Q313" i="8"/>
  <c r="S313" i="8" s="1"/>
  <c r="Q312" i="8"/>
  <c r="S312" i="8" s="1"/>
  <c r="Q311" i="8"/>
  <c r="S311" i="8" s="1"/>
  <c r="Q310" i="8"/>
  <c r="S310" i="8" s="1"/>
  <c r="Q309" i="8"/>
  <c r="S309" i="8" s="1"/>
  <c r="Q308" i="8"/>
  <c r="S308" i="8" s="1"/>
  <c r="Q307" i="8"/>
  <c r="S307" i="8" s="1"/>
  <c r="Q306" i="8"/>
  <c r="S306" i="8" s="1"/>
  <c r="Q305" i="8"/>
  <c r="S305" i="8" s="1"/>
  <c r="Q304" i="8"/>
  <c r="S304" i="8" s="1"/>
  <c r="Q303" i="8"/>
  <c r="S303" i="8" s="1"/>
  <c r="Q302" i="8"/>
  <c r="S302" i="8" s="1"/>
  <c r="Q301" i="8"/>
  <c r="Q300" i="8"/>
  <c r="S300" i="8" s="1"/>
  <c r="Q299" i="8"/>
  <c r="S299" i="8" s="1"/>
  <c r="Q298" i="8"/>
  <c r="S298" i="8" s="1"/>
  <c r="Q297" i="8"/>
  <c r="S297" i="8" s="1"/>
  <c r="Q296" i="8"/>
  <c r="S296" i="8" s="1"/>
  <c r="Q295" i="8"/>
  <c r="S295" i="8" s="1"/>
  <c r="Q294" i="8"/>
  <c r="S294" i="8" s="1"/>
  <c r="Q293" i="8"/>
  <c r="S293" i="8" s="1"/>
  <c r="Q292" i="8"/>
  <c r="S292" i="8" s="1"/>
  <c r="Q291" i="8"/>
  <c r="S291" i="8" s="1"/>
  <c r="Q290" i="8"/>
  <c r="S290" i="8" s="1"/>
  <c r="Q289" i="8"/>
  <c r="S289" i="8" s="1"/>
  <c r="Q288" i="8"/>
  <c r="S288" i="8" s="1"/>
  <c r="Q287" i="8"/>
  <c r="S287" i="8" s="1"/>
  <c r="Q286" i="8"/>
  <c r="S286" i="8" s="1"/>
  <c r="Q285" i="8"/>
  <c r="S285" i="8" s="1"/>
  <c r="Q284" i="8"/>
  <c r="S284" i="8" s="1"/>
  <c r="Q283" i="8"/>
  <c r="S283" i="8" s="1"/>
  <c r="Q282" i="8"/>
  <c r="S282" i="8" s="1"/>
  <c r="Q281" i="8"/>
  <c r="S281" i="8" s="1"/>
  <c r="Q280" i="8"/>
  <c r="S280" i="8" s="1"/>
  <c r="Q279" i="8"/>
  <c r="S279" i="8" s="1"/>
  <c r="Q278" i="8"/>
  <c r="S278" i="8" s="1"/>
  <c r="Q277" i="8"/>
  <c r="Q276" i="8"/>
  <c r="Q275" i="8"/>
  <c r="Q274" i="8"/>
  <c r="Q273" i="8"/>
  <c r="S273" i="8" s="1"/>
  <c r="Q272" i="8"/>
  <c r="S272" i="8" s="1"/>
  <c r="Q271" i="8"/>
  <c r="S271" i="8" s="1"/>
  <c r="Q270" i="8"/>
  <c r="S270" i="8" s="1"/>
  <c r="Q269" i="8"/>
  <c r="S269" i="8" s="1"/>
  <c r="Q268" i="8"/>
  <c r="S268" i="8" s="1"/>
  <c r="Q267" i="8"/>
  <c r="S267" i="8" s="1"/>
  <c r="Q266" i="8"/>
  <c r="S266" i="8" s="1"/>
  <c r="Q265" i="8"/>
  <c r="S265" i="8" s="1"/>
  <c r="Q264" i="8"/>
  <c r="S264" i="8" s="1"/>
  <c r="Q263" i="8"/>
  <c r="S263" i="8" s="1"/>
  <c r="Q262" i="8"/>
  <c r="S262" i="8" s="1"/>
  <c r="Q261" i="8"/>
  <c r="S261" i="8" s="1"/>
  <c r="Q260" i="8"/>
  <c r="S260" i="8" s="1"/>
  <c r="Q259" i="8"/>
  <c r="S259" i="8" s="1"/>
  <c r="Q258" i="8"/>
  <c r="S258" i="8" s="1"/>
  <c r="Q257" i="8"/>
  <c r="S257" i="8" s="1"/>
  <c r="Q256" i="8"/>
  <c r="S256" i="8" s="1"/>
  <c r="Q255" i="8"/>
  <c r="S255" i="8" s="1"/>
  <c r="Q254" i="8"/>
  <c r="S254" i="8" s="1"/>
  <c r="Q253" i="8"/>
  <c r="S253" i="8" s="1"/>
  <c r="Q252" i="8"/>
  <c r="S252" i="8" s="1"/>
  <c r="Q251" i="8"/>
  <c r="S251" i="8" s="1"/>
  <c r="Q250" i="8"/>
  <c r="S250" i="8" s="1"/>
  <c r="Q249" i="8"/>
  <c r="S249" i="8" s="1"/>
  <c r="Q248" i="8"/>
  <c r="S248" i="8" s="1"/>
  <c r="Q247" i="8"/>
  <c r="Q246" i="8"/>
  <c r="Q245" i="8"/>
  <c r="Q244" i="8"/>
  <c r="Q243" i="8"/>
  <c r="Q242" i="8"/>
  <c r="Q241" i="8"/>
  <c r="Q240" i="8"/>
  <c r="Q239" i="8"/>
  <c r="Q238" i="8"/>
  <c r="Q237" i="8"/>
  <c r="Q236" i="8"/>
  <c r="Q235" i="8"/>
  <c r="Q234" i="8"/>
  <c r="Q233" i="8"/>
  <c r="Q232" i="8"/>
  <c r="Q231" i="8"/>
  <c r="Q230" i="8"/>
  <c r="Q229" i="8"/>
  <c r="Q228" i="8"/>
  <c r="Q227" i="8"/>
  <c r="Q226" i="8"/>
  <c r="Q225" i="8"/>
  <c r="Q224" i="8"/>
  <c r="Q223" i="8"/>
  <c r="Q222" i="8"/>
  <c r="Q221" i="8"/>
  <c r="Q220" i="8"/>
  <c r="Q219" i="8"/>
  <c r="Q218" i="8"/>
  <c r="Q217" i="8"/>
  <c r="Q216" i="8"/>
  <c r="Q215" i="8"/>
  <c r="Q214" i="8"/>
  <c r="Q213" i="8"/>
  <c r="Q212" i="8"/>
  <c r="Q211" i="8"/>
  <c r="S211" i="8" s="1"/>
  <c r="Q210" i="8"/>
  <c r="S210" i="8" s="1"/>
  <c r="Q209" i="8"/>
  <c r="S209" i="8" s="1"/>
  <c r="Q208" i="8"/>
  <c r="S208" i="8" s="1"/>
  <c r="Q207" i="8"/>
  <c r="S207" i="8" s="1"/>
  <c r="Q206" i="8"/>
  <c r="S206" i="8" s="1"/>
  <c r="Q205" i="8"/>
  <c r="S205" i="8" s="1"/>
  <c r="Q204" i="8"/>
  <c r="S204" i="8" s="1"/>
  <c r="Q203" i="8"/>
  <c r="S203" i="8" s="1"/>
  <c r="Q202" i="8"/>
  <c r="S202" i="8" s="1"/>
  <c r="Q201" i="8"/>
  <c r="S201" i="8" s="1"/>
  <c r="Q200" i="8"/>
  <c r="S200" i="8" s="1"/>
  <c r="Q199" i="8"/>
  <c r="S199" i="8" s="1"/>
  <c r="Q198" i="8"/>
  <c r="S198" i="8" s="1"/>
  <c r="Q197" i="8"/>
  <c r="S197" i="8" s="1"/>
  <c r="Q196" i="8"/>
  <c r="S196" i="8" s="1"/>
  <c r="Q195" i="8"/>
  <c r="S195" i="8" s="1"/>
  <c r="Q194" i="8"/>
  <c r="S194" i="8" s="1"/>
  <c r="Q193" i="8"/>
  <c r="S193" i="8" s="1"/>
  <c r="Q192" i="8"/>
  <c r="S192" i="8" s="1"/>
  <c r="Q191" i="8"/>
  <c r="S191" i="8" s="1"/>
  <c r="Q190" i="8"/>
  <c r="S190" i="8" s="1"/>
  <c r="Q189" i="8"/>
  <c r="S189" i="8" s="1"/>
  <c r="Q188" i="8"/>
  <c r="S188" i="8" s="1"/>
  <c r="Q187" i="8"/>
  <c r="S187" i="8" s="1"/>
  <c r="Q186" i="8"/>
  <c r="S186" i="8" s="1"/>
  <c r="Q185" i="8"/>
  <c r="S185" i="8" s="1"/>
  <c r="Q184" i="8"/>
  <c r="S184" i="8" s="1"/>
  <c r="Q183" i="8"/>
  <c r="S183" i="8" s="1"/>
  <c r="Q181" i="8"/>
  <c r="Q180" i="8"/>
  <c r="Q179" i="8"/>
  <c r="Q178" i="8"/>
  <c r="Q177" i="8"/>
  <c r="Q176" i="8"/>
  <c r="Q175" i="8"/>
  <c r="S175" i="8" s="1"/>
  <c r="Q174" i="8"/>
  <c r="S174" i="8" s="1"/>
  <c r="Q173" i="8"/>
  <c r="Q172" i="8"/>
  <c r="S172" i="8" s="1"/>
  <c r="Q171" i="8"/>
  <c r="S171" i="8" s="1"/>
  <c r="Q170" i="8"/>
  <c r="S170" i="8" s="1"/>
  <c r="Q169" i="8"/>
  <c r="S169" i="8" s="1"/>
  <c r="Q168" i="8"/>
  <c r="S168" i="8" s="1"/>
  <c r="Q167" i="8"/>
  <c r="S167" i="8" s="1"/>
  <c r="Q166" i="8"/>
  <c r="S166" i="8" s="1"/>
  <c r="Q165" i="8"/>
  <c r="S165" i="8" s="1"/>
  <c r="Q164" i="8"/>
  <c r="S164" i="8" s="1"/>
  <c r="Q163" i="8"/>
  <c r="S163" i="8" s="1"/>
  <c r="Q162" i="8"/>
  <c r="S162" i="8" s="1"/>
  <c r="Q161" i="8"/>
  <c r="S161" i="8" s="1"/>
  <c r="Q160" i="8"/>
  <c r="S160" i="8" s="1"/>
  <c r="Q159" i="8"/>
  <c r="S159" i="8" s="1"/>
  <c r="Q158" i="8"/>
  <c r="S158" i="8" s="1"/>
  <c r="Q157" i="8"/>
  <c r="S157" i="8" s="1"/>
  <c r="Q156" i="8"/>
  <c r="S156" i="8" s="1"/>
  <c r="Q155" i="8"/>
  <c r="S155" i="8" s="1"/>
  <c r="Q154" i="8"/>
  <c r="S154" i="8" s="1"/>
  <c r="Q153" i="8"/>
  <c r="S153" i="8" s="1"/>
  <c r="Q152" i="8"/>
  <c r="S152" i="8" s="1"/>
  <c r="Q151" i="8"/>
  <c r="S151" i="8" s="1"/>
  <c r="Q150" i="8"/>
  <c r="S150" i="8" s="1"/>
  <c r="Q149" i="8"/>
  <c r="S149" i="8" s="1"/>
  <c r="Q148" i="8"/>
  <c r="S148" i="8" s="1"/>
  <c r="Q147" i="8"/>
  <c r="S147" i="8" s="1"/>
  <c r="Q146" i="8"/>
  <c r="S146" i="8" s="1"/>
  <c r="Q145" i="8"/>
  <c r="S145" i="8" s="1"/>
  <c r="Q144" i="8"/>
  <c r="S144" i="8" s="1"/>
  <c r="Q143" i="8"/>
  <c r="S143" i="8" s="1"/>
  <c r="Q142" i="8"/>
  <c r="S142" i="8" s="1"/>
  <c r="Q141" i="8"/>
  <c r="S141" i="8" s="1"/>
  <c r="Q140" i="8"/>
  <c r="S140" i="8" s="1"/>
  <c r="Q139" i="8"/>
  <c r="S139" i="8" s="1"/>
  <c r="Q138" i="8"/>
  <c r="S138" i="8" s="1"/>
  <c r="Q137" i="8"/>
  <c r="S137" i="8" s="1"/>
  <c r="Q136" i="8"/>
  <c r="S136" i="8" s="1"/>
  <c r="Q135" i="8"/>
  <c r="S135" i="8" s="1"/>
  <c r="Q134" i="8"/>
  <c r="S134" i="8" s="1"/>
  <c r="Q133" i="8"/>
  <c r="S133" i="8" s="1"/>
  <c r="Q132" i="8"/>
  <c r="S132" i="8" s="1"/>
  <c r="Q131" i="8"/>
  <c r="S131" i="8" s="1"/>
  <c r="Q130" i="8"/>
  <c r="S130" i="8" s="1"/>
  <c r="Q129" i="8"/>
  <c r="S129" i="8" s="1"/>
  <c r="Q128" i="8"/>
  <c r="S128" i="8" s="1"/>
  <c r="Q127" i="8"/>
  <c r="S127" i="8" s="1"/>
  <c r="Q126" i="8"/>
  <c r="S126" i="8" s="1"/>
  <c r="Q125" i="8"/>
  <c r="S125" i="8" s="1"/>
  <c r="Q124" i="8"/>
  <c r="S124" i="8" s="1"/>
  <c r="Q123" i="8"/>
  <c r="S123" i="8" s="1"/>
  <c r="Q122" i="8"/>
  <c r="S122" i="8" s="1"/>
  <c r="Q121" i="8"/>
  <c r="S121" i="8" s="1"/>
  <c r="Q120" i="8"/>
  <c r="S120" i="8" s="1"/>
  <c r="Q119" i="8"/>
  <c r="S119" i="8" s="1"/>
  <c r="Q118" i="8"/>
  <c r="S118" i="8" s="1"/>
  <c r="Q117" i="8"/>
  <c r="S117" i="8" s="1"/>
  <c r="Q116" i="8"/>
  <c r="S116" i="8" s="1"/>
  <c r="Q115" i="8"/>
  <c r="S115" i="8" s="1"/>
  <c r="Q114" i="8"/>
  <c r="S114" i="8" s="1"/>
  <c r="Q113" i="8"/>
  <c r="S113" i="8" s="1"/>
  <c r="Q112" i="8"/>
  <c r="S112" i="8" s="1"/>
  <c r="Q111" i="8"/>
  <c r="S111" i="8" s="1"/>
  <c r="Q110" i="8"/>
  <c r="S110" i="8" s="1"/>
  <c r="Q109" i="8"/>
  <c r="S109" i="8" s="1"/>
  <c r="Q108" i="8"/>
  <c r="S108" i="8" s="1"/>
  <c r="Q107" i="8"/>
  <c r="Q106" i="8"/>
  <c r="Q105" i="8"/>
  <c r="S105" i="8" s="1"/>
  <c r="Q104" i="8"/>
  <c r="S104" i="8" s="1"/>
  <c r="Q103" i="8"/>
  <c r="S103" i="8" s="1"/>
  <c r="Q102" i="8"/>
  <c r="S102" i="8" s="1"/>
  <c r="Q101" i="8"/>
  <c r="S101" i="8" s="1"/>
  <c r="Q100" i="8"/>
  <c r="S100" i="8" s="1"/>
  <c r="Q99" i="8"/>
  <c r="S99" i="8" s="1"/>
  <c r="K98" i="8"/>
  <c r="K97" i="8"/>
  <c r="K96" i="8"/>
  <c r="K95" i="8"/>
  <c r="K94" i="8"/>
  <c r="K93" i="8"/>
  <c r="K92" i="8"/>
  <c r="K91" i="8"/>
  <c r="K90" i="8"/>
  <c r="K89" i="8"/>
  <c r="K88" i="8"/>
  <c r="K87" i="8"/>
  <c r="K86" i="8"/>
  <c r="K85" i="8"/>
  <c r="K84" i="8"/>
  <c r="K83" i="8"/>
  <c r="K82" i="8"/>
  <c r="K81" i="8"/>
  <c r="K80" i="8"/>
  <c r="K79" i="8"/>
  <c r="K78" i="8"/>
  <c r="K77" i="8"/>
  <c r="K71" i="8"/>
  <c r="K70" i="8"/>
  <c r="K69" i="8"/>
  <c r="K68" i="8"/>
  <c r="K67" i="8"/>
  <c r="K66" i="8"/>
  <c r="K65" i="8"/>
  <c r="K64" i="8"/>
  <c r="K63" i="8"/>
  <c r="K62" i="8"/>
  <c r="K61" i="8"/>
  <c r="K60" i="8"/>
  <c r="P60" i="8" s="1"/>
  <c r="K59" i="8"/>
  <c r="P59" i="8" s="1"/>
  <c r="K58" i="8"/>
  <c r="P58" i="8" s="1"/>
  <c r="K57" i="8"/>
  <c r="P57" i="8" s="1"/>
  <c r="K56" i="8"/>
  <c r="P56" i="8" s="1"/>
  <c r="K55" i="8"/>
  <c r="P55" i="8" s="1"/>
  <c r="K54" i="8"/>
  <c r="P54" i="8" s="1"/>
  <c r="K53" i="8"/>
  <c r="P53" i="8" s="1"/>
  <c r="K52" i="8"/>
  <c r="P52" i="8" s="1"/>
  <c r="K51" i="8"/>
  <c r="P51" i="8" s="1"/>
  <c r="K50" i="8"/>
  <c r="P50" i="8" s="1"/>
  <c r="K49" i="8"/>
  <c r="P49" i="8" s="1"/>
  <c r="K48" i="8"/>
  <c r="P48" i="8" s="1"/>
  <c r="K47" i="8"/>
  <c r="P47" i="8" s="1"/>
  <c r="K46" i="8"/>
  <c r="P46" i="8" s="1"/>
  <c r="K45" i="8"/>
  <c r="P45" i="8" s="1"/>
  <c r="K44" i="8"/>
  <c r="P44" i="8" s="1"/>
  <c r="K43" i="8"/>
  <c r="P43" i="8" s="1"/>
  <c r="K42" i="8"/>
  <c r="P42" i="8" s="1"/>
  <c r="K41" i="8"/>
  <c r="P41" i="8" s="1"/>
  <c r="K40" i="8"/>
  <c r="P40" i="8" s="1"/>
  <c r="K39" i="8"/>
  <c r="P39" i="8" s="1"/>
  <c r="K38" i="8"/>
  <c r="P38" i="8" s="1"/>
  <c r="K37" i="8"/>
  <c r="P37" i="8" s="1"/>
  <c r="K36" i="8"/>
  <c r="P36" i="8" s="1"/>
  <c r="K35" i="8"/>
  <c r="K34" i="8"/>
  <c r="K33" i="8"/>
  <c r="K32" i="8"/>
  <c r="K31" i="8"/>
  <c r="K30" i="8"/>
  <c r="K29" i="8"/>
  <c r="K28" i="8"/>
  <c r="K27" i="8"/>
  <c r="K26" i="8"/>
  <c r="K25" i="8"/>
  <c r="K24" i="8"/>
  <c r="K23" i="8"/>
  <c r="K22" i="8"/>
  <c r="K21" i="8"/>
  <c r="K20" i="8"/>
  <c r="K19" i="8"/>
  <c r="K18" i="8"/>
  <c r="K17" i="8"/>
  <c r="K16" i="8"/>
  <c r="K15" i="8"/>
  <c r="K14" i="8"/>
  <c r="K13" i="8"/>
  <c r="K12" i="8"/>
  <c r="K11" i="8"/>
  <c r="K10" i="8"/>
  <c r="K9" i="8"/>
  <c r="K8" i="8"/>
  <c r="K7" i="8"/>
  <c r="K6" i="8"/>
  <c r="K5" i="8"/>
  <c r="H5" i="8"/>
  <c r="P14" i="9" l="1"/>
  <c r="P5" i="9"/>
  <c r="Q5" i="9" s="1"/>
  <c r="P7" i="9"/>
  <c r="Q7" i="9" s="1"/>
  <c r="P9" i="9"/>
  <c r="Q9" i="9" s="1"/>
  <c r="S9" i="9" s="1"/>
  <c r="P11" i="9"/>
  <c r="Q11" i="9" s="1"/>
  <c r="S11" i="9" s="1"/>
  <c r="P13" i="9"/>
  <c r="Q13" i="9" s="1"/>
  <c r="S13" i="9" s="1"/>
  <c r="P15" i="9"/>
  <c r="Q15" i="9" s="1"/>
  <c r="S15" i="9" s="1"/>
  <c r="P6" i="9"/>
  <c r="Q6" i="9" s="1"/>
  <c r="P8" i="9"/>
  <c r="Q8" i="9" s="1"/>
  <c r="S8" i="9" s="1"/>
  <c r="P10" i="9"/>
  <c r="Q10" i="9" s="1"/>
  <c r="S10" i="9" s="1"/>
  <c r="P12" i="9"/>
  <c r="Q12" i="9" s="1"/>
  <c r="S12" i="9" s="1"/>
  <c r="Q14" i="9"/>
  <c r="S14" i="9" s="1"/>
  <c r="P16" i="9"/>
  <c r="Q24" i="9"/>
  <c r="S24" i="9" s="1"/>
  <c r="P10" i="8"/>
  <c r="Q10" i="8" s="1"/>
  <c r="S10" i="8" s="1"/>
  <c r="P18" i="8"/>
  <c r="Q18" i="8" s="1"/>
  <c r="S18" i="8" s="1"/>
  <c r="P22" i="8"/>
  <c r="Q22" i="8" s="1"/>
  <c r="S22" i="8" s="1"/>
  <c r="P30" i="8"/>
  <c r="Q30" i="8" s="1"/>
  <c r="S30" i="8" s="1"/>
  <c r="P34" i="8"/>
  <c r="Q34" i="8" s="1"/>
  <c r="S34" i="8" s="1"/>
  <c r="P66" i="8"/>
  <c r="Q66" i="8" s="1"/>
  <c r="S66" i="8" s="1"/>
  <c r="P79" i="8"/>
  <c r="Q79" i="8" s="1"/>
  <c r="S79" i="8" s="1"/>
  <c r="P83" i="8"/>
  <c r="Q83" i="8" s="1"/>
  <c r="S83" i="8" s="1"/>
  <c r="P91" i="8"/>
  <c r="Q91" i="8" s="1"/>
  <c r="S91" i="8" s="1"/>
  <c r="P27" i="8"/>
  <c r="Q27" i="8" s="1"/>
  <c r="S27" i="8" s="1"/>
  <c r="P80" i="8"/>
  <c r="Q80" i="8" s="1"/>
  <c r="S80" i="8" s="1"/>
  <c r="P6" i="8"/>
  <c r="Q6" i="8" s="1"/>
  <c r="S6" i="8" s="1"/>
  <c r="P14" i="8"/>
  <c r="Q14" i="8" s="1"/>
  <c r="S14" i="8" s="1"/>
  <c r="P26" i="8"/>
  <c r="Q26" i="8" s="1"/>
  <c r="S26" i="8" s="1"/>
  <c r="P62" i="8"/>
  <c r="Q62" i="8" s="1"/>
  <c r="S62" i="8" s="1"/>
  <c r="P70" i="8"/>
  <c r="Q70" i="8" s="1"/>
  <c r="S70" i="8" s="1"/>
  <c r="P87" i="8"/>
  <c r="Q87" i="8" s="1"/>
  <c r="P95" i="8"/>
  <c r="Q95" i="8" s="1"/>
  <c r="S95" i="8" s="1"/>
  <c r="P19" i="8"/>
  <c r="Q19" i="8" s="1"/>
  <c r="S19" i="8" s="1"/>
  <c r="P67" i="8"/>
  <c r="Q67" i="8" s="1"/>
  <c r="S67" i="8" s="1"/>
  <c r="P88" i="8"/>
  <c r="Q88" i="8" s="1"/>
  <c r="P8" i="8"/>
  <c r="Q8" i="8" s="1"/>
  <c r="S8" i="8" s="1"/>
  <c r="P12" i="8"/>
  <c r="Q12" i="8" s="1"/>
  <c r="S12" i="8" s="1"/>
  <c r="P16" i="8"/>
  <c r="Q16" i="8" s="1"/>
  <c r="S16" i="8" s="1"/>
  <c r="P20" i="8"/>
  <c r="Q20" i="8" s="1"/>
  <c r="S20" i="8" s="1"/>
  <c r="P24" i="8"/>
  <c r="Q24" i="8" s="1"/>
  <c r="S24" i="8" s="1"/>
  <c r="P28" i="8"/>
  <c r="Q28" i="8" s="1"/>
  <c r="S28" i="8" s="1"/>
  <c r="P32" i="8"/>
  <c r="Q32" i="8" s="1"/>
  <c r="S32" i="8" s="1"/>
  <c r="P64" i="8"/>
  <c r="Q64" i="8" s="1"/>
  <c r="S64" i="8" s="1"/>
  <c r="P68" i="8"/>
  <c r="Q68" i="8" s="1"/>
  <c r="S68" i="8" s="1"/>
  <c r="P77" i="8"/>
  <c r="Q77" i="8" s="1"/>
  <c r="S77" i="8" s="1"/>
  <c r="P81" i="8"/>
  <c r="Q81" i="8" s="1"/>
  <c r="S81" i="8" s="1"/>
  <c r="P85" i="8"/>
  <c r="Q85" i="8" s="1"/>
  <c r="S85" i="8" s="1"/>
  <c r="P89" i="8"/>
  <c r="Q89" i="8" s="1"/>
  <c r="S89" i="8" s="1"/>
  <c r="P93" i="8"/>
  <c r="Q93" i="8" s="1"/>
  <c r="S93" i="8" s="1"/>
  <c r="P97" i="8"/>
  <c r="Q97" i="8" s="1"/>
  <c r="S97" i="8" s="1"/>
  <c r="P7" i="8"/>
  <c r="Q7" i="8" s="1"/>
  <c r="S7" i="8" s="1"/>
  <c r="P11" i="8"/>
  <c r="Q11" i="8" s="1"/>
  <c r="S11" i="8" s="1"/>
  <c r="P15" i="8"/>
  <c r="Q15" i="8" s="1"/>
  <c r="S15" i="8" s="1"/>
  <c r="P23" i="8"/>
  <c r="Q23" i="8" s="1"/>
  <c r="S23" i="8" s="1"/>
  <c r="P31" i="8"/>
  <c r="Q31" i="8" s="1"/>
  <c r="S31" i="8" s="1"/>
  <c r="P35" i="8"/>
  <c r="Q35" i="8" s="1"/>
  <c r="S35" i="8" s="1"/>
  <c r="P63" i="8"/>
  <c r="Q63" i="8" s="1"/>
  <c r="S63" i="8" s="1"/>
  <c r="P71" i="8"/>
  <c r="Q71" i="8" s="1"/>
  <c r="S71" i="8" s="1"/>
  <c r="P84" i="8"/>
  <c r="Q84" i="8" s="1"/>
  <c r="S84" i="8" s="1"/>
  <c r="P92" i="8"/>
  <c r="Q92" i="8" s="1"/>
  <c r="S92" i="8" s="1"/>
  <c r="P96" i="8"/>
  <c r="Q96" i="8" s="1"/>
  <c r="S96" i="8" s="1"/>
  <c r="P9" i="8"/>
  <c r="Q9" i="8" s="1"/>
  <c r="S9" i="8" s="1"/>
  <c r="P13" i="8"/>
  <c r="Q13" i="8" s="1"/>
  <c r="S13" i="8" s="1"/>
  <c r="P17" i="8"/>
  <c r="Q17" i="8" s="1"/>
  <c r="S17" i="8" s="1"/>
  <c r="P21" i="8"/>
  <c r="Q21" i="8" s="1"/>
  <c r="S21" i="8" s="1"/>
  <c r="P25" i="8"/>
  <c r="Q25" i="8" s="1"/>
  <c r="S25" i="8" s="1"/>
  <c r="P29" i="8"/>
  <c r="Q29" i="8" s="1"/>
  <c r="S29" i="8" s="1"/>
  <c r="P33" i="8"/>
  <c r="Q33" i="8" s="1"/>
  <c r="S33" i="8" s="1"/>
  <c r="P61" i="8"/>
  <c r="Q61" i="8" s="1"/>
  <c r="S61" i="8" s="1"/>
  <c r="P65" i="8"/>
  <c r="Q65" i="8" s="1"/>
  <c r="S65" i="8" s="1"/>
  <c r="P69" i="8"/>
  <c r="Q69" i="8" s="1"/>
  <c r="S69" i="8" s="1"/>
  <c r="P78" i="8"/>
  <c r="Q78" i="8" s="1"/>
  <c r="S78" i="8" s="1"/>
  <c r="P82" i="8"/>
  <c r="Q82" i="8" s="1"/>
  <c r="S82" i="8" s="1"/>
  <c r="P86" i="8"/>
  <c r="Q86" i="8" s="1"/>
  <c r="P90" i="8"/>
  <c r="Q90" i="8" s="1"/>
  <c r="S90" i="8" s="1"/>
  <c r="P94" i="8"/>
  <c r="Q94" i="8" s="1"/>
  <c r="S94" i="8" s="1"/>
  <c r="P98" i="8"/>
  <c r="Q98" i="8" s="1"/>
  <c r="S98" i="8" s="1"/>
  <c r="P15" i="11"/>
  <c r="R15" i="11" s="1"/>
  <c r="P16" i="11"/>
  <c r="R16" i="11" s="1"/>
  <c r="S301" i="8"/>
  <c r="O48" i="11"/>
  <c r="Q38" i="8"/>
  <c r="M38" i="8"/>
  <c r="Q46" i="8"/>
  <c r="M46" i="8"/>
  <c r="Q54" i="8"/>
  <c r="M54" i="8"/>
  <c r="Q39" i="8"/>
  <c r="M39" i="8"/>
  <c r="Q43" i="8"/>
  <c r="M43" i="8"/>
  <c r="Q47" i="8"/>
  <c r="M47" i="8"/>
  <c r="Q51" i="8"/>
  <c r="M51" i="8"/>
  <c r="Q55" i="8"/>
  <c r="M55" i="8"/>
  <c r="Q59" i="8"/>
  <c r="M59" i="8"/>
  <c r="Q42" i="8"/>
  <c r="M42" i="8"/>
  <c r="Q50" i="8"/>
  <c r="M50" i="8"/>
  <c r="Q58" i="8"/>
  <c r="M58" i="8"/>
  <c r="Q36" i="8"/>
  <c r="Q40" i="8"/>
  <c r="M40" i="8"/>
  <c r="Q44" i="8"/>
  <c r="M44" i="8"/>
  <c r="Q48" i="8"/>
  <c r="M48" i="8"/>
  <c r="Q52" i="8"/>
  <c r="M52" i="8"/>
  <c r="Q56" i="8"/>
  <c r="M56" i="8"/>
  <c r="Q60" i="8"/>
  <c r="M60" i="8"/>
  <c r="Q37" i="8"/>
  <c r="M37" i="8"/>
  <c r="Q41" i="8"/>
  <c r="M41" i="8"/>
  <c r="Q45" i="8"/>
  <c r="M45" i="8"/>
  <c r="Q49" i="8"/>
  <c r="M49" i="8"/>
  <c r="Q53" i="8"/>
  <c r="M53" i="8"/>
  <c r="Q57" i="8"/>
  <c r="M57" i="8"/>
  <c r="I14" i="27"/>
  <c r="R4" i="11"/>
  <c r="P5" i="8"/>
  <c r="M433" i="8" l="1"/>
  <c r="H7" i="27" s="1"/>
  <c r="H14" i="27" s="1"/>
  <c r="P98" i="9"/>
  <c r="Q16" i="9"/>
  <c r="S16" i="9" s="1"/>
  <c r="P48" i="11"/>
  <c r="R48" i="11"/>
  <c r="J9" i="27" s="1"/>
  <c r="S58" i="8"/>
  <c r="S42" i="8"/>
  <c r="S55" i="8"/>
  <c r="S47" i="8"/>
  <c r="S39" i="8"/>
  <c r="S46" i="8"/>
  <c r="S53" i="8"/>
  <c r="S45" i="8"/>
  <c r="S37" i="8"/>
  <c r="S56" i="8"/>
  <c r="S48" i="8"/>
  <c r="S40" i="8"/>
  <c r="S57" i="8"/>
  <c r="S49" i="8"/>
  <c r="S41" i="8"/>
  <c r="S60" i="8"/>
  <c r="S52" i="8"/>
  <c r="S44" i="8"/>
  <c r="S36" i="8"/>
  <c r="S50" i="8"/>
  <c r="S59" i="8"/>
  <c r="S51" i="8"/>
  <c r="S43" i="8"/>
  <c r="S54" i="8"/>
  <c r="S38" i="8"/>
  <c r="Q5" i="8"/>
  <c r="Q433" i="8" s="1"/>
  <c r="Q98" i="9" l="1"/>
  <c r="S5" i="8"/>
  <c r="S5" i="9"/>
  <c r="S433" i="8" l="1"/>
  <c r="J7" i="27" s="1"/>
  <c r="S98" i="9"/>
  <c r="J11" i="27" s="1"/>
  <c r="J14" i="27" l="1"/>
  <c r="M14" i="27" s="1"/>
  <c r="Z387" i="8"/>
  <c r="X387" i="8"/>
  <c r="X388" i="8"/>
  <c r="Z388" i="8"/>
</calcChain>
</file>

<file path=xl/sharedStrings.xml><?xml version="1.0" encoding="utf-8"?>
<sst xmlns="http://schemas.openxmlformats.org/spreadsheetml/2006/main" count="2087" uniqueCount="571">
  <si>
    <t>Weighing Scale</t>
  </si>
  <si>
    <t>Plant &amp; Machinery</t>
  </si>
  <si>
    <t>Office Equipments</t>
  </si>
  <si>
    <t>Computers</t>
  </si>
  <si>
    <t>Vehicles</t>
  </si>
  <si>
    <t xml:space="preserve">Sr. no </t>
  </si>
  <si>
    <t>Asset description</t>
  </si>
  <si>
    <t xml:space="preserve">Date of Capitalization </t>
  </si>
  <si>
    <t>Date of Valuation</t>
  </si>
  <si>
    <t xml:space="preserve">Salvage Value </t>
  </si>
  <si>
    <t xml:space="preserve">Depreciation factor </t>
  </si>
  <si>
    <t xml:space="preserve">Cost of Capitalization </t>
  </si>
  <si>
    <t>% Inflation</t>
  </si>
  <si>
    <t>Total Depreciation</t>
  </si>
  <si>
    <t>Net Depreciated Value</t>
  </si>
  <si>
    <t>Obsolescence Factor</t>
  </si>
  <si>
    <t>Current Depreciated Replacement Value</t>
  </si>
  <si>
    <t>TOTAL</t>
  </si>
  <si>
    <t>Sr. No.</t>
  </si>
  <si>
    <t>Description of Assets</t>
  </si>
  <si>
    <t>Date of Capitalization</t>
  </si>
  <si>
    <t>Salvage Value</t>
  </si>
  <si>
    <t>Depreciation Factor</t>
  </si>
  <si>
    <t>Cost of Capitalization</t>
  </si>
  <si>
    <t>Net Block</t>
  </si>
  <si>
    <t>Depreciation</t>
  </si>
  <si>
    <t>Depreciated Value</t>
  </si>
  <si>
    <t>Obselence Factor</t>
  </si>
  <si>
    <t>Current Depreciated Market Value</t>
  </si>
  <si>
    <t>Life Consumed                    (Years)</t>
  </si>
  <si>
    <t>Estimated Economic life of the Assets                                     (Years)</t>
  </si>
  <si>
    <t>Items</t>
  </si>
  <si>
    <t>Annexure</t>
  </si>
  <si>
    <t>Gross Current Replacement Cost (GCRC)</t>
  </si>
  <si>
    <t>B</t>
  </si>
  <si>
    <t>C</t>
  </si>
  <si>
    <t>E</t>
  </si>
  <si>
    <t>F</t>
  </si>
  <si>
    <t>Electrical Installation</t>
  </si>
  <si>
    <t>G</t>
  </si>
  <si>
    <t xml:space="preserve"> </t>
  </si>
  <si>
    <t>Notes:</t>
  </si>
  <si>
    <t>2. Asset items of different classes are grouped together and summarized seperately. Detailed valuation sheet with calculation can be referred in attached annexures.</t>
  </si>
  <si>
    <t>6. For evaluating the Gross current replacement cost of the machines and equipments, we have adopted the inflation rate occurred in the manufacturing of the respective commodity. For the same we have used the whole sale price index provided by the Government of India through www.eaindustry.nic.in</t>
  </si>
  <si>
    <t>Division</t>
  </si>
  <si>
    <t>Engineering</t>
  </si>
  <si>
    <t>Workshop Machinery</t>
  </si>
  <si>
    <t>OPENING BALACE AS ON 01-04-2001</t>
  </si>
  <si>
    <t>Weighing Machine</t>
  </si>
  <si>
    <t>ELETRONIC DIGITAL WEIGHING SCALE-500 KG CAPACITY</t>
  </si>
  <si>
    <t>ELECTRONIC DIGITAL WEIGHING SCALECAPACITY 5 TONS</t>
  </si>
  <si>
    <t>GODREJ MODEL GX 400 D - 4 TON CAPACITY DIESAL OPERATED FORKLIFT TRUCK</t>
  </si>
  <si>
    <t>FORKLIFT- 3 TON CAPACITY, MODEL AF 30D</t>
  </si>
  <si>
    <t>DIESEL FORKLIFT - 3 TON</t>
  </si>
  <si>
    <t>Forklift</t>
  </si>
  <si>
    <t>COMMON CHIMNEY ACCORDING TO AIR POLLUTION ACT. FORGING FURNACE NO 2A &amp; 2B</t>
  </si>
  <si>
    <t>2002 -2003</t>
  </si>
  <si>
    <t>2005 -2006</t>
  </si>
  <si>
    <t>2008 -2009</t>
  </si>
  <si>
    <t>2010 -2011</t>
  </si>
  <si>
    <t>2011 -2012</t>
  </si>
  <si>
    <t>2009 -2010</t>
  </si>
  <si>
    <t>2012 -2013</t>
  </si>
  <si>
    <t>2013 -2014</t>
  </si>
  <si>
    <t>Pollution Control Equipment</t>
  </si>
  <si>
    <t>Utilities</t>
  </si>
  <si>
    <t>PUG CUTTING MACHINE (ESAB)</t>
  </si>
  <si>
    <t>TIME RECORDER CLOCK MODEL  NO. CL-18/7</t>
  </si>
  <si>
    <t>HYDRAULIC HAND PALLET TROLLEY</t>
  </si>
  <si>
    <t xml:space="preserve">ARC WELDING TRANSFORMER MACHINE </t>
  </si>
  <si>
    <t>PUMP FOR POWDER COATING MACHINE WITH GUN</t>
  </si>
  <si>
    <t>PUNCHING MACHINE BIG</t>
  </si>
  <si>
    <t>FACE READER FOR ATTENDANCE &amp; ACCESS CONTROL , SMPS POWER SUPPLY AND BLANK PROXIMITY CARDS.</t>
  </si>
  <si>
    <t>INSTALLATION &amp; COMMISSIONING CHARGES OF FACE READER FOR ATTENDANCE &amp; ACCESS CONTROL SYSTEMS.</t>
  </si>
  <si>
    <t>ADROIT MINI SOFTWARE</t>
  </si>
  <si>
    <t>CC CAMERA- PVC OVERLAY, PVC INKJETA4 WHITE, OPTICAL FYBER CABLE ETC.</t>
  </si>
  <si>
    <t>CC CAMERA- FX 0.5 SQ ORN 1100V PVC IND ELE CEL</t>
  </si>
  <si>
    <t>CC CAMERA- DVR, CAMERA, POWER SUPPLY, BNC PLUGBRASS ETC.</t>
  </si>
  <si>
    <t>CC CAMERA- UPS APC600 VA, PVC PIPE, 12' TIE BELT, PVC INKJETSHEET WHITE</t>
  </si>
  <si>
    <t>CC CAMERA- FLEXIBLE PIPE &amp; TFT MONITOR</t>
  </si>
  <si>
    <t>CC CAMERA- OPTICLE FIBER REC GB S8V &amp; GB4V, VIDEO JACK ETC.</t>
  </si>
  <si>
    <t>CC CAMERA- FYBER TERMINATION BOX &amp; PALCOM F/O PIGTAIL</t>
  </si>
  <si>
    <t>CC CAMERA- PBC 4X4 BOX</t>
  </si>
  <si>
    <t>CC CAMERA- HDD 2.0</t>
  </si>
  <si>
    <t>CC CAMERA- VIDEO JACK</t>
  </si>
  <si>
    <t>CC CAMERA- RG 6F PVC CO-AXIAL 1100V.</t>
  </si>
  <si>
    <t>CC CAMERA- CAMERA GB 33I480F36J</t>
  </si>
  <si>
    <t>CC CAMERA- PVC OVERLAY, FX 0.5SQ GRY1100V PVC IND ELE CBL ETC.</t>
  </si>
  <si>
    <t>CC CAMERA- PVC INKJET A4 WHITE</t>
  </si>
  <si>
    <t>CC CAMERA- HDD SEAGATE SATA 2 TB</t>
  </si>
  <si>
    <t>CC CAMERA-32'' LED TV</t>
  </si>
  <si>
    <t>FOR CC CAMERA</t>
  </si>
  <si>
    <t>WEIGHT MACHINE- DIGITAL 500KG.</t>
  </si>
  <si>
    <t>AIR COMPRESSOR MODEL TS03120HN</t>
  </si>
  <si>
    <t>DAIKIN MAKE 1 TON A.C</t>
  </si>
  <si>
    <t>VOLTAS WATER COOLER 40 80 FSS-6010162</t>
  </si>
  <si>
    <t>REFRIGERATED AIR DRYER, MODEL: ZRD 002 AC</t>
  </si>
  <si>
    <t>HORIZON AIR COMPRESSURE - ELGI</t>
  </si>
  <si>
    <t>SURFACE GRINDING MACHINE</t>
  </si>
  <si>
    <t>CAMERA FOR BIMS, MAKE-FINE</t>
  </si>
  <si>
    <t>HYDRAULIC HAND PALLET TROLLY -2.5 TON</t>
  </si>
  <si>
    <t>TRANSFER FROM PLANT &amp; MACHINERY F.Y 2013-14</t>
  </si>
  <si>
    <t>TRANSFER FROM PLANT &amp; MACHINERY F.Y 2014-15.</t>
  </si>
  <si>
    <t>RECIPROCATING AIR COOLED SPLASH LUBRICATED COMPRESSOR</t>
  </si>
  <si>
    <t>HAND PALLET TROLLEY</t>
  </si>
  <si>
    <t>BELT GRINDING MACHINE</t>
  </si>
  <si>
    <t>INDUCE DRAFT COUNTER FLOW FRP COOLING TOWER</t>
  </si>
  <si>
    <t>HEAT EXCHANGER</t>
  </si>
  <si>
    <t>RADIATION CHECK METER</t>
  </si>
  <si>
    <t>Category</t>
  </si>
  <si>
    <t>PNEUMATIC TENSIONER &amp; SEALER</t>
  </si>
  <si>
    <t>2006 -2007</t>
  </si>
  <si>
    <t>2007 -2008</t>
  </si>
  <si>
    <t>CHAIR</t>
  </si>
  <si>
    <t>FEATHERLITE CHAIR - 17 Pcs.</t>
  </si>
  <si>
    <t>FEATHERLITE CHAIR - 25 Pcs.</t>
  </si>
  <si>
    <t>FEATHERLITE CHAIR - 23 Pcs.</t>
  </si>
  <si>
    <t>FEATHERLITE CHAIR - 40 PCS.</t>
  </si>
  <si>
    <t>EDEN CHAIR WITH HALF WRITING DESK</t>
  </si>
  <si>
    <t>BRACKET FAN WITHOUT BRACKET 1 H.P. 1440 RPM MOTOR 3 PHASE 415 VOLT.</t>
  </si>
  <si>
    <t>CONTROL PANEL- MAIN LT DISTRIBUTION PANEL - 415 VOLT</t>
  </si>
  <si>
    <t>SERVO CONTROLLED VOLTAGE STABILIZER</t>
  </si>
  <si>
    <t>VFD PANEL FOR SHORT BLASTING MACHINE</t>
  </si>
  <si>
    <t>AUTOMATIC SERVO CONTROL VOLTAGE STABILISER</t>
  </si>
  <si>
    <t>2004 -2005</t>
  </si>
  <si>
    <t>Inrtercom</t>
  </si>
  <si>
    <t>APPLE IPAD MINI</t>
  </si>
  <si>
    <t>APPLE IPAD MINI CAPDASE FOLDER CASE</t>
  </si>
  <si>
    <t>UPS 600VA, TFT 16' LED, ANTI VIRUS &amp; COMPUTER</t>
  </si>
  <si>
    <t>HP DESKTOP G2030</t>
  </si>
  <si>
    <t>Computer</t>
  </si>
  <si>
    <t>HP PAVILION 110-401IN DESKTOP PC INDIA.</t>
  </si>
  <si>
    <t>LASER JET PRINTER HO ORO M401N</t>
  </si>
  <si>
    <t>COMPUTER</t>
  </si>
  <si>
    <t>DESKTOP</t>
  </si>
  <si>
    <t>ACER DESKTOP</t>
  </si>
  <si>
    <t>SCANNER H.P 200 &amp; EPSON LX 310 PRINTER</t>
  </si>
  <si>
    <t>LASERJET PRINTER HP M126 nw</t>
  </si>
  <si>
    <t>HP. LAPTOP 240 G4 C13 T1A09PA</t>
  </si>
  <si>
    <t>ACER DESTOP &amp; CANON LBP2900B PRINTER</t>
  </si>
  <si>
    <t>LENOVO LAPTOP -80XLO40RIN (IP-320)</t>
  </si>
  <si>
    <t>ACER DESKTOP COMPUTER</t>
  </si>
  <si>
    <t>HP LJ M1005 PRINTER</t>
  </si>
  <si>
    <t>ACER DESKTOP COMPUTER - 3 NOS</t>
  </si>
  <si>
    <t>HP LJ PRINTER M403 DN</t>
  </si>
  <si>
    <t>HP LAPTOP,MICROSOFT OFFICE-2016 &amp; ANTI VIRUS</t>
  </si>
  <si>
    <t>ACER DESTOP COMPUTER</t>
  </si>
  <si>
    <t>HP LJ PRO MFP M126NW PRINTER</t>
  </si>
  <si>
    <t>DESKTOP COMPUTER</t>
  </si>
  <si>
    <t>PRINTER EPSON LX-310</t>
  </si>
  <si>
    <t>DESKTOP LENOVO WITH UPS</t>
  </si>
  <si>
    <t>LENOVO DESKTOP COMPUTER</t>
  </si>
  <si>
    <t>HP LASERJET PRINTER</t>
  </si>
  <si>
    <t>LENOVO M720Q TING COMPUTER</t>
  </si>
  <si>
    <t>LENOVO LAPTOP</t>
  </si>
  <si>
    <t>BRINELL HARDNESS TESTER</t>
  </si>
  <si>
    <t>MUFFLE FURNACE</t>
  </si>
  <si>
    <t>Office Equip</t>
  </si>
  <si>
    <t>AC</t>
  </si>
  <si>
    <t>BLUE STAR AC - 26 NOS</t>
  </si>
  <si>
    <t>Tube Well</t>
  </si>
  <si>
    <t>DEEP ELECTRICALLY HEATED CONTINUOUS MESH BELT TYPE HEAT TREATMENT FURNACE RATED POWER 50 KW &amp; SUITAB</t>
  </si>
  <si>
    <t>DEEP FURNACE WITH UNDER GROUND TANK</t>
  </si>
  <si>
    <t>RADIAL DRILLING MACHINE WITH COOLANT PUMP &amp; TANK</t>
  </si>
  <si>
    <t>NEW BOX BLADE ZONE CIVIL WORK &amp; FOUNDATION OF TRANSFER TROLLY &amp; FURNACE</t>
  </si>
  <si>
    <t>HYDRAULIC PRESS WITH POWER PACK UNIT.</t>
  </si>
  <si>
    <t>DRILL MACHINE ON NEW BOX BLADE ZONE</t>
  </si>
  <si>
    <t xml:space="preserve">STRAIGHTNING MACHINE ON NEW BOX BLADE ZONE </t>
  </si>
  <si>
    <t>FOR PAINT BOOTH- AIRLESS SPRAY PUMP SUCTION HOSE, TROLLY, AIR FILTER REGULATOR &amp; ADDITIONAL ITEMS.</t>
  </si>
  <si>
    <t>FOR PAINT BOOTH- SS TANK 50 LTRS AND STIRRER WITH FLAME PROOF MOTOR.</t>
  </si>
  <si>
    <t>PART MATERIAL FOR POWDER COATING PLANT</t>
  </si>
  <si>
    <t>GAS MANIFOLD SYSTES COATING PLANT BOOTH</t>
  </si>
  <si>
    <t>DUCTING EQUIPMENTS FOR PAINT BOOTH</t>
  </si>
  <si>
    <t>1  NO REFREGERATED AIR DRYER</t>
  </si>
  <si>
    <t>ADDITIONAL 28 POINT MANIFOLD &amp; DISMANTLING OF EXISTING PIPE LINE ETC. IN PAINTING BOOTH</t>
  </si>
  <si>
    <t>PANEL COOLING MOTOR PAINT BOOTH</t>
  </si>
  <si>
    <t>FOR PAINT BOOTH ADDITIONAL 28 POINT FOR GAS LINE</t>
  </si>
  <si>
    <t>SHOT BLASTING MACHINE &amp; DUST COLLECTOR</t>
  </si>
  <si>
    <t>150 MT CAPACITY HEAVY DUTY HYDRAULIC PRESS</t>
  </si>
  <si>
    <t>SEMI AUTO CUTTING MACHINE</t>
  </si>
  <si>
    <t xml:space="preserve">SPM FOR WEILDING OF TOOTH </t>
  </si>
  <si>
    <t xml:space="preserve">FULLY AUTOMATIC CUTTING MACHINE </t>
  </si>
  <si>
    <t>2-AXIS SERVO TWIN SPINDLE DRILLING &amp; "C" SHUNK SPM MACHINE</t>
  </si>
  <si>
    <t>AUTOMATIC GUN CONTRON PANEL,RECIPROCATOR WITH CONTROL CABINET FOR PAINT BOOTH</t>
  </si>
  <si>
    <t>DEEP ELECTRICALLY HEATED CONTINUOUS MESH BELT TYPE HEAT TREATMENT FURNACE,RATED POWER 76 KW &amp; SUITA</t>
  </si>
  <si>
    <t>COMBINED 3-HI LEVELER FOR PROFILE AND FLAT PLATES</t>
  </si>
  <si>
    <t>SEMI AUTO CUTTING MACHINE- LMG</t>
  </si>
  <si>
    <t>AIR-COOLED SCREW COMPRESSOR</t>
  </si>
  <si>
    <t>LMG MACHINE</t>
  </si>
  <si>
    <t>AGRO VERTICAL TURRET MILLING MACHINE ( TAIWAN MAKE )</t>
  </si>
  <si>
    <t>POWER PRESS MACHINE - 40 TON</t>
  </si>
  <si>
    <t>PARTS &amp; COMPONENTS FOR POWER PRESS MACHINE - 40 TON</t>
  </si>
  <si>
    <t>NANDY BRAND ALL STEEL FABRICATED HEAVY DUTY OPEN FRONT C TYPE BODY</t>
  </si>
  <si>
    <t>CONSTRUCTION SOLENOID &amp; ELECT HYDRAULIC PRESS 250 TON CAPACITY</t>
  </si>
  <si>
    <t>FOUNDATION COST OF POWER PRESS MACHINE - 250 TON</t>
  </si>
  <si>
    <t>FOUNDATION COST OF POWER PRESS MACHINE - 150 TON</t>
  </si>
  <si>
    <t>FOUNDATION COST OF POWER PRESS MACHINE - 400 TON</t>
  </si>
  <si>
    <t>POWER PRESS 200 MT &amp; 400 MT WITH MOTORS</t>
  </si>
  <si>
    <t>COBRA BANDSAW MACHINE SANTEC MAKE &amp; BLADE</t>
  </si>
  <si>
    <t>FOUNDATION COST FOR V.M.C (S.T.M) MACHINE</t>
  </si>
  <si>
    <t>STM BRAND CNC MACHINE</t>
  </si>
  <si>
    <t>INDUCTION HEATING FURNNACE -MEGATHERM</t>
  </si>
  <si>
    <t>SHORT BLASTING MACHINE</t>
  </si>
  <si>
    <t>SPM WELDING MACHINE &amp; 25KVAINDUCTION HEATING MACHINE</t>
  </si>
  <si>
    <t>Material Handling Equipment</t>
  </si>
  <si>
    <t>E.O.T CRANE</t>
  </si>
  <si>
    <t>HAND PALLET TRUCK</t>
  </si>
  <si>
    <t>CRANE MODEL HYDRA - ESCORTS</t>
  </si>
  <si>
    <t xml:space="preserve">PACWEL PNUEMATIC - TENSIONER &amp; SEALER </t>
  </si>
  <si>
    <t>HAND PALLET TRUCK CAPACITY 2.5 M.T</t>
  </si>
  <si>
    <t>ELECTRIC CHAIN HOIST - 1 TON</t>
  </si>
  <si>
    <t>TRANSFER FROM PLANT &amp; MACHINERY F.Y 2008-09</t>
  </si>
  <si>
    <t>TRANSFER FROM PLANT &amp; MACHINERY F.Y 2011-12.</t>
  </si>
  <si>
    <t>HYDRAULIC PALLET TRUCK CAPACITY -
2.5 M.T</t>
  </si>
  <si>
    <t>3TON * 7 MTR LIFT ELECT. WIRE ROPE HOIST WITH EM BRAKE</t>
  </si>
  <si>
    <t>ELECTRICAL CHAIN HOIST WITH TROLLY</t>
  </si>
  <si>
    <t>ELECTRIC CHAIN HOIST WITH TROLLY - 1 TON</t>
  </si>
  <si>
    <t>HYDROLIC PALLET TRUCK CAPACITY -2.5 M.T</t>
  </si>
  <si>
    <t>Cell Phone</t>
  </si>
  <si>
    <t>APPLE IPHONE SE16GB SPACE GRA-D</t>
  </si>
  <si>
    <t>MOBILE PHONE FOR MR. S. SHAH</t>
  </si>
  <si>
    <t>82.5 KVA KIRLOSKAR SILENT DISEL GENERATING SET</t>
  </si>
  <si>
    <t>82.5 KVA LIQUID COOLED 3 PHASE D.G.SET</t>
  </si>
  <si>
    <t>Rolls</t>
  </si>
  <si>
    <t>Refrigerator</t>
  </si>
  <si>
    <t>GODREJ RD EDGEPRO 205 TAF 4.2 RIZ REFRIGERATOR</t>
  </si>
  <si>
    <t>Steel Division</t>
  </si>
  <si>
    <t>FULLY ELECTRONIC WEIGHBRIDGE</t>
  </si>
  <si>
    <t>C.I.TEST WEIGHT 20 KG</t>
  </si>
  <si>
    <t>DESKTOP LENOVO COMPUTER</t>
  </si>
  <si>
    <t>BRAKET FAN 24"</t>
  </si>
  <si>
    <t>ETO CRANE SINGLE GIRDER</t>
  </si>
  <si>
    <t>ERECTION, COMMISSIONING &amp; INSTALLATION CHARGES FOR E.T.O CRANE</t>
  </si>
  <si>
    <t>Rolling Division</t>
  </si>
  <si>
    <t>C.I. HOUSING-02 PCS &amp; C.I. CAP -02 PCS.</t>
  </si>
  <si>
    <t>COAL PULVERIOSOR PLANT</t>
  </si>
  <si>
    <t>PINION STAND</t>
  </si>
  <si>
    <t>plant machinery line no-14</t>
  </si>
  <si>
    <t>MILL STAND WITH ACCESSORIES</t>
  </si>
  <si>
    <t>MILL STANDFOUNDATION BOLT &amp; LINES</t>
  </si>
  <si>
    <t>EJECTOR,FLY WHEEL WITH ASSCC &amp; GEAR CUPLING</t>
  </si>
  <si>
    <t>GEAR BOX WITH WOBBLERS &amp; GEAR CUPLING</t>
  </si>
  <si>
    <t>REDUCTION GEAR BOX WITH ASSCC, OIL LUBRICATION SYSTEM</t>
  </si>
  <si>
    <t>TILTING TABLE, PANEL &amp; PLC</t>
  </si>
  <si>
    <t>16 Ft LATHE MACHINE, RADIAL DRILL MACHINE WITH MOTOR</t>
  </si>
  <si>
    <t>FLAT SHEARING MACHINE</t>
  </si>
  <si>
    <t>ARC WELDING TRANSFORMER MACHINE WITH CABLE 600 AMP</t>
  </si>
  <si>
    <t>30 H.P. FAN CASTING WITH V-BELT DRIVE, SHAFT &amp; PULLY.</t>
  </si>
  <si>
    <t>DOOR FRAME METAL DETECTOR</t>
  </si>
  <si>
    <t>WELDING MACHINE</t>
  </si>
  <si>
    <t>GODEJ HAND HELD METAL DETECTOR</t>
  </si>
  <si>
    <t>LAYLAND 400 ENGINE (SECOND HAND)</t>
  </si>
  <si>
    <t>INDORE TYPE TRANSFORMER-3000KVA</t>
  </si>
  <si>
    <t>BATTERY CHARGER</t>
  </si>
  <si>
    <t>VCB PANEL</t>
  </si>
  <si>
    <t>LT PANEL BOARD</t>
  </si>
  <si>
    <t>7 LEAD ACID STORAGE BATTERY BANK</t>
  </si>
  <si>
    <t>L &amp; T ACB 2500AMP, 3 POLE, SI TYPE</t>
  </si>
  <si>
    <t>CONTACTOR CONTROLLED HARMONIC FILTER BANK</t>
  </si>
  <si>
    <t>ROLLING MILL DUTY MOTOR,750 KW/1000HP, 8 POLE</t>
  </si>
  <si>
    <t>ACB CONTROL PANEL</t>
  </si>
  <si>
    <t>INDORE TYPE TRANSFORMER - 3000KVA</t>
  </si>
  <si>
    <t>33KV,1250A, 26.3kA VCB OUTGOING PANEL</t>
  </si>
  <si>
    <t>ACB CONTROL PANEL- SPARES</t>
  </si>
  <si>
    <t>INSTALLATION CHARGES OF 33kV. Bkr AND TESTING CHARGES</t>
  </si>
  <si>
    <t>CONTROL PANEL FOR CONVEYING SYSTEMS</t>
  </si>
  <si>
    <t>ACER DESKTOP &amp; TFT  MONITOR</t>
  </si>
  <si>
    <t>LENOVO LAPTOP 80F600A71H (B40800</t>
  </si>
  <si>
    <t>CANON L J 6230DN PRINTER</t>
  </si>
  <si>
    <t>DESKTOP - LENOVO</t>
  </si>
  <si>
    <t>LENOVO COMPUTERS</t>
  </si>
  <si>
    <t>SHAPPING MACHINE - 30"</t>
  </si>
  <si>
    <t>LATHE MACHINE - 16 FT.</t>
  </si>
  <si>
    <t>Workshop machinery</t>
  </si>
  <si>
    <t>DOUBLE GIRDER BOX TYPE E.O.T CRANE-5 TON</t>
  </si>
  <si>
    <t>Rolling Mill Rolls</t>
  </si>
  <si>
    <t>STEEL ROLLS FOR STAND NO 1 &amp; 2</t>
  </si>
  <si>
    <t>EN-9 STEEL ROLLS FOR STAND NO. 2</t>
  </si>
  <si>
    <t>EN-9 STEEL ROLLS FOR STAND NO. 1</t>
  </si>
  <si>
    <t>ALLOY STEEL BASED ROLL FOR STAND 3</t>
  </si>
  <si>
    <t xml:space="preserve">EN-9 STEEL ROLLS FOR STAND NO. 1 &amp; </t>
  </si>
  <si>
    <t>CHILLED ROLL</t>
  </si>
  <si>
    <t>STEEL ROLLS</t>
  </si>
  <si>
    <t>CLASS-4, FORGED ROLLS</t>
  </si>
  <si>
    <t>SG ROLLS</t>
  </si>
  <si>
    <t>ADAMITE ROLLS</t>
  </si>
  <si>
    <t xml:space="preserve">rolls no. 35 </t>
  </si>
  <si>
    <t>EN-9 STEEL ROLLS</t>
  </si>
  <si>
    <t>ROLLS</t>
  </si>
  <si>
    <t>CLASS -IV, FORGED ROLL</t>
  </si>
  <si>
    <t>ADAMITE ROLLS FOR STAND 3 &amp; 4</t>
  </si>
  <si>
    <t>ASG ROLLS</t>
  </si>
  <si>
    <t>ROLLS WITH SIDE GROOVES</t>
  </si>
  <si>
    <t>ADMITED ROLLS BD 335MM X 500MM BL &amp; BD 320MM X 50 BL</t>
  </si>
  <si>
    <t>FORGED ROLL- CLASS-IV</t>
  </si>
  <si>
    <t>FORGED &amp; MACHINED WITH 4 GROOVE WOBBLER (EN-9 STEEL ROLLS)</t>
  </si>
  <si>
    <t>CLASS-IV, FORGED ROLL</t>
  </si>
  <si>
    <t>ADAMITED &amp; SG IRON ROLLS</t>
  </si>
  <si>
    <t>ALLOY STEEL ROLLS &amp; S.G.ROLLS</t>
  </si>
  <si>
    <t>EN-9 STEEL ROLLS &amp; CLASS-IV, FORGED ROLL</t>
  </si>
  <si>
    <t>CLASS -IV, FORGED ROLLS</t>
  </si>
  <si>
    <t>S.G.IRON ROLLS &amp; CHILLED ROLLS (F/B)</t>
  </si>
  <si>
    <t>S.G.IRON ROLLS (F/B)</t>
  </si>
  <si>
    <t>ALLOY STEEL ROLLS</t>
  </si>
  <si>
    <t>BLUE STAR A.C - 2 TON SPLIT</t>
  </si>
  <si>
    <t>BLUE STAR SPLIT AC - 1 TON</t>
  </si>
  <si>
    <t>BOLERO PLUS AMBULANCE AC BS-IV</t>
  </si>
  <si>
    <t>TATA STARBUS EX 24+1 S LP 407/34 BS-IV</t>
  </si>
  <si>
    <t>Machine Division</t>
  </si>
  <si>
    <t>HPDESKTOP, UPS 600VA &amp; ANTI VIRUS</t>
  </si>
  <si>
    <t>LASERJET PRINTER HP 1005</t>
  </si>
  <si>
    <t>HP DESKTOP, TFT MONITOR,LGDVD</t>
  </si>
  <si>
    <t>ACER DESKTOP,  MONITOR</t>
  </si>
  <si>
    <t>LENOVO LAPTOP 80E503FFIH</t>
  </si>
  <si>
    <t>ACER DESKTOP, MS WINDO,UPS</t>
  </si>
  <si>
    <t>ASUS-LAPTOP</t>
  </si>
  <si>
    <t>BRACKET FAN 24'' SWEEP</t>
  </si>
  <si>
    <t>CELLO CHAIR</t>
  </si>
  <si>
    <t>OFFICE TABLE</t>
  </si>
  <si>
    <t>Material handling Equipment</t>
  </si>
  <si>
    <t>FORKLIFT - 3 TON CAPACITY</t>
  </si>
  <si>
    <t>ELECTRIC TROLLY -2 TON CAPACITY &amp; CHAIN PULLY 500 KG CAPACITY</t>
  </si>
  <si>
    <t>ELECTRIC CHAIN HOIST  -2 TON CAPACITY</t>
  </si>
  <si>
    <t>MONO RAIL FOR NEW SHED WITH HANGING PLATE</t>
  </si>
  <si>
    <t>MONO RAIL FOR NEW SHED FOR HANGING JOIST</t>
  </si>
  <si>
    <t>ELECTRIC HOIST WITH ELECTRIC TROLLEY</t>
  </si>
  <si>
    <r>
      <t xml:space="preserve">Operational Life Consumed                    </t>
    </r>
    <r>
      <rPr>
        <i/>
        <sz val="10"/>
        <color theme="1"/>
        <rFont val="Calibri"/>
        <family val="2"/>
        <scheme val="minor"/>
      </rPr>
      <t>(yrs)</t>
    </r>
  </si>
  <si>
    <r>
      <t xml:space="preserve">Estimated Economic life of the Assets                                     </t>
    </r>
    <r>
      <rPr>
        <i/>
        <sz val="10"/>
        <color theme="1"/>
        <rFont val="Calibri"/>
        <family val="2"/>
        <scheme val="minor"/>
      </rPr>
      <t>(Years)</t>
    </r>
  </si>
  <si>
    <r>
      <t xml:space="preserve">Net Block as on </t>
    </r>
    <r>
      <rPr>
        <i/>
        <sz val="10"/>
        <color theme="1"/>
        <rFont val="Calibri"/>
        <family val="2"/>
        <scheme val="minor"/>
      </rPr>
      <t>(31.01.21)</t>
    </r>
  </si>
  <si>
    <r>
      <t xml:space="preserve">Estimated Reproduction Cost of the Asset                                                                    </t>
    </r>
    <r>
      <rPr>
        <i/>
        <sz val="10"/>
        <color theme="1"/>
        <rFont val="Calibri"/>
        <family val="2"/>
        <scheme val="minor"/>
      </rPr>
      <t>(as per CCI)</t>
    </r>
  </si>
  <si>
    <t>HYDROLIC HAND TROLLY CAPACITY 2.5 TON</t>
  </si>
  <si>
    <t>COMPRESSOR WITH 30HP,1440 RPM MOTOR (OLD &amp; USED)</t>
  </si>
  <si>
    <t>CHAIN PULLEY BLOCK</t>
  </si>
  <si>
    <t>MANUAL HAND STACKER</t>
  </si>
  <si>
    <t>VIBRATOR MACHINE 4' CAPACITY</t>
  </si>
  <si>
    <t>WELDING MACHINE 400 AMP</t>
  </si>
  <si>
    <t>POWDER COATING MACHINE-MODEL PMG01</t>
  </si>
  <si>
    <r>
      <t xml:space="preserve">Life Consumed                   </t>
    </r>
    <r>
      <rPr>
        <i/>
        <sz val="10"/>
        <color theme="1"/>
        <rFont val="Calibri"/>
        <family val="2"/>
        <scheme val="minor"/>
      </rPr>
      <t xml:space="preserve"> (Years)</t>
    </r>
  </si>
  <si>
    <r>
      <t xml:space="preserve">Estimated Economic life of the Assets                                    </t>
    </r>
    <r>
      <rPr>
        <i/>
        <sz val="10"/>
        <color theme="1"/>
        <rFont val="Calibri"/>
        <family val="2"/>
        <scheme val="minor"/>
      </rPr>
      <t xml:space="preserve"> (Years)</t>
    </r>
  </si>
  <si>
    <r>
      <t xml:space="preserve">Life Consumed                    </t>
    </r>
    <r>
      <rPr>
        <i/>
        <sz val="10"/>
        <color theme="1"/>
        <rFont val="Calibri"/>
        <family val="2"/>
        <scheme val="minor"/>
      </rPr>
      <t>(Years)</t>
    </r>
  </si>
  <si>
    <t>Foundary Division</t>
  </si>
  <si>
    <t>Foundary division</t>
  </si>
  <si>
    <t>PENCIL GRINDING MACHINE</t>
  </si>
  <si>
    <t>PVC WATER RESERVE TANK CAPACITY 10000 LTR.</t>
  </si>
  <si>
    <t xml:space="preserve">PHEUMATIC CHIPPING MACHINE </t>
  </si>
  <si>
    <t>PURE AQUA INSTANT WATER PURIFIER</t>
  </si>
  <si>
    <t>PRE FILTER &amp; DIVIDER VULBE.</t>
  </si>
  <si>
    <t>PALAT CAR &amp; LABOUR TOOL BOX FABRICATION</t>
  </si>
  <si>
    <t>RAIL EXTENTION , PALAT CAR &amp; TRANSFER TROLLEY FABRICATION</t>
  </si>
  <si>
    <t>PNEUMATIC PENCIL GRINDING MACHINE</t>
  </si>
  <si>
    <t>PNEUMATIC DRILL MACHINE</t>
  </si>
  <si>
    <t>400 KG. TREATMENT LADEL WITH COVER</t>
  </si>
  <si>
    <t>EPCO DOUBLE ENDED BENCH GRINDER -1 NO</t>
  </si>
  <si>
    <t>PEDESTAL GRINDING MACHINE</t>
  </si>
  <si>
    <t>HYDROLIC HAND TROLLY CAPACITY -2.5 TON</t>
  </si>
  <si>
    <t>FRP COOLING TOWER</t>
  </si>
  <si>
    <t>INDUSTRIAL WATER PURIFIER (EUREKAFORBES)</t>
  </si>
  <si>
    <t>CHISEL MACHINE &amp; ANGLE CUTTER GRINDING MACHINE 5"</t>
  </si>
  <si>
    <t>ANGLE CUTTER GRINDING MACHINE - 4" &amp; 7"</t>
  </si>
  <si>
    <t>NBC SUCCESS HEAVY DUTY PALLET RACK</t>
  </si>
  <si>
    <t>MAGNETIC DRILL MACHINE</t>
  </si>
  <si>
    <t>S.G. TREATMENT LADEL - 1000 KG &amp; 600 KG &amp; GEAR TILTING BOTTOM POURING LADLE</t>
  </si>
  <si>
    <t>NBC SUCESS HEAVY DUTY PALLET RACK</t>
  </si>
  <si>
    <t>NBC SUCCESS HEAVY DUTY STEEL RACK</t>
  </si>
  <si>
    <t>GODREJ HAND HELD METAL DETECTOR</t>
  </si>
  <si>
    <t>FACE READER &amp; SMPS</t>
  </si>
  <si>
    <t>C.I.PALLET CAR</t>
  </si>
  <si>
    <t>NBC SUCCESS HEAVY DUTY STEEL RACK &amp; DRUM PALLET</t>
  </si>
  <si>
    <t>LED FILM VIEWER</t>
  </si>
  <si>
    <t>CHISEL MACHINE</t>
  </si>
  <si>
    <t>VERNIER CALIPER</t>
  </si>
  <si>
    <t>ELECTRICAL CHAIN HOIST - 1TON</t>
  </si>
  <si>
    <t>ELEC.CHAIN HOIST - 0.5 TON X 13 MTRSAFELIFT BRAND WITH T.C.</t>
  </si>
  <si>
    <t>ELEC.TROLLEY - 1 TON SAFELIFT</t>
  </si>
  <si>
    <t>HYDROLIC HAND TROLLY CAPACTY 2.5 TON</t>
  </si>
  <si>
    <t>DOUBLE DIRDER ETO CRANE</t>
  </si>
  <si>
    <t>DOUBLE DIRDER ETO CRANE - AL SHROUDED BUS BAR</t>
  </si>
  <si>
    <t xml:space="preserve">LIP POURING LADEL </t>
  </si>
  <si>
    <t>ELECTRIC TROLLY &amp; CHAIN HOIST - 1 TON</t>
  </si>
  <si>
    <t>ERECTION &amp; COMMISSIONING OF DG ETO CRANE &amp; DSL</t>
  </si>
  <si>
    <t>UNDER SLUNG CRANE -1TON</t>
  </si>
  <si>
    <t>ERECTION &amp; COMMISSIONING CHARGES OF CRANE</t>
  </si>
  <si>
    <t>ELECTRICAL CHAIN HOIST</t>
  </si>
  <si>
    <t>ELECTRICAL CHAIN HOIST 1 TON CAPACITY</t>
  </si>
  <si>
    <t>ELECTRICAL CHAIN HOIST 1 TON &amp; 500KG CAPACITY</t>
  </si>
  <si>
    <t>UNDER SLING CRANE - 3 TON</t>
  </si>
  <si>
    <t>AMSTEL HIGH TEMPERATUTE CRANE SCALE, CAPACITY - 5 TON</t>
  </si>
  <si>
    <t>ELECTRIC CHAIN HOIST WITH TROLLEY -1 TON</t>
  </si>
  <si>
    <t>ELECTRIC CHAIN HOIST  -1 TON</t>
  </si>
  <si>
    <t>ALUMINIUM LADDER</t>
  </si>
  <si>
    <t>ELECTRIC CHAIN HOIST WITH TROLLY</t>
  </si>
  <si>
    <t>DOUBLE GIRDER ETO CRANE</t>
  </si>
  <si>
    <t>ELECTRIC CHAIN HOIST WITH OUT TROLLY CAPACITY 1 TON</t>
  </si>
  <si>
    <t>ELECTRIC WINCH WITH BRAKE MOTOR</t>
  </si>
  <si>
    <t>ELECTRONIC DIGITAL CRANE SCALE</t>
  </si>
  <si>
    <t>GEAR TILTING BOTTOM POURING LADLE- CAPACITY 0.6 TON</t>
  </si>
  <si>
    <t>ELECTRIC CHAIN HOIST WITH TROLLY &amp; WITHIUT TROLLY</t>
  </si>
  <si>
    <t>ELECTRIC HOIST WITH TROLLEY</t>
  </si>
  <si>
    <t>GOODS LIFT CARRIAGE TYPE - 1 TON</t>
  </si>
  <si>
    <t>ELECTRIC CAAIN HOIST WITH TROLLY CAPACITY 500 KG.</t>
  </si>
  <si>
    <t>BOTTOM POURING LADDLE - 1.2 TON</t>
  </si>
  <si>
    <t>GOODS LIFT CARRIAGE - 1 TON</t>
  </si>
  <si>
    <t>S G TREATMENT LADLE - CAPACITY 600 KG</t>
  </si>
  <si>
    <t>ELECTRIC ROPE HOIST WITH MOTORISED C.T &amp; WITH OUT MOTORISED C.T</t>
  </si>
  <si>
    <t>ELECTRIC ROPE HOIST WITH MOTORISED C.T - 2MT</t>
  </si>
  <si>
    <t>MOTORISED C.T FOR 1 TON ROPE HOIST</t>
  </si>
  <si>
    <t>CROSS TROLLEY CAPACITY 5 MT</t>
  </si>
  <si>
    <t>ERECTION &amp; COMMISSIONING CHARGES 5T/2T</t>
  </si>
  <si>
    <t>ETO CRANE SINGLE GRIDER WITH DSL SYSTEMS</t>
  </si>
  <si>
    <t>ELECTRIC CHAIN HOIST WITHOUT TROLLY CAPACITY 1 TON</t>
  </si>
  <si>
    <t>AMSTEL ELECTRIC HIGH TEMPERATURE CRANE WEIGHING SCALE</t>
  </si>
  <si>
    <t>ELECTRONIC DIGITAL WEIGHING SCALE - CAPACITY 2000 KG</t>
  </si>
  <si>
    <t>ELECTRONIC DIGITAL WEING SCALE - 2000 KG</t>
  </si>
  <si>
    <t>ELECTRONIC DIGITAL WEING SCALE</t>
  </si>
  <si>
    <t>ELECTRONIC DIGITAL WEIGHING SCALE</t>
  </si>
  <si>
    <t xml:space="preserve">ELECTRICAL CHAIN HOIST </t>
  </si>
  <si>
    <t>CORE SHOOTER MACHINE</t>
  </si>
  <si>
    <t>FOUNDATION COST OF CORE SHOOTER MACHINE</t>
  </si>
  <si>
    <t>OIL FIRED VERTICAL LADLE PRE-HEATER 1 TON LADLE CAPACITY</t>
  </si>
  <si>
    <t>FUEL - FURNACE OIL/KEROSENE HEAT- LESS AIR DRYER</t>
  </si>
  <si>
    <t>NOBAKE CNTINUOUS SAND MIXTURE MACHINE</t>
  </si>
  <si>
    <t>CO2 GASSING SYSTEM</t>
  </si>
  <si>
    <t>ELGI ROTARY SCREW TYPE AIR COMPRESSOR</t>
  </si>
  <si>
    <t>ELGI REFRIGERATED AIR DRVER</t>
  </si>
  <si>
    <t>AUTOMATIC AMINE COLD BOX CORE SHOOTER MACHINE</t>
  </si>
  <si>
    <t>CORE BOX FOR AUTOMATIC AMINE COLD BOX CORE SHOOTER MACHINE</t>
  </si>
  <si>
    <t>MOULDING MACHINE SMFA 450</t>
  </si>
  <si>
    <t>PEDESTAL GRAINDING MACHINE</t>
  </si>
  <si>
    <t>INDUCTION FURNACE - STATIC
FREQUENCY CONVERTER, CLOSE LOOP
COOLING UNIT &amp; REMOTE CONTROL DESK</t>
  </si>
  <si>
    <t>INDUCTION FURNACE- POWER SCURCE
ACCESSORIES, HYDRAULIC POWER
PACK ACCESSORIES &amp; CAPACITOR BANK ASSEMBLY</t>
  </si>
  <si>
    <t>INDUCTION FURNACE- DC CHOKE &amp;,HYDRAULIC POWER PACK</t>
  </si>
  <si>
    <t>INDUCTION FURNACE- CRUCIBLE ACCESSORIES</t>
  </si>
  <si>
    <t>INDUCTION FURNACE CRUCIBLE &amp; PART OF CRUCIBLE ACCESSORIES</t>
  </si>
  <si>
    <t>INDUCTION FURNACE CRUCIBLE</t>
  </si>
  <si>
    <t>FOUNDATION,COLUMNS,BEAM WITH ROOF SLAB LABOUR COST FOR 750 KW FURNACE</t>
  </si>
  <si>
    <t>ELGI SCREW TYPE AIR COMPRESSOR,AIR DRYER &amp; FILTER</t>
  </si>
  <si>
    <t>MACHINERY FOR FORMING FOUNDRY MOLDS OF SAND &amp; FOUNDRY MACHINERY PARTS ACCESSORIES</t>
  </si>
  <si>
    <t>MACHINERY PARTS ACCESSORIES BUCKET ELEVATOR</t>
  </si>
  <si>
    <t>DOSING SYSTEM WITH BENTONITE</t>
  </si>
  <si>
    <t>FEEDER BELT CONVEYOR TO FEED COPE SAND</t>
  </si>
  <si>
    <t>HYDRAULIC POWER PACK FOR PULLER WITH HYD.PIPW,TRANSFER CAR ETC</t>
  </si>
  <si>
    <t>AIR COMPRESSOR, REFRIGRATION AIR DRYER, AIR RECEIVERTANK</t>
  </si>
  <si>
    <t xml:space="preserve">CNC MACHINE </t>
  </si>
  <si>
    <t>SHIZOUKA VMC MACHINE</t>
  </si>
  <si>
    <t>AIR COMPRESSOR FOR POWDER COATING PLANT</t>
  </si>
  <si>
    <t>PART MATERIALS FOR POWDER COATING PLANT</t>
  </si>
  <si>
    <t>HEAT-LESS AIR DRYER,AIR RECIVER &amp; MOISTURE FILTER FOR POWDER COATING PLANT</t>
  </si>
  <si>
    <t>CONVEYOR SYSTEMS FOR POWDER COATING PLANT</t>
  </si>
  <si>
    <r>
      <t xml:space="preserve">Estimated Reproduction Cost of the Asset                                                                    </t>
    </r>
    <r>
      <rPr>
        <i/>
        <sz val="11"/>
        <color theme="1"/>
        <rFont val="Calibri"/>
        <family val="2"/>
      </rPr>
      <t>(as per WPI)</t>
    </r>
  </si>
  <si>
    <r>
      <t xml:space="preserve">Estimated Reproduction Cost of the Asset                                                                    </t>
    </r>
    <r>
      <rPr>
        <i/>
        <sz val="11"/>
        <rFont val="Calibri"/>
        <family val="2"/>
      </rPr>
      <t>(as per WPI)</t>
    </r>
  </si>
  <si>
    <r>
      <t xml:space="preserve">Estimated Reproduction Cost of the Asset                                                                    </t>
    </r>
    <r>
      <rPr>
        <i/>
        <sz val="11"/>
        <color theme="1"/>
        <rFont val="Calibri"/>
        <family val="2"/>
        <scheme val="minor"/>
      </rPr>
      <t>(as per CCI)</t>
    </r>
  </si>
  <si>
    <r>
      <t xml:space="preserve">Estimated Reproduction Cost of the Asset                                                                    </t>
    </r>
    <r>
      <rPr>
        <i/>
        <sz val="11"/>
        <color theme="1"/>
        <rFont val="Calibri"/>
        <family val="2"/>
        <scheme val="minor"/>
      </rPr>
      <t>(as per WPI)</t>
    </r>
  </si>
  <si>
    <t>Calendar Year</t>
  </si>
  <si>
    <t>Index</t>
  </si>
  <si>
    <t>Meter panel= VFD/VCB panel</t>
  </si>
  <si>
    <t>relay= stabilizer</t>
  </si>
  <si>
    <t>Inflation</t>
  </si>
  <si>
    <t>AC motor= motor</t>
  </si>
  <si>
    <t>Fan= Bracket fan</t>
  </si>
  <si>
    <t>Transformer</t>
  </si>
  <si>
    <t>Air Compressor= Compressor</t>
  </si>
  <si>
    <t xml:space="preserve"> Furnace</t>
  </si>
  <si>
    <t>Battery</t>
  </si>
  <si>
    <t>Hydraullic Equip.= Hydraullic Press</t>
  </si>
  <si>
    <t>Hydraullic Pumps</t>
  </si>
  <si>
    <t>Consumer Electronics= led</t>
  </si>
  <si>
    <t>Generator</t>
  </si>
  <si>
    <t>Welding Machine</t>
  </si>
  <si>
    <t>Cranes= forklift</t>
  </si>
  <si>
    <t>Conveyor</t>
  </si>
  <si>
    <t xml:space="preserve"> Grinding or polishing machine</t>
  </si>
  <si>
    <t>Drill machine</t>
  </si>
  <si>
    <t>General Purpose machines= lathe, CNC, VMC, shaping, AGRO VERTICAL TURRET MILLING MACHINE ( TAIWAN MAKE )</t>
  </si>
  <si>
    <t>Manufacture of metal-forming machinery and machine tools= Rolls, pug cutting &amp; punching machine, short blasting, FULLY AUTOMATIC CUTTIN, POWDER COATING MACHINE, NOBAKE CNTINUOUS SAND MIXTURE MACHINE, MOULDING MACHINE, 143-146, 409-412</t>
  </si>
  <si>
    <t>Water purifier= coole &amp; purifier</t>
  </si>
  <si>
    <t>cooling tower</t>
  </si>
  <si>
    <t>Gear box= gear</t>
  </si>
  <si>
    <t>SPM= PART MATERIALS FOR POWDER COATING PLANT, cooling tower, dosing, 125,126,128,164,394</t>
  </si>
  <si>
    <t xml:space="preserve"> Material Handling equipment- Pallet Trolly, weighing machine, lift, chain hoist trolly, mono rail, ladle, pallet car, rack, mill stand, pinion stand, 139, 147, 189</t>
  </si>
  <si>
    <t>D</t>
  </si>
  <si>
    <t>Lab Equipment</t>
  </si>
  <si>
    <t>A</t>
  </si>
  <si>
    <t>3. M/s. Nipha Exports Private Limited has provided us the Fixed Asset Register (FAR) for the purpose of Valuation. This FAR has the capitalization of the items based on the capex incurred under various heads and shown it in under various phases.Hence, for the purpose of Valuation we have taken the FAR having capex incurred.</t>
  </si>
  <si>
    <t>4. For evaluating useful life for calculation of depreciation,Chart of Companies Act-2013 and finally general practical trend of machinery plants are referred</t>
  </si>
  <si>
    <t>7. The useful life of machinery &amp; equipment is taken as  3 – 25 years.</t>
  </si>
  <si>
    <t>8.For evaluating the Gross Current Replacement Cost of the machines and equipments, we have considered inflation index for similar machinery (having same technology) from the website of economic advisor of industries (a government of India entity).</t>
  </si>
  <si>
    <t>SUMMARY- VALUATION OF PLANT &amp; MACHINERY AND OTHER FIXED ASSETS OF | R.S DAG NO. 407, 408, 409, 410 AND R.S KHAITAN NO. 197 &amp; 434, MOUZA- DAKSHIN RAJYADHARPUR, P.O &amp; P.S- SERAMPORE, DISTRICT- HOOGLY, WEST BENGAL</t>
  </si>
  <si>
    <t>ENCLOSURE-G:  VALUATION OF VEHICLES CAPITALIZED IN  | M/S. NIPHA EXPORTS PVT. LTD. | R.S DAG NO. 407, 408, 409, 410 AND R.S KHAITAN NO. 197 &amp; 434, MOUZA- DAKSHIN RAJYADHARPUR, P.O &amp; P.S- SERAMPORE, DISTRICT- HOOGLY, WEST BENGAL</t>
  </si>
  <si>
    <t>ENCLOSURE-F:  VALUATION OF WORK IN PROGRESS CAPITALIZED IN  | M/S. NIPHA EXPORTS PVT. LTD. | R.S DAG NO. 407, 408, 409, 410 AND R.S KHAITAN NO. 197 &amp; 434, MOUZA- DAKSHIN RAJYADHARPUR, P.O &amp; P.S- SERAMPORE, DISTRICT- HOOGLY, WEST BENGAL</t>
  </si>
  <si>
    <t>ENCLOSURE-E: VALUATION OF COMPUTERS CAPITALIZED IN  | M/S. NIPHA EXPORTS PVT. LTD. | R.S DAG NO. 407, 408, 409, 410 AND R.S KHAITAN NO. 197 &amp; 434, MOUZA- DAKSHIN RAJYADHARPUR, P.O &amp; P.S- SERAMPORE, DISTRICT- HOOGLY, WEST BENGAL</t>
  </si>
  <si>
    <t>ENCLOSURE-D: VALUATION OF OFFICE AND EQUIPMENTS  CAPITALIZED IN |M/S. NIPHA EXPORTS PVT. LTD. | R.S DAG NO. 407, 408, 409, 410 AND R.S KHAITAN NO. 197 &amp; 434, MOUZA- DAKSHIN RAJYADHARPUR, P.O &amp; P.S- SERAMPORE, DISTRICT- HOOGLY, WEST BENGAL</t>
  </si>
  <si>
    <t>ENCLOSURE-C: VALUATION OF ELECTRICAL INSTALLATION CAPITALIZED IN  | M/S. NIPHA EXPORTS PVT. LTD. | R.S DAG NO. 407, 408, 409, 410 AND R.S KHAITAN NO. 197 &amp; 434, MOUZA- DAKSHIN RAJYADHARPUR, P.O &amp; P.S- SERAMPORE, DISTRICT- HOOGLY, WEST BENGAL</t>
  </si>
  <si>
    <t>ENCLOSURE-B: VALUATION OF FURNITYRE AND FIXTURES  CAPITALIZED IN  | M/S. NIPHA EXPORTS PVT. LTD. | R.S DAG NO. 407, 408, 409, 410 AND R.S KHAITAN NO. 197 &amp; 434, MOUZA- DAKSHIN RAJYADHARPUR, P.O &amp; P.S- SERAMPORE, DISTRICT- HOOGLY, WEST BENGAL</t>
  </si>
  <si>
    <t>ENCLOSURE-A: VALUATION OF PLANT AND MACHINERY CAPITALIZED IN  | M/S. NIPHA EXPORTS PVT. LTD. | R.S DAG NO. 407, 408, 409, 410 AND R.S KHAITAN NO. 197 &amp; 434, MOUZA- DAKSHIN RAJYADHARPUR, P.O &amp; P.S- SERAMPORE, DISTRICT- HOOGLY, WEST BENGAL</t>
  </si>
  <si>
    <t>PRINTER MACHINE EBS - 250</t>
  </si>
  <si>
    <t>FOR CC CAMERA, DVR,NVR ETC.</t>
  </si>
  <si>
    <t>CC CAMERA INSTALLATION &amp; CABLING LYNING CHARGES</t>
  </si>
  <si>
    <t>N1</t>
  </si>
  <si>
    <t>G1</t>
  </si>
  <si>
    <t>difference G1</t>
  </si>
  <si>
    <t>Diff N1</t>
  </si>
  <si>
    <t>Diff G1</t>
  </si>
  <si>
    <t>Diff  G1</t>
  </si>
  <si>
    <t>diff G1</t>
  </si>
  <si>
    <t>Steel Structure</t>
  </si>
  <si>
    <t>For Powder Coating plant</t>
  </si>
  <si>
    <t>OFFICE TABLE &amp; COMPUTER TABLE</t>
  </si>
  <si>
    <t>FEATHERLITE CHAIRS</t>
  </si>
  <si>
    <t>CONTROL PANEL</t>
  </si>
  <si>
    <t>CONTROL PANEL ( UTILITY PANELBOARD)</t>
  </si>
  <si>
    <t>CYCLOPS- 055L-2F PYROMETER WITH CASE AND RECHARGEABLE BATTERY PACK</t>
  </si>
  <si>
    <t>SERVO CONTROLLED VOLTAGE STABILIZER, 3 PHASE,30 KVA</t>
  </si>
  <si>
    <t>SERVO CONTROL VILLAGE STABILIZER UPS 3 KVA</t>
  </si>
  <si>
    <t>HP DESK JET PRINTERS</t>
  </si>
  <si>
    <t>LAPTOP</t>
  </si>
  <si>
    <t>SN CND50458QB</t>
  </si>
  <si>
    <t>ACER DESKTOP COMPUTER, HP LJ PRINTER</t>
  </si>
  <si>
    <t>HP LJ M1005 PRINTER &amp; CAT6 CABLE</t>
  </si>
  <si>
    <t>DELL LAPTOP,MOUSE USB 116 DELL</t>
  </si>
  <si>
    <t>ACER DESKTOP COMPUTER &amp; HP LJ M1005 PRINTER</t>
  </si>
  <si>
    <t>HP LASER PRINTER</t>
  </si>
  <si>
    <t>HP DEKSTOP - ALL IN ONE</t>
  </si>
  <si>
    <t>THINK BOOK RDP 1430B</t>
  </si>
  <si>
    <t>HP DEKSTOP COMPUTER &amp; LAN CONVERTER</t>
  </si>
  <si>
    <t>DESKTOP COMPUTER &amp; WINDOWS 10 PRO</t>
  </si>
  <si>
    <t>HP DESKTOP &amp; MS WINDOW 10 PRO</t>
  </si>
  <si>
    <t>HP DESKTOP COMPUTER,MS WIN 10 PRO</t>
  </si>
  <si>
    <t>EPSON PRINTER &amp; SCANNER</t>
  </si>
  <si>
    <t>LENOVO THICKCENTRE COMPUTER</t>
  </si>
  <si>
    <t>SPECTRO METER CRM</t>
  </si>
  <si>
    <t>PREMEABLITY TESTER / METER</t>
  </si>
  <si>
    <t>UNIVERSAL STRENGTH MACHINE DIGITAL VUD</t>
  </si>
  <si>
    <t>CARBON SILICON ANALYSER</t>
  </si>
  <si>
    <t>MOULD HARDNESS TESTER &amp; RAPID MOISTURE TESTER</t>
  </si>
  <si>
    <t>DIGITAL OSCILLOSCOPE " SCIENTECH"</t>
  </si>
  <si>
    <t xml:space="preserve">SPECTROMAXx SPECTROMETER, TYPE :LMX07-BT </t>
  </si>
  <si>
    <t>PORTABLE REBOUND LEEB HARDNESS</t>
  </si>
  <si>
    <t>COMPUTERISED BRINELL HARDNESS TESTER</t>
  </si>
  <si>
    <t>SHADOWGRAPHER E100 PROFILE PROJECTOR</t>
  </si>
  <si>
    <t>SOFTWARE BASED DIGITAL MOISTURE TESTER</t>
  </si>
  <si>
    <t>DIGITAL ULTRASONIC FLAW DETECTOR</t>
  </si>
  <si>
    <t>SUB ZERO ARRENGEMENT FOR IMPACT TESTING</t>
  </si>
  <si>
    <t>ANALYTICAL &amp; PRECISION BALANCE</t>
  </si>
  <si>
    <t>SPLIT AC 1 TON</t>
  </si>
  <si>
    <t>SPLIT AC 1.5 TON -2PCS &amp; SPLIT AC 1
TON -2 PCS BLUESTAR</t>
  </si>
  <si>
    <t>BLUE STAR SPLIT AC- 1 TON - 2 NOS</t>
  </si>
  <si>
    <t>BLUE STAR SPLIT AC</t>
  </si>
  <si>
    <t>AIR TURBINE VENTILATOR WITH FRP SHEET</t>
  </si>
  <si>
    <t>DUST COLLECTOR SYSTEM WITH CONVEYOR &amp; PANEL BORD</t>
  </si>
  <si>
    <t>JKFE- SAND COOLER CLASSIFIER WITH LLD 06A</t>
  </si>
  <si>
    <t>COOLING TOWER FOR SAND DUST COOLING MACHINE</t>
  </si>
  <si>
    <t>DUST COLLECTOR FABRICATION &amp; ERECTION CHARGES</t>
  </si>
  <si>
    <t>EXHAUST FAN &amp; DUST COLLECTOR FOR INDABRATOR</t>
  </si>
  <si>
    <t>ERECTION &amp; COMMISSIONING CHARGES FOR DUST COLLECTOR</t>
  </si>
  <si>
    <t>AIR POLLUTION CONTROL/FUME EXTRACTION SYSTEM</t>
  </si>
  <si>
    <t>125 KVA SILENT DIESEL GENERATING SET</t>
  </si>
  <si>
    <t>DIESEL GENERATOR- CAPACITY 125 KVA</t>
  </si>
  <si>
    <t>FORKLIFT- BATTERY OPERATED - CAPACITY - 3 TON</t>
  </si>
  <si>
    <t>ALLUMINIUM PATTERN</t>
  </si>
  <si>
    <t>ALUMINIUM PATTERN &amp; CORE BOX</t>
  </si>
  <si>
    <t>ALUMINIUM PATTERN</t>
  </si>
  <si>
    <t>ALUMINIUM PATTERN &amp; CORE BOXS</t>
  </si>
  <si>
    <t>Moulds</t>
  </si>
  <si>
    <t>1. Asset items pertaining to M/s. Nipha Exports Pvt. Ltd. Loacted at: Mouza- Daksin Rajyadharpur, P.O &amp; P.S- Serampore, District- Hoogly, Kolkata.</t>
  </si>
  <si>
    <t>Furniture and Fixtures</t>
  </si>
  <si>
    <t>10 HP 4 POLE MOTOR FOR 150 MT CAPACITY HEAVY DUTY HYDRALIC PRESS</t>
  </si>
  <si>
    <t xml:space="preserve">inflation </t>
  </si>
  <si>
    <t>CNC Equipments</t>
  </si>
  <si>
    <t>welding m/c</t>
  </si>
  <si>
    <t>tank</t>
  </si>
  <si>
    <t>4. For assets described as "2013-2014" &amp; those where nothing is mentioned, we have taken Economic Life as 5 to 15 year and inflation is taken as 0%, as we didn't get the details for the same from the client after repeated reminders.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</si>
</sst>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 &quot;₹&quot;\ * #,##0.00_ ;_ &quot;₹&quot;\ * \-#,##0.00_ ;_ &quot;₹&quot;\ * &quot;-&quot;??_ ;_ @_ "/>
    <numFmt numFmtId="43" formatCode="_ * #,##0.00_ ;_ * \-#,##0.00_ ;_ * &quot;-&quot;??_ ;_ @_ "/>
    <numFmt numFmtId="164" formatCode="_(* #,##0.00_);_(* \(#,##0.00\);_(* &quot;-&quot;??_);_(@_)"/>
    <numFmt numFmtId="165" formatCode="_ [$₹-4009]\ * #,##0_ ;_ [$₹-4009]\ * \-#,##0_ ;_ [$₹-4009]\ * &quot;-&quot;??_ ;_ @_ "/>
    <numFmt numFmtId="166" formatCode="_ [$₹-4009]\ * #,##0.00_ ;_ [$₹-4009]\ * \-#,##0.00_ ;_ [$₹-4009]\ * &quot;-&quot;??_ ;_ @_ "/>
    <numFmt numFmtId="167" formatCode="0.000"/>
    <numFmt numFmtId="168" formatCode="_ &quot;₹&quot;\ * #,##0_ ;_ &quot;₹&quot;\ * \-#,##0_ ;_ &quot;₹&quot;\ * &quot;-&quot;??_ ;_ @_ "/>
    <numFmt numFmtId="169" formatCode="[$-409]d/mmm/yy;@"/>
    <numFmt numFmtId="170" formatCode="_(* #,##0_);_(* \(#,##0\);_(* &quot;-&quot;??_);_(@_)"/>
    <numFmt numFmtId="171" formatCode="0.0"/>
  </numFmts>
  <fonts count="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sz val="11"/>
      <color theme="1"/>
      <name val="Calibri"/>
      <family val="2"/>
      <scheme val="minor"/>
    </font>
    <font>
      <b/>
      <sz val="11"/>
      <name val="Calibri"/>
      <family val="2"/>
      <scheme val="minor"/>
    </font>
    <font>
      <i/>
      <sz val="11"/>
      <color theme="1"/>
      <name val="Calibri"/>
      <family val="2"/>
      <scheme val="minor"/>
    </font>
    <font>
      <sz val="11"/>
      <name val="Calibri"/>
      <family val="2"/>
      <scheme val="minor"/>
    </font>
    <font>
      <b/>
      <sz val="12"/>
      <color theme="0"/>
      <name val="Calibri"/>
      <family val="2"/>
      <scheme val="minor"/>
    </font>
    <font>
      <b/>
      <i/>
      <sz val="11"/>
      <color theme="1"/>
      <name val="Calibri"/>
      <family val="2"/>
      <scheme val="minor"/>
    </font>
    <font>
      <i/>
      <sz val="11"/>
      <name val="Calibri"/>
      <family val="2"/>
      <scheme val="minor"/>
    </font>
    <font>
      <sz val="10"/>
      <color theme="1"/>
      <name val="Arial"/>
      <family val="2"/>
    </font>
    <font>
      <sz val="10"/>
      <color theme="1"/>
      <name val="Calibri"/>
      <family val="2"/>
      <scheme val="minor"/>
    </font>
    <font>
      <sz val="10"/>
      <name val="Calibri"/>
      <family val="2"/>
      <scheme val="minor"/>
    </font>
    <font>
      <b/>
      <sz val="10"/>
      <name val="Cambria"/>
      <family val="1"/>
    </font>
    <font>
      <sz val="9"/>
      <name val="Arial"/>
      <family val="2"/>
    </font>
    <font>
      <b/>
      <sz val="10"/>
      <name val="Calibri"/>
      <family val="2"/>
      <scheme val="minor"/>
    </font>
    <font>
      <b/>
      <sz val="10"/>
      <color theme="0"/>
      <name val="Calibri"/>
      <family val="2"/>
      <scheme val="minor"/>
    </font>
    <font>
      <b/>
      <sz val="10"/>
      <color theme="1"/>
      <name val="Calibri"/>
      <family val="2"/>
      <scheme val="minor"/>
    </font>
    <font>
      <i/>
      <sz val="10"/>
      <color theme="1"/>
      <name val="Calibri"/>
      <family val="2"/>
      <scheme val="minor"/>
    </font>
    <font>
      <sz val="10"/>
      <color theme="0"/>
      <name val="Calibri"/>
      <family val="2"/>
      <scheme val="minor"/>
    </font>
    <font>
      <sz val="10"/>
      <name val="Cambria"/>
      <family val="1"/>
    </font>
    <font>
      <sz val="9"/>
      <color theme="1"/>
      <name val="Calibri"/>
      <family val="2"/>
      <scheme val="minor"/>
    </font>
    <font>
      <b/>
      <sz val="11"/>
      <color theme="1"/>
      <name val="Calibri"/>
      <family val="2"/>
    </font>
    <font>
      <i/>
      <sz val="11"/>
      <color theme="1"/>
      <name val="Calibri"/>
      <family val="2"/>
    </font>
    <font>
      <b/>
      <sz val="11"/>
      <name val="Calibri"/>
      <family val="2"/>
    </font>
    <font>
      <i/>
      <sz val="11"/>
      <name val="Calibri"/>
      <family val="2"/>
    </font>
    <font>
      <b/>
      <sz val="10"/>
      <color rgb="FFFFFFFF"/>
      <name val="Arial"/>
      <family val="2"/>
    </font>
    <font>
      <sz val="10"/>
      <color rgb="FF000000"/>
      <name val="Arial"/>
      <family val="2"/>
    </font>
    <font>
      <b/>
      <sz val="10"/>
      <color rgb="FF000000"/>
      <name val="Arial"/>
      <family val="2"/>
    </font>
    <font>
      <sz val="10"/>
      <name val="Arial"/>
    </font>
    <font>
      <sz val="9"/>
      <color theme="1"/>
      <name val="Arial"/>
      <family val="2"/>
    </font>
  </fonts>
  <fills count="9">
    <fill>
      <patternFill patternType="none"/>
    </fill>
    <fill>
      <patternFill patternType="gray125"/>
    </fill>
    <fill>
      <patternFill patternType="solid">
        <fgColor theme="4" tint="-0.499984740745262"/>
        <bgColor indexed="64"/>
      </patternFill>
    </fill>
    <fill>
      <patternFill patternType="solid">
        <fgColor theme="4" tint="0.59999389629810485"/>
        <bgColor indexed="64"/>
      </patternFill>
    </fill>
    <fill>
      <patternFill patternType="solid">
        <fgColor theme="0"/>
        <bgColor indexed="64"/>
      </patternFill>
    </fill>
    <fill>
      <patternFill patternType="solid">
        <fgColor rgb="FF24375E"/>
        <bgColor indexed="64"/>
      </patternFill>
    </fill>
    <fill>
      <patternFill patternType="solid">
        <fgColor rgb="FFFFFFFF"/>
        <bgColor indexed="64"/>
      </patternFill>
    </fill>
    <fill>
      <patternFill patternType="solid">
        <fgColor rgb="FF30549E"/>
        <bgColor indexed="64"/>
      </patternFill>
    </fill>
    <fill>
      <patternFill patternType="solid">
        <fgColor rgb="FFDDDDDD"/>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FFFFFF"/>
      </left>
      <right style="medium">
        <color rgb="FFFFFFFF"/>
      </right>
      <top style="medium">
        <color rgb="FFFFFFFF"/>
      </top>
      <bottom style="medium">
        <color rgb="FFFFFFFF"/>
      </bottom>
      <diagonal/>
    </border>
    <border>
      <left/>
      <right/>
      <top/>
      <bottom style="medium">
        <color rgb="FFFFFFFF"/>
      </bottom>
      <diagonal/>
    </border>
  </borders>
  <cellStyleXfs count="17">
    <xf numFmtId="0" fontId="0" fillId="0" borderId="0"/>
    <xf numFmtId="0" fontId="5"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3"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2" fillId="0" borderId="0"/>
    <xf numFmtId="44" fontId="2" fillId="0" borderId="0" applyFont="0" applyFill="0" applyBorder="0" applyAlignment="0" applyProtection="0"/>
    <xf numFmtId="164" fontId="1" fillId="0" borderId="0" applyFont="0" applyFill="0" applyBorder="0" applyAlignment="0" applyProtection="0"/>
    <xf numFmtId="43" fontId="34" fillId="0" borderId="0" applyFont="0" applyFill="0" applyBorder="0" applyAlignment="0" applyProtection="0"/>
  </cellStyleXfs>
  <cellXfs count="209">
    <xf numFmtId="0" fontId="0" fillId="0" borderId="0" xfId="0" applyAlignment="1">
      <alignment vertical="top"/>
    </xf>
    <xf numFmtId="44" fontId="9" fillId="3" borderId="1" xfId="7" applyFont="1" applyFill="1" applyBorder="1" applyAlignment="1">
      <alignment horizontal="center" vertical="center" wrapText="1"/>
    </xf>
    <xf numFmtId="0" fontId="11" fillId="0" borderId="1" xfId="0" applyFont="1" applyBorder="1" applyAlignment="1">
      <alignment horizontal="center" vertical="center"/>
    </xf>
    <xf numFmtId="9" fontId="11" fillId="0" borderId="1" xfId="0" applyNumberFormat="1" applyFont="1" applyBorder="1" applyAlignment="1">
      <alignment horizontal="center" vertical="center"/>
    </xf>
    <xf numFmtId="167" fontId="11" fillId="0" borderId="1" xfId="0" applyNumberFormat="1" applyFont="1" applyBorder="1" applyAlignment="1">
      <alignment horizontal="center" vertical="center"/>
    </xf>
    <xf numFmtId="0" fontId="5" fillId="0" borderId="0" xfId="0" applyFont="1" applyAlignment="1">
      <alignment vertical="top"/>
    </xf>
    <xf numFmtId="14" fontId="11" fillId="0" borderId="1" xfId="0" applyNumberFormat="1" applyFont="1" applyFill="1" applyBorder="1" applyAlignment="1">
      <alignment horizontal="center" vertical="center"/>
    </xf>
    <xf numFmtId="2" fontId="11" fillId="0" borderId="1" xfId="0" applyNumberFormat="1" applyFont="1" applyFill="1" applyBorder="1" applyAlignment="1">
      <alignment horizontal="center" vertical="center"/>
    </xf>
    <xf numFmtId="0" fontId="6" fillId="0" borderId="1" xfId="0" applyFont="1" applyBorder="1" applyAlignment="1">
      <alignment vertical="top"/>
    </xf>
    <xf numFmtId="165" fontId="9" fillId="0" borderId="1" xfId="0" applyNumberFormat="1" applyFont="1" applyBorder="1" applyAlignment="1">
      <alignment vertical="top"/>
    </xf>
    <xf numFmtId="0" fontId="9" fillId="3" borderId="1" xfId="0" applyFont="1" applyFill="1" applyBorder="1" applyAlignment="1">
      <alignment horizontal="center" vertical="center" wrapText="1"/>
    </xf>
    <xf numFmtId="0" fontId="8" fillId="0" borderId="1" xfId="0" applyFont="1" applyFill="1" applyBorder="1" applyAlignment="1">
      <alignment horizontal="center" vertical="center"/>
    </xf>
    <xf numFmtId="168" fontId="6" fillId="0" borderId="1" xfId="0" applyNumberFormat="1" applyFont="1" applyBorder="1" applyAlignment="1">
      <alignment vertical="top"/>
    </xf>
    <xf numFmtId="44" fontId="11" fillId="0" borderId="1" xfId="7" applyFont="1" applyFill="1" applyBorder="1" applyAlignment="1">
      <alignment horizontal="left" vertical="center"/>
    </xf>
    <xf numFmtId="44" fontId="11" fillId="0" borderId="1" xfId="7" applyFont="1" applyFill="1" applyBorder="1" applyAlignment="1">
      <alignment horizontal="center" vertical="center"/>
    </xf>
    <xf numFmtId="165" fontId="11" fillId="0" borderId="1" xfId="7" applyNumberFormat="1" applyFont="1" applyFill="1" applyBorder="1" applyAlignment="1">
      <alignment horizontal="center" vertical="center"/>
    </xf>
    <xf numFmtId="0" fontId="11" fillId="0" borderId="1" xfId="0" applyFont="1" applyBorder="1" applyAlignment="1">
      <alignment horizontal="center" vertical="center" wrapText="1"/>
    </xf>
    <xf numFmtId="0" fontId="0" fillId="0" borderId="0" xfId="0" applyAlignment="1">
      <alignment vertical="top" wrapText="1"/>
    </xf>
    <xf numFmtId="0" fontId="17" fillId="0" borderId="1" xfId="1" applyFont="1" applyFill="1" applyBorder="1" applyAlignment="1" applyProtection="1">
      <alignment horizontal="left"/>
      <protection locked="0"/>
    </xf>
    <xf numFmtId="0" fontId="16" fillId="0" borderId="1" xfId="0" applyFont="1" applyFill="1" applyBorder="1" applyAlignment="1">
      <alignment horizontal="left"/>
    </xf>
    <xf numFmtId="0" fontId="16" fillId="0" borderId="1" xfId="0" applyFont="1" applyFill="1" applyBorder="1" applyAlignment="1">
      <alignment horizontal="left" wrapText="1"/>
    </xf>
    <xf numFmtId="0" fontId="18" fillId="0" borderId="1" xfId="1" applyFont="1" applyFill="1" applyBorder="1" applyAlignment="1" applyProtection="1">
      <alignment horizontal="left"/>
      <protection locked="0"/>
    </xf>
    <xf numFmtId="0" fontId="15" fillId="0" borderId="0" xfId="0" applyFont="1" applyAlignment="1">
      <alignment horizontal="left" vertical="center" wrapText="1"/>
    </xf>
    <xf numFmtId="0" fontId="16" fillId="0" borderId="1" xfId="0" applyFont="1" applyFill="1" applyBorder="1" applyAlignment="1">
      <alignment horizontal="left" vertical="center" wrapText="1"/>
    </xf>
    <xf numFmtId="44" fontId="0" fillId="0" borderId="0" xfId="7" applyFont="1" applyAlignment="1">
      <alignment vertical="top"/>
    </xf>
    <xf numFmtId="0" fontId="19" fillId="0" borderId="0" xfId="0" applyFont="1"/>
    <xf numFmtId="0" fontId="17" fillId="0" borderId="0" xfId="0" applyFont="1" applyAlignment="1">
      <alignment vertical="top"/>
    </xf>
    <xf numFmtId="15" fontId="17" fillId="0" borderId="1" xfId="1" applyNumberFormat="1" applyFont="1" applyFill="1" applyBorder="1" applyProtection="1">
      <protection locked="0"/>
    </xf>
    <xf numFmtId="169" fontId="17" fillId="0" borderId="0" xfId="0" applyNumberFormat="1" applyFont="1" applyFill="1" applyAlignment="1">
      <alignment horizontal="center"/>
    </xf>
    <xf numFmtId="0" fontId="22" fillId="3" borderId="1" xfId="0" applyFont="1" applyFill="1" applyBorder="1" applyAlignment="1">
      <alignment horizontal="center" vertical="center" wrapText="1"/>
    </xf>
    <xf numFmtId="44" fontId="20" fillId="3" borderId="1" xfId="7" applyFont="1" applyFill="1" applyBorder="1" applyAlignment="1">
      <alignment horizontal="center" vertical="center" wrapText="1"/>
    </xf>
    <xf numFmtId="0" fontId="22" fillId="3" borderId="1" xfId="0" applyNumberFormat="1" applyFont="1" applyFill="1" applyBorder="1" applyAlignment="1">
      <alignment horizontal="center" vertical="center" wrapText="1"/>
    </xf>
    <xf numFmtId="0" fontId="22" fillId="3" borderId="1" xfId="7" applyNumberFormat="1" applyFont="1" applyFill="1" applyBorder="1" applyAlignment="1">
      <alignment horizontal="center" vertical="center" wrapText="1"/>
    </xf>
    <xf numFmtId="165" fontId="22" fillId="3" borderId="1" xfId="7" applyNumberFormat="1" applyFont="1" applyFill="1" applyBorder="1" applyAlignment="1">
      <alignment horizontal="center" vertical="center" wrapText="1"/>
    </xf>
    <xf numFmtId="44" fontId="22" fillId="3" borderId="1" xfId="7" applyFont="1" applyFill="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17" fillId="0" borderId="1" xfId="0" applyFont="1" applyBorder="1" applyAlignment="1">
      <alignment horizontal="left" vertical="center" wrapText="1"/>
    </xf>
    <xf numFmtId="14" fontId="17" fillId="0" borderId="1" xfId="0" applyNumberFormat="1" applyFont="1" applyBorder="1" applyAlignment="1">
      <alignment horizontal="center" vertical="center"/>
    </xf>
    <xf numFmtId="2" fontId="17" fillId="0" borderId="1" xfId="0" applyNumberFormat="1" applyFont="1" applyBorder="1" applyAlignment="1">
      <alignment horizontal="center" vertical="center"/>
    </xf>
    <xf numFmtId="9" fontId="17" fillId="0" borderId="1" xfId="0" applyNumberFormat="1" applyFont="1" applyBorder="1" applyAlignment="1">
      <alignment horizontal="center" vertical="center"/>
    </xf>
    <xf numFmtId="167" fontId="17" fillId="0" borderId="1" xfId="0" applyNumberFormat="1" applyFont="1" applyBorder="1" applyAlignment="1">
      <alignment horizontal="center" vertical="center"/>
    </xf>
    <xf numFmtId="9" fontId="17" fillId="0" borderId="1" xfId="8" applyFont="1" applyBorder="1" applyAlignment="1">
      <alignment horizontal="center" vertical="center"/>
    </xf>
    <xf numFmtId="166" fontId="17" fillId="0" borderId="1" xfId="0" applyNumberFormat="1" applyFont="1" applyBorder="1" applyAlignment="1">
      <alignment horizontal="center" vertical="center"/>
    </xf>
    <xf numFmtId="165" fontId="17" fillId="0" borderId="1" xfId="0" applyNumberFormat="1" applyFont="1" applyBorder="1" applyAlignment="1">
      <alignment horizontal="center" vertical="center"/>
    </xf>
    <xf numFmtId="44" fontId="17" fillId="0" borderId="1" xfId="7" applyFont="1" applyBorder="1" applyAlignment="1">
      <alignment horizontal="center" vertical="center"/>
    </xf>
    <xf numFmtId="168" fontId="17" fillId="0" borderId="1" xfId="7" applyNumberFormat="1" applyFont="1" applyBorder="1" applyAlignment="1">
      <alignment horizontal="center" vertical="center"/>
    </xf>
    <xf numFmtId="0" fontId="17" fillId="0" borderId="1" xfId="1" applyFont="1" applyFill="1" applyBorder="1" applyAlignment="1" applyProtection="1">
      <alignment horizontal="left" wrapText="1"/>
      <protection locked="0"/>
    </xf>
    <xf numFmtId="0" fontId="16" fillId="0" borderId="1" xfId="0" applyFont="1" applyBorder="1" applyAlignment="1">
      <alignment wrapText="1"/>
    </xf>
    <xf numFmtId="0" fontId="17" fillId="0" borderId="1" xfId="0" applyFont="1" applyFill="1" applyBorder="1" applyAlignment="1">
      <alignment horizontal="left" wrapText="1"/>
    </xf>
    <xf numFmtId="0" fontId="17" fillId="0" borderId="1" xfId="0" applyFont="1" applyBorder="1"/>
    <xf numFmtId="0" fontId="16" fillId="0" borderId="1" xfId="0" applyFont="1" applyBorder="1"/>
    <xf numFmtId="0" fontId="17" fillId="0" borderId="1" xfId="0" applyFont="1" applyBorder="1" applyAlignment="1">
      <alignment wrapText="1"/>
    </xf>
    <xf numFmtId="0" fontId="17" fillId="0" borderId="1" xfId="0" applyFont="1" applyBorder="1" applyAlignment="1">
      <alignment horizontal="center" vertical="top" wrapText="1"/>
    </xf>
    <xf numFmtId="0" fontId="17" fillId="0" borderId="1" xfId="0" applyFont="1" applyFill="1" applyBorder="1" applyAlignment="1">
      <alignment horizontal="left"/>
    </xf>
    <xf numFmtId="0" fontId="17" fillId="0" borderId="1" xfId="0" applyFont="1" applyBorder="1" applyAlignment="1">
      <alignment vertical="top"/>
    </xf>
    <xf numFmtId="0" fontId="17" fillId="0" borderId="1" xfId="0" applyFont="1" applyBorder="1" applyAlignment="1">
      <alignment horizontal="center" vertical="top"/>
    </xf>
    <xf numFmtId="166" fontId="22" fillId="3" borderId="1" xfId="7" applyNumberFormat="1" applyFont="1" applyFill="1" applyBorder="1" applyAlignment="1">
      <alignment horizontal="center" vertical="center" wrapText="1"/>
    </xf>
    <xf numFmtId="9" fontId="22" fillId="3" borderId="1" xfId="8" applyFont="1" applyFill="1" applyBorder="1" applyAlignment="1">
      <alignment horizontal="center" vertical="center" wrapText="1"/>
    </xf>
    <xf numFmtId="14" fontId="17" fillId="0" borderId="1" xfId="0" applyNumberFormat="1" applyFont="1" applyFill="1" applyBorder="1" applyAlignment="1">
      <alignment horizontal="center" vertical="center"/>
    </xf>
    <xf numFmtId="2" fontId="17" fillId="0" borderId="1" xfId="0" applyNumberFormat="1" applyFont="1" applyFill="1" applyBorder="1" applyAlignment="1">
      <alignment horizontal="center" vertical="center"/>
    </xf>
    <xf numFmtId="168" fontId="17" fillId="0" borderId="1" xfId="0" applyNumberFormat="1" applyFont="1" applyBorder="1" applyAlignment="1">
      <alignment horizontal="center" vertical="center"/>
    </xf>
    <xf numFmtId="9" fontId="16" fillId="0" borderId="1" xfId="8" applyFont="1" applyBorder="1" applyAlignment="1">
      <alignment horizontal="center" vertical="center"/>
    </xf>
    <xf numFmtId="168" fontId="20" fillId="0" borderId="1" xfId="0" applyNumberFormat="1" applyFont="1" applyBorder="1" applyAlignment="1">
      <alignment vertical="top"/>
    </xf>
    <xf numFmtId="164" fontId="17" fillId="0" borderId="0" xfId="15" applyFont="1" applyFill="1" applyBorder="1"/>
    <xf numFmtId="170" fontId="17" fillId="0" borderId="1" xfId="1" applyNumberFormat="1" applyFont="1" applyFill="1" applyBorder="1" applyProtection="1">
      <protection locked="0"/>
    </xf>
    <xf numFmtId="0" fontId="16" fillId="3" borderId="1" xfId="0" applyFont="1" applyFill="1" applyBorder="1" applyAlignment="1">
      <alignment horizontal="center" vertical="center" wrapText="1"/>
    </xf>
    <xf numFmtId="0" fontId="17" fillId="0" borderId="1" xfId="0" applyFont="1" applyBorder="1" applyAlignment="1">
      <alignment horizontal="center" vertical="top"/>
    </xf>
    <xf numFmtId="165" fontId="20" fillId="0" borderId="1" xfId="0" applyNumberFormat="1" applyFont="1" applyBorder="1" applyAlignment="1">
      <alignment vertical="top"/>
    </xf>
    <xf numFmtId="44" fontId="17" fillId="0" borderId="1" xfId="7" applyFont="1" applyBorder="1" applyAlignment="1">
      <alignment horizontal="right" vertical="top"/>
    </xf>
    <xf numFmtId="14" fontId="16" fillId="0" borderId="0" xfId="0" applyNumberFormat="1" applyFont="1" applyFill="1" applyAlignment="1">
      <alignment horizontal="center"/>
    </xf>
    <xf numFmtId="44" fontId="17" fillId="0" borderId="1" xfId="7" applyFont="1" applyBorder="1" applyAlignment="1">
      <alignment vertical="top"/>
    </xf>
    <xf numFmtId="165" fontId="17" fillId="0" borderId="1" xfId="7" applyNumberFormat="1" applyFont="1" applyBorder="1" applyAlignment="1">
      <alignment horizontal="center" vertical="center"/>
    </xf>
    <xf numFmtId="14" fontId="17" fillId="0" borderId="1" xfId="0" applyNumberFormat="1" applyFont="1" applyFill="1" applyBorder="1" applyAlignment="1">
      <alignment horizontal="center"/>
    </xf>
    <xf numFmtId="0" fontId="20" fillId="0" borderId="1" xfId="0" applyFont="1" applyBorder="1" applyAlignment="1">
      <alignment vertical="top"/>
    </xf>
    <xf numFmtId="168" fontId="17" fillId="0" borderId="1" xfId="11" applyNumberFormat="1" applyFont="1" applyBorder="1" applyAlignment="1">
      <alignment horizontal="center" vertical="center"/>
    </xf>
    <xf numFmtId="0" fontId="6" fillId="0" borderId="0" xfId="0" applyFont="1" applyAlignment="1">
      <alignment vertical="top"/>
    </xf>
    <xf numFmtId="15" fontId="25" fillId="0" borderId="1" xfId="1" applyNumberFormat="1" applyFont="1" applyFill="1" applyBorder="1" applyProtection="1">
      <protection locked="0"/>
    </xf>
    <xf numFmtId="0" fontId="0" fillId="0" borderId="0" xfId="0" applyAlignment="1">
      <alignment horizontal="center" vertical="center" wrapText="1"/>
    </xf>
    <xf numFmtId="0" fontId="20" fillId="0" borderId="1" xfId="0" applyFont="1" applyBorder="1" applyAlignment="1">
      <alignment horizontal="center" vertical="top"/>
    </xf>
    <xf numFmtId="2" fontId="17" fillId="4" borderId="1" xfId="0" applyNumberFormat="1" applyFont="1" applyFill="1" applyBorder="1" applyAlignment="1">
      <alignment horizontal="center" vertical="center"/>
    </xf>
    <xf numFmtId="0" fontId="17" fillId="4" borderId="1" xfId="0" applyFont="1" applyFill="1" applyBorder="1" applyAlignment="1">
      <alignment horizontal="center" vertical="center"/>
    </xf>
    <xf numFmtId="0" fontId="17" fillId="4" borderId="1" xfId="0" applyFont="1" applyFill="1" applyBorder="1" applyAlignment="1">
      <alignment horizontal="center" vertical="center" wrapText="1"/>
    </xf>
    <xf numFmtId="14" fontId="17" fillId="4" borderId="1" xfId="0" applyNumberFormat="1" applyFont="1" applyFill="1" applyBorder="1" applyAlignment="1">
      <alignment horizontal="center" vertical="center"/>
    </xf>
    <xf numFmtId="9" fontId="17" fillId="4" borderId="1" xfId="0" applyNumberFormat="1" applyFont="1" applyFill="1" applyBorder="1" applyAlignment="1">
      <alignment horizontal="center" vertical="center"/>
    </xf>
    <xf numFmtId="167" fontId="17" fillId="4" borderId="1" xfId="0" applyNumberFormat="1" applyFont="1" applyFill="1" applyBorder="1" applyAlignment="1">
      <alignment horizontal="center" vertical="center"/>
    </xf>
    <xf numFmtId="9" fontId="17" fillId="4" borderId="1" xfId="8" applyFont="1" applyFill="1" applyBorder="1" applyAlignment="1">
      <alignment horizontal="center" vertical="center"/>
    </xf>
    <xf numFmtId="166" fontId="17" fillId="4" borderId="1" xfId="0" applyNumberFormat="1" applyFont="1" applyFill="1" applyBorder="1" applyAlignment="1">
      <alignment horizontal="center" vertical="center"/>
    </xf>
    <xf numFmtId="165" fontId="17" fillId="4" borderId="1" xfId="0" applyNumberFormat="1" applyFont="1" applyFill="1" applyBorder="1" applyAlignment="1">
      <alignment horizontal="center" vertical="center"/>
    </xf>
    <xf numFmtId="0" fontId="0" fillId="4" borderId="0" xfId="0" applyFill="1" applyAlignment="1">
      <alignment vertical="top"/>
    </xf>
    <xf numFmtId="44" fontId="17" fillId="0" borderId="1" xfId="7" applyFont="1" applyFill="1" applyBorder="1" applyAlignment="1" applyProtection="1">
      <alignment horizontal="center" vertical="center"/>
      <protection locked="0"/>
    </xf>
    <xf numFmtId="44" fontId="20" fillId="0" borderId="1" xfId="7" applyFont="1" applyBorder="1" applyAlignment="1">
      <alignment horizontal="center" vertical="center"/>
    </xf>
    <xf numFmtId="0" fontId="16" fillId="4" borderId="1" xfId="0" applyFont="1" applyFill="1" applyBorder="1" applyAlignment="1">
      <alignment horizontal="left"/>
    </xf>
    <xf numFmtId="168" fontId="17" fillId="4" borderId="1" xfId="7" applyNumberFormat="1" applyFont="1" applyFill="1" applyBorder="1" applyAlignment="1">
      <alignment horizontal="center" vertical="center"/>
    </xf>
    <xf numFmtId="0" fontId="27" fillId="3" borderId="1" xfId="0" applyFont="1" applyFill="1" applyBorder="1" applyAlignment="1">
      <alignment horizontal="center" vertical="center" wrapText="1"/>
    </xf>
    <xf numFmtId="9" fontId="27" fillId="3" borderId="1" xfId="8" applyFont="1" applyFill="1" applyBorder="1" applyAlignment="1">
      <alignment horizontal="center" vertical="center" wrapText="1"/>
    </xf>
    <xf numFmtId="9" fontId="0" fillId="0" borderId="0" xfId="8" applyFont="1" applyAlignment="1">
      <alignment vertical="top"/>
    </xf>
    <xf numFmtId="0" fontId="29" fillId="3" borderId="1" xfId="0" applyFont="1" applyFill="1" applyBorder="1" applyAlignment="1">
      <alignment horizontal="center" vertical="center" wrapText="1"/>
    </xf>
    <xf numFmtId="168" fontId="29" fillId="3" borderId="1" xfId="11"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168" fontId="8" fillId="3" borderId="1" xfId="0" applyNumberFormat="1" applyFont="1" applyFill="1" applyBorder="1" applyAlignment="1">
      <alignment horizontal="center" vertical="center" wrapText="1"/>
    </xf>
    <xf numFmtId="168" fontId="8" fillId="3" borderId="1" xfId="11" applyNumberFormat="1" applyFont="1" applyFill="1" applyBorder="1" applyAlignment="1">
      <alignment horizontal="center" vertical="center" wrapText="1"/>
    </xf>
    <xf numFmtId="9" fontId="17" fillId="0" borderId="1" xfId="8" applyFont="1" applyBorder="1" applyAlignment="1">
      <alignment horizontal="center" vertical="top"/>
    </xf>
    <xf numFmtId="165" fontId="6" fillId="0" borderId="1" xfId="0" applyNumberFormat="1" applyFont="1" applyBorder="1" applyAlignment="1">
      <alignment vertical="top"/>
    </xf>
    <xf numFmtId="9" fontId="6" fillId="0" borderId="1" xfId="8" applyFont="1" applyBorder="1" applyAlignment="1">
      <alignment vertical="top"/>
    </xf>
    <xf numFmtId="9" fontId="8" fillId="3" borderId="1" xfId="8" applyFont="1" applyFill="1" applyBorder="1" applyAlignment="1">
      <alignment horizontal="center" vertical="center" wrapText="1"/>
    </xf>
    <xf numFmtId="9" fontId="17" fillId="0" borderId="1" xfId="8" applyFont="1" applyFill="1" applyBorder="1" applyAlignment="1" applyProtection="1">
      <alignment horizontal="center"/>
      <protection locked="0"/>
    </xf>
    <xf numFmtId="0" fontId="0" fillId="6" borderId="0" xfId="0" applyFill="1" applyAlignment="1">
      <alignment vertical="top"/>
    </xf>
    <xf numFmtId="0" fontId="31" fillId="7" borderId="5" xfId="0" applyFont="1" applyFill="1" applyBorder="1" applyAlignment="1">
      <alignment vertical="center" wrapText="1"/>
    </xf>
    <xf numFmtId="0" fontId="6" fillId="8" borderId="5" xfId="0" applyFont="1" applyFill="1" applyBorder="1" applyAlignment="1">
      <alignment vertical="center" wrapText="1"/>
    </xf>
    <xf numFmtId="0" fontId="5" fillId="8" borderId="5" xfId="0" applyFont="1" applyFill="1" applyBorder="1" applyAlignment="1">
      <alignment vertical="center" wrapText="1"/>
    </xf>
    <xf numFmtId="9" fontId="31" fillId="7" borderId="5" xfId="8" applyFont="1" applyFill="1" applyBorder="1" applyAlignment="1">
      <alignment vertical="center" wrapText="1"/>
    </xf>
    <xf numFmtId="9" fontId="17" fillId="0" borderId="1" xfId="8" applyFont="1" applyFill="1" applyBorder="1" applyAlignment="1" applyProtection="1">
      <alignment horizontal="center" vertical="center"/>
      <protection locked="0"/>
    </xf>
    <xf numFmtId="0" fontId="33" fillId="8" borderId="5" xfId="0" applyFont="1" applyFill="1" applyBorder="1" applyAlignment="1">
      <alignment vertical="center" wrapText="1"/>
    </xf>
    <xf numFmtId="0" fontId="17" fillId="4" borderId="1" xfId="0" applyFont="1" applyFill="1" applyBorder="1" applyAlignment="1">
      <alignment horizontal="left" vertical="center" wrapText="1"/>
    </xf>
    <xf numFmtId="165" fontId="0" fillId="0" borderId="0" xfId="0" applyNumberFormat="1" applyAlignment="1">
      <alignment vertical="top"/>
    </xf>
    <xf numFmtId="44" fontId="17" fillId="4" borderId="1" xfId="7" applyFont="1" applyFill="1" applyBorder="1" applyAlignment="1">
      <alignment horizontal="center" vertical="center"/>
    </xf>
    <xf numFmtId="0" fontId="15" fillId="0" borderId="0" xfId="0" applyFont="1" applyFill="1" applyAlignment="1">
      <alignment horizontal="left" wrapText="1"/>
    </xf>
    <xf numFmtId="169" fontId="5" fillId="0" borderId="0" xfId="0" applyNumberFormat="1" applyFont="1" applyFill="1" applyAlignment="1">
      <alignment horizontal="center"/>
    </xf>
    <xf numFmtId="0" fontId="21" fillId="2" borderId="0" xfId="0" applyFont="1" applyFill="1" applyBorder="1" applyAlignment="1">
      <alignment horizontal="center" vertical="center" wrapText="1"/>
    </xf>
    <xf numFmtId="165" fontId="22" fillId="3" borderId="0" xfId="7" applyNumberFormat="1" applyFont="1" applyFill="1" applyBorder="1" applyAlignment="1">
      <alignment horizontal="center" vertical="center" wrapText="1"/>
    </xf>
    <xf numFmtId="165" fontId="17" fillId="0" borderId="0" xfId="0" applyNumberFormat="1" applyFont="1" applyBorder="1" applyAlignment="1">
      <alignment horizontal="center" vertical="center"/>
    </xf>
    <xf numFmtId="165" fontId="17" fillId="4" borderId="0" xfId="0" applyNumberFormat="1" applyFont="1" applyFill="1" applyBorder="1" applyAlignment="1">
      <alignment horizontal="center" vertical="center"/>
    </xf>
    <xf numFmtId="44" fontId="20" fillId="0" borderId="0" xfId="7" applyFont="1" applyBorder="1" applyAlignment="1">
      <alignment horizontal="center" vertical="center"/>
    </xf>
    <xf numFmtId="44" fontId="0" fillId="0" borderId="0" xfId="0" applyNumberFormat="1" applyAlignment="1">
      <alignment vertical="top"/>
    </xf>
    <xf numFmtId="43" fontId="0" fillId="0" borderId="0" xfId="16" applyFont="1" applyAlignment="1">
      <alignment vertical="top"/>
    </xf>
    <xf numFmtId="43" fontId="22" fillId="3" borderId="1" xfId="16" applyFont="1" applyFill="1" applyBorder="1" applyAlignment="1">
      <alignment horizontal="center" vertical="center" wrapText="1"/>
    </xf>
    <xf numFmtId="168" fontId="0" fillId="0" borderId="0" xfId="0" applyNumberFormat="1" applyAlignment="1">
      <alignment vertical="top"/>
    </xf>
    <xf numFmtId="170" fontId="25" fillId="0" borderId="1" xfId="1" applyNumberFormat="1" applyFont="1" applyFill="1" applyBorder="1" applyProtection="1">
      <protection locked="0"/>
    </xf>
    <xf numFmtId="43" fontId="0" fillId="4" borderId="0" xfId="16" applyFont="1" applyFill="1" applyAlignment="1">
      <alignment vertical="top"/>
    </xf>
    <xf numFmtId="0" fontId="35" fillId="0" borderId="0" xfId="0" applyFont="1"/>
    <xf numFmtId="0" fontId="5" fillId="0" borderId="0" xfId="0" applyFont="1" applyFill="1" applyAlignment="1">
      <alignment horizontal="left" wrapText="1"/>
    </xf>
    <xf numFmtId="0" fontId="15" fillId="0" borderId="0" xfId="0" applyFont="1" applyAlignment="1">
      <alignment horizontal="left"/>
    </xf>
    <xf numFmtId="0" fontId="25" fillId="0" borderId="1" xfId="1" applyFont="1" applyFill="1" applyBorder="1" applyAlignment="1" applyProtection="1">
      <alignment horizontal="left"/>
      <protection locked="0"/>
    </xf>
    <xf numFmtId="15" fontId="25" fillId="4" borderId="1" xfId="1" applyNumberFormat="1" applyFont="1" applyFill="1" applyBorder="1" applyProtection="1">
      <protection locked="0"/>
    </xf>
    <xf numFmtId="0" fontId="17" fillId="0" borderId="3" xfId="0" applyFont="1" applyBorder="1" applyAlignment="1">
      <alignment horizontal="center" vertical="center" wrapText="1"/>
    </xf>
    <xf numFmtId="0" fontId="17" fillId="0" borderId="3" xfId="0" applyFont="1" applyBorder="1" applyAlignment="1">
      <alignment horizontal="center" vertical="center"/>
    </xf>
    <xf numFmtId="0" fontId="17" fillId="0" borderId="2" xfId="0" applyFont="1" applyBorder="1" applyAlignment="1">
      <alignment horizontal="center" vertical="center" wrapText="1"/>
    </xf>
    <xf numFmtId="14" fontId="17" fillId="0" borderId="4" xfId="0" applyNumberFormat="1" applyFont="1" applyBorder="1" applyAlignment="1">
      <alignment horizontal="center" vertical="center"/>
    </xf>
    <xf numFmtId="15" fontId="25" fillId="0" borderId="1" xfId="1" applyNumberFormat="1" applyFont="1" applyFill="1" applyBorder="1" applyAlignment="1" applyProtection="1">
      <alignment horizontal="center" vertical="center"/>
      <protection locked="0"/>
    </xf>
    <xf numFmtId="44" fontId="0" fillId="0" borderId="0" xfId="0" applyNumberFormat="1" applyAlignment="1">
      <alignment horizontal="center" vertical="top"/>
    </xf>
    <xf numFmtId="0" fontId="0" fillId="0" borderId="0" xfId="0" applyAlignment="1">
      <alignment horizontal="center" vertical="top"/>
    </xf>
    <xf numFmtId="43" fontId="0" fillId="0" borderId="0" xfId="16" applyFont="1" applyAlignment="1">
      <alignment horizontal="center" vertical="top"/>
    </xf>
    <xf numFmtId="0" fontId="21" fillId="2" borderId="1" xfId="0" applyFont="1" applyFill="1" applyBorder="1" applyAlignment="1">
      <alignment horizontal="center" vertical="center" wrapText="1"/>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5" fillId="0" borderId="0" xfId="0" applyFont="1" applyAlignment="1">
      <alignment horizontal="center" vertical="top"/>
    </xf>
    <xf numFmtId="0" fontId="20" fillId="0" borderId="2" xfId="0" applyFont="1" applyBorder="1" applyAlignment="1">
      <alignment horizontal="center" vertical="top"/>
    </xf>
    <xf numFmtId="0" fontId="20" fillId="0" borderId="3" xfId="0" applyFont="1" applyBorder="1" applyAlignment="1">
      <alignment horizontal="center" vertical="top"/>
    </xf>
    <xf numFmtId="0" fontId="20" fillId="0" borderId="4" xfId="0" applyFont="1" applyBorder="1" applyAlignment="1">
      <alignment horizontal="center" vertical="top"/>
    </xf>
    <xf numFmtId="0" fontId="24" fillId="2" borderId="1" xfId="0" applyFont="1" applyFill="1" applyBorder="1" applyAlignment="1">
      <alignment horizontal="center" vertical="center" wrapText="1"/>
    </xf>
    <xf numFmtId="9" fontId="24" fillId="2" borderId="1" xfId="8" applyFont="1" applyFill="1" applyBorder="1" applyAlignment="1">
      <alignment horizontal="center" vertical="center" wrapText="1"/>
    </xf>
    <xf numFmtId="0" fontId="20" fillId="0" borderId="1" xfId="0" applyFont="1" applyBorder="1" applyAlignment="1">
      <alignment horizontal="center" vertical="top"/>
    </xf>
    <xf numFmtId="43" fontId="0" fillId="0" borderId="0" xfId="0" applyNumberFormat="1" applyAlignment="1">
      <alignment horizontal="center" vertical="top"/>
    </xf>
    <xf numFmtId="0" fontId="6" fillId="0" borderId="1" xfId="0" applyFont="1" applyBorder="1" applyAlignment="1">
      <alignment horizontal="center" vertical="top"/>
    </xf>
    <xf numFmtId="0" fontId="21" fillId="5" borderId="1" xfId="0" applyFont="1" applyFill="1" applyBorder="1" applyAlignment="1">
      <alignment horizontal="center" vertical="center" wrapText="1"/>
    </xf>
    <xf numFmtId="0" fontId="20" fillId="0" borderId="1" xfId="0" applyFont="1" applyBorder="1" applyAlignment="1">
      <alignment horizontal="center" vertical="center"/>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9" fillId="0" borderId="2" xfId="0" applyFont="1" applyBorder="1" applyAlignment="1">
      <alignment horizontal="center" vertical="top"/>
    </xf>
    <xf numFmtId="0" fontId="9" fillId="0" borderId="3" xfId="0" applyFont="1" applyBorder="1" applyAlignment="1">
      <alignment horizontal="center" vertical="top"/>
    </xf>
    <xf numFmtId="0" fontId="9" fillId="0" borderId="4" xfId="0" applyFont="1" applyBorder="1" applyAlignment="1">
      <alignment horizontal="center" vertical="top"/>
    </xf>
    <xf numFmtId="0" fontId="14" fillId="4" borderId="1" xfId="0" applyFont="1" applyFill="1" applyBorder="1" applyAlignment="1">
      <alignment horizontal="left" vertical="top" wrapText="1"/>
    </xf>
    <xf numFmtId="0" fontId="10" fillId="4" borderId="1" xfId="0" applyFont="1" applyFill="1" applyBorder="1" applyAlignment="1">
      <alignment horizontal="left" vertical="top" wrapText="1"/>
    </xf>
    <xf numFmtId="0" fontId="13" fillId="0" borderId="1" xfId="0" applyFont="1" applyBorder="1" applyAlignment="1">
      <alignment horizontal="left" vertical="center"/>
    </xf>
    <xf numFmtId="0" fontId="10" fillId="4" borderId="2" xfId="0" applyFont="1" applyFill="1" applyBorder="1" applyAlignment="1">
      <alignment horizontal="left" vertical="top" wrapText="1"/>
    </xf>
    <xf numFmtId="0" fontId="10" fillId="4" borderId="3" xfId="0" applyFont="1" applyFill="1" applyBorder="1" applyAlignment="1">
      <alignment horizontal="left" vertical="top" wrapText="1"/>
    </xf>
    <xf numFmtId="0" fontId="10" fillId="4" borderId="4" xfId="0" applyFont="1" applyFill="1" applyBorder="1" applyAlignment="1">
      <alignment horizontal="left" vertical="top" wrapText="1"/>
    </xf>
    <xf numFmtId="0" fontId="5" fillId="6" borderId="6" xfId="0" applyFont="1" applyFill="1" applyBorder="1" applyAlignment="1">
      <alignment horizontal="center" vertical="top"/>
    </xf>
    <xf numFmtId="0" fontId="5" fillId="0" borderId="6" xfId="0" applyFont="1" applyBorder="1" applyAlignment="1">
      <alignment horizontal="center" vertical="top" wrapText="1"/>
    </xf>
    <xf numFmtId="0" fontId="0" fillId="0" borderId="6" xfId="0" applyBorder="1" applyAlignment="1">
      <alignment horizontal="center" vertical="top" wrapText="1"/>
    </xf>
    <xf numFmtId="0" fontId="0" fillId="6" borderId="6" xfId="0" applyFill="1" applyBorder="1" applyAlignment="1">
      <alignment horizontal="center" vertical="top"/>
    </xf>
    <xf numFmtId="0" fontId="5" fillId="6" borderId="0" xfId="0" applyFont="1" applyFill="1" applyAlignment="1">
      <alignment horizontal="center" vertical="top"/>
    </xf>
    <xf numFmtId="0" fontId="0" fillId="6" borderId="0" xfId="0" applyFill="1" applyAlignment="1">
      <alignment horizontal="center" vertical="top"/>
    </xf>
    <xf numFmtId="0" fontId="5" fillId="0" borderId="6" xfId="0" applyFont="1" applyBorder="1" applyAlignment="1">
      <alignment horizontal="center" vertical="top"/>
    </xf>
    <xf numFmtId="0" fontId="0" fillId="0" borderId="6" xfId="0" applyBorder="1" applyAlignment="1">
      <alignment horizontal="center" vertical="top"/>
    </xf>
    <xf numFmtId="0" fontId="5" fillId="6" borderId="6" xfId="0" applyFont="1" applyFill="1" applyBorder="1" applyAlignment="1">
      <alignment horizontal="center" vertical="top" wrapText="1"/>
    </xf>
    <xf numFmtId="0" fontId="0" fillId="6" borderId="6" xfId="0" applyFill="1" applyBorder="1" applyAlignment="1">
      <alignment horizontal="center" vertical="top" wrapText="1"/>
    </xf>
    <xf numFmtId="0" fontId="32" fillId="0" borderId="0" xfId="0" applyFont="1" applyAlignment="1">
      <alignment horizontal="center" vertical="top" wrapText="1"/>
    </xf>
    <xf numFmtId="0" fontId="32" fillId="0" borderId="6" xfId="0" applyFont="1" applyBorder="1" applyAlignment="1">
      <alignment horizontal="center" vertical="top" wrapText="1"/>
    </xf>
    <xf numFmtId="0" fontId="5" fillId="0" borderId="0" xfId="0" applyFont="1" applyAlignment="1">
      <alignment horizontal="center" vertical="top" wrapText="1"/>
    </xf>
    <xf numFmtId="0" fontId="0" fillId="0" borderId="0" xfId="0" applyAlignment="1">
      <alignment horizontal="center" vertical="top" wrapText="1"/>
    </xf>
    <xf numFmtId="0" fontId="17"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1" xfId="0" applyFont="1" applyFill="1" applyBorder="1" applyAlignment="1">
      <alignment horizontal="left" vertical="center" wrapText="1"/>
    </xf>
    <xf numFmtId="9" fontId="17" fillId="0" borderId="1" xfId="0" applyNumberFormat="1" applyFont="1" applyFill="1" applyBorder="1" applyAlignment="1">
      <alignment horizontal="center" vertical="center"/>
    </xf>
    <xf numFmtId="167" fontId="17" fillId="0" borderId="1" xfId="0" applyNumberFormat="1" applyFont="1" applyFill="1" applyBorder="1" applyAlignment="1">
      <alignment horizontal="center" vertical="center"/>
    </xf>
    <xf numFmtId="9" fontId="17" fillId="0" borderId="1" xfId="8" applyFont="1" applyFill="1" applyBorder="1" applyAlignment="1">
      <alignment horizontal="center" vertical="center"/>
    </xf>
    <xf numFmtId="166" fontId="17" fillId="0" borderId="1" xfId="0" applyNumberFormat="1" applyFont="1" applyFill="1" applyBorder="1" applyAlignment="1">
      <alignment horizontal="center" vertical="center"/>
    </xf>
    <xf numFmtId="165" fontId="17" fillId="0" borderId="1" xfId="0" applyNumberFormat="1" applyFont="1" applyFill="1" applyBorder="1" applyAlignment="1">
      <alignment horizontal="center" vertical="center"/>
    </xf>
    <xf numFmtId="165" fontId="17" fillId="0" borderId="0" xfId="0" applyNumberFormat="1" applyFont="1" applyFill="1" applyBorder="1" applyAlignment="1">
      <alignment horizontal="center" vertical="center"/>
    </xf>
    <xf numFmtId="0" fontId="0" fillId="0" borderId="0" xfId="0" applyFill="1" applyAlignment="1">
      <alignment vertical="top"/>
    </xf>
    <xf numFmtId="43" fontId="0" fillId="0" borderId="0" xfId="16" applyFont="1" applyFill="1" applyAlignment="1">
      <alignment horizontal="center" vertical="top"/>
    </xf>
    <xf numFmtId="44" fontId="0" fillId="0" borderId="0" xfId="0" applyNumberFormat="1" applyFill="1" applyAlignment="1">
      <alignment horizontal="center" vertical="top"/>
    </xf>
    <xf numFmtId="43" fontId="0" fillId="0" borderId="0" xfId="16" applyFont="1" applyFill="1" applyAlignment="1">
      <alignment vertical="top"/>
    </xf>
    <xf numFmtId="0" fontId="5" fillId="6" borderId="0" xfId="0" applyFont="1" applyFill="1" applyAlignment="1">
      <alignment vertical="top"/>
    </xf>
    <xf numFmtId="0" fontId="11" fillId="0" borderId="1" xfId="0" applyFont="1" applyFill="1" applyBorder="1" applyAlignment="1">
      <alignment horizontal="center" vertical="center" wrapText="1"/>
    </xf>
    <xf numFmtId="9" fontId="0" fillId="0" borderId="0" xfId="8" applyFont="1" applyFill="1" applyAlignment="1">
      <alignment vertical="top"/>
    </xf>
    <xf numFmtId="171" fontId="0" fillId="0" borderId="0" xfId="0" applyNumberFormat="1" applyFill="1" applyAlignment="1">
      <alignment vertical="top"/>
    </xf>
    <xf numFmtId="44" fontId="0" fillId="0" borderId="0" xfId="0" applyNumberFormat="1" applyFill="1" applyAlignment="1">
      <alignment vertical="top"/>
    </xf>
    <xf numFmtId="0" fontId="0" fillId="0" borderId="0" xfId="0" applyFill="1" applyAlignment="1">
      <alignment horizontal="center" vertical="top"/>
    </xf>
    <xf numFmtId="0" fontId="17" fillId="0" borderId="3" xfId="0" applyFont="1" applyFill="1" applyBorder="1" applyAlignment="1">
      <alignment horizontal="center" vertical="center" wrapText="1"/>
    </xf>
    <xf numFmtId="168" fontId="17" fillId="0" borderId="1" xfId="7" applyNumberFormat="1" applyFont="1" applyFill="1" applyBorder="1" applyAlignment="1">
      <alignment horizontal="center" vertical="center"/>
    </xf>
    <xf numFmtId="168" fontId="17" fillId="0" borderId="1" xfId="0" applyNumberFormat="1" applyFont="1" applyFill="1" applyBorder="1" applyAlignment="1">
      <alignment horizontal="center" vertical="center"/>
    </xf>
    <xf numFmtId="9" fontId="16" fillId="0" borderId="1" xfId="8" applyFont="1" applyFill="1" applyBorder="1" applyAlignment="1">
      <alignment horizontal="center" vertical="center"/>
    </xf>
    <xf numFmtId="0" fontId="17" fillId="0" borderId="1" xfId="0" applyFont="1" applyFill="1" applyBorder="1"/>
    <xf numFmtId="0" fontId="26" fillId="0" borderId="1" xfId="0" applyFont="1" applyBorder="1"/>
  </cellXfs>
  <cellStyles count="17">
    <cellStyle name="Comma" xfId="16" builtinId="3"/>
    <cellStyle name="Comma 2" xfId="3" xr:uid="{00000000-0005-0000-0000-000001000000}"/>
    <cellStyle name="Comma 2 2" xfId="5" xr:uid="{00000000-0005-0000-0000-000002000000}"/>
    <cellStyle name="Comma 3" xfId="6" xr:uid="{00000000-0005-0000-0000-000003000000}"/>
    <cellStyle name="Comma 30" xfId="15" xr:uid="{00000000-0005-0000-0000-000004000000}"/>
    <cellStyle name="Comma 4" xfId="10" xr:uid="{00000000-0005-0000-0000-000005000000}"/>
    <cellStyle name="Currency" xfId="7" builtinId="4"/>
    <cellStyle name="Currency 2" xfId="11" xr:uid="{00000000-0005-0000-0000-000007000000}"/>
    <cellStyle name="Currency 2 2" xfId="14" xr:uid="{00000000-0005-0000-0000-000008000000}"/>
    <cellStyle name="Normal" xfId="0" builtinId="0"/>
    <cellStyle name="Normal 2" xfId="1" xr:uid="{00000000-0005-0000-0000-00000A000000}"/>
    <cellStyle name="Normal 204" xfId="9" xr:uid="{00000000-0005-0000-0000-00000B000000}"/>
    <cellStyle name="Normal 3" xfId="2" xr:uid="{00000000-0005-0000-0000-00000C000000}"/>
    <cellStyle name="Normal 4" xfId="13" xr:uid="{00000000-0005-0000-0000-00000D000000}"/>
    <cellStyle name="Percent" xfId="8" builtinId="5"/>
    <cellStyle name="Percent 2" xfId="4" xr:uid="{00000000-0005-0000-0000-00000F000000}"/>
    <cellStyle name="Percent 3" xfId="12" xr:uid="{00000000-0005-0000-0000-000010000000}"/>
  </cellStyles>
  <dxfs count="0"/>
  <tableStyles count="0" defaultTableStyle="TableStyleMedium9" defaultPivotStyle="PivotStyleLight16"/>
  <colors>
    <mruColors>
      <color rgb="FF24375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Z1048057"/>
  <sheetViews>
    <sheetView zoomScaleNormal="100" workbookViewId="0">
      <pane ySplit="4" topLeftCell="A5" activePane="bottomLeft" state="frozen"/>
      <selection pane="bottomLeft" activeCell="N1" sqref="N1:N1048576"/>
    </sheetView>
  </sheetViews>
  <sheetFormatPr defaultRowHeight="12.75" x14ac:dyDescent="0.2"/>
  <cols>
    <col min="2" max="2" width="5.140625" customWidth="1"/>
    <col min="3" max="3" width="17.7109375" style="78" customWidth="1"/>
    <col min="4" max="4" width="26.85546875" style="17" bestFit="1" customWidth="1"/>
    <col min="5" max="5" width="30.140625" style="17" customWidth="1"/>
    <col min="6" max="6" width="16" customWidth="1"/>
    <col min="7" max="7" width="13" hidden="1" customWidth="1"/>
    <col min="8" max="8" width="18.7109375" hidden="1" customWidth="1"/>
    <col min="9" max="9" width="21.28515625" hidden="1" customWidth="1"/>
    <col min="10" max="10" width="11.28515625" hidden="1" customWidth="1"/>
    <col min="11" max="11" width="15.5703125" hidden="1" customWidth="1"/>
    <col min="12" max="12" width="16.140625" bestFit="1" customWidth="1"/>
    <col min="13" max="13" width="17.85546875" bestFit="1" customWidth="1"/>
    <col min="14" max="14" width="13.7109375" bestFit="1" customWidth="1"/>
    <col min="15" max="15" width="24.7109375" bestFit="1" customWidth="1"/>
    <col min="16" max="16" width="20.42578125" bestFit="1" customWidth="1"/>
    <col min="17" max="17" width="19.140625" bestFit="1" customWidth="1"/>
    <col min="18" max="18" width="16.5703125" bestFit="1" customWidth="1"/>
    <col min="19" max="19" width="15.85546875" bestFit="1" customWidth="1"/>
    <col min="20" max="20" width="15.140625" customWidth="1"/>
    <col min="21" max="21" width="16.28515625" bestFit="1" customWidth="1"/>
    <col min="22" max="22" width="14.5703125" bestFit="1" customWidth="1"/>
    <col min="23" max="23" width="14.5703125" style="125" bestFit="1" customWidth="1"/>
    <col min="24" max="24" width="13" style="125" bestFit="1" customWidth="1"/>
    <col min="25" max="25" width="14.28515625" style="125" bestFit="1" customWidth="1"/>
    <col min="26" max="26" width="14.5703125" style="125" bestFit="1" customWidth="1"/>
  </cols>
  <sheetData>
    <row r="3" spans="1:26" x14ac:dyDescent="0.2">
      <c r="B3" s="143" t="s">
        <v>493</v>
      </c>
      <c r="C3" s="143"/>
      <c r="D3" s="143"/>
      <c r="E3" s="143"/>
      <c r="F3" s="143"/>
      <c r="G3" s="143"/>
      <c r="H3" s="143"/>
      <c r="I3" s="143"/>
      <c r="J3" s="143"/>
      <c r="K3" s="143"/>
      <c r="L3" s="143"/>
      <c r="M3" s="143"/>
      <c r="N3" s="143"/>
      <c r="O3" s="143"/>
      <c r="P3" s="143"/>
      <c r="Q3" s="143"/>
      <c r="R3" s="143"/>
      <c r="S3" s="143"/>
      <c r="T3" s="119"/>
    </row>
    <row r="4" spans="1:26" ht="51" x14ac:dyDescent="0.2">
      <c r="A4" s="5" t="s">
        <v>40</v>
      </c>
      <c r="B4" s="29" t="s">
        <v>5</v>
      </c>
      <c r="C4" s="29" t="s">
        <v>44</v>
      </c>
      <c r="D4" s="29" t="s">
        <v>109</v>
      </c>
      <c r="E4" s="29" t="s">
        <v>6</v>
      </c>
      <c r="F4" s="29" t="s">
        <v>7</v>
      </c>
      <c r="G4" s="29" t="s">
        <v>8</v>
      </c>
      <c r="H4" s="30" t="s">
        <v>326</v>
      </c>
      <c r="I4" s="29" t="s">
        <v>327</v>
      </c>
      <c r="J4" s="29" t="s">
        <v>9</v>
      </c>
      <c r="K4" s="31" t="s">
        <v>10</v>
      </c>
      <c r="L4" s="29" t="s">
        <v>11</v>
      </c>
      <c r="M4" s="29" t="s">
        <v>328</v>
      </c>
      <c r="N4" s="29" t="s">
        <v>12</v>
      </c>
      <c r="O4" s="32" t="s">
        <v>329</v>
      </c>
      <c r="P4" s="33" t="s">
        <v>13</v>
      </c>
      <c r="Q4" s="33" t="s">
        <v>14</v>
      </c>
      <c r="R4" s="34" t="s">
        <v>15</v>
      </c>
      <c r="S4" s="33" t="s">
        <v>16</v>
      </c>
      <c r="T4" s="120"/>
      <c r="W4" s="126" t="s">
        <v>498</v>
      </c>
      <c r="X4" s="126" t="s">
        <v>497</v>
      </c>
      <c r="Y4" s="126" t="s">
        <v>503</v>
      </c>
      <c r="Z4" s="126" t="s">
        <v>500</v>
      </c>
    </row>
    <row r="5" spans="1:26" x14ac:dyDescent="0.2">
      <c r="B5" s="35">
        <v>1</v>
      </c>
      <c r="C5" s="36" t="s">
        <v>45</v>
      </c>
      <c r="D5" s="36" t="s">
        <v>46</v>
      </c>
      <c r="E5" s="37" t="s">
        <v>47</v>
      </c>
      <c r="F5" s="38">
        <v>36981</v>
      </c>
      <c r="G5" s="38">
        <v>44657</v>
      </c>
      <c r="H5" s="39">
        <f>(G5-F5)/(EDATE(G5,12)-G5)</f>
        <v>21.030136986301368</v>
      </c>
      <c r="I5" s="35">
        <v>15</v>
      </c>
      <c r="J5" s="40">
        <v>0.05</v>
      </c>
      <c r="K5" s="41">
        <f t="shared" ref="K5:K63" si="0">(1-J5)/I5</f>
        <v>6.3333333333333325E-2</v>
      </c>
      <c r="L5" s="90">
        <v>405920</v>
      </c>
      <c r="M5" s="90">
        <v>20296</v>
      </c>
      <c r="N5" s="42">
        <v>0</v>
      </c>
      <c r="O5" s="43">
        <f>L5*(1+N5)</f>
        <v>405920</v>
      </c>
      <c r="P5" s="43">
        <f t="shared" ref="P5:P68" si="1">O5*K5*H5</f>
        <v>540648.3696803652</v>
      </c>
      <c r="Q5" s="43">
        <f>MAX(O5-P5,0)</f>
        <v>0</v>
      </c>
      <c r="R5" s="40">
        <v>0.05</v>
      </c>
      <c r="S5" s="44">
        <f t="shared" ref="S5" si="2">IF(M5&lt;=0,0,IF(Q5&lt;=O5*J5,O5*J5,Q5*(1-R5)))</f>
        <v>20296</v>
      </c>
      <c r="T5" s="121"/>
      <c r="W5">
        <v>405920</v>
      </c>
      <c r="X5">
        <v>20296</v>
      </c>
      <c r="Y5"/>
      <c r="Z5"/>
    </row>
    <row r="6" spans="1:26" x14ac:dyDescent="0.2">
      <c r="B6" s="35">
        <v>2</v>
      </c>
      <c r="C6" s="36" t="s">
        <v>45</v>
      </c>
      <c r="D6" s="36" t="s">
        <v>48</v>
      </c>
      <c r="E6" s="37" t="s">
        <v>56</v>
      </c>
      <c r="F6" s="38">
        <v>31137</v>
      </c>
      <c r="G6" s="38">
        <v>44657</v>
      </c>
      <c r="H6" s="39">
        <f t="shared" ref="H6:H15" si="3">(G6-F6)/(EDATE(G6,12)-G6)</f>
        <v>37.041095890410958</v>
      </c>
      <c r="I6" s="35">
        <v>5</v>
      </c>
      <c r="J6" s="40">
        <v>0.05</v>
      </c>
      <c r="K6" s="41">
        <f t="shared" si="0"/>
        <v>0.19</v>
      </c>
      <c r="L6" s="90">
        <v>1160</v>
      </c>
      <c r="M6" s="90">
        <v>58</v>
      </c>
      <c r="N6" s="42">
        <v>0</v>
      </c>
      <c r="O6" s="43">
        <f t="shared" ref="O6:O64" si="4">L6*(1+N6)</f>
        <v>1160</v>
      </c>
      <c r="P6" s="43">
        <f t="shared" si="1"/>
        <v>8163.8575342465756</v>
      </c>
      <c r="Q6" s="43">
        <f t="shared" ref="Q6:Q64" si="5">MAX(O6-P6,0)</f>
        <v>0</v>
      </c>
      <c r="R6" s="40">
        <v>0.05</v>
      </c>
      <c r="S6" s="44">
        <f t="shared" ref="S6:S64" si="6">IF(M6&lt;=0,0,IF(Q6&lt;=O6*J6,O6*J6,Q6*(1-R6)))</f>
        <v>58</v>
      </c>
      <c r="T6" s="121"/>
      <c r="W6">
        <v>1160</v>
      </c>
      <c r="X6">
        <v>58</v>
      </c>
      <c r="Y6"/>
      <c r="Z6"/>
    </row>
    <row r="7" spans="1:26" x14ac:dyDescent="0.2">
      <c r="B7" s="35">
        <v>3</v>
      </c>
      <c r="C7" s="36" t="s">
        <v>45</v>
      </c>
      <c r="D7" s="36" t="s">
        <v>48</v>
      </c>
      <c r="E7" s="37" t="s">
        <v>57</v>
      </c>
      <c r="F7" s="38">
        <v>38655</v>
      </c>
      <c r="G7" s="38">
        <v>44657</v>
      </c>
      <c r="H7" s="39">
        <f t="shared" si="3"/>
        <v>16.443835616438356</v>
      </c>
      <c r="I7" s="35">
        <v>5</v>
      </c>
      <c r="J7" s="40">
        <v>0.05</v>
      </c>
      <c r="K7" s="41">
        <f t="shared" si="0"/>
        <v>0.19</v>
      </c>
      <c r="L7" s="90">
        <v>355000</v>
      </c>
      <c r="M7" s="90">
        <v>17750</v>
      </c>
      <c r="N7" s="42">
        <v>0</v>
      </c>
      <c r="O7" s="43">
        <f t="shared" si="4"/>
        <v>355000</v>
      </c>
      <c r="P7" s="43">
        <f t="shared" si="1"/>
        <v>1109136.7123287672</v>
      </c>
      <c r="Q7" s="43">
        <f t="shared" si="5"/>
        <v>0</v>
      </c>
      <c r="R7" s="40">
        <v>0.05</v>
      </c>
      <c r="S7" s="44">
        <f t="shared" si="6"/>
        <v>17750</v>
      </c>
      <c r="T7" s="121"/>
      <c r="W7">
        <v>355000</v>
      </c>
      <c r="X7">
        <v>17750</v>
      </c>
      <c r="Y7"/>
      <c r="Z7"/>
    </row>
    <row r="8" spans="1:26" x14ac:dyDescent="0.2">
      <c r="B8" s="35">
        <v>4</v>
      </c>
      <c r="C8" s="36" t="s">
        <v>45</v>
      </c>
      <c r="D8" s="36" t="s">
        <v>48</v>
      </c>
      <c r="E8" s="37" t="s">
        <v>58</v>
      </c>
      <c r="F8" s="38">
        <v>39508</v>
      </c>
      <c r="G8" s="38">
        <v>44657</v>
      </c>
      <c r="H8" s="39">
        <f t="shared" si="3"/>
        <v>14.106849315068493</v>
      </c>
      <c r="I8" s="35">
        <v>5</v>
      </c>
      <c r="J8" s="40">
        <v>0.05</v>
      </c>
      <c r="K8" s="41">
        <f t="shared" si="0"/>
        <v>0.19</v>
      </c>
      <c r="L8" s="90">
        <v>69500</v>
      </c>
      <c r="M8" s="90">
        <v>11924</v>
      </c>
      <c r="N8" s="42">
        <v>0</v>
      </c>
      <c r="O8" s="43">
        <f t="shared" si="4"/>
        <v>69500</v>
      </c>
      <c r="P8" s="43">
        <f t="shared" si="1"/>
        <v>186280.94520547945</v>
      </c>
      <c r="Q8" s="43">
        <f t="shared" si="5"/>
        <v>0</v>
      </c>
      <c r="R8" s="40">
        <v>0.05</v>
      </c>
      <c r="S8" s="44">
        <f t="shared" si="6"/>
        <v>3475</v>
      </c>
      <c r="T8" s="121"/>
      <c r="W8">
        <v>69500</v>
      </c>
      <c r="X8">
        <v>11924</v>
      </c>
      <c r="Y8"/>
      <c r="Z8"/>
    </row>
    <row r="9" spans="1:26" x14ac:dyDescent="0.2">
      <c r="B9" s="35">
        <v>5</v>
      </c>
      <c r="C9" s="36" t="s">
        <v>45</v>
      </c>
      <c r="D9" s="36" t="s">
        <v>48</v>
      </c>
      <c r="E9" s="37" t="s">
        <v>59</v>
      </c>
      <c r="F9" s="38">
        <v>40618</v>
      </c>
      <c r="G9" s="38">
        <v>44657</v>
      </c>
      <c r="H9" s="39">
        <f t="shared" si="3"/>
        <v>11.065753424657535</v>
      </c>
      <c r="I9" s="35">
        <v>5</v>
      </c>
      <c r="J9" s="40">
        <v>0.05</v>
      </c>
      <c r="K9" s="41">
        <f t="shared" si="0"/>
        <v>0.19</v>
      </c>
      <c r="L9" s="90">
        <v>7250</v>
      </c>
      <c r="M9" s="90">
        <v>2639</v>
      </c>
      <c r="N9" s="42">
        <v>0</v>
      </c>
      <c r="O9" s="43">
        <f t="shared" si="4"/>
        <v>7250</v>
      </c>
      <c r="P9" s="43">
        <f t="shared" si="1"/>
        <v>15243.075342465754</v>
      </c>
      <c r="Q9" s="43">
        <f t="shared" si="5"/>
        <v>0</v>
      </c>
      <c r="R9" s="40">
        <v>0.05</v>
      </c>
      <c r="S9" s="44">
        <f t="shared" si="6"/>
        <v>362.5</v>
      </c>
      <c r="T9" s="121"/>
      <c r="W9">
        <v>7250</v>
      </c>
      <c r="X9">
        <v>2639</v>
      </c>
      <c r="Y9"/>
      <c r="Z9"/>
    </row>
    <row r="10" spans="1:26" x14ac:dyDescent="0.2">
      <c r="B10" s="35">
        <v>6</v>
      </c>
      <c r="C10" s="36" t="s">
        <v>45</v>
      </c>
      <c r="D10" s="36" t="s">
        <v>48</v>
      </c>
      <c r="E10" s="37" t="s">
        <v>60</v>
      </c>
      <c r="F10" s="38">
        <v>41636</v>
      </c>
      <c r="G10" s="38">
        <v>44657</v>
      </c>
      <c r="H10" s="39">
        <f t="shared" si="3"/>
        <v>8.2767123287671236</v>
      </c>
      <c r="I10" s="35">
        <v>5</v>
      </c>
      <c r="J10" s="40">
        <v>0.05</v>
      </c>
      <c r="K10" s="41">
        <f t="shared" si="0"/>
        <v>0.19</v>
      </c>
      <c r="L10" s="90">
        <v>7250</v>
      </c>
      <c r="M10" s="90">
        <v>3919</v>
      </c>
      <c r="N10" s="42">
        <v>0</v>
      </c>
      <c r="O10" s="43">
        <f t="shared" si="4"/>
        <v>7250</v>
      </c>
      <c r="P10" s="43">
        <f t="shared" si="1"/>
        <v>11401.171232876713</v>
      </c>
      <c r="Q10" s="43">
        <f t="shared" si="5"/>
        <v>0</v>
      </c>
      <c r="R10" s="40">
        <v>0.05</v>
      </c>
      <c r="S10" s="44">
        <f t="shared" si="6"/>
        <v>362.5</v>
      </c>
      <c r="T10" s="121"/>
      <c r="W10">
        <v>7250</v>
      </c>
      <c r="X10">
        <v>3919</v>
      </c>
      <c r="Y10"/>
      <c r="Z10"/>
    </row>
    <row r="11" spans="1:26" ht="25.5" x14ac:dyDescent="0.2">
      <c r="B11" s="35">
        <v>7</v>
      </c>
      <c r="C11" s="36" t="s">
        <v>45</v>
      </c>
      <c r="D11" s="36" t="s">
        <v>48</v>
      </c>
      <c r="E11" s="37" t="s">
        <v>49</v>
      </c>
      <c r="F11" s="38">
        <v>42825</v>
      </c>
      <c r="G11" s="38">
        <v>44657</v>
      </c>
      <c r="H11" s="39">
        <f t="shared" si="3"/>
        <v>5.0191780821917806</v>
      </c>
      <c r="I11" s="35">
        <v>5</v>
      </c>
      <c r="J11" s="40">
        <v>0.05</v>
      </c>
      <c r="K11" s="41">
        <f t="shared" si="0"/>
        <v>0.19</v>
      </c>
      <c r="L11" s="90">
        <v>20500</v>
      </c>
      <c r="M11" s="90">
        <v>15304</v>
      </c>
      <c r="N11" s="42">
        <v>0.05</v>
      </c>
      <c r="O11" s="43">
        <f t="shared" si="4"/>
        <v>21525</v>
      </c>
      <c r="P11" s="43">
        <f t="shared" si="1"/>
        <v>20527.183561643837</v>
      </c>
      <c r="Q11" s="43">
        <f t="shared" si="5"/>
        <v>997.81643835616342</v>
      </c>
      <c r="R11" s="40">
        <v>0.05</v>
      </c>
      <c r="S11" s="44">
        <f t="shared" si="6"/>
        <v>1076.25</v>
      </c>
      <c r="T11" s="121"/>
      <c r="W11">
        <v>20500</v>
      </c>
      <c r="X11">
        <v>15304</v>
      </c>
      <c r="Y11"/>
      <c r="Z11"/>
    </row>
    <row r="12" spans="1:26" ht="25.5" x14ac:dyDescent="0.2">
      <c r="B12" s="35">
        <v>8</v>
      </c>
      <c r="C12" s="36" t="s">
        <v>45</v>
      </c>
      <c r="D12" s="36" t="s">
        <v>48</v>
      </c>
      <c r="E12" s="37" t="s">
        <v>50</v>
      </c>
      <c r="F12" s="38">
        <v>43337</v>
      </c>
      <c r="G12" s="38">
        <v>44657</v>
      </c>
      <c r="H12" s="39">
        <f t="shared" si="3"/>
        <v>3.6164383561643834</v>
      </c>
      <c r="I12" s="35">
        <v>5</v>
      </c>
      <c r="J12" s="40">
        <v>0.05</v>
      </c>
      <c r="K12" s="41">
        <f t="shared" si="0"/>
        <v>0.19</v>
      </c>
      <c r="L12" s="90">
        <v>54000</v>
      </c>
      <c r="M12" s="90">
        <v>45113</v>
      </c>
      <c r="N12" s="42">
        <v>0.02</v>
      </c>
      <c r="O12" s="43">
        <f t="shared" si="4"/>
        <v>55080</v>
      </c>
      <c r="P12" s="43">
        <f t="shared" si="1"/>
        <v>37846.75068493151</v>
      </c>
      <c r="Q12" s="43">
        <f t="shared" si="5"/>
        <v>17233.24931506849</v>
      </c>
      <c r="R12" s="40">
        <v>0.05</v>
      </c>
      <c r="S12" s="44">
        <f t="shared" si="6"/>
        <v>16371.586849315065</v>
      </c>
      <c r="T12" s="121"/>
      <c r="W12">
        <v>54000</v>
      </c>
      <c r="X12">
        <v>45113</v>
      </c>
      <c r="Y12"/>
      <c r="Z12"/>
    </row>
    <row r="13" spans="1:26" x14ac:dyDescent="0.2">
      <c r="B13" s="35">
        <v>9</v>
      </c>
      <c r="C13" s="36" t="s">
        <v>45</v>
      </c>
      <c r="D13" s="36" t="s">
        <v>54</v>
      </c>
      <c r="E13" s="37" t="s">
        <v>57</v>
      </c>
      <c r="F13" s="38">
        <v>38443</v>
      </c>
      <c r="G13" s="38">
        <v>44657</v>
      </c>
      <c r="H13" s="39">
        <f t="shared" si="3"/>
        <v>17.024657534246575</v>
      </c>
      <c r="I13" s="35">
        <v>10</v>
      </c>
      <c r="J13" s="40">
        <v>0.05</v>
      </c>
      <c r="K13" s="41">
        <f t="shared" si="0"/>
        <v>9.5000000000000001E-2</v>
      </c>
      <c r="L13" s="90">
        <v>475000</v>
      </c>
      <c r="M13" s="90">
        <v>23750</v>
      </c>
      <c r="N13" s="42">
        <v>0</v>
      </c>
      <c r="O13" s="43">
        <f t="shared" si="4"/>
        <v>475000</v>
      </c>
      <c r="P13" s="43">
        <f t="shared" si="1"/>
        <v>768237.67123287672</v>
      </c>
      <c r="Q13" s="43">
        <f t="shared" si="5"/>
        <v>0</v>
      </c>
      <c r="R13" s="40">
        <v>0.05</v>
      </c>
      <c r="S13" s="44">
        <f t="shared" si="6"/>
        <v>23750</v>
      </c>
      <c r="T13" s="121"/>
      <c r="W13">
        <v>475000</v>
      </c>
      <c r="X13">
        <v>23750</v>
      </c>
      <c r="Y13"/>
      <c r="Z13"/>
    </row>
    <row r="14" spans="1:26" x14ac:dyDescent="0.2">
      <c r="B14" s="35">
        <v>10</v>
      </c>
      <c r="C14" s="36" t="s">
        <v>45</v>
      </c>
      <c r="D14" s="184" t="s">
        <v>54</v>
      </c>
      <c r="E14" s="37" t="s">
        <v>62</v>
      </c>
      <c r="F14" s="38">
        <v>41548</v>
      </c>
      <c r="G14" s="38">
        <v>44657</v>
      </c>
      <c r="H14" s="39">
        <f t="shared" si="3"/>
        <v>8.5178082191780824</v>
      </c>
      <c r="I14" s="35">
        <v>10</v>
      </c>
      <c r="J14" s="40">
        <v>0.05</v>
      </c>
      <c r="K14" s="41">
        <f t="shared" si="0"/>
        <v>9.5000000000000001E-2</v>
      </c>
      <c r="L14" s="90">
        <v>820000</v>
      </c>
      <c r="M14" s="90">
        <v>430776</v>
      </c>
      <c r="N14" s="42">
        <v>0</v>
      </c>
      <c r="O14" s="43">
        <f t="shared" si="4"/>
        <v>820000</v>
      </c>
      <c r="P14" s="43">
        <f t="shared" si="1"/>
        <v>663537.26027397264</v>
      </c>
      <c r="Q14" s="43">
        <f t="shared" si="5"/>
        <v>156462.73972602736</v>
      </c>
      <c r="R14" s="40">
        <v>0.05</v>
      </c>
      <c r="S14" s="44">
        <f t="shared" si="6"/>
        <v>148639.60273972599</v>
      </c>
      <c r="T14" s="121"/>
      <c r="W14">
        <v>820000</v>
      </c>
      <c r="X14">
        <v>430776</v>
      </c>
      <c r="Y14"/>
      <c r="Z14"/>
    </row>
    <row r="15" spans="1:26" ht="38.25" x14ac:dyDescent="0.2">
      <c r="B15" s="35">
        <v>11</v>
      </c>
      <c r="C15" s="36" t="s">
        <v>45</v>
      </c>
      <c r="D15" s="36" t="s">
        <v>54</v>
      </c>
      <c r="E15" s="37" t="s">
        <v>51</v>
      </c>
      <c r="F15" s="38">
        <v>43186</v>
      </c>
      <c r="G15" s="38">
        <v>44657</v>
      </c>
      <c r="H15" s="39">
        <f t="shared" si="3"/>
        <v>4.0301369863013701</v>
      </c>
      <c r="I15" s="35">
        <v>10</v>
      </c>
      <c r="J15" s="40">
        <v>0.05</v>
      </c>
      <c r="K15" s="41">
        <f t="shared" si="0"/>
        <v>9.5000000000000001E-2</v>
      </c>
      <c r="L15" s="90">
        <v>1070500</v>
      </c>
      <c r="M15" s="90">
        <v>866283</v>
      </c>
      <c r="N15" s="42">
        <v>0.13</v>
      </c>
      <c r="O15" s="43">
        <f t="shared" si="4"/>
        <v>1209665</v>
      </c>
      <c r="P15" s="43">
        <f t="shared" si="1"/>
        <v>463135.98746575345</v>
      </c>
      <c r="Q15" s="43">
        <f t="shared" si="5"/>
        <v>746529.01253424655</v>
      </c>
      <c r="R15" s="40">
        <v>0.05</v>
      </c>
      <c r="S15" s="44">
        <f t="shared" si="6"/>
        <v>709202.56190753414</v>
      </c>
      <c r="T15" s="121"/>
      <c r="W15"/>
      <c r="X15"/>
      <c r="Y15"/>
      <c r="Z15"/>
    </row>
    <row r="16" spans="1:26" ht="25.5" x14ac:dyDescent="0.2">
      <c r="B16" s="35">
        <v>14</v>
      </c>
      <c r="C16" s="36" t="s">
        <v>45</v>
      </c>
      <c r="D16" s="36" t="s">
        <v>54</v>
      </c>
      <c r="E16" s="37" t="s">
        <v>52</v>
      </c>
      <c r="F16" s="38">
        <v>43358</v>
      </c>
      <c r="G16" s="38">
        <v>44657</v>
      </c>
      <c r="H16" s="39">
        <f t="shared" ref="H16:H67" si="7">(G16-F16)/(EDATE(G16,12)-G16)</f>
        <v>3.558904109589041</v>
      </c>
      <c r="I16" s="35">
        <v>10</v>
      </c>
      <c r="J16" s="40">
        <v>0.05</v>
      </c>
      <c r="K16" s="41">
        <f t="shared" si="0"/>
        <v>9.5000000000000001E-2</v>
      </c>
      <c r="L16" s="90">
        <v>745000</v>
      </c>
      <c r="M16" s="90">
        <v>625100</v>
      </c>
      <c r="N16" s="42">
        <v>0.13</v>
      </c>
      <c r="O16" s="43">
        <f t="shared" si="4"/>
        <v>841849.99999999988</v>
      </c>
      <c r="P16" s="43">
        <f t="shared" si="1"/>
        <v>284626.02534246567</v>
      </c>
      <c r="Q16" s="43">
        <f t="shared" si="5"/>
        <v>557223.97465753416</v>
      </c>
      <c r="R16" s="40">
        <v>0.05</v>
      </c>
      <c r="S16" s="44">
        <f t="shared" si="6"/>
        <v>529362.77592465747</v>
      </c>
      <c r="T16" s="121"/>
      <c r="W16"/>
      <c r="X16"/>
      <c r="Y16"/>
      <c r="Z16"/>
    </row>
    <row r="17" spans="2:24" customFormat="1" x14ac:dyDescent="0.2">
      <c r="B17" s="35">
        <v>17</v>
      </c>
      <c r="C17" s="36" t="s">
        <v>45</v>
      </c>
      <c r="D17" s="36" t="s">
        <v>54</v>
      </c>
      <c r="E17" s="37" t="s">
        <v>53</v>
      </c>
      <c r="F17" s="38">
        <v>44150</v>
      </c>
      <c r="G17" s="38">
        <v>44657</v>
      </c>
      <c r="H17" s="39">
        <f t="shared" si="7"/>
        <v>1.3890410958904109</v>
      </c>
      <c r="I17" s="35">
        <v>10</v>
      </c>
      <c r="J17" s="40">
        <v>0.05</v>
      </c>
      <c r="K17" s="41">
        <f t="shared" si="0"/>
        <v>9.5000000000000001E-2</v>
      </c>
      <c r="L17" s="90">
        <v>752500</v>
      </c>
      <c r="M17" s="90">
        <v>734621</v>
      </c>
      <c r="N17" s="42">
        <v>0</v>
      </c>
      <c r="O17" s="43">
        <f t="shared" si="4"/>
        <v>752500</v>
      </c>
      <c r="P17" s="43">
        <f t="shared" si="1"/>
        <v>99299.075342465745</v>
      </c>
      <c r="Q17" s="43">
        <f t="shared" si="5"/>
        <v>653200.92465753423</v>
      </c>
      <c r="R17" s="40">
        <v>0.05</v>
      </c>
      <c r="S17" s="44">
        <f t="shared" si="6"/>
        <v>620540.87842465751</v>
      </c>
      <c r="T17" s="121"/>
    </row>
    <row r="18" spans="2:24" customFormat="1" x14ac:dyDescent="0.2">
      <c r="B18" s="185">
        <v>18</v>
      </c>
      <c r="C18" s="184" t="s">
        <v>45</v>
      </c>
      <c r="D18" s="184" t="s">
        <v>64</v>
      </c>
      <c r="E18" s="37" t="s">
        <v>61</v>
      </c>
      <c r="F18" s="38">
        <v>40238</v>
      </c>
      <c r="G18" s="38">
        <v>44657</v>
      </c>
      <c r="H18" s="39">
        <f t="shared" si="7"/>
        <v>12.106849315068493</v>
      </c>
      <c r="I18" s="35">
        <v>15</v>
      </c>
      <c r="J18" s="40">
        <v>0.05</v>
      </c>
      <c r="K18" s="41">
        <f t="shared" si="0"/>
        <v>6.3333333333333325E-2</v>
      </c>
      <c r="L18" s="90">
        <v>117224</v>
      </c>
      <c r="M18" s="90">
        <v>34951</v>
      </c>
      <c r="N18" s="42">
        <v>0</v>
      </c>
      <c r="O18" s="43">
        <f t="shared" si="4"/>
        <v>117224</v>
      </c>
      <c r="P18" s="43">
        <f t="shared" si="1"/>
        <v>89883.509260273961</v>
      </c>
      <c r="Q18" s="43">
        <f t="shared" si="5"/>
        <v>27340.490739726039</v>
      </c>
      <c r="R18" s="40">
        <v>0.05</v>
      </c>
      <c r="S18" s="44">
        <f t="shared" si="6"/>
        <v>25973.466202739735</v>
      </c>
      <c r="T18" s="121"/>
      <c r="W18" s="125">
        <v>117224</v>
      </c>
      <c r="X18" s="125">
        <v>34951</v>
      </c>
    </row>
    <row r="19" spans="2:24" customFormat="1" x14ac:dyDescent="0.2">
      <c r="B19" s="185">
        <v>19</v>
      </c>
      <c r="C19" s="184" t="s">
        <v>45</v>
      </c>
      <c r="D19" s="184" t="s">
        <v>64</v>
      </c>
      <c r="E19" s="37" t="s">
        <v>59</v>
      </c>
      <c r="F19" s="38">
        <v>40401</v>
      </c>
      <c r="G19" s="38">
        <v>44657</v>
      </c>
      <c r="H19" s="39">
        <f t="shared" si="7"/>
        <v>11.66027397260274</v>
      </c>
      <c r="I19" s="35">
        <v>15</v>
      </c>
      <c r="J19" s="40">
        <v>0.05</v>
      </c>
      <c r="K19" s="41">
        <f t="shared" si="0"/>
        <v>6.3333333333333325E-2</v>
      </c>
      <c r="L19" s="90">
        <v>140000</v>
      </c>
      <c r="M19" s="90">
        <v>45699</v>
      </c>
      <c r="N19" s="42">
        <v>0</v>
      </c>
      <c r="O19" s="43">
        <f t="shared" si="4"/>
        <v>140000</v>
      </c>
      <c r="P19" s="43">
        <f t="shared" si="1"/>
        <v>103387.76255707761</v>
      </c>
      <c r="Q19" s="43">
        <f t="shared" si="5"/>
        <v>36612.237442922386</v>
      </c>
      <c r="R19" s="40">
        <v>0.05</v>
      </c>
      <c r="S19" s="44">
        <f t="shared" si="6"/>
        <v>34781.625570776261</v>
      </c>
      <c r="T19" s="121"/>
      <c r="W19" s="125">
        <v>140000</v>
      </c>
      <c r="X19" s="125">
        <v>45699</v>
      </c>
    </row>
    <row r="20" spans="2:24" customFormat="1" x14ac:dyDescent="0.2">
      <c r="B20" s="185">
        <v>20</v>
      </c>
      <c r="C20" s="184" t="s">
        <v>45</v>
      </c>
      <c r="D20" s="184" t="s">
        <v>64</v>
      </c>
      <c r="E20" s="37" t="s">
        <v>60</v>
      </c>
      <c r="F20" s="38">
        <v>40846</v>
      </c>
      <c r="G20" s="38">
        <v>44657</v>
      </c>
      <c r="H20" s="39">
        <f t="shared" si="7"/>
        <v>10.441095890410958</v>
      </c>
      <c r="I20" s="35">
        <v>15</v>
      </c>
      <c r="J20" s="40">
        <v>0.05</v>
      </c>
      <c r="K20" s="41">
        <f t="shared" si="0"/>
        <v>6.3333333333333325E-2</v>
      </c>
      <c r="L20" s="90">
        <v>30000</v>
      </c>
      <c r="M20" s="90">
        <v>12108</v>
      </c>
      <c r="N20" s="42">
        <v>0</v>
      </c>
      <c r="O20" s="43">
        <f t="shared" si="4"/>
        <v>30000</v>
      </c>
      <c r="P20" s="43">
        <f t="shared" si="1"/>
        <v>19838.082191780817</v>
      </c>
      <c r="Q20" s="43">
        <f t="shared" si="5"/>
        <v>10161.917808219183</v>
      </c>
      <c r="R20" s="40">
        <v>0.05</v>
      </c>
      <c r="S20" s="44">
        <f t="shared" si="6"/>
        <v>9653.8219178082236</v>
      </c>
      <c r="T20" s="121"/>
      <c r="W20" s="125">
        <v>30000</v>
      </c>
      <c r="X20" s="125">
        <v>12108</v>
      </c>
    </row>
    <row r="21" spans="2:24" customFormat="1" x14ac:dyDescent="0.2">
      <c r="B21" s="185">
        <v>21</v>
      </c>
      <c r="C21" s="184" t="s">
        <v>45</v>
      </c>
      <c r="D21" s="184" t="s">
        <v>64</v>
      </c>
      <c r="E21" s="37" t="s">
        <v>62</v>
      </c>
      <c r="F21" s="38">
        <v>41122</v>
      </c>
      <c r="G21" s="38">
        <v>44657</v>
      </c>
      <c r="H21" s="39">
        <f t="shared" si="7"/>
        <v>9.6849315068493151</v>
      </c>
      <c r="I21" s="35">
        <v>15</v>
      </c>
      <c r="J21" s="40">
        <v>0.05</v>
      </c>
      <c r="K21" s="41">
        <f t="shared" si="0"/>
        <v>6.3333333333333325E-2</v>
      </c>
      <c r="L21" s="90">
        <v>293115</v>
      </c>
      <c r="M21" s="90">
        <v>132329</v>
      </c>
      <c r="N21" s="42">
        <v>0</v>
      </c>
      <c r="O21" s="43">
        <f t="shared" si="4"/>
        <v>293115</v>
      </c>
      <c r="P21" s="43">
        <f t="shared" si="1"/>
        <v>179790.58424657531</v>
      </c>
      <c r="Q21" s="43">
        <f t="shared" si="5"/>
        <v>113324.41575342469</v>
      </c>
      <c r="R21" s="40">
        <v>0.05</v>
      </c>
      <c r="S21" s="44">
        <f t="shared" si="6"/>
        <v>107658.19496575346</v>
      </c>
      <c r="T21" s="121"/>
      <c r="W21" s="125">
        <v>293115</v>
      </c>
      <c r="X21" s="125">
        <v>132329</v>
      </c>
    </row>
    <row r="22" spans="2:24" customFormat="1" x14ac:dyDescent="0.2">
      <c r="B22" s="185">
        <v>22</v>
      </c>
      <c r="C22" s="184" t="s">
        <v>45</v>
      </c>
      <c r="D22" s="184" t="s">
        <v>64</v>
      </c>
      <c r="E22" s="37" t="s">
        <v>63</v>
      </c>
      <c r="F22" s="38">
        <v>41685</v>
      </c>
      <c r="G22" s="38">
        <v>44657</v>
      </c>
      <c r="H22" s="39">
        <f t="shared" si="7"/>
        <v>8.1424657534246574</v>
      </c>
      <c r="I22" s="35">
        <v>15</v>
      </c>
      <c r="J22" s="40">
        <v>0.05</v>
      </c>
      <c r="K22" s="41">
        <f t="shared" si="0"/>
        <v>6.3333333333333325E-2</v>
      </c>
      <c r="L22" s="90">
        <v>21000</v>
      </c>
      <c r="M22" s="90">
        <v>11532</v>
      </c>
      <c r="N22" s="42">
        <v>0</v>
      </c>
      <c r="O22" s="43">
        <f t="shared" si="4"/>
        <v>21000</v>
      </c>
      <c r="P22" s="43">
        <f t="shared" si="1"/>
        <v>10829.479452054793</v>
      </c>
      <c r="Q22" s="43">
        <f t="shared" si="5"/>
        <v>10170.520547945207</v>
      </c>
      <c r="R22" s="40">
        <v>0.05</v>
      </c>
      <c r="S22" s="44">
        <f t="shared" si="6"/>
        <v>9661.9945205479471</v>
      </c>
      <c r="T22" s="121"/>
      <c r="W22" s="125">
        <v>21000</v>
      </c>
      <c r="X22" s="125">
        <v>11532</v>
      </c>
    </row>
    <row r="23" spans="2:24" customFormat="1" ht="38.25" x14ac:dyDescent="0.2">
      <c r="B23" s="185">
        <v>23</v>
      </c>
      <c r="C23" s="184" t="s">
        <v>45</v>
      </c>
      <c r="D23" s="184" t="s">
        <v>64</v>
      </c>
      <c r="E23" s="37" t="s">
        <v>55</v>
      </c>
      <c r="F23" s="38">
        <v>44247</v>
      </c>
      <c r="G23" s="38">
        <v>44657</v>
      </c>
      <c r="H23" s="39">
        <f t="shared" si="7"/>
        <v>1.1232876712328768</v>
      </c>
      <c r="I23" s="35">
        <v>15</v>
      </c>
      <c r="J23" s="40">
        <v>0.05</v>
      </c>
      <c r="K23" s="41">
        <f t="shared" si="0"/>
        <v>6.3333333333333325E-2</v>
      </c>
      <c r="L23" s="90">
        <v>40000</v>
      </c>
      <c r="M23" s="90">
        <v>39723</v>
      </c>
      <c r="N23" s="42">
        <v>0</v>
      </c>
      <c r="O23" s="43">
        <f t="shared" si="4"/>
        <v>40000</v>
      </c>
      <c r="P23" s="43">
        <f t="shared" si="1"/>
        <v>2845.6621004566209</v>
      </c>
      <c r="Q23" s="43">
        <f t="shared" si="5"/>
        <v>37154.337899543381</v>
      </c>
      <c r="R23" s="40">
        <v>0.05</v>
      </c>
      <c r="S23" s="44">
        <f t="shared" si="6"/>
        <v>35296.621004566208</v>
      </c>
      <c r="T23" s="121"/>
      <c r="W23" s="125">
        <v>40000</v>
      </c>
      <c r="X23" s="125">
        <v>39723</v>
      </c>
    </row>
    <row r="24" spans="2:24" s="193" customFormat="1" x14ac:dyDescent="0.2">
      <c r="B24" s="185">
        <v>24</v>
      </c>
      <c r="C24" s="184" t="s">
        <v>45</v>
      </c>
      <c r="D24" s="184" t="s">
        <v>65</v>
      </c>
      <c r="E24" s="186" t="s">
        <v>47</v>
      </c>
      <c r="F24" s="59">
        <v>35885</v>
      </c>
      <c r="G24" s="59">
        <v>44657</v>
      </c>
      <c r="H24" s="60">
        <f t="shared" si="7"/>
        <v>24.032876712328768</v>
      </c>
      <c r="I24" s="185">
        <v>15</v>
      </c>
      <c r="J24" s="187">
        <v>0.05</v>
      </c>
      <c r="K24" s="188">
        <f t="shared" si="0"/>
        <v>6.3333333333333325E-2</v>
      </c>
      <c r="L24" s="90">
        <v>6400436</v>
      </c>
      <c r="M24" s="90">
        <v>320021.79999999981</v>
      </c>
      <c r="N24" s="189">
        <v>0</v>
      </c>
      <c r="O24" s="190">
        <f t="shared" si="4"/>
        <v>6400436</v>
      </c>
      <c r="P24" s="190">
        <f t="shared" si="1"/>
        <v>9741989.6552328747</v>
      </c>
      <c r="Q24" s="190">
        <f t="shared" si="5"/>
        <v>0</v>
      </c>
      <c r="R24" s="187">
        <v>0.05</v>
      </c>
      <c r="S24" s="191">
        <f t="shared" si="6"/>
        <v>320021.80000000005</v>
      </c>
      <c r="T24" s="192"/>
      <c r="W24" s="193">
        <v>6400436</v>
      </c>
      <c r="X24" s="193">
        <v>320021.79999999981</v>
      </c>
    </row>
    <row r="25" spans="2:24" customFormat="1" x14ac:dyDescent="0.2">
      <c r="B25" s="35">
        <v>25</v>
      </c>
      <c r="C25" s="36" t="s">
        <v>45</v>
      </c>
      <c r="D25" s="36" t="s">
        <v>65</v>
      </c>
      <c r="E25" s="37" t="s">
        <v>60</v>
      </c>
      <c r="F25" s="38">
        <v>40695</v>
      </c>
      <c r="G25" s="38">
        <v>44657</v>
      </c>
      <c r="H25" s="39">
        <f t="shared" si="7"/>
        <v>10.854794520547944</v>
      </c>
      <c r="I25" s="35">
        <v>5</v>
      </c>
      <c r="J25" s="40">
        <v>0.05</v>
      </c>
      <c r="K25" s="41">
        <f t="shared" si="0"/>
        <v>0.19</v>
      </c>
      <c r="L25" s="90">
        <v>16800</v>
      </c>
      <c r="M25" s="90">
        <v>6342</v>
      </c>
      <c r="N25" s="42">
        <v>0</v>
      </c>
      <c r="O25" s="43">
        <f t="shared" si="4"/>
        <v>16800</v>
      </c>
      <c r="P25" s="43">
        <f t="shared" si="1"/>
        <v>34648.504109589041</v>
      </c>
      <c r="Q25" s="43">
        <f t="shared" si="5"/>
        <v>0</v>
      </c>
      <c r="R25" s="40">
        <v>0.05</v>
      </c>
      <c r="S25" s="44">
        <f t="shared" si="6"/>
        <v>840</v>
      </c>
      <c r="T25" s="121"/>
      <c r="W25">
        <v>16800</v>
      </c>
      <c r="X25">
        <v>6342</v>
      </c>
    </row>
    <row r="26" spans="2:24" s="193" customFormat="1" x14ac:dyDescent="0.2">
      <c r="B26" s="185">
        <v>26</v>
      </c>
      <c r="C26" s="184" t="s">
        <v>45</v>
      </c>
      <c r="D26" s="184" t="s">
        <v>65</v>
      </c>
      <c r="E26" s="186" t="s">
        <v>62</v>
      </c>
      <c r="F26" s="59">
        <v>41231</v>
      </c>
      <c r="G26" s="59">
        <v>44657</v>
      </c>
      <c r="H26" s="60">
        <f t="shared" si="7"/>
        <v>9.3863013698630144</v>
      </c>
      <c r="I26" s="185">
        <v>15</v>
      </c>
      <c r="J26" s="187">
        <v>0.05</v>
      </c>
      <c r="K26" s="188">
        <f t="shared" si="0"/>
        <v>6.3333333333333325E-2</v>
      </c>
      <c r="L26" s="90">
        <v>237880.71</v>
      </c>
      <c r="M26" s="90">
        <v>111888.70999999999</v>
      </c>
      <c r="N26" s="189">
        <v>0</v>
      </c>
      <c r="O26" s="190">
        <f t="shared" si="4"/>
        <v>237880.71</v>
      </c>
      <c r="P26" s="190">
        <f t="shared" si="1"/>
        <v>141411.93549534245</v>
      </c>
      <c r="Q26" s="190">
        <f t="shared" si="5"/>
        <v>96468.774504657544</v>
      </c>
      <c r="R26" s="187">
        <v>0.05</v>
      </c>
      <c r="S26" s="191">
        <f t="shared" si="6"/>
        <v>91645.335779424669</v>
      </c>
      <c r="T26" s="192"/>
      <c r="W26" s="193">
        <v>237880.71</v>
      </c>
      <c r="X26" s="193">
        <v>111888.70999999999</v>
      </c>
    </row>
    <row r="27" spans="2:24" customFormat="1" x14ac:dyDescent="0.2">
      <c r="B27" s="35">
        <v>27</v>
      </c>
      <c r="C27" s="36" t="s">
        <v>45</v>
      </c>
      <c r="D27" s="36" t="s">
        <v>65</v>
      </c>
      <c r="E27" s="37" t="s">
        <v>63</v>
      </c>
      <c r="F27" s="38">
        <v>41607</v>
      </c>
      <c r="G27" s="38">
        <v>44657</v>
      </c>
      <c r="H27" s="39">
        <f t="shared" si="7"/>
        <v>8.3561643835616444</v>
      </c>
      <c r="I27" s="35">
        <v>5</v>
      </c>
      <c r="J27" s="40">
        <v>0.05</v>
      </c>
      <c r="K27" s="41">
        <f t="shared" si="0"/>
        <v>0.19</v>
      </c>
      <c r="L27" s="90">
        <v>57257</v>
      </c>
      <c r="M27" s="90">
        <v>30667</v>
      </c>
      <c r="N27" s="42">
        <v>0</v>
      </c>
      <c r="O27" s="43">
        <f t="shared" si="4"/>
        <v>57257</v>
      </c>
      <c r="P27" s="43">
        <f t="shared" si="1"/>
        <v>90905.291780821921</v>
      </c>
      <c r="Q27" s="43">
        <f t="shared" si="5"/>
        <v>0</v>
      </c>
      <c r="R27" s="40">
        <v>0.05</v>
      </c>
      <c r="S27" s="44">
        <f t="shared" si="6"/>
        <v>2862.8500000000004</v>
      </c>
      <c r="T27" s="121"/>
      <c r="W27">
        <v>57257</v>
      </c>
      <c r="X27">
        <v>30667</v>
      </c>
    </row>
    <row r="28" spans="2:24" customFormat="1" x14ac:dyDescent="0.2">
      <c r="B28" s="35">
        <v>28</v>
      </c>
      <c r="C28" s="36" t="s">
        <v>45</v>
      </c>
      <c r="D28" s="36" t="s">
        <v>65</v>
      </c>
      <c r="E28" s="37" t="s">
        <v>66</v>
      </c>
      <c r="F28" s="38">
        <v>41821</v>
      </c>
      <c r="G28" s="38">
        <v>44657</v>
      </c>
      <c r="H28" s="39">
        <f t="shared" si="7"/>
        <v>7.7698630136986298</v>
      </c>
      <c r="I28" s="35">
        <v>5</v>
      </c>
      <c r="J28" s="40">
        <v>0.05</v>
      </c>
      <c r="K28" s="41">
        <f t="shared" si="0"/>
        <v>0.19</v>
      </c>
      <c r="L28" s="90">
        <v>14143.3</v>
      </c>
      <c r="M28" s="90">
        <v>8099.5654486581871</v>
      </c>
      <c r="N28" s="42">
        <v>0.01</v>
      </c>
      <c r="O28" s="43">
        <f t="shared" si="4"/>
        <v>14284.733</v>
      </c>
      <c r="P28" s="43">
        <f t="shared" si="1"/>
        <v>21088.179533479451</v>
      </c>
      <c r="Q28" s="43">
        <f t="shared" si="5"/>
        <v>0</v>
      </c>
      <c r="R28" s="40">
        <v>0.05</v>
      </c>
      <c r="S28" s="44">
        <f t="shared" si="6"/>
        <v>714.23665000000005</v>
      </c>
      <c r="T28" s="140">
        <f>SUM(L28:L30)</f>
        <v>70043.3</v>
      </c>
      <c r="U28" s="124">
        <f>SUM(M28:M30)</f>
        <v>40112.300000000003</v>
      </c>
      <c r="W28" s="141">
        <v>70043.3</v>
      </c>
      <c r="X28" s="141">
        <v>40112.300000000003</v>
      </c>
    </row>
    <row r="29" spans="2:24" customFormat="1" ht="25.5" x14ac:dyDescent="0.2">
      <c r="B29" s="35">
        <v>29</v>
      </c>
      <c r="C29" s="36" t="s">
        <v>45</v>
      </c>
      <c r="D29" s="36" t="s">
        <v>65</v>
      </c>
      <c r="E29" s="37" t="s">
        <v>67</v>
      </c>
      <c r="F29" s="38">
        <v>41821</v>
      </c>
      <c r="G29" s="38">
        <v>44657</v>
      </c>
      <c r="H29" s="39">
        <f t="shared" si="7"/>
        <v>7.7698630136986298</v>
      </c>
      <c r="I29" s="35">
        <v>5</v>
      </c>
      <c r="J29" s="40">
        <v>0.05</v>
      </c>
      <c r="K29" s="41">
        <f t="shared" si="0"/>
        <v>0.19</v>
      </c>
      <c r="L29" s="90">
        <v>35000</v>
      </c>
      <c r="M29" s="90">
        <v>20043.75150799577</v>
      </c>
      <c r="N29" s="42">
        <v>0</v>
      </c>
      <c r="O29" s="43">
        <f t="shared" si="4"/>
        <v>35000</v>
      </c>
      <c r="P29" s="43">
        <f t="shared" si="1"/>
        <v>51669.589041095889</v>
      </c>
      <c r="Q29" s="43">
        <f t="shared" si="5"/>
        <v>0</v>
      </c>
      <c r="R29" s="40">
        <v>0.05</v>
      </c>
      <c r="S29" s="44">
        <f t="shared" si="6"/>
        <v>1750</v>
      </c>
      <c r="T29" s="140"/>
      <c r="W29" s="141"/>
      <c r="X29" s="141"/>
    </row>
    <row r="30" spans="2:24" customFormat="1" x14ac:dyDescent="0.2">
      <c r="B30" s="35">
        <v>30</v>
      </c>
      <c r="C30" s="36" t="s">
        <v>45</v>
      </c>
      <c r="D30" s="36" t="s">
        <v>65</v>
      </c>
      <c r="E30" s="37" t="s">
        <v>68</v>
      </c>
      <c r="F30" s="38">
        <v>41821</v>
      </c>
      <c r="G30" s="38">
        <v>44657</v>
      </c>
      <c r="H30" s="39">
        <f t="shared" si="7"/>
        <v>7.7698630136986298</v>
      </c>
      <c r="I30" s="35">
        <v>8</v>
      </c>
      <c r="J30" s="40">
        <v>0.05</v>
      </c>
      <c r="K30" s="41">
        <f t="shared" si="0"/>
        <v>0.11874999999999999</v>
      </c>
      <c r="L30" s="90">
        <v>20900</v>
      </c>
      <c r="M30" s="90">
        <v>11968.983043346047</v>
      </c>
      <c r="N30" s="42">
        <v>0.06</v>
      </c>
      <c r="O30" s="43">
        <f t="shared" si="4"/>
        <v>22154</v>
      </c>
      <c r="P30" s="43">
        <f t="shared" si="1"/>
        <v>20440.858493150685</v>
      </c>
      <c r="Q30" s="43">
        <f t="shared" si="5"/>
        <v>1713.1415068493152</v>
      </c>
      <c r="R30" s="40">
        <v>0.05</v>
      </c>
      <c r="S30" s="44">
        <f t="shared" si="6"/>
        <v>1627.4844315068494</v>
      </c>
      <c r="T30" s="140"/>
      <c r="W30" s="141"/>
      <c r="X30" s="141"/>
    </row>
    <row r="31" spans="2:24" customFormat="1" ht="25.5" x14ac:dyDescent="0.2">
      <c r="B31" s="35">
        <v>31</v>
      </c>
      <c r="C31" s="36" t="s">
        <v>45</v>
      </c>
      <c r="D31" s="36" t="s">
        <v>65</v>
      </c>
      <c r="E31" s="37" t="s">
        <v>69</v>
      </c>
      <c r="F31" s="38">
        <v>41883</v>
      </c>
      <c r="G31" s="38">
        <v>44657</v>
      </c>
      <c r="H31" s="39">
        <f t="shared" si="7"/>
        <v>7.6</v>
      </c>
      <c r="I31" s="35">
        <v>5</v>
      </c>
      <c r="J31" s="40">
        <v>0.05</v>
      </c>
      <c r="K31" s="41">
        <f t="shared" si="0"/>
        <v>0.19</v>
      </c>
      <c r="L31" s="90">
        <v>17000</v>
      </c>
      <c r="M31" s="90">
        <v>9919</v>
      </c>
      <c r="N31" s="42">
        <v>0.02</v>
      </c>
      <c r="O31" s="43">
        <f t="shared" si="4"/>
        <v>17340</v>
      </c>
      <c r="P31" s="43">
        <f t="shared" si="1"/>
        <v>25038.959999999999</v>
      </c>
      <c r="Q31" s="43">
        <f t="shared" si="5"/>
        <v>0</v>
      </c>
      <c r="R31" s="40">
        <v>0.05</v>
      </c>
      <c r="S31" s="44">
        <f t="shared" si="6"/>
        <v>867</v>
      </c>
      <c r="T31" s="121"/>
      <c r="W31">
        <v>17000</v>
      </c>
      <c r="X31">
        <v>9919</v>
      </c>
    </row>
    <row r="32" spans="2:24" customFormat="1" ht="25.5" x14ac:dyDescent="0.2">
      <c r="B32" s="35">
        <v>32</v>
      </c>
      <c r="C32" s="36" t="s">
        <v>45</v>
      </c>
      <c r="D32" s="36" t="s">
        <v>65</v>
      </c>
      <c r="E32" s="37" t="s">
        <v>70</v>
      </c>
      <c r="F32" s="38">
        <v>41974</v>
      </c>
      <c r="G32" s="38">
        <v>44657</v>
      </c>
      <c r="H32" s="39">
        <f t="shared" si="7"/>
        <v>7.3506849315068497</v>
      </c>
      <c r="I32" s="35">
        <v>8</v>
      </c>
      <c r="J32" s="40">
        <v>0.05</v>
      </c>
      <c r="K32" s="41">
        <f t="shared" si="0"/>
        <v>0.11874999999999999</v>
      </c>
      <c r="L32" s="90">
        <v>21100</v>
      </c>
      <c r="M32" s="90">
        <v>12642.909657320872</v>
      </c>
      <c r="N32" s="42">
        <v>0.02</v>
      </c>
      <c r="O32" s="43">
        <f t="shared" si="4"/>
        <v>21522</v>
      </c>
      <c r="P32" s="43">
        <f t="shared" si="1"/>
        <v>18786.421130136987</v>
      </c>
      <c r="Q32" s="43">
        <f t="shared" si="5"/>
        <v>2735.5788698630131</v>
      </c>
      <c r="R32" s="40">
        <v>0.05</v>
      </c>
      <c r="S32" s="44">
        <f t="shared" si="6"/>
        <v>2598.7999263698625</v>
      </c>
      <c r="T32" s="121"/>
    </row>
    <row r="33" spans="2:20" customFormat="1" x14ac:dyDescent="0.2">
      <c r="B33" s="35">
        <v>33</v>
      </c>
      <c r="C33" s="36" t="s">
        <v>45</v>
      </c>
      <c r="D33" s="36" t="s">
        <v>65</v>
      </c>
      <c r="E33" s="37" t="s">
        <v>71</v>
      </c>
      <c r="F33" s="38">
        <v>41974</v>
      </c>
      <c r="G33" s="38">
        <v>44657</v>
      </c>
      <c r="H33" s="39">
        <f t="shared" si="7"/>
        <v>7.3506849315068497</v>
      </c>
      <c r="I33" s="35">
        <v>5</v>
      </c>
      <c r="J33" s="40">
        <v>0.05</v>
      </c>
      <c r="K33" s="41">
        <f t="shared" si="0"/>
        <v>0.19</v>
      </c>
      <c r="L33" s="90">
        <v>11000</v>
      </c>
      <c r="M33" s="90">
        <v>6591.0903426791274</v>
      </c>
      <c r="N33" s="42">
        <v>0.01</v>
      </c>
      <c r="O33" s="43">
        <f t="shared" si="4"/>
        <v>11110</v>
      </c>
      <c r="P33" s="43">
        <f t="shared" si="1"/>
        <v>15516.56082191781</v>
      </c>
      <c r="Q33" s="43">
        <f t="shared" si="5"/>
        <v>0</v>
      </c>
      <c r="R33" s="40">
        <v>0.05</v>
      </c>
      <c r="S33" s="44">
        <f t="shared" si="6"/>
        <v>555.5</v>
      </c>
      <c r="T33" s="121"/>
    </row>
    <row r="34" spans="2:20" customFormat="1" ht="51" x14ac:dyDescent="0.2">
      <c r="B34" s="35">
        <v>34</v>
      </c>
      <c r="C34" s="36" t="s">
        <v>45</v>
      </c>
      <c r="D34" s="36" t="s">
        <v>65</v>
      </c>
      <c r="E34" s="37" t="s">
        <v>72</v>
      </c>
      <c r="F34" s="38">
        <v>42083</v>
      </c>
      <c r="G34" s="38">
        <v>44657</v>
      </c>
      <c r="H34" s="39">
        <f t="shared" si="7"/>
        <v>7.0520547945205481</v>
      </c>
      <c r="I34" s="35">
        <v>3</v>
      </c>
      <c r="J34" s="40">
        <v>0.05</v>
      </c>
      <c r="K34" s="41">
        <f t="shared" si="0"/>
        <v>0.31666666666666665</v>
      </c>
      <c r="L34" s="90">
        <v>23805</v>
      </c>
      <c r="M34" s="90">
        <v>14714.789702970296</v>
      </c>
      <c r="N34" s="42">
        <v>0</v>
      </c>
      <c r="O34" s="43">
        <f t="shared" si="4"/>
        <v>23805</v>
      </c>
      <c r="P34" s="43">
        <f t="shared" si="1"/>
        <v>53160.152054794518</v>
      </c>
      <c r="Q34" s="43">
        <f t="shared" si="5"/>
        <v>0</v>
      </c>
      <c r="R34" s="40">
        <v>0.05</v>
      </c>
      <c r="S34" s="44">
        <f t="shared" si="6"/>
        <v>1190.25</v>
      </c>
      <c r="T34" s="121"/>
    </row>
    <row r="35" spans="2:20" customFormat="1" ht="51" x14ac:dyDescent="0.2">
      <c r="B35" s="35">
        <v>35</v>
      </c>
      <c r="C35" s="36" t="s">
        <v>45</v>
      </c>
      <c r="D35" s="36" t="s">
        <v>65</v>
      </c>
      <c r="E35" s="37" t="s">
        <v>73</v>
      </c>
      <c r="F35" s="38">
        <v>42083</v>
      </c>
      <c r="G35" s="38">
        <v>44657</v>
      </c>
      <c r="H35" s="39">
        <f t="shared" si="7"/>
        <v>7.0520547945205481</v>
      </c>
      <c r="I35" s="35">
        <v>3</v>
      </c>
      <c r="J35" s="40">
        <v>0.05</v>
      </c>
      <c r="K35" s="41">
        <f t="shared" si="0"/>
        <v>0.31666666666666665</v>
      </c>
      <c r="L35" s="90">
        <v>1445</v>
      </c>
      <c r="M35" s="90">
        <v>893.21029702970304</v>
      </c>
      <c r="N35" s="42">
        <v>0</v>
      </c>
      <c r="O35" s="43">
        <f t="shared" si="4"/>
        <v>1445</v>
      </c>
      <c r="P35" s="43">
        <f t="shared" si="1"/>
        <v>3226.9027397260274</v>
      </c>
      <c r="Q35" s="43">
        <f t="shared" si="5"/>
        <v>0</v>
      </c>
      <c r="R35" s="40">
        <v>0.05</v>
      </c>
      <c r="S35" s="44">
        <f t="shared" si="6"/>
        <v>72.25</v>
      </c>
      <c r="T35" s="121"/>
    </row>
    <row r="36" spans="2:20" customFormat="1" x14ac:dyDescent="0.2">
      <c r="B36" s="35">
        <v>36</v>
      </c>
      <c r="C36" s="36" t="s">
        <v>45</v>
      </c>
      <c r="D36" s="36" t="s">
        <v>65</v>
      </c>
      <c r="E36" s="37" t="s">
        <v>74</v>
      </c>
      <c r="F36" s="38">
        <v>42088</v>
      </c>
      <c r="G36" s="38">
        <v>44657</v>
      </c>
      <c r="H36" s="39">
        <f t="shared" si="7"/>
        <v>7.0383561643835613</v>
      </c>
      <c r="I36" s="35">
        <v>3</v>
      </c>
      <c r="J36" s="40">
        <v>0.05</v>
      </c>
      <c r="K36" s="41">
        <f t="shared" si="0"/>
        <v>0.31666666666666665</v>
      </c>
      <c r="L36" s="90">
        <v>3150</v>
      </c>
      <c r="M36" s="90">
        <v>1949.7980017376194</v>
      </c>
      <c r="N36" s="42">
        <v>0</v>
      </c>
      <c r="O36" s="43">
        <f t="shared" si="4"/>
        <v>3150</v>
      </c>
      <c r="P36" s="43">
        <f t="shared" si="1"/>
        <v>7020.7602739726026</v>
      </c>
      <c r="Q36" s="43">
        <f t="shared" si="5"/>
        <v>0</v>
      </c>
      <c r="R36" s="40">
        <v>0.05</v>
      </c>
      <c r="S36" s="44">
        <f t="shared" si="6"/>
        <v>157.5</v>
      </c>
      <c r="T36" s="121"/>
    </row>
    <row r="37" spans="2:20" customFormat="1" ht="38.25" x14ac:dyDescent="0.2">
      <c r="B37" s="35">
        <v>37</v>
      </c>
      <c r="C37" s="36" t="s">
        <v>45</v>
      </c>
      <c r="D37" s="36" t="s">
        <v>65</v>
      </c>
      <c r="E37" s="37" t="s">
        <v>75</v>
      </c>
      <c r="F37" s="38">
        <v>42088</v>
      </c>
      <c r="G37" s="38">
        <v>44657</v>
      </c>
      <c r="H37" s="39">
        <f t="shared" si="7"/>
        <v>7.0383561643835613</v>
      </c>
      <c r="I37" s="35">
        <v>3</v>
      </c>
      <c r="J37" s="40">
        <v>0.05</v>
      </c>
      <c r="K37" s="41">
        <f t="shared" si="0"/>
        <v>0.31666666666666665</v>
      </c>
      <c r="L37" s="90">
        <v>79880</v>
      </c>
      <c r="M37" s="90">
        <f t="shared" ref="M37:M60" si="8">K37*$L$12</f>
        <v>17100</v>
      </c>
      <c r="N37" s="42">
        <v>0</v>
      </c>
      <c r="O37" s="43">
        <f t="shared" si="4"/>
        <v>79880</v>
      </c>
      <c r="P37" s="43">
        <f t="shared" si="1"/>
        <v>178037.56529680363</v>
      </c>
      <c r="Q37" s="43">
        <f t="shared" si="5"/>
        <v>0</v>
      </c>
      <c r="R37" s="40">
        <v>0.05</v>
      </c>
      <c r="S37" s="44">
        <f t="shared" si="6"/>
        <v>3994</v>
      </c>
      <c r="T37" s="121"/>
    </row>
    <row r="38" spans="2:20" customFormat="1" ht="25.5" x14ac:dyDescent="0.2">
      <c r="B38" s="35">
        <v>38</v>
      </c>
      <c r="C38" s="36" t="s">
        <v>45</v>
      </c>
      <c r="D38" s="36" t="s">
        <v>65</v>
      </c>
      <c r="E38" s="37" t="s">
        <v>76</v>
      </c>
      <c r="F38" s="38">
        <v>42088</v>
      </c>
      <c r="G38" s="38">
        <v>44657</v>
      </c>
      <c r="H38" s="39">
        <f t="shared" si="7"/>
        <v>7.0383561643835613</v>
      </c>
      <c r="I38" s="35">
        <v>3</v>
      </c>
      <c r="J38" s="40">
        <v>0.05</v>
      </c>
      <c r="K38" s="41">
        <f t="shared" si="0"/>
        <v>0.31666666666666665</v>
      </c>
      <c r="L38" s="90">
        <v>6000</v>
      </c>
      <c r="M38" s="90">
        <f t="shared" si="8"/>
        <v>17100</v>
      </c>
      <c r="N38" s="42">
        <v>0</v>
      </c>
      <c r="O38" s="43">
        <f t="shared" si="4"/>
        <v>6000</v>
      </c>
      <c r="P38" s="43">
        <f t="shared" si="1"/>
        <v>13372.876712328767</v>
      </c>
      <c r="Q38" s="43">
        <f t="shared" si="5"/>
        <v>0</v>
      </c>
      <c r="R38" s="40">
        <v>0.05</v>
      </c>
      <c r="S38" s="44">
        <f t="shared" si="6"/>
        <v>300</v>
      </c>
      <c r="T38" s="121"/>
    </row>
    <row r="39" spans="2:20" customFormat="1" ht="25.5" x14ac:dyDescent="0.2">
      <c r="B39" s="35">
        <v>39</v>
      </c>
      <c r="C39" s="36" t="s">
        <v>45</v>
      </c>
      <c r="D39" s="36" t="s">
        <v>65</v>
      </c>
      <c r="E39" s="37" t="s">
        <v>77</v>
      </c>
      <c r="F39" s="38">
        <v>42088</v>
      </c>
      <c r="G39" s="38">
        <v>44657</v>
      </c>
      <c r="H39" s="39">
        <f t="shared" si="7"/>
        <v>7.0383561643835613</v>
      </c>
      <c r="I39" s="35">
        <v>5</v>
      </c>
      <c r="J39" s="40">
        <v>0.05</v>
      </c>
      <c r="K39" s="41">
        <f t="shared" si="0"/>
        <v>0.19</v>
      </c>
      <c r="L39" s="90">
        <v>190800</v>
      </c>
      <c r="M39" s="90">
        <f t="shared" si="8"/>
        <v>10260</v>
      </c>
      <c r="N39" s="42">
        <v>0</v>
      </c>
      <c r="O39" s="43">
        <f t="shared" si="4"/>
        <v>190800</v>
      </c>
      <c r="P39" s="43">
        <f t="shared" si="1"/>
        <v>255154.48767123287</v>
      </c>
      <c r="Q39" s="43">
        <f t="shared" si="5"/>
        <v>0</v>
      </c>
      <c r="R39" s="40">
        <v>0.05</v>
      </c>
      <c r="S39" s="44">
        <f t="shared" si="6"/>
        <v>9540</v>
      </c>
      <c r="T39" s="121"/>
    </row>
    <row r="40" spans="2:20" customFormat="1" ht="38.25" x14ac:dyDescent="0.2">
      <c r="B40" s="35">
        <v>40</v>
      </c>
      <c r="C40" s="36" t="s">
        <v>45</v>
      </c>
      <c r="D40" s="36" t="s">
        <v>65</v>
      </c>
      <c r="E40" s="37" t="s">
        <v>78</v>
      </c>
      <c r="F40" s="38">
        <v>42088</v>
      </c>
      <c r="G40" s="38">
        <v>44657</v>
      </c>
      <c r="H40" s="39">
        <f t="shared" si="7"/>
        <v>7.0383561643835613</v>
      </c>
      <c r="I40" s="35">
        <v>3</v>
      </c>
      <c r="J40" s="40">
        <v>0.05</v>
      </c>
      <c r="K40" s="41">
        <f t="shared" si="0"/>
        <v>0.31666666666666665</v>
      </c>
      <c r="L40" s="90">
        <v>27800</v>
      </c>
      <c r="M40" s="90">
        <f t="shared" si="8"/>
        <v>17100</v>
      </c>
      <c r="N40" s="42">
        <v>0</v>
      </c>
      <c r="O40" s="43">
        <f t="shared" si="4"/>
        <v>27800</v>
      </c>
      <c r="P40" s="43">
        <f t="shared" si="1"/>
        <v>61960.99543378994</v>
      </c>
      <c r="Q40" s="43">
        <f t="shared" si="5"/>
        <v>0</v>
      </c>
      <c r="R40" s="40">
        <v>0.05</v>
      </c>
      <c r="S40" s="44">
        <f t="shared" si="6"/>
        <v>1390</v>
      </c>
      <c r="T40" s="121"/>
    </row>
    <row r="41" spans="2:20" customFormat="1" ht="25.5" x14ac:dyDescent="0.2">
      <c r="B41" s="35">
        <v>41</v>
      </c>
      <c r="C41" s="36" t="s">
        <v>45</v>
      </c>
      <c r="D41" s="36" t="s">
        <v>65</v>
      </c>
      <c r="E41" s="37" t="s">
        <v>79</v>
      </c>
      <c r="F41" s="38">
        <v>42088</v>
      </c>
      <c r="G41" s="38">
        <v>44657</v>
      </c>
      <c r="H41" s="39">
        <f t="shared" si="7"/>
        <v>7.0383561643835613</v>
      </c>
      <c r="I41" s="35">
        <v>3</v>
      </c>
      <c r="J41" s="40">
        <v>0.05</v>
      </c>
      <c r="K41" s="41">
        <f t="shared" si="0"/>
        <v>0.31666666666666665</v>
      </c>
      <c r="L41" s="90">
        <v>5250</v>
      </c>
      <c r="M41" s="90">
        <f t="shared" si="8"/>
        <v>17100</v>
      </c>
      <c r="N41" s="42">
        <v>0</v>
      </c>
      <c r="O41" s="43">
        <f t="shared" si="4"/>
        <v>5250</v>
      </c>
      <c r="P41" s="43">
        <f t="shared" si="1"/>
        <v>11701.267123287671</v>
      </c>
      <c r="Q41" s="43">
        <f t="shared" si="5"/>
        <v>0</v>
      </c>
      <c r="R41" s="40">
        <v>0.05</v>
      </c>
      <c r="S41" s="44">
        <f t="shared" si="6"/>
        <v>262.5</v>
      </c>
      <c r="T41" s="121"/>
    </row>
    <row r="42" spans="2:20" customFormat="1" ht="25.5" x14ac:dyDescent="0.2">
      <c r="B42" s="35">
        <v>42</v>
      </c>
      <c r="C42" s="36" t="s">
        <v>45</v>
      </c>
      <c r="D42" s="36" t="s">
        <v>65</v>
      </c>
      <c r="E42" s="37" t="s">
        <v>80</v>
      </c>
      <c r="F42" s="38">
        <v>42088</v>
      </c>
      <c r="G42" s="38">
        <v>44657</v>
      </c>
      <c r="H42" s="39">
        <f t="shared" si="7"/>
        <v>7.0383561643835613</v>
      </c>
      <c r="I42" s="35">
        <v>5</v>
      </c>
      <c r="J42" s="40">
        <v>0.05</v>
      </c>
      <c r="K42" s="41">
        <f t="shared" si="0"/>
        <v>0.19</v>
      </c>
      <c r="L42" s="90">
        <v>75100</v>
      </c>
      <c r="M42" s="90">
        <f t="shared" si="8"/>
        <v>10260</v>
      </c>
      <c r="N42" s="42">
        <v>0</v>
      </c>
      <c r="O42" s="43">
        <f t="shared" si="4"/>
        <v>75100</v>
      </c>
      <c r="P42" s="43">
        <f t="shared" si="1"/>
        <v>100430.30410958904</v>
      </c>
      <c r="Q42" s="43">
        <f t="shared" si="5"/>
        <v>0</v>
      </c>
      <c r="R42" s="40">
        <v>0.05</v>
      </c>
      <c r="S42" s="44">
        <f t="shared" si="6"/>
        <v>3755</v>
      </c>
      <c r="T42" s="121"/>
    </row>
    <row r="43" spans="2:20" customFormat="1" ht="25.5" x14ac:dyDescent="0.2">
      <c r="B43" s="35">
        <v>43</v>
      </c>
      <c r="C43" s="36" t="s">
        <v>45</v>
      </c>
      <c r="D43" s="36" t="s">
        <v>65</v>
      </c>
      <c r="E43" s="37" t="s">
        <v>81</v>
      </c>
      <c r="F43" s="38">
        <v>42088</v>
      </c>
      <c r="G43" s="38">
        <v>44657</v>
      </c>
      <c r="H43" s="39">
        <f t="shared" si="7"/>
        <v>7.0383561643835613</v>
      </c>
      <c r="I43" s="35">
        <v>3</v>
      </c>
      <c r="J43" s="40">
        <v>0.05</v>
      </c>
      <c r="K43" s="41">
        <f t="shared" si="0"/>
        <v>0.31666666666666665</v>
      </c>
      <c r="L43" s="90">
        <v>8500</v>
      </c>
      <c r="M43" s="90">
        <f t="shared" si="8"/>
        <v>17100</v>
      </c>
      <c r="N43" s="42">
        <v>0</v>
      </c>
      <c r="O43" s="43">
        <f t="shared" si="4"/>
        <v>8500</v>
      </c>
      <c r="P43" s="43">
        <f t="shared" si="1"/>
        <v>18944.908675799084</v>
      </c>
      <c r="Q43" s="43">
        <f t="shared" si="5"/>
        <v>0</v>
      </c>
      <c r="R43" s="40">
        <v>0.05</v>
      </c>
      <c r="S43" s="44">
        <f t="shared" si="6"/>
        <v>425</v>
      </c>
      <c r="T43" s="121"/>
    </row>
    <row r="44" spans="2:20" customFormat="1" x14ac:dyDescent="0.2">
      <c r="B44" s="35">
        <v>44</v>
      </c>
      <c r="C44" s="36" t="s">
        <v>45</v>
      </c>
      <c r="D44" s="36" t="s">
        <v>65</v>
      </c>
      <c r="E44" s="37" t="s">
        <v>82</v>
      </c>
      <c r="F44" s="38">
        <v>42088</v>
      </c>
      <c r="G44" s="38">
        <v>44657</v>
      </c>
      <c r="H44" s="39">
        <f t="shared" si="7"/>
        <v>7.0383561643835613</v>
      </c>
      <c r="I44" s="35">
        <v>3</v>
      </c>
      <c r="J44" s="40">
        <v>0.05</v>
      </c>
      <c r="K44" s="41">
        <f t="shared" si="0"/>
        <v>0.31666666666666665</v>
      </c>
      <c r="L44" s="90">
        <v>1200</v>
      </c>
      <c r="M44" s="90">
        <f t="shared" si="8"/>
        <v>17100</v>
      </c>
      <c r="N44" s="42">
        <v>0</v>
      </c>
      <c r="O44" s="43">
        <f t="shared" si="4"/>
        <v>1200</v>
      </c>
      <c r="P44" s="43">
        <f t="shared" si="1"/>
        <v>2674.5753424657532</v>
      </c>
      <c r="Q44" s="43">
        <f t="shared" si="5"/>
        <v>0</v>
      </c>
      <c r="R44" s="40">
        <v>0.05</v>
      </c>
      <c r="S44" s="44">
        <f t="shared" si="6"/>
        <v>60</v>
      </c>
      <c r="T44" s="121"/>
    </row>
    <row r="45" spans="2:20" customFormat="1" x14ac:dyDescent="0.2">
      <c r="B45" s="35">
        <v>45</v>
      </c>
      <c r="C45" s="36" t="s">
        <v>45</v>
      </c>
      <c r="D45" s="36" t="s">
        <v>65</v>
      </c>
      <c r="E45" s="37" t="s">
        <v>83</v>
      </c>
      <c r="F45" s="38">
        <v>42088</v>
      </c>
      <c r="G45" s="38">
        <v>44657</v>
      </c>
      <c r="H45" s="39">
        <f t="shared" si="7"/>
        <v>7.0383561643835613</v>
      </c>
      <c r="I45" s="35">
        <v>3</v>
      </c>
      <c r="J45" s="40">
        <v>0.05</v>
      </c>
      <c r="K45" s="41">
        <f t="shared" si="0"/>
        <v>0.31666666666666665</v>
      </c>
      <c r="L45" s="90">
        <v>6200</v>
      </c>
      <c r="M45" s="90">
        <f t="shared" si="8"/>
        <v>17100</v>
      </c>
      <c r="N45" s="42">
        <v>0</v>
      </c>
      <c r="O45" s="43">
        <f t="shared" si="4"/>
        <v>6200</v>
      </c>
      <c r="P45" s="43">
        <f t="shared" si="1"/>
        <v>13818.639269406391</v>
      </c>
      <c r="Q45" s="43">
        <f t="shared" si="5"/>
        <v>0</v>
      </c>
      <c r="R45" s="40">
        <v>0.05</v>
      </c>
      <c r="S45" s="44">
        <f t="shared" si="6"/>
        <v>310</v>
      </c>
      <c r="T45" s="121"/>
    </row>
    <row r="46" spans="2:20" customFormat="1" x14ac:dyDescent="0.2">
      <c r="B46" s="35">
        <v>46</v>
      </c>
      <c r="C46" s="36" t="s">
        <v>45</v>
      </c>
      <c r="D46" s="36" t="s">
        <v>65</v>
      </c>
      <c r="E46" s="37" t="s">
        <v>84</v>
      </c>
      <c r="F46" s="38">
        <v>42088</v>
      </c>
      <c r="G46" s="38">
        <v>44657</v>
      </c>
      <c r="H46" s="39">
        <f t="shared" si="7"/>
        <v>7.0383561643835613</v>
      </c>
      <c r="I46" s="35">
        <v>1</v>
      </c>
      <c r="J46" s="40">
        <v>0.05</v>
      </c>
      <c r="K46" s="41">
        <f t="shared" si="0"/>
        <v>0.95</v>
      </c>
      <c r="L46" s="90">
        <v>50</v>
      </c>
      <c r="M46" s="90">
        <f t="shared" si="8"/>
        <v>51300</v>
      </c>
      <c r="N46" s="42">
        <v>0</v>
      </c>
      <c r="O46" s="43">
        <f t="shared" si="4"/>
        <v>50</v>
      </c>
      <c r="P46" s="43">
        <f t="shared" si="1"/>
        <v>334.32191780821915</v>
      </c>
      <c r="Q46" s="43">
        <f t="shared" si="5"/>
        <v>0</v>
      </c>
      <c r="R46" s="40">
        <v>0.05</v>
      </c>
      <c r="S46" s="44">
        <f t="shared" si="6"/>
        <v>2.5</v>
      </c>
      <c r="T46" s="121"/>
    </row>
    <row r="47" spans="2:20" customFormat="1" ht="25.5" x14ac:dyDescent="0.2">
      <c r="B47" s="35">
        <v>47</v>
      </c>
      <c r="C47" s="36" t="s">
        <v>45</v>
      </c>
      <c r="D47" s="36" t="s">
        <v>65</v>
      </c>
      <c r="E47" s="37" t="s">
        <v>85</v>
      </c>
      <c r="F47" s="38">
        <v>42088</v>
      </c>
      <c r="G47" s="38">
        <v>44657</v>
      </c>
      <c r="H47" s="39">
        <f t="shared" si="7"/>
        <v>7.0383561643835613</v>
      </c>
      <c r="I47" s="35">
        <v>3</v>
      </c>
      <c r="J47" s="40">
        <v>0.05</v>
      </c>
      <c r="K47" s="41">
        <f t="shared" si="0"/>
        <v>0.31666666666666665</v>
      </c>
      <c r="L47" s="90">
        <v>3050</v>
      </c>
      <c r="M47" s="90">
        <f t="shared" si="8"/>
        <v>17100</v>
      </c>
      <c r="N47" s="42">
        <v>0</v>
      </c>
      <c r="O47" s="43">
        <f t="shared" si="4"/>
        <v>3050</v>
      </c>
      <c r="P47" s="43">
        <f t="shared" si="1"/>
        <v>6797.878995433789</v>
      </c>
      <c r="Q47" s="43">
        <f t="shared" si="5"/>
        <v>0</v>
      </c>
      <c r="R47" s="40">
        <v>0.05</v>
      </c>
      <c r="S47" s="44">
        <f t="shared" si="6"/>
        <v>152.5</v>
      </c>
      <c r="T47" s="121"/>
    </row>
    <row r="48" spans="2:20" customFormat="1" x14ac:dyDescent="0.2">
      <c r="B48" s="35">
        <v>48</v>
      </c>
      <c r="C48" s="36" t="s">
        <v>45</v>
      </c>
      <c r="D48" s="36" t="s">
        <v>65</v>
      </c>
      <c r="E48" s="37" t="s">
        <v>86</v>
      </c>
      <c r="F48" s="38">
        <v>42088</v>
      </c>
      <c r="G48" s="38">
        <v>44657</v>
      </c>
      <c r="H48" s="39">
        <f t="shared" si="7"/>
        <v>7.0383561643835613</v>
      </c>
      <c r="I48" s="35">
        <v>3</v>
      </c>
      <c r="J48" s="40">
        <v>0.05</v>
      </c>
      <c r="K48" s="41">
        <f t="shared" si="0"/>
        <v>0.31666666666666665</v>
      </c>
      <c r="L48" s="90">
        <v>2200</v>
      </c>
      <c r="M48" s="90">
        <f t="shared" si="8"/>
        <v>17100</v>
      </c>
      <c r="N48" s="42">
        <v>0</v>
      </c>
      <c r="O48" s="43">
        <f t="shared" si="4"/>
        <v>2200</v>
      </c>
      <c r="P48" s="43">
        <f t="shared" si="1"/>
        <v>4903.3881278538811</v>
      </c>
      <c r="Q48" s="43">
        <f t="shared" si="5"/>
        <v>0</v>
      </c>
      <c r="R48" s="40">
        <v>0.05</v>
      </c>
      <c r="S48" s="44">
        <f t="shared" si="6"/>
        <v>110</v>
      </c>
      <c r="T48" s="121"/>
    </row>
    <row r="49" spans="2:20" customFormat="1" x14ac:dyDescent="0.2">
      <c r="B49" s="35">
        <v>49</v>
      </c>
      <c r="C49" s="36" t="s">
        <v>45</v>
      </c>
      <c r="D49" s="36" t="s">
        <v>65</v>
      </c>
      <c r="E49" s="37" t="s">
        <v>86</v>
      </c>
      <c r="F49" s="38">
        <v>42088</v>
      </c>
      <c r="G49" s="38">
        <v>44657</v>
      </c>
      <c r="H49" s="39">
        <f t="shared" si="7"/>
        <v>7.0383561643835613</v>
      </c>
      <c r="I49" s="35">
        <v>3</v>
      </c>
      <c r="J49" s="40">
        <v>0.05</v>
      </c>
      <c r="K49" s="41">
        <f t="shared" si="0"/>
        <v>0.31666666666666665</v>
      </c>
      <c r="L49" s="90">
        <v>2200</v>
      </c>
      <c r="M49" s="90">
        <f t="shared" si="8"/>
        <v>17100</v>
      </c>
      <c r="N49" s="42">
        <v>0</v>
      </c>
      <c r="O49" s="43">
        <f t="shared" si="4"/>
        <v>2200</v>
      </c>
      <c r="P49" s="43">
        <f t="shared" si="1"/>
        <v>4903.3881278538811</v>
      </c>
      <c r="Q49" s="43">
        <f t="shared" si="5"/>
        <v>0</v>
      </c>
      <c r="R49" s="40">
        <v>0.05</v>
      </c>
      <c r="S49" s="44">
        <f t="shared" si="6"/>
        <v>110</v>
      </c>
      <c r="T49" s="121"/>
    </row>
    <row r="50" spans="2:20" customFormat="1" ht="25.5" x14ac:dyDescent="0.2">
      <c r="B50" s="35">
        <v>50</v>
      </c>
      <c r="C50" s="36" t="s">
        <v>45</v>
      </c>
      <c r="D50" s="36" t="s">
        <v>65</v>
      </c>
      <c r="E50" s="37" t="s">
        <v>87</v>
      </c>
      <c r="F50" s="38">
        <v>42088</v>
      </c>
      <c r="G50" s="38">
        <v>44657</v>
      </c>
      <c r="H50" s="39">
        <f t="shared" si="7"/>
        <v>7.0383561643835613</v>
      </c>
      <c r="I50" s="35">
        <v>3</v>
      </c>
      <c r="J50" s="40">
        <v>0.05</v>
      </c>
      <c r="K50" s="41">
        <f t="shared" si="0"/>
        <v>0.31666666666666665</v>
      </c>
      <c r="L50" s="90">
        <v>1230</v>
      </c>
      <c r="M50" s="90">
        <f t="shared" si="8"/>
        <v>17100</v>
      </c>
      <c r="N50" s="42">
        <v>0</v>
      </c>
      <c r="O50" s="43">
        <f t="shared" si="4"/>
        <v>1230</v>
      </c>
      <c r="P50" s="43">
        <f t="shared" si="1"/>
        <v>2741.4397260273972</v>
      </c>
      <c r="Q50" s="43">
        <f t="shared" si="5"/>
        <v>0</v>
      </c>
      <c r="R50" s="40">
        <v>0.05</v>
      </c>
      <c r="S50" s="44">
        <f t="shared" si="6"/>
        <v>61.5</v>
      </c>
      <c r="T50" s="121"/>
    </row>
    <row r="51" spans="2:20" customFormat="1" x14ac:dyDescent="0.2">
      <c r="B51" s="35">
        <v>51</v>
      </c>
      <c r="C51" s="36" t="s">
        <v>45</v>
      </c>
      <c r="D51" s="36" t="s">
        <v>65</v>
      </c>
      <c r="E51" s="37" t="s">
        <v>88</v>
      </c>
      <c r="F51" s="38">
        <v>42088</v>
      </c>
      <c r="G51" s="38">
        <v>44657</v>
      </c>
      <c r="H51" s="39">
        <f t="shared" si="7"/>
        <v>7.0383561643835613</v>
      </c>
      <c r="I51" s="35">
        <v>1</v>
      </c>
      <c r="J51" s="40">
        <v>0.05</v>
      </c>
      <c r="K51" s="41">
        <f t="shared" si="0"/>
        <v>0.95</v>
      </c>
      <c r="L51" s="90">
        <v>450</v>
      </c>
      <c r="M51" s="90">
        <f t="shared" si="8"/>
        <v>51300</v>
      </c>
      <c r="N51" s="42">
        <v>0</v>
      </c>
      <c r="O51" s="43">
        <f t="shared" si="4"/>
        <v>450</v>
      </c>
      <c r="P51" s="43">
        <f t="shared" si="1"/>
        <v>3008.8972602739723</v>
      </c>
      <c r="Q51" s="43">
        <f t="shared" si="5"/>
        <v>0</v>
      </c>
      <c r="R51" s="40">
        <v>0.05</v>
      </c>
      <c r="S51" s="44">
        <f t="shared" si="6"/>
        <v>22.5</v>
      </c>
      <c r="T51" s="121"/>
    </row>
    <row r="52" spans="2:20" customFormat="1" x14ac:dyDescent="0.2">
      <c r="B52" s="35">
        <v>52</v>
      </c>
      <c r="C52" s="36" t="s">
        <v>45</v>
      </c>
      <c r="D52" s="36" t="s">
        <v>65</v>
      </c>
      <c r="E52" s="37" t="s">
        <v>89</v>
      </c>
      <c r="F52" s="38">
        <v>42088</v>
      </c>
      <c r="G52" s="38">
        <v>44657</v>
      </c>
      <c r="H52" s="39">
        <f t="shared" si="7"/>
        <v>7.0383561643835613</v>
      </c>
      <c r="I52" s="35">
        <v>3</v>
      </c>
      <c r="J52" s="40">
        <v>0.05</v>
      </c>
      <c r="K52" s="41">
        <f t="shared" si="0"/>
        <v>0.31666666666666665</v>
      </c>
      <c r="L52" s="90">
        <v>6200</v>
      </c>
      <c r="M52" s="90">
        <f t="shared" si="8"/>
        <v>17100</v>
      </c>
      <c r="N52" s="42">
        <v>0</v>
      </c>
      <c r="O52" s="43">
        <f t="shared" si="4"/>
        <v>6200</v>
      </c>
      <c r="P52" s="43">
        <f t="shared" si="1"/>
        <v>13818.639269406391</v>
      </c>
      <c r="Q52" s="43">
        <f t="shared" si="5"/>
        <v>0</v>
      </c>
      <c r="R52" s="40">
        <v>0.05</v>
      </c>
      <c r="S52" s="44">
        <f t="shared" si="6"/>
        <v>310</v>
      </c>
      <c r="T52" s="121"/>
    </row>
    <row r="53" spans="2:20" customFormat="1" x14ac:dyDescent="0.2">
      <c r="B53" s="35">
        <v>53</v>
      </c>
      <c r="C53" s="36" t="s">
        <v>45</v>
      </c>
      <c r="D53" s="36" t="s">
        <v>65</v>
      </c>
      <c r="E53" s="37" t="s">
        <v>90</v>
      </c>
      <c r="F53" s="38">
        <v>42088</v>
      </c>
      <c r="G53" s="38">
        <v>44657</v>
      </c>
      <c r="H53" s="39">
        <f t="shared" si="7"/>
        <v>7.0383561643835613</v>
      </c>
      <c r="I53" s="35">
        <v>3</v>
      </c>
      <c r="J53" s="40">
        <v>0.05</v>
      </c>
      <c r="K53" s="41">
        <f t="shared" si="0"/>
        <v>0.31666666666666665</v>
      </c>
      <c r="L53" s="90">
        <v>16500</v>
      </c>
      <c r="M53" s="90">
        <f t="shared" si="8"/>
        <v>17100</v>
      </c>
      <c r="N53" s="42">
        <v>0</v>
      </c>
      <c r="O53" s="43">
        <f t="shared" si="4"/>
        <v>16500</v>
      </c>
      <c r="P53" s="43">
        <f t="shared" si="1"/>
        <v>36775.410958904111</v>
      </c>
      <c r="Q53" s="43">
        <f t="shared" si="5"/>
        <v>0</v>
      </c>
      <c r="R53" s="40">
        <v>0.05</v>
      </c>
      <c r="S53" s="44">
        <f t="shared" si="6"/>
        <v>825</v>
      </c>
      <c r="T53" s="121"/>
    </row>
    <row r="54" spans="2:20" customFormat="1" x14ac:dyDescent="0.2">
      <c r="B54" s="35">
        <v>54</v>
      </c>
      <c r="C54" s="36" t="s">
        <v>45</v>
      </c>
      <c r="D54" s="36" t="s">
        <v>65</v>
      </c>
      <c r="E54" s="37" t="s">
        <v>90</v>
      </c>
      <c r="F54" s="38">
        <v>42088</v>
      </c>
      <c r="G54" s="38">
        <v>44657</v>
      </c>
      <c r="H54" s="39">
        <f t="shared" si="7"/>
        <v>7.0383561643835613</v>
      </c>
      <c r="I54" s="35">
        <v>3</v>
      </c>
      <c r="J54" s="40">
        <v>0.05</v>
      </c>
      <c r="K54" s="41">
        <f t="shared" si="0"/>
        <v>0.31666666666666665</v>
      </c>
      <c r="L54" s="90">
        <v>33000</v>
      </c>
      <c r="M54" s="90">
        <f t="shared" si="8"/>
        <v>17100</v>
      </c>
      <c r="N54" s="42">
        <v>0</v>
      </c>
      <c r="O54" s="43">
        <f t="shared" si="4"/>
        <v>33000</v>
      </c>
      <c r="P54" s="43">
        <f t="shared" si="1"/>
        <v>73550.821917808222</v>
      </c>
      <c r="Q54" s="43">
        <f t="shared" si="5"/>
        <v>0</v>
      </c>
      <c r="R54" s="40">
        <v>0.05</v>
      </c>
      <c r="S54" s="44">
        <f t="shared" si="6"/>
        <v>1650</v>
      </c>
      <c r="T54" s="121"/>
    </row>
    <row r="55" spans="2:20" customFormat="1" x14ac:dyDescent="0.2">
      <c r="B55" s="35">
        <v>55</v>
      </c>
      <c r="C55" s="36" t="s">
        <v>45</v>
      </c>
      <c r="D55" s="36" t="s">
        <v>65</v>
      </c>
      <c r="E55" s="37" t="s">
        <v>91</v>
      </c>
      <c r="F55" s="38">
        <v>42088</v>
      </c>
      <c r="G55" s="38">
        <v>44657</v>
      </c>
      <c r="H55" s="39">
        <f t="shared" si="7"/>
        <v>7.0383561643835613</v>
      </c>
      <c r="I55" s="35">
        <v>3</v>
      </c>
      <c r="J55" s="40">
        <v>0.05</v>
      </c>
      <c r="K55" s="41">
        <f t="shared" si="0"/>
        <v>0.31666666666666665</v>
      </c>
      <c r="L55" s="90">
        <v>3000</v>
      </c>
      <c r="M55" s="90">
        <f t="shared" si="8"/>
        <v>17100</v>
      </c>
      <c r="N55" s="42">
        <v>0</v>
      </c>
      <c r="O55" s="43">
        <f t="shared" si="4"/>
        <v>3000</v>
      </c>
      <c r="P55" s="43">
        <f t="shared" si="1"/>
        <v>6686.4383561643835</v>
      </c>
      <c r="Q55" s="43">
        <f t="shared" si="5"/>
        <v>0</v>
      </c>
      <c r="R55" s="40">
        <v>0.05</v>
      </c>
      <c r="S55" s="44">
        <f t="shared" si="6"/>
        <v>150</v>
      </c>
      <c r="T55" s="121"/>
    </row>
    <row r="56" spans="2:20" customFormat="1" x14ac:dyDescent="0.2">
      <c r="B56" s="35">
        <v>56</v>
      </c>
      <c r="C56" s="36" t="s">
        <v>45</v>
      </c>
      <c r="D56" s="36" t="s">
        <v>65</v>
      </c>
      <c r="E56" s="37" t="s">
        <v>91</v>
      </c>
      <c r="F56" s="38">
        <v>42088</v>
      </c>
      <c r="G56" s="38">
        <v>44657</v>
      </c>
      <c r="H56" s="39">
        <f t="shared" si="7"/>
        <v>7.0383561643835613</v>
      </c>
      <c r="I56" s="35">
        <v>3</v>
      </c>
      <c r="J56" s="40">
        <v>0.05</v>
      </c>
      <c r="K56" s="41">
        <f t="shared" si="0"/>
        <v>0.31666666666666665</v>
      </c>
      <c r="L56" s="90">
        <v>1500</v>
      </c>
      <c r="M56" s="90">
        <f t="shared" si="8"/>
        <v>17100</v>
      </c>
      <c r="N56" s="42">
        <v>0</v>
      </c>
      <c r="O56" s="43">
        <f t="shared" si="4"/>
        <v>1500</v>
      </c>
      <c r="P56" s="43">
        <f t="shared" si="1"/>
        <v>3343.2191780821918</v>
      </c>
      <c r="Q56" s="43">
        <f t="shared" si="5"/>
        <v>0</v>
      </c>
      <c r="R56" s="40">
        <v>0.05</v>
      </c>
      <c r="S56" s="44">
        <f t="shared" si="6"/>
        <v>75</v>
      </c>
      <c r="T56" s="121"/>
    </row>
    <row r="57" spans="2:20" customFormat="1" x14ac:dyDescent="0.2">
      <c r="B57" s="35">
        <v>57</v>
      </c>
      <c r="C57" s="36" t="s">
        <v>45</v>
      </c>
      <c r="D57" s="36" t="s">
        <v>65</v>
      </c>
      <c r="E57" s="37" t="s">
        <v>91</v>
      </c>
      <c r="F57" s="38">
        <v>42088</v>
      </c>
      <c r="G57" s="38">
        <v>44657</v>
      </c>
      <c r="H57" s="39">
        <f t="shared" si="7"/>
        <v>7.0383561643835613</v>
      </c>
      <c r="I57" s="35">
        <v>3</v>
      </c>
      <c r="J57" s="40">
        <v>0.05</v>
      </c>
      <c r="K57" s="41">
        <f t="shared" si="0"/>
        <v>0.31666666666666665</v>
      </c>
      <c r="L57" s="90">
        <v>12000</v>
      </c>
      <c r="M57" s="90">
        <f t="shared" si="8"/>
        <v>17100</v>
      </c>
      <c r="N57" s="42">
        <v>0</v>
      </c>
      <c r="O57" s="43">
        <f t="shared" si="4"/>
        <v>12000</v>
      </c>
      <c r="P57" s="43">
        <f t="shared" si="1"/>
        <v>26745.753424657534</v>
      </c>
      <c r="Q57" s="43">
        <f t="shared" si="5"/>
        <v>0</v>
      </c>
      <c r="R57" s="40">
        <v>0.05</v>
      </c>
      <c r="S57" s="44">
        <f t="shared" si="6"/>
        <v>600</v>
      </c>
      <c r="T57" s="121"/>
    </row>
    <row r="58" spans="2:20" customFormat="1" x14ac:dyDescent="0.2">
      <c r="B58" s="35">
        <v>58</v>
      </c>
      <c r="C58" s="36" t="s">
        <v>45</v>
      </c>
      <c r="D58" s="36" t="s">
        <v>65</v>
      </c>
      <c r="E58" s="37" t="s">
        <v>91</v>
      </c>
      <c r="F58" s="38">
        <v>42088</v>
      </c>
      <c r="G58" s="38">
        <v>44657</v>
      </c>
      <c r="H58" s="39">
        <f t="shared" si="7"/>
        <v>7.0383561643835613</v>
      </c>
      <c r="I58" s="35">
        <v>3</v>
      </c>
      <c r="J58" s="40">
        <v>0.05</v>
      </c>
      <c r="K58" s="41">
        <f t="shared" si="0"/>
        <v>0.31666666666666665</v>
      </c>
      <c r="L58" s="90">
        <v>1400</v>
      </c>
      <c r="M58" s="90">
        <f t="shared" si="8"/>
        <v>17100</v>
      </c>
      <c r="N58" s="42">
        <v>0</v>
      </c>
      <c r="O58" s="43">
        <f t="shared" si="4"/>
        <v>1400</v>
      </c>
      <c r="P58" s="43">
        <f t="shared" si="1"/>
        <v>3120.3378995433786</v>
      </c>
      <c r="Q58" s="43">
        <f t="shared" si="5"/>
        <v>0</v>
      </c>
      <c r="R58" s="40">
        <v>0.05</v>
      </c>
      <c r="S58" s="44">
        <f t="shared" si="6"/>
        <v>70</v>
      </c>
      <c r="T58" s="121"/>
    </row>
    <row r="59" spans="2:20" customFormat="1" x14ac:dyDescent="0.2">
      <c r="B59" s="35">
        <v>59</v>
      </c>
      <c r="C59" s="36" t="s">
        <v>45</v>
      </c>
      <c r="D59" s="36" t="s">
        <v>65</v>
      </c>
      <c r="E59" s="37" t="s">
        <v>91</v>
      </c>
      <c r="F59" s="38">
        <v>42088</v>
      </c>
      <c r="G59" s="38">
        <v>44657</v>
      </c>
      <c r="H59" s="39">
        <f t="shared" si="7"/>
        <v>7.0383561643835613</v>
      </c>
      <c r="I59" s="35">
        <v>3</v>
      </c>
      <c r="J59" s="40">
        <v>0.05</v>
      </c>
      <c r="K59" s="41">
        <f t="shared" si="0"/>
        <v>0.31666666666666665</v>
      </c>
      <c r="L59" s="90">
        <v>5000</v>
      </c>
      <c r="M59" s="90">
        <f t="shared" si="8"/>
        <v>17100</v>
      </c>
      <c r="N59" s="42">
        <v>0</v>
      </c>
      <c r="O59" s="43">
        <f t="shared" si="4"/>
        <v>5000</v>
      </c>
      <c r="P59" s="43">
        <f t="shared" si="1"/>
        <v>11144.063926940638</v>
      </c>
      <c r="Q59" s="43">
        <f t="shared" si="5"/>
        <v>0</v>
      </c>
      <c r="R59" s="40">
        <v>0.05</v>
      </c>
      <c r="S59" s="44">
        <f t="shared" si="6"/>
        <v>250</v>
      </c>
      <c r="T59" s="121"/>
    </row>
    <row r="60" spans="2:20" customFormat="1" x14ac:dyDescent="0.2">
      <c r="B60" s="35">
        <v>60</v>
      </c>
      <c r="C60" s="36" t="s">
        <v>45</v>
      </c>
      <c r="D60" s="36" t="s">
        <v>65</v>
      </c>
      <c r="E60" s="37" t="s">
        <v>91</v>
      </c>
      <c r="F60" s="38">
        <v>42088</v>
      </c>
      <c r="G60" s="38">
        <v>44657</v>
      </c>
      <c r="H60" s="39">
        <f t="shared" si="7"/>
        <v>7.0383561643835613</v>
      </c>
      <c r="I60" s="35">
        <v>3</v>
      </c>
      <c r="J60" s="40">
        <v>0.05</v>
      </c>
      <c r="K60" s="41">
        <f t="shared" si="0"/>
        <v>0.31666666666666665</v>
      </c>
      <c r="L60" s="90">
        <v>37800</v>
      </c>
      <c r="M60" s="90">
        <f t="shared" si="8"/>
        <v>17100</v>
      </c>
      <c r="N60" s="42">
        <v>0</v>
      </c>
      <c r="O60" s="43">
        <f t="shared" si="4"/>
        <v>37800</v>
      </c>
      <c r="P60" s="43">
        <f t="shared" si="1"/>
        <v>84249.123287671231</v>
      </c>
      <c r="Q60" s="43">
        <f t="shared" si="5"/>
        <v>0</v>
      </c>
      <c r="R60" s="40">
        <v>0.05</v>
      </c>
      <c r="S60" s="44">
        <f t="shared" si="6"/>
        <v>1890</v>
      </c>
      <c r="T60" s="121"/>
    </row>
    <row r="61" spans="2:20" customFormat="1" x14ac:dyDescent="0.2">
      <c r="B61" s="35">
        <v>61</v>
      </c>
      <c r="C61" s="36" t="s">
        <v>45</v>
      </c>
      <c r="D61" s="36" t="s">
        <v>65</v>
      </c>
      <c r="E61" s="37" t="s">
        <v>92</v>
      </c>
      <c r="F61" s="38">
        <v>42339</v>
      </c>
      <c r="G61" s="38">
        <v>44657</v>
      </c>
      <c r="H61" s="39">
        <f t="shared" si="7"/>
        <v>6.3506849315068497</v>
      </c>
      <c r="I61" s="35">
        <v>3</v>
      </c>
      <c r="J61" s="40">
        <v>0.05</v>
      </c>
      <c r="K61" s="41">
        <f t="shared" si="0"/>
        <v>0.31666666666666665</v>
      </c>
      <c r="L61" s="90">
        <v>16500</v>
      </c>
      <c r="M61" s="90">
        <v>10931</v>
      </c>
      <c r="N61" s="42">
        <v>7.0000000000000007E-2</v>
      </c>
      <c r="O61" s="43">
        <f t="shared" si="4"/>
        <v>17655</v>
      </c>
      <c r="P61" s="43">
        <f t="shared" si="1"/>
        <v>35505.091780821916</v>
      </c>
      <c r="Q61" s="43">
        <f t="shared" si="5"/>
        <v>0</v>
      </c>
      <c r="R61" s="40">
        <v>0.05</v>
      </c>
      <c r="S61" s="44">
        <f t="shared" si="6"/>
        <v>882.75</v>
      </c>
      <c r="T61" s="121"/>
    </row>
    <row r="62" spans="2:20" customFormat="1" ht="25.5" x14ac:dyDescent="0.2">
      <c r="B62" s="35">
        <v>62</v>
      </c>
      <c r="C62" s="36" t="s">
        <v>45</v>
      </c>
      <c r="D62" s="36" t="s">
        <v>65</v>
      </c>
      <c r="E62" s="37" t="s">
        <v>93</v>
      </c>
      <c r="F62" s="38">
        <v>42812</v>
      </c>
      <c r="G62" s="38">
        <v>44657</v>
      </c>
      <c r="H62" s="39">
        <f t="shared" si="7"/>
        <v>5.0547945205479454</v>
      </c>
      <c r="I62" s="35">
        <v>8</v>
      </c>
      <c r="J62" s="40">
        <v>0.05</v>
      </c>
      <c r="K62" s="41">
        <f t="shared" si="0"/>
        <v>0.11874999999999999</v>
      </c>
      <c r="L62" s="90">
        <v>65000</v>
      </c>
      <c r="M62" s="90">
        <v>48382</v>
      </c>
      <c r="N62" s="42">
        <v>0.06</v>
      </c>
      <c r="O62" s="43">
        <f t="shared" si="4"/>
        <v>68900</v>
      </c>
      <c r="P62" s="43">
        <f t="shared" si="1"/>
        <v>41357.696917808222</v>
      </c>
      <c r="Q62" s="43">
        <f t="shared" si="5"/>
        <v>27542.303082191778</v>
      </c>
      <c r="R62" s="40">
        <v>0.05</v>
      </c>
      <c r="S62" s="44">
        <f t="shared" si="6"/>
        <v>26165.187928082189</v>
      </c>
      <c r="T62" s="121"/>
    </row>
    <row r="63" spans="2:20" customFormat="1" x14ac:dyDescent="0.2">
      <c r="B63" s="35">
        <v>63</v>
      </c>
      <c r="C63" s="36" t="s">
        <v>45</v>
      </c>
      <c r="D63" s="36" t="s">
        <v>65</v>
      </c>
      <c r="E63" s="37" t="s">
        <v>94</v>
      </c>
      <c r="F63" s="38">
        <v>42856</v>
      </c>
      <c r="G63" s="38">
        <v>44657</v>
      </c>
      <c r="H63" s="39">
        <f t="shared" si="7"/>
        <v>4.934246575342466</v>
      </c>
      <c r="I63" s="35">
        <v>6</v>
      </c>
      <c r="J63" s="40">
        <v>0.05</v>
      </c>
      <c r="K63" s="41">
        <f t="shared" si="0"/>
        <v>0.15833333333333333</v>
      </c>
      <c r="L63" s="90">
        <v>29694.32</v>
      </c>
      <c r="M63" s="90">
        <v>22329.32</v>
      </c>
      <c r="N63" s="42">
        <v>0.04</v>
      </c>
      <c r="O63" s="43">
        <f t="shared" si="4"/>
        <v>30882.092800000002</v>
      </c>
      <c r="P63" s="43">
        <f t="shared" si="1"/>
        <v>24126.811267652967</v>
      </c>
      <c r="Q63" s="43">
        <f t="shared" si="5"/>
        <v>6755.281532347035</v>
      </c>
      <c r="R63" s="40">
        <v>0.05</v>
      </c>
      <c r="S63" s="44">
        <f t="shared" si="6"/>
        <v>6417.5174557296832</v>
      </c>
      <c r="T63" s="121"/>
    </row>
    <row r="64" spans="2:20" customFormat="1" ht="25.5" x14ac:dyDescent="0.2">
      <c r="B64" s="35">
        <v>64</v>
      </c>
      <c r="C64" s="36" t="s">
        <v>45</v>
      </c>
      <c r="D64" s="36" t="s">
        <v>65</v>
      </c>
      <c r="E64" s="37" t="s">
        <v>95</v>
      </c>
      <c r="F64" s="38">
        <v>42856</v>
      </c>
      <c r="G64" s="38">
        <v>44657</v>
      </c>
      <c r="H64" s="39">
        <f t="shared" si="7"/>
        <v>4.934246575342466</v>
      </c>
      <c r="I64" s="35">
        <v>6</v>
      </c>
      <c r="J64" s="40">
        <v>0.05</v>
      </c>
      <c r="K64" s="41">
        <f t="shared" ref="K64:K132" si="9">(1-J64)/I64</f>
        <v>0.15833333333333333</v>
      </c>
      <c r="L64" s="90">
        <v>25066</v>
      </c>
      <c r="M64" s="90">
        <v>18848.5</v>
      </c>
      <c r="N64" s="42">
        <v>0.04</v>
      </c>
      <c r="O64" s="43">
        <f t="shared" si="4"/>
        <v>26068.639999999999</v>
      </c>
      <c r="P64" s="43">
        <f t="shared" si="1"/>
        <v>20366.273793607306</v>
      </c>
      <c r="Q64" s="43">
        <f t="shared" si="5"/>
        <v>5702.3662063926931</v>
      </c>
      <c r="R64" s="40">
        <v>0.05</v>
      </c>
      <c r="S64" s="44">
        <f t="shared" si="6"/>
        <v>5417.2478960730587</v>
      </c>
      <c r="T64" s="121"/>
    </row>
    <row r="65" spans="2:20" customFormat="1" ht="25.5" x14ac:dyDescent="0.2">
      <c r="B65" s="35">
        <v>65</v>
      </c>
      <c r="C65" s="36" t="s">
        <v>45</v>
      </c>
      <c r="D65" s="36" t="s">
        <v>65</v>
      </c>
      <c r="E65" s="37" t="s">
        <v>96</v>
      </c>
      <c r="F65" s="38">
        <v>42917</v>
      </c>
      <c r="G65" s="38">
        <v>44657</v>
      </c>
      <c r="H65" s="39">
        <f t="shared" si="7"/>
        <v>4.7671232876712333</v>
      </c>
      <c r="I65" s="35">
        <v>5</v>
      </c>
      <c r="J65" s="40">
        <v>0.05</v>
      </c>
      <c r="K65" s="41">
        <f t="shared" si="9"/>
        <v>0.19</v>
      </c>
      <c r="L65" s="90">
        <v>30000</v>
      </c>
      <c r="M65" s="90">
        <v>22877</v>
      </c>
      <c r="N65" s="42">
        <v>0</v>
      </c>
      <c r="O65" s="43">
        <f t="shared" ref="O65:O127" si="10">L65*(1+N65)</f>
        <v>30000</v>
      </c>
      <c r="P65" s="43">
        <f t="shared" si="1"/>
        <v>27172.60273972603</v>
      </c>
      <c r="Q65" s="43">
        <f t="shared" ref="Q65:Q127" si="11">MAX(O65-P65,0)</f>
        <v>2827.3972602739705</v>
      </c>
      <c r="R65" s="40">
        <v>0.05</v>
      </c>
      <c r="S65" s="44">
        <f t="shared" ref="S65:S133" si="12">IF(M65&lt;=0,0,IF(Q65&lt;=O65*J65,O65*J65,Q65*(1-R65)))</f>
        <v>2686.0273972602718</v>
      </c>
      <c r="T65" s="121"/>
    </row>
    <row r="66" spans="2:20" customFormat="1" x14ac:dyDescent="0.2">
      <c r="B66" s="35">
        <v>66</v>
      </c>
      <c r="C66" s="36" t="s">
        <v>45</v>
      </c>
      <c r="D66" s="36" t="s">
        <v>65</v>
      </c>
      <c r="E66" s="37" t="s">
        <v>97</v>
      </c>
      <c r="F66" s="38">
        <v>42979</v>
      </c>
      <c r="G66" s="38">
        <v>44657</v>
      </c>
      <c r="H66" s="39">
        <f t="shared" si="7"/>
        <v>4.5972602739726032</v>
      </c>
      <c r="I66" s="35">
        <v>8</v>
      </c>
      <c r="J66" s="40">
        <v>0.05</v>
      </c>
      <c r="K66" s="41">
        <f t="shared" si="9"/>
        <v>0.11874999999999999</v>
      </c>
      <c r="L66" s="90">
        <v>84000</v>
      </c>
      <c r="M66" s="90">
        <v>64961</v>
      </c>
      <c r="N66" s="42">
        <v>0.06</v>
      </c>
      <c r="O66" s="43">
        <f t="shared" si="10"/>
        <v>89040</v>
      </c>
      <c r="P66" s="43">
        <f t="shared" si="1"/>
        <v>48609.13150684932</v>
      </c>
      <c r="Q66" s="43">
        <f t="shared" si="11"/>
        <v>40430.86849315068</v>
      </c>
      <c r="R66" s="40">
        <v>0.05</v>
      </c>
      <c r="S66" s="44">
        <f t="shared" si="12"/>
        <v>38409.325068493141</v>
      </c>
      <c r="T66" s="121"/>
    </row>
    <row r="67" spans="2:20" customFormat="1" x14ac:dyDescent="0.2">
      <c r="B67" s="35">
        <v>67</v>
      </c>
      <c r="C67" s="36" t="s">
        <v>45</v>
      </c>
      <c r="D67" s="36" t="s">
        <v>65</v>
      </c>
      <c r="E67" s="37" t="s">
        <v>98</v>
      </c>
      <c r="F67" s="38">
        <v>42979</v>
      </c>
      <c r="G67" s="38">
        <v>44657</v>
      </c>
      <c r="H67" s="39">
        <f t="shared" si="7"/>
        <v>4.5972602739726032</v>
      </c>
      <c r="I67" s="35">
        <v>10</v>
      </c>
      <c r="J67" s="40">
        <v>0.05</v>
      </c>
      <c r="K67" s="41">
        <f t="shared" si="9"/>
        <v>9.5000000000000001E-2</v>
      </c>
      <c r="L67" s="90">
        <v>230000</v>
      </c>
      <c r="M67" s="90">
        <v>177867</v>
      </c>
      <c r="N67" s="42">
        <v>0.08</v>
      </c>
      <c r="O67" s="43">
        <f t="shared" si="10"/>
        <v>248400.00000000003</v>
      </c>
      <c r="P67" s="43">
        <f t="shared" si="1"/>
        <v>108486.14794520551</v>
      </c>
      <c r="Q67" s="43">
        <f t="shared" si="11"/>
        <v>139913.85205479452</v>
      </c>
      <c r="R67" s="40">
        <v>0.05</v>
      </c>
      <c r="S67" s="44">
        <f t="shared" si="12"/>
        <v>132918.1594520548</v>
      </c>
      <c r="T67" s="121"/>
    </row>
    <row r="68" spans="2:20" customFormat="1" x14ac:dyDescent="0.2">
      <c r="B68" s="35">
        <v>68</v>
      </c>
      <c r="C68" s="36" t="s">
        <v>45</v>
      </c>
      <c r="D68" s="36" t="s">
        <v>65</v>
      </c>
      <c r="E68" s="37" t="s">
        <v>99</v>
      </c>
      <c r="F68" s="38">
        <v>43070</v>
      </c>
      <c r="G68" s="38">
        <v>44657</v>
      </c>
      <c r="H68" s="39">
        <f t="shared" ref="H68:H133" si="13">(G68-F68)/(EDATE(G68,12)-G68)</f>
        <v>4.3479452054794523</v>
      </c>
      <c r="I68" s="35">
        <v>3</v>
      </c>
      <c r="J68" s="40">
        <v>0.05</v>
      </c>
      <c r="K68" s="41">
        <f t="shared" si="9"/>
        <v>0.31666666666666665</v>
      </c>
      <c r="L68" s="90">
        <v>22000</v>
      </c>
      <c r="M68" s="90">
        <v>17359</v>
      </c>
      <c r="N68" s="42">
        <v>0</v>
      </c>
      <c r="O68" s="43">
        <f t="shared" si="10"/>
        <v>22000</v>
      </c>
      <c r="P68" s="43">
        <f t="shared" si="1"/>
        <v>30290.684931506847</v>
      </c>
      <c r="Q68" s="43">
        <f t="shared" si="11"/>
        <v>0</v>
      </c>
      <c r="R68" s="40">
        <v>0.05</v>
      </c>
      <c r="S68" s="44">
        <f t="shared" si="12"/>
        <v>1100</v>
      </c>
      <c r="T68" s="121"/>
    </row>
    <row r="69" spans="2:20" customFormat="1" ht="25.5" x14ac:dyDescent="0.2">
      <c r="B69" s="35">
        <v>69</v>
      </c>
      <c r="C69" s="36" t="s">
        <v>45</v>
      </c>
      <c r="D69" s="36" t="s">
        <v>65</v>
      </c>
      <c r="E69" s="37" t="s">
        <v>100</v>
      </c>
      <c r="F69" s="38">
        <v>43165</v>
      </c>
      <c r="G69" s="38">
        <v>44657</v>
      </c>
      <c r="H69" s="39">
        <f t="shared" si="13"/>
        <v>4.087671232876712</v>
      </c>
      <c r="I69" s="35">
        <v>8</v>
      </c>
      <c r="J69" s="40">
        <v>0.05</v>
      </c>
      <c r="K69" s="41">
        <f t="shared" si="9"/>
        <v>0.11874999999999999</v>
      </c>
      <c r="L69" s="90">
        <v>19000</v>
      </c>
      <c r="M69" s="90">
        <v>15305</v>
      </c>
      <c r="N69" s="42">
        <v>0.02</v>
      </c>
      <c r="O69" s="43">
        <f t="shared" si="10"/>
        <v>19380</v>
      </c>
      <c r="P69" s="43">
        <f t="shared" ref="P69:P137" si="14">O69*K69*H69</f>
        <v>9407.2643835616436</v>
      </c>
      <c r="Q69" s="43">
        <f t="shared" si="11"/>
        <v>9972.7356164383564</v>
      </c>
      <c r="R69" s="40">
        <v>0.05</v>
      </c>
      <c r="S69" s="44">
        <f t="shared" si="12"/>
        <v>9474.098835616438</v>
      </c>
      <c r="T69" s="121"/>
    </row>
    <row r="70" spans="2:20" s="193" customFormat="1" ht="25.5" x14ac:dyDescent="0.2">
      <c r="B70" s="185">
        <v>70</v>
      </c>
      <c r="C70" s="184" t="s">
        <v>45</v>
      </c>
      <c r="D70" s="184" t="s">
        <v>65</v>
      </c>
      <c r="E70" s="186" t="s">
        <v>101</v>
      </c>
      <c r="F70" s="59">
        <v>43191</v>
      </c>
      <c r="G70" s="59">
        <v>44657</v>
      </c>
      <c r="H70" s="60">
        <f t="shared" si="13"/>
        <v>4.0164383561643833</v>
      </c>
      <c r="I70" s="185">
        <v>15</v>
      </c>
      <c r="J70" s="187">
        <v>0.05</v>
      </c>
      <c r="K70" s="188">
        <f t="shared" si="9"/>
        <v>6.3333333333333325E-2</v>
      </c>
      <c r="L70" s="90">
        <v>663281.44999999995</v>
      </c>
      <c r="M70" s="90">
        <v>362133.44999999995</v>
      </c>
      <c r="N70" s="189">
        <v>0</v>
      </c>
      <c r="O70" s="190">
        <f t="shared" si="10"/>
        <v>663281.44999999995</v>
      </c>
      <c r="P70" s="190">
        <f t="shared" si="14"/>
        <v>168721.84025844742</v>
      </c>
      <c r="Q70" s="190">
        <f t="shared" si="11"/>
        <v>494559.6097415525</v>
      </c>
      <c r="R70" s="187">
        <v>0.05</v>
      </c>
      <c r="S70" s="191">
        <f t="shared" si="12"/>
        <v>469831.62925447483</v>
      </c>
      <c r="T70" s="192"/>
    </row>
    <row r="71" spans="2:20" s="193" customFormat="1" ht="25.5" x14ac:dyDescent="0.2">
      <c r="B71" s="185">
        <v>71</v>
      </c>
      <c r="C71" s="184" t="s">
        <v>45</v>
      </c>
      <c r="D71" s="184" t="s">
        <v>65</v>
      </c>
      <c r="E71" s="186" t="s">
        <v>102</v>
      </c>
      <c r="F71" s="59">
        <v>43191</v>
      </c>
      <c r="G71" s="59">
        <v>44657</v>
      </c>
      <c r="H71" s="60">
        <f t="shared" si="13"/>
        <v>4.0164383561643833</v>
      </c>
      <c r="I71" s="185">
        <v>15</v>
      </c>
      <c r="J71" s="187">
        <v>0.05</v>
      </c>
      <c r="K71" s="188">
        <f t="shared" si="9"/>
        <v>6.3333333333333325E-2</v>
      </c>
      <c r="L71" s="90">
        <v>213000</v>
      </c>
      <c r="M71" s="90">
        <v>131991</v>
      </c>
      <c r="N71" s="189">
        <v>0</v>
      </c>
      <c r="O71" s="190">
        <f t="shared" si="10"/>
        <v>213000</v>
      </c>
      <c r="P71" s="190">
        <f t="shared" si="14"/>
        <v>54181.753424657523</v>
      </c>
      <c r="Q71" s="190">
        <f t="shared" si="11"/>
        <v>158818.24657534249</v>
      </c>
      <c r="R71" s="187">
        <v>0.05</v>
      </c>
      <c r="S71" s="191">
        <f t="shared" si="12"/>
        <v>150877.33424657537</v>
      </c>
      <c r="T71" s="192"/>
    </row>
    <row r="72" spans="2:20" customFormat="1" x14ac:dyDescent="0.2">
      <c r="B72" s="35">
        <v>72</v>
      </c>
      <c r="C72" s="36" t="s">
        <v>45</v>
      </c>
      <c r="D72" s="36" t="s">
        <v>65</v>
      </c>
      <c r="E72" s="117" t="s">
        <v>494</v>
      </c>
      <c r="F72" s="118">
        <v>43723</v>
      </c>
      <c r="G72" s="38">
        <v>44657</v>
      </c>
      <c r="H72" s="39">
        <f t="shared" si="13"/>
        <v>2.558904109589041</v>
      </c>
      <c r="I72" s="35">
        <v>7</v>
      </c>
      <c r="J72" s="40">
        <v>0.05</v>
      </c>
      <c r="K72" s="41">
        <f t="shared" si="9"/>
        <v>0.1357142857142857</v>
      </c>
      <c r="L72" s="90">
        <v>254083</v>
      </c>
      <c r="M72" s="90">
        <v>229255</v>
      </c>
      <c r="N72" s="42">
        <v>0</v>
      </c>
      <c r="O72" s="43">
        <f t="shared" ref="O72:O76" si="15">L72*(1+N72)</f>
        <v>254083</v>
      </c>
      <c r="P72" s="43">
        <f t="shared" ref="P72:P76" si="16">O72*K72*H72</f>
        <v>88237.904461839527</v>
      </c>
      <c r="Q72" s="43">
        <f t="shared" ref="Q72:Q76" si="17">MAX(O72-P72,0)</f>
        <v>165845.09553816047</v>
      </c>
      <c r="R72" s="40">
        <v>0.05</v>
      </c>
      <c r="S72" s="44">
        <f t="shared" ref="S72:S76" si="18">IF(M72&lt;=0,0,IF(Q72&lt;=O72*J72,O72*J72,Q72*(1-R72)))</f>
        <v>157552.84076125245</v>
      </c>
      <c r="T72" s="121"/>
    </row>
    <row r="73" spans="2:20" customFormat="1" ht="25.5" x14ac:dyDescent="0.2">
      <c r="B73" s="35">
        <v>73</v>
      </c>
      <c r="C73" s="36" t="s">
        <v>45</v>
      </c>
      <c r="D73" s="36" t="s">
        <v>65</v>
      </c>
      <c r="E73" s="117" t="s">
        <v>495</v>
      </c>
      <c r="F73" s="118">
        <v>43724</v>
      </c>
      <c r="G73" s="38">
        <v>44657</v>
      </c>
      <c r="H73" s="39">
        <f t="shared" si="13"/>
        <v>2.5561643835616437</v>
      </c>
      <c r="I73" s="35">
        <v>5</v>
      </c>
      <c r="J73" s="40">
        <v>0.05</v>
      </c>
      <c r="K73" s="41">
        <f t="shared" si="9"/>
        <v>0.19</v>
      </c>
      <c r="L73" s="90">
        <v>787540.78</v>
      </c>
      <c r="M73" s="90">
        <v>787540.78</v>
      </c>
      <c r="N73" s="42">
        <v>0</v>
      </c>
      <c r="O73" s="43">
        <f t="shared" si="15"/>
        <v>787540.78</v>
      </c>
      <c r="P73" s="43">
        <f t="shared" si="16"/>
        <v>382485.90156328765</v>
      </c>
      <c r="Q73" s="43">
        <f t="shared" si="17"/>
        <v>405054.87843671237</v>
      </c>
      <c r="R73" s="40">
        <v>0.05</v>
      </c>
      <c r="S73" s="44">
        <f t="shared" si="18"/>
        <v>384802.13451487676</v>
      </c>
      <c r="T73" s="121"/>
    </row>
    <row r="74" spans="2:20" customFormat="1" ht="25.5" x14ac:dyDescent="0.2">
      <c r="B74" s="35">
        <v>74</v>
      </c>
      <c r="C74" s="36" t="s">
        <v>45</v>
      </c>
      <c r="D74" s="36" t="s">
        <v>65</v>
      </c>
      <c r="E74" s="117" t="s">
        <v>495</v>
      </c>
      <c r="F74" s="118">
        <v>43724</v>
      </c>
      <c r="G74" s="38">
        <v>44657</v>
      </c>
      <c r="H74" s="39">
        <f t="shared" si="13"/>
        <v>2.5561643835616437</v>
      </c>
      <c r="I74" s="35">
        <v>5</v>
      </c>
      <c r="J74" s="40">
        <v>0.05</v>
      </c>
      <c r="K74" s="41">
        <f t="shared" si="9"/>
        <v>0.19</v>
      </c>
      <c r="L74" s="90">
        <v>140462.70000000001</v>
      </c>
      <c r="M74" s="90">
        <v>140462.70000000001</v>
      </c>
      <c r="N74" s="42">
        <v>0</v>
      </c>
      <c r="O74" s="43">
        <f t="shared" si="15"/>
        <v>140462.70000000001</v>
      </c>
      <c r="P74" s="43">
        <f t="shared" si="16"/>
        <v>68218.692682191788</v>
      </c>
      <c r="Q74" s="43">
        <f t="shared" si="17"/>
        <v>72244.007317808224</v>
      </c>
      <c r="R74" s="40">
        <v>0.05</v>
      </c>
      <c r="S74" s="44">
        <f t="shared" si="18"/>
        <v>68631.80695191781</v>
      </c>
      <c r="T74" s="121"/>
    </row>
    <row r="75" spans="2:20" customFormat="1" ht="25.5" x14ac:dyDescent="0.2">
      <c r="B75" s="35">
        <v>75</v>
      </c>
      <c r="C75" s="36" t="s">
        <v>45</v>
      </c>
      <c r="D75" s="36" t="s">
        <v>65</v>
      </c>
      <c r="E75" s="117" t="s">
        <v>496</v>
      </c>
      <c r="F75" s="118">
        <v>43724</v>
      </c>
      <c r="G75" s="38">
        <v>44657</v>
      </c>
      <c r="H75" s="39">
        <f t="shared" si="13"/>
        <v>2.5561643835616437</v>
      </c>
      <c r="I75" s="35">
        <v>5</v>
      </c>
      <c r="J75" s="40">
        <v>0.05</v>
      </c>
      <c r="K75" s="41">
        <f t="shared" si="9"/>
        <v>0.19</v>
      </c>
      <c r="L75" s="90">
        <v>103364.5</v>
      </c>
      <c r="M75" s="90">
        <v>103364.5</v>
      </c>
      <c r="N75" s="42">
        <v>0</v>
      </c>
      <c r="O75" s="43">
        <f t="shared" si="15"/>
        <v>103364.5</v>
      </c>
      <c r="P75" s="43">
        <f t="shared" si="16"/>
        <v>50201.164150684934</v>
      </c>
      <c r="Q75" s="43">
        <f t="shared" si="17"/>
        <v>53163.335849315066</v>
      </c>
      <c r="R75" s="40">
        <v>0.05</v>
      </c>
      <c r="S75" s="44">
        <f t="shared" si="18"/>
        <v>50505.169056849314</v>
      </c>
      <c r="T75" s="121"/>
    </row>
    <row r="76" spans="2:20" customFormat="1" ht="25.5" x14ac:dyDescent="0.2">
      <c r="B76" s="35">
        <v>76</v>
      </c>
      <c r="C76" s="36" t="s">
        <v>45</v>
      </c>
      <c r="D76" s="36" t="s">
        <v>65</v>
      </c>
      <c r="E76" s="117" t="s">
        <v>250</v>
      </c>
      <c r="F76" s="118">
        <v>43777</v>
      </c>
      <c r="G76" s="38">
        <v>44657</v>
      </c>
      <c r="H76" s="39">
        <f t="shared" si="13"/>
        <v>2.4109589041095889</v>
      </c>
      <c r="I76" s="35">
        <v>5</v>
      </c>
      <c r="J76" s="40">
        <v>0.05</v>
      </c>
      <c r="K76" s="41">
        <f t="shared" si="9"/>
        <v>0.19</v>
      </c>
      <c r="L76" s="90">
        <v>17000</v>
      </c>
      <c r="M76" s="90">
        <v>17000</v>
      </c>
      <c r="N76" s="42">
        <v>0</v>
      </c>
      <c r="O76" s="43">
        <f t="shared" si="15"/>
        <v>17000</v>
      </c>
      <c r="P76" s="43">
        <f t="shared" si="16"/>
        <v>7787.3972602739723</v>
      </c>
      <c r="Q76" s="43">
        <f t="shared" si="17"/>
        <v>9212.6027397260277</v>
      </c>
      <c r="R76" s="40">
        <v>0.05</v>
      </c>
      <c r="S76" s="44">
        <f t="shared" si="18"/>
        <v>8751.9726027397264</v>
      </c>
      <c r="T76" s="121"/>
    </row>
    <row r="77" spans="2:20" s="193" customFormat="1" ht="25.5" x14ac:dyDescent="0.2">
      <c r="B77" s="185">
        <v>77</v>
      </c>
      <c r="C77" s="184" t="s">
        <v>45</v>
      </c>
      <c r="D77" s="184" t="s">
        <v>65</v>
      </c>
      <c r="E77" s="186" t="s">
        <v>103</v>
      </c>
      <c r="F77" s="59">
        <v>44073</v>
      </c>
      <c r="G77" s="38">
        <v>44657</v>
      </c>
      <c r="H77" s="39">
        <f t="shared" si="13"/>
        <v>1.6</v>
      </c>
      <c r="I77" s="35">
        <v>8</v>
      </c>
      <c r="J77" s="40">
        <v>0.05</v>
      </c>
      <c r="K77" s="41">
        <f t="shared" si="9"/>
        <v>0.11874999999999999</v>
      </c>
      <c r="L77" s="90">
        <v>165000</v>
      </c>
      <c r="M77" s="90">
        <v>158876.42494929006</v>
      </c>
      <c r="N77" s="189">
        <v>0</v>
      </c>
      <c r="O77" s="190">
        <f t="shared" si="10"/>
        <v>165000</v>
      </c>
      <c r="P77" s="190">
        <f t="shared" si="14"/>
        <v>31350</v>
      </c>
      <c r="Q77" s="190">
        <f t="shared" si="11"/>
        <v>133650</v>
      </c>
      <c r="R77" s="187">
        <v>0.05</v>
      </c>
      <c r="S77" s="191">
        <f t="shared" si="12"/>
        <v>126967.5</v>
      </c>
      <c r="T77" s="192"/>
    </row>
    <row r="78" spans="2:20" s="193" customFormat="1" x14ac:dyDescent="0.2">
      <c r="B78" s="185">
        <v>78</v>
      </c>
      <c r="C78" s="184" t="s">
        <v>45</v>
      </c>
      <c r="D78" s="184" t="s">
        <v>65</v>
      </c>
      <c r="E78" s="186" t="s">
        <v>104</v>
      </c>
      <c r="F78" s="59">
        <v>44073</v>
      </c>
      <c r="G78" s="38">
        <v>44657</v>
      </c>
      <c r="H78" s="39">
        <f t="shared" si="13"/>
        <v>1.6</v>
      </c>
      <c r="I78" s="35">
        <v>8</v>
      </c>
      <c r="J78" s="40">
        <v>0.05</v>
      </c>
      <c r="K78" s="41">
        <f t="shared" si="9"/>
        <v>0.11874999999999999</v>
      </c>
      <c r="L78" s="90">
        <v>38000</v>
      </c>
      <c r="M78" s="90">
        <v>36589.722109533468</v>
      </c>
      <c r="N78" s="189">
        <v>0</v>
      </c>
      <c r="O78" s="190">
        <f t="shared" si="10"/>
        <v>38000</v>
      </c>
      <c r="P78" s="190">
        <f t="shared" si="14"/>
        <v>7220</v>
      </c>
      <c r="Q78" s="190">
        <f t="shared" si="11"/>
        <v>30780</v>
      </c>
      <c r="R78" s="187">
        <v>0.05</v>
      </c>
      <c r="S78" s="191">
        <f t="shared" si="12"/>
        <v>29241</v>
      </c>
      <c r="T78" s="192"/>
    </row>
    <row r="79" spans="2:20" s="193" customFormat="1" x14ac:dyDescent="0.2">
      <c r="B79" s="185">
        <v>79</v>
      </c>
      <c r="C79" s="184" t="s">
        <v>45</v>
      </c>
      <c r="D79" s="184" t="s">
        <v>65</v>
      </c>
      <c r="E79" s="186" t="s">
        <v>105</v>
      </c>
      <c r="F79" s="59">
        <v>44073</v>
      </c>
      <c r="G79" s="38">
        <v>44657</v>
      </c>
      <c r="H79" s="39">
        <f t="shared" si="13"/>
        <v>1.6</v>
      </c>
      <c r="I79" s="35">
        <v>10</v>
      </c>
      <c r="J79" s="40">
        <v>0.05</v>
      </c>
      <c r="K79" s="41">
        <f t="shared" si="9"/>
        <v>9.5000000000000001E-2</v>
      </c>
      <c r="L79" s="90">
        <v>140000</v>
      </c>
      <c r="M79" s="90">
        <v>134804.23935091277</v>
      </c>
      <c r="N79" s="189">
        <v>0</v>
      </c>
      <c r="O79" s="190">
        <f t="shared" si="10"/>
        <v>140000</v>
      </c>
      <c r="P79" s="190">
        <f t="shared" si="14"/>
        <v>21280</v>
      </c>
      <c r="Q79" s="190">
        <f t="shared" si="11"/>
        <v>118720</v>
      </c>
      <c r="R79" s="187">
        <v>0.05</v>
      </c>
      <c r="S79" s="191">
        <f t="shared" si="12"/>
        <v>112784</v>
      </c>
      <c r="T79" s="192"/>
    </row>
    <row r="80" spans="2:20" s="193" customFormat="1" ht="25.5" x14ac:dyDescent="0.2">
      <c r="B80" s="185">
        <v>80</v>
      </c>
      <c r="C80" s="184" t="s">
        <v>45</v>
      </c>
      <c r="D80" s="184" t="s">
        <v>65</v>
      </c>
      <c r="E80" s="186" t="s">
        <v>106</v>
      </c>
      <c r="F80" s="59">
        <v>44073</v>
      </c>
      <c r="G80" s="38">
        <v>44657</v>
      </c>
      <c r="H80" s="39">
        <f t="shared" si="13"/>
        <v>1.6</v>
      </c>
      <c r="I80" s="35">
        <v>10</v>
      </c>
      <c r="J80" s="40">
        <v>0.05</v>
      </c>
      <c r="K80" s="41">
        <f t="shared" si="9"/>
        <v>9.5000000000000001E-2</v>
      </c>
      <c r="L80" s="90">
        <v>318000</v>
      </c>
      <c r="M80" s="90">
        <v>306198.20081135898</v>
      </c>
      <c r="N80" s="189">
        <v>0</v>
      </c>
      <c r="O80" s="190">
        <f t="shared" si="10"/>
        <v>318000</v>
      </c>
      <c r="P80" s="190">
        <f t="shared" si="14"/>
        <v>48336</v>
      </c>
      <c r="Q80" s="190">
        <f t="shared" si="11"/>
        <v>269664</v>
      </c>
      <c r="R80" s="187">
        <v>0.05</v>
      </c>
      <c r="S80" s="191">
        <f t="shared" si="12"/>
        <v>256180.8</v>
      </c>
      <c r="T80" s="192"/>
    </row>
    <row r="81" spans="2:26" s="193" customFormat="1" x14ac:dyDescent="0.2">
      <c r="B81" s="185">
        <v>81</v>
      </c>
      <c r="C81" s="184" t="s">
        <v>45</v>
      </c>
      <c r="D81" s="184" t="s">
        <v>65</v>
      </c>
      <c r="E81" s="186" t="s">
        <v>107</v>
      </c>
      <c r="F81" s="59">
        <v>44073</v>
      </c>
      <c r="G81" s="38">
        <v>44657</v>
      </c>
      <c r="H81" s="39">
        <f t="shared" si="13"/>
        <v>1.6</v>
      </c>
      <c r="I81" s="35">
        <v>10</v>
      </c>
      <c r="J81" s="40">
        <v>0.05</v>
      </c>
      <c r="K81" s="41">
        <f t="shared" si="9"/>
        <v>9.5000000000000001E-2</v>
      </c>
      <c r="L81" s="90">
        <v>325000</v>
      </c>
      <c r="M81" s="90">
        <v>312938.41277890466</v>
      </c>
      <c r="N81" s="189">
        <v>0</v>
      </c>
      <c r="O81" s="190">
        <f t="shared" si="10"/>
        <v>325000</v>
      </c>
      <c r="P81" s="190">
        <f t="shared" si="14"/>
        <v>49400</v>
      </c>
      <c r="Q81" s="190">
        <f t="shared" si="11"/>
        <v>275600</v>
      </c>
      <c r="R81" s="187">
        <v>0.05</v>
      </c>
      <c r="S81" s="191">
        <f t="shared" si="12"/>
        <v>261820</v>
      </c>
      <c r="T81" s="192"/>
    </row>
    <row r="82" spans="2:26" s="193" customFormat="1" x14ac:dyDescent="0.2">
      <c r="B82" s="185">
        <v>82</v>
      </c>
      <c r="C82" s="184" t="s">
        <v>45</v>
      </c>
      <c r="D82" s="184" t="s">
        <v>65</v>
      </c>
      <c r="E82" s="186" t="s">
        <v>108</v>
      </c>
      <c r="F82" s="59">
        <v>44114</v>
      </c>
      <c r="G82" s="38">
        <v>44657</v>
      </c>
      <c r="H82" s="39">
        <f t="shared" si="13"/>
        <v>1.4876712328767123</v>
      </c>
      <c r="I82" s="35">
        <v>8</v>
      </c>
      <c r="J82" s="40">
        <v>0.05</v>
      </c>
      <c r="K82" s="41">
        <f t="shared" si="9"/>
        <v>0.11874999999999999</v>
      </c>
      <c r="L82" s="90">
        <v>107000</v>
      </c>
      <c r="M82" s="90">
        <v>103790</v>
      </c>
      <c r="N82" s="189">
        <v>0</v>
      </c>
      <c r="O82" s="190">
        <f t="shared" si="10"/>
        <v>107000</v>
      </c>
      <c r="P82" s="190">
        <f t="shared" si="14"/>
        <v>18902.722602739726</v>
      </c>
      <c r="Q82" s="190">
        <f t="shared" si="11"/>
        <v>88097.277397260274</v>
      </c>
      <c r="R82" s="187">
        <v>0.05</v>
      </c>
      <c r="S82" s="191">
        <f t="shared" si="12"/>
        <v>83692.41352739725</v>
      </c>
      <c r="T82" s="192"/>
    </row>
    <row r="83" spans="2:26" s="193" customFormat="1" x14ac:dyDescent="0.2">
      <c r="B83" s="185">
        <v>83</v>
      </c>
      <c r="C83" s="184" t="s">
        <v>45</v>
      </c>
      <c r="D83" s="184" t="s">
        <v>65</v>
      </c>
      <c r="E83" s="186" t="s">
        <v>110</v>
      </c>
      <c r="F83" s="59">
        <v>44270</v>
      </c>
      <c r="G83" s="38">
        <v>44657</v>
      </c>
      <c r="H83" s="39">
        <f t="shared" si="13"/>
        <v>1.0602739726027397</v>
      </c>
      <c r="I83" s="35">
        <v>8</v>
      </c>
      <c r="J83" s="40">
        <v>0.05</v>
      </c>
      <c r="K83" s="41">
        <f t="shared" si="9"/>
        <v>0.11874999999999999</v>
      </c>
      <c r="L83" s="90">
        <v>68640</v>
      </c>
      <c r="M83" s="90">
        <v>68437.641054465741</v>
      </c>
      <c r="N83" s="189">
        <v>0</v>
      </c>
      <c r="O83" s="190">
        <f t="shared" si="10"/>
        <v>68640</v>
      </c>
      <c r="P83" s="190">
        <f t="shared" si="14"/>
        <v>8642.2931506849309</v>
      </c>
      <c r="Q83" s="190">
        <f t="shared" si="11"/>
        <v>59997.706849315073</v>
      </c>
      <c r="R83" s="187">
        <v>0.05</v>
      </c>
      <c r="S83" s="191">
        <f t="shared" si="12"/>
        <v>56997.821506849315</v>
      </c>
      <c r="T83" s="192"/>
    </row>
    <row r="84" spans="2:26" s="193" customFormat="1" ht="25.5" x14ac:dyDescent="0.2">
      <c r="B84" s="185">
        <v>84</v>
      </c>
      <c r="C84" s="184" t="s">
        <v>45</v>
      </c>
      <c r="D84" s="184" t="s">
        <v>65</v>
      </c>
      <c r="E84" s="186" t="s">
        <v>106</v>
      </c>
      <c r="F84" s="59">
        <v>44270</v>
      </c>
      <c r="G84" s="38">
        <v>44657</v>
      </c>
      <c r="H84" s="39">
        <f t="shared" si="13"/>
        <v>1.0602739726027397</v>
      </c>
      <c r="I84" s="35">
        <v>10</v>
      </c>
      <c r="J84" s="40">
        <v>0.05</v>
      </c>
      <c r="K84" s="41">
        <f t="shared" si="9"/>
        <v>9.5000000000000001E-2</v>
      </c>
      <c r="L84" s="90">
        <v>318000</v>
      </c>
      <c r="M84" s="90">
        <v>317062.49789219268</v>
      </c>
      <c r="N84" s="189">
        <v>0</v>
      </c>
      <c r="O84" s="190">
        <f t="shared" si="10"/>
        <v>318000</v>
      </c>
      <c r="P84" s="190">
        <f t="shared" si="14"/>
        <v>32030.876712328765</v>
      </c>
      <c r="Q84" s="190">
        <f t="shared" si="11"/>
        <v>285969.12328767125</v>
      </c>
      <c r="R84" s="187">
        <v>0.05</v>
      </c>
      <c r="S84" s="191">
        <f t="shared" si="12"/>
        <v>271670.66712328768</v>
      </c>
      <c r="T84" s="192"/>
    </row>
    <row r="85" spans="2:26" s="193" customFormat="1" x14ac:dyDescent="0.2">
      <c r="B85" s="185">
        <v>85</v>
      </c>
      <c r="C85" s="184" t="s">
        <v>45</v>
      </c>
      <c r="D85" s="184" t="s">
        <v>65</v>
      </c>
      <c r="E85" s="186" t="s">
        <v>107</v>
      </c>
      <c r="F85" s="59">
        <v>44270</v>
      </c>
      <c r="G85" s="38">
        <v>44657</v>
      </c>
      <c r="H85" s="39">
        <f t="shared" si="13"/>
        <v>1.0602739726027397</v>
      </c>
      <c r="I85" s="35">
        <v>10</v>
      </c>
      <c r="J85" s="40">
        <v>0.05</v>
      </c>
      <c r="K85" s="41">
        <f t="shared" si="9"/>
        <v>9.5000000000000001E-2</v>
      </c>
      <c r="L85" s="90">
        <v>325000</v>
      </c>
      <c r="M85" s="90">
        <v>324041.86105334153</v>
      </c>
      <c r="N85" s="189">
        <v>0</v>
      </c>
      <c r="O85" s="190">
        <f t="shared" si="10"/>
        <v>325000</v>
      </c>
      <c r="P85" s="190">
        <f t="shared" si="14"/>
        <v>32735.95890410959</v>
      </c>
      <c r="Q85" s="190">
        <f t="shared" si="11"/>
        <v>292264.0410958904</v>
      </c>
      <c r="R85" s="187">
        <v>0.05</v>
      </c>
      <c r="S85" s="191">
        <f t="shared" si="12"/>
        <v>277650.83904109587</v>
      </c>
      <c r="T85" s="192"/>
    </row>
    <row r="86" spans="2:26" x14ac:dyDescent="0.2">
      <c r="B86" s="35">
        <v>86</v>
      </c>
      <c r="C86" s="36" t="s">
        <v>45</v>
      </c>
      <c r="D86" s="36" t="s">
        <v>160</v>
      </c>
      <c r="E86" s="37" t="s">
        <v>47</v>
      </c>
      <c r="F86" s="38">
        <v>36616</v>
      </c>
      <c r="G86" s="38">
        <v>44657</v>
      </c>
      <c r="H86" s="39">
        <f t="shared" si="13"/>
        <v>22.030136986301368</v>
      </c>
      <c r="I86" s="35">
        <v>15</v>
      </c>
      <c r="J86" s="40">
        <v>0.05</v>
      </c>
      <c r="K86" s="41">
        <f t="shared" si="9"/>
        <v>6.3333333333333325E-2</v>
      </c>
      <c r="L86" s="90">
        <v>0</v>
      </c>
      <c r="M86" s="90">
        <v>0</v>
      </c>
      <c r="N86" s="42">
        <v>0</v>
      </c>
      <c r="O86" s="43">
        <f t="shared" si="10"/>
        <v>0</v>
      </c>
      <c r="P86" s="43">
        <f t="shared" si="14"/>
        <v>0</v>
      </c>
      <c r="Q86" s="43">
        <f t="shared" si="11"/>
        <v>0</v>
      </c>
      <c r="R86" s="40">
        <v>0.05</v>
      </c>
      <c r="S86" s="44">
        <f t="shared" si="12"/>
        <v>0</v>
      </c>
      <c r="T86" s="121"/>
      <c r="W86"/>
      <c r="X86"/>
      <c r="Y86"/>
      <c r="Z86"/>
    </row>
    <row r="87" spans="2:26" x14ac:dyDescent="0.2">
      <c r="B87" s="35">
        <v>87</v>
      </c>
      <c r="C87" s="36" t="s">
        <v>45</v>
      </c>
      <c r="D87" s="36" t="s">
        <v>1</v>
      </c>
      <c r="E87" s="37" t="s">
        <v>47</v>
      </c>
      <c r="F87" s="38">
        <v>36616</v>
      </c>
      <c r="G87" s="38">
        <v>44657</v>
      </c>
      <c r="H87" s="39">
        <f t="shared" si="13"/>
        <v>22.030136986301368</v>
      </c>
      <c r="I87" s="35">
        <v>5</v>
      </c>
      <c r="J87" s="40">
        <v>0.05</v>
      </c>
      <c r="K87" s="41">
        <f t="shared" si="9"/>
        <v>0.19</v>
      </c>
      <c r="L87" s="90">
        <v>0</v>
      </c>
      <c r="M87" s="90">
        <v>0</v>
      </c>
      <c r="N87" s="42">
        <v>0</v>
      </c>
      <c r="O87" s="43">
        <f t="shared" si="10"/>
        <v>0</v>
      </c>
      <c r="P87" s="43">
        <f t="shared" si="14"/>
        <v>0</v>
      </c>
      <c r="Q87" s="43">
        <f t="shared" si="11"/>
        <v>0</v>
      </c>
      <c r="R87" s="40">
        <v>0.05</v>
      </c>
      <c r="S87" s="44">
        <f t="shared" si="12"/>
        <v>0</v>
      </c>
      <c r="T87" s="121"/>
      <c r="W87" s="125">
        <v>0</v>
      </c>
      <c r="X87" s="125">
        <v>0</v>
      </c>
      <c r="Y87" s="125">
        <f>L87-W87</f>
        <v>0</v>
      </c>
      <c r="Z87" s="125">
        <f>M87-X87</f>
        <v>0</v>
      </c>
    </row>
    <row r="88" spans="2:26" x14ac:dyDescent="0.2">
      <c r="B88" s="35">
        <v>88</v>
      </c>
      <c r="C88" s="36" t="s">
        <v>45</v>
      </c>
      <c r="D88" s="36" t="s">
        <v>1</v>
      </c>
      <c r="E88" s="37" t="s">
        <v>124</v>
      </c>
      <c r="F88" s="38">
        <v>38312</v>
      </c>
      <c r="G88" s="38">
        <v>44657</v>
      </c>
      <c r="H88" s="39">
        <f t="shared" si="13"/>
        <v>17.383561643835616</v>
      </c>
      <c r="I88" s="35">
        <v>5</v>
      </c>
      <c r="J88" s="40">
        <v>0.05</v>
      </c>
      <c r="K88" s="41">
        <f t="shared" si="9"/>
        <v>0.19</v>
      </c>
      <c r="L88" s="90">
        <v>0</v>
      </c>
      <c r="M88" s="90">
        <v>0</v>
      </c>
      <c r="N88" s="42">
        <v>0</v>
      </c>
      <c r="O88" s="43">
        <f t="shared" si="10"/>
        <v>0</v>
      </c>
      <c r="P88" s="43">
        <f t="shared" si="14"/>
        <v>0</v>
      </c>
      <c r="Q88" s="43">
        <f t="shared" si="11"/>
        <v>0</v>
      </c>
      <c r="R88" s="40">
        <v>0.05</v>
      </c>
      <c r="S88" s="44">
        <f t="shared" si="12"/>
        <v>0</v>
      </c>
      <c r="T88" s="121"/>
      <c r="W88" s="125">
        <v>0</v>
      </c>
      <c r="X88" s="125">
        <v>0</v>
      </c>
      <c r="Y88" s="125">
        <f t="shared" ref="Y88:Y98" si="19">L88-W88</f>
        <v>0</v>
      </c>
      <c r="Z88" s="125">
        <f t="shared" ref="Z88:Z98" si="20">M88-X88</f>
        <v>0</v>
      </c>
    </row>
    <row r="89" spans="2:26" x14ac:dyDescent="0.2">
      <c r="B89" s="35">
        <v>89</v>
      </c>
      <c r="C89" s="36" t="s">
        <v>45</v>
      </c>
      <c r="D89" s="36" t="s">
        <v>1</v>
      </c>
      <c r="E89" s="37" t="s">
        <v>57</v>
      </c>
      <c r="F89" s="38">
        <v>38746</v>
      </c>
      <c r="G89" s="38">
        <v>44657</v>
      </c>
      <c r="H89" s="39">
        <f t="shared" si="13"/>
        <v>16.194520547945206</v>
      </c>
      <c r="I89" s="35">
        <v>5</v>
      </c>
      <c r="J89" s="40">
        <v>0.05</v>
      </c>
      <c r="K89" s="41">
        <f t="shared" si="9"/>
        <v>0.19</v>
      </c>
      <c r="L89" s="90">
        <v>1289348</v>
      </c>
      <c r="M89" s="90">
        <v>64467</v>
      </c>
      <c r="N89" s="42">
        <v>0</v>
      </c>
      <c r="O89" s="43">
        <f t="shared" si="10"/>
        <v>1289348</v>
      </c>
      <c r="P89" s="43">
        <f t="shared" si="14"/>
        <v>3967270.8090958907</v>
      </c>
      <c r="Q89" s="43">
        <f t="shared" si="11"/>
        <v>0</v>
      </c>
      <c r="R89" s="40">
        <v>0.05</v>
      </c>
      <c r="S89" s="44">
        <f t="shared" si="12"/>
        <v>64467.4</v>
      </c>
      <c r="T89" s="121"/>
      <c r="W89" s="125">
        <v>1289348</v>
      </c>
      <c r="X89" s="125">
        <v>64467</v>
      </c>
      <c r="Y89" s="125">
        <f t="shared" si="19"/>
        <v>0</v>
      </c>
      <c r="Z89" s="125">
        <f t="shared" si="20"/>
        <v>0</v>
      </c>
    </row>
    <row r="90" spans="2:26" x14ac:dyDescent="0.2">
      <c r="B90" s="35">
        <v>90</v>
      </c>
      <c r="C90" s="36" t="s">
        <v>45</v>
      </c>
      <c r="D90" s="36" t="s">
        <v>1</v>
      </c>
      <c r="E90" s="37" t="s">
        <v>57</v>
      </c>
      <c r="F90" s="38">
        <v>38746</v>
      </c>
      <c r="G90" s="38">
        <v>44657</v>
      </c>
      <c r="H90" s="39">
        <f t="shared" si="13"/>
        <v>16.194520547945206</v>
      </c>
      <c r="I90" s="35">
        <v>5</v>
      </c>
      <c r="J90" s="40">
        <v>0.05</v>
      </c>
      <c r="K90" s="41">
        <f t="shared" si="9"/>
        <v>0.19</v>
      </c>
      <c r="L90" s="90">
        <v>1250000</v>
      </c>
      <c r="M90" s="90">
        <v>62500</v>
      </c>
      <c r="N90" s="42">
        <v>0</v>
      </c>
      <c r="O90" s="43">
        <f t="shared" si="10"/>
        <v>1250000</v>
      </c>
      <c r="P90" s="43">
        <f t="shared" si="14"/>
        <v>3846198.6301369867</v>
      </c>
      <c r="Q90" s="43">
        <f t="shared" si="11"/>
        <v>0</v>
      </c>
      <c r="R90" s="40">
        <v>0.05</v>
      </c>
      <c r="S90" s="44">
        <f t="shared" si="12"/>
        <v>62500</v>
      </c>
      <c r="T90" s="121"/>
      <c r="W90" s="125">
        <v>1250000</v>
      </c>
      <c r="X90" s="125">
        <v>62500</v>
      </c>
      <c r="Y90" s="125">
        <f t="shared" si="19"/>
        <v>0</v>
      </c>
      <c r="Z90" s="125">
        <f t="shared" si="20"/>
        <v>0</v>
      </c>
    </row>
    <row r="91" spans="2:26" s="89" customFormat="1" x14ac:dyDescent="0.2">
      <c r="B91" s="35">
        <v>91</v>
      </c>
      <c r="C91" s="82" t="s">
        <v>45</v>
      </c>
      <c r="D91" s="82" t="s">
        <v>1</v>
      </c>
      <c r="E91" s="37" t="s">
        <v>111</v>
      </c>
      <c r="F91" s="38">
        <v>39003</v>
      </c>
      <c r="G91" s="83">
        <v>44657</v>
      </c>
      <c r="H91" s="80">
        <f t="shared" si="13"/>
        <v>15.490410958904109</v>
      </c>
      <c r="I91" s="35">
        <v>5</v>
      </c>
      <c r="J91" s="84">
        <v>0.05</v>
      </c>
      <c r="K91" s="85">
        <f t="shared" si="9"/>
        <v>0.19</v>
      </c>
      <c r="L91" s="90">
        <v>109910.43000000005</v>
      </c>
      <c r="M91" s="90">
        <v>9211.4300000000512</v>
      </c>
      <c r="N91" s="86">
        <v>0</v>
      </c>
      <c r="O91" s="87">
        <f t="shared" si="10"/>
        <v>109910.43000000005</v>
      </c>
      <c r="P91" s="43">
        <f t="shared" si="14"/>
        <v>323485.96858027414</v>
      </c>
      <c r="Q91" s="87">
        <f t="shared" si="11"/>
        <v>0</v>
      </c>
      <c r="R91" s="84">
        <v>0.05</v>
      </c>
      <c r="S91" s="88">
        <f t="shared" si="12"/>
        <v>5495.5215000000026</v>
      </c>
      <c r="T91" s="122"/>
      <c r="W91" s="129">
        <v>109910.43000000005</v>
      </c>
      <c r="X91" s="129">
        <v>9211.4300000000512</v>
      </c>
      <c r="Y91" s="125">
        <f t="shared" si="19"/>
        <v>0</v>
      </c>
      <c r="Z91" s="125">
        <f t="shared" si="20"/>
        <v>0</v>
      </c>
    </row>
    <row r="92" spans="2:26" x14ac:dyDescent="0.2">
      <c r="B92" s="35">
        <v>92</v>
      </c>
      <c r="C92" s="36" t="s">
        <v>45</v>
      </c>
      <c r="D92" s="36" t="s">
        <v>1</v>
      </c>
      <c r="E92" s="37" t="s">
        <v>112</v>
      </c>
      <c r="F92" s="38">
        <v>39312</v>
      </c>
      <c r="G92" s="38">
        <v>44657</v>
      </c>
      <c r="H92" s="39">
        <f t="shared" si="13"/>
        <v>14.643835616438356</v>
      </c>
      <c r="I92" s="35">
        <v>5</v>
      </c>
      <c r="J92" s="40">
        <v>0.05</v>
      </c>
      <c r="K92" s="41">
        <f t="shared" si="9"/>
        <v>0.19</v>
      </c>
      <c r="L92" s="90">
        <v>1264807.71</v>
      </c>
      <c r="M92" s="90">
        <v>173767.70999999996</v>
      </c>
      <c r="N92" s="42">
        <v>0</v>
      </c>
      <c r="O92" s="43">
        <f t="shared" si="10"/>
        <v>1264807.71</v>
      </c>
      <c r="P92" s="43">
        <f t="shared" si="14"/>
        <v>3519110.8764123283</v>
      </c>
      <c r="Q92" s="43">
        <f t="shared" si="11"/>
        <v>0</v>
      </c>
      <c r="R92" s="40">
        <v>0.05</v>
      </c>
      <c r="S92" s="44">
        <f t="shared" si="12"/>
        <v>63240.385500000004</v>
      </c>
      <c r="T92" s="121"/>
      <c r="W92" s="125">
        <v>1264807.71</v>
      </c>
      <c r="X92" s="125">
        <v>173767.70999999996</v>
      </c>
      <c r="Y92" s="125">
        <f t="shared" si="19"/>
        <v>0</v>
      </c>
      <c r="Z92" s="125">
        <f t="shared" si="20"/>
        <v>0</v>
      </c>
    </row>
    <row r="93" spans="2:26" x14ac:dyDescent="0.2">
      <c r="B93" s="35">
        <v>93</v>
      </c>
      <c r="C93" s="36" t="s">
        <v>45</v>
      </c>
      <c r="D93" s="36" t="s">
        <v>1</v>
      </c>
      <c r="E93" s="37" t="s">
        <v>58</v>
      </c>
      <c r="F93" s="38">
        <v>39874</v>
      </c>
      <c r="G93" s="38">
        <v>44657</v>
      </c>
      <c r="H93" s="39">
        <f t="shared" si="13"/>
        <v>13.104109589041096</v>
      </c>
      <c r="I93" s="35">
        <v>5</v>
      </c>
      <c r="J93" s="40">
        <v>0.05</v>
      </c>
      <c r="K93" s="41">
        <f t="shared" si="9"/>
        <v>0.19</v>
      </c>
      <c r="L93" s="90">
        <v>864474.98000000021</v>
      </c>
      <c r="M93" s="90">
        <v>203022.98000000021</v>
      </c>
      <c r="N93" s="42">
        <v>0</v>
      </c>
      <c r="O93" s="43">
        <f t="shared" si="10"/>
        <v>864474.98000000021</v>
      </c>
      <c r="P93" s="43">
        <f t="shared" si="14"/>
        <v>2152353.2262317818</v>
      </c>
      <c r="Q93" s="43">
        <f t="shared" si="11"/>
        <v>0</v>
      </c>
      <c r="R93" s="40">
        <v>0.05</v>
      </c>
      <c r="S93" s="44">
        <f t="shared" si="12"/>
        <v>43223.749000000011</v>
      </c>
      <c r="T93" s="121"/>
      <c r="W93" s="125">
        <v>864474.98000000021</v>
      </c>
      <c r="X93" s="125">
        <v>203022.98000000021</v>
      </c>
      <c r="Y93" s="125">
        <f t="shared" si="19"/>
        <v>0</v>
      </c>
      <c r="Z93" s="125">
        <f t="shared" si="20"/>
        <v>0</v>
      </c>
    </row>
    <row r="94" spans="2:26" x14ac:dyDescent="0.2">
      <c r="B94" s="35">
        <v>94</v>
      </c>
      <c r="C94" s="36" t="s">
        <v>45</v>
      </c>
      <c r="D94" s="36" t="s">
        <v>1</v>
      </c>
      <c r="E94" s="37" t="s">
        <v>61</v>
      </c>
      <c r="F94" s="38">
        <v>40192</v>
      </c>
      <c r="G94" s="38">
        <v>44657</v>
      </c>
      <c r="H94" s="39">
        <f t="shared" si="13"/>
        <v>12.232876712328768</v>
      </c>
      <c r="I94" s="35">
        <v>5</v>
      </c>
      <c r="J94" s="40">
        <v>0.05</v>
      </c>
      <c r="K94" s="41">
        <f t="shared" si="9"/>
        <v>0.19</v>
      </c>
      <c r="L94" s="90">
        <v>3750057.32</v>
      </c>
      <c r="M94" s="90">
        <v>1087513.3199999998</v>
      </c>
      <c r="N94" s="42">
        <v>0</v>
      </c>
      <c r="O94" s="43">
        <f t="shared" si="10"/>
        <v>3750057.32</v>
      </c>
      <c r="P94" s="43">
        <f t="shared" si="14"/>
        <v>8716057.8833479453</v>
      </c>
      <c r="Q94" s="43">
        <f t="shared" si="11"/>
        <v>0</v>
      </c>
      <c r="R94" s="40">
        <v>0.05</v>
      </c>
      <c r="S94" s="44">
        <f t="shared" si="12"/>
        <v>187502.86600000001</v>
      </c>
      <c r="T94" s="121"/>
      <c r="W94" s="125">
        <v>3750057.32</v>
      </c>
      <c r="X94" s="125">
        <v>1087513.3199999998</v>
      </c>
      <c r="Y94" s="125">
        <f t="shared" si="19"/>
        <v>0</v>
      </c>
      <c r="Z94" s="125">
        <f t="shared" si="20"/>
        <v>0</v>
      </c>
    </row>
    <row r="95" spans="2:26" x14ac:dyDescent="0.2">
      <c r="B95" s="35">
        <v>95</v>
      </c>
      <c r="C95" s="36" t="s">
        <v>45</v>
      </c>
      <c r="D95" s="36" t="s">
        <v>1</v>
      </c>
      <c r="E95" s="37" t="s">
        <v>59</v>
      </c>
      <c r="F95" s="38">
        <v>40827</v>
      </c>
      <c r="G95" s="38">
        <v>44657</v>
      </c>
      <c r="H95" s="39">
        <f t="shared" si="13"/>
        <v>10.493150684931507</v>
      </c>
      <c r="I95" s="35">
        <v>5</v>
      </c>
      <c r="J95" s="40">
        <v>0.05</v>
      </c>
      <c r="K95" s="41">
        <f t="shared" si="9"/>
        <v>0.19</v>
      </c>
      <c r="L95" s="90">
        <v>7243056.8499999996</v>
      </c>
      <c r="M95" s="90">
        <v>2898122.8499999996</v>
      </c>
      <c r="N95" s="42">
        <v>0</v>
      </c>
      <c r="O95" s="43">
        <f t="shared" si="10"/>
        <v>7243056.8499999996</v>
      </c>
      <c r="P95" s="43">
        <f t="shared" si="14"/>
        <v>14440472.519849315</v>
      </c>
      <c r="Q95" s="43">
        <f t="shared" si="11"/>
        <v>0</v>
      </c>
      <c r="R95" s="40">
        <v>0.05</v>
      </c>
      <c r="S95" s="44">
        <f t="shared" si="12"/>
        <v>362152.84250000003</v>
      </c>
      <c r="T95" s="121"/>
      <c r="W95" s="125">
        <v>7243056.8499999996</v>
      </c>
      <c r="X95" s="125">
        <v>2898122.8499999996</v>
      </c>
      <c r="Y95" s="125">
        <f t="shared" si="19"/>
        <v>0</v>
      </c>
      <c r="Z95" s="125">
        <f t="shared" si="20"/>
        <v>0</v>
      </c>
    </row>
    <row r="96" spans="2:26" x14ac:dyDescent="0.2">
      <c r="B96" s="35">
        <v>96</v>
      </c>
      <c r="C96" s="36" t="s">
        <v>45</v>
      </c>
      <c r="D96" s="36" t="s">
        <v>1</v>
      </c>
      <c r="E96" s="37" t="s">
        <v>60</v>
      </c>
      <c r="F96" s="38">
        <v>40846</v>
      </c>
      <c r="G96" s="38">
        <v>44657</v>
      </c>
      <c r="H96" s="39">
        <f t="shared" si="13"/>
        <v>10.441095890410958</v>
      </c>
      <c r="I96" s="35">
        <v>5</v>
      </c>
      <c r="J96" s="40">
        <v>0.05</v>
      </c>
      <c r="K96" s="41">
        <f t="shared" si="9"/>
        <v>0.19</v>
      </c>
      <c r="L96" s="90">
        <v>2583509.3199999998</v>
      </c>
      <c r="M96" s="90">
        <v>1042237.3199999998</v>
      </c>
      <c r="N96" s="42">
        <v>0</v>
      </c>
      <c r="O96" s="43">
        <f t="shared" si="10"/>
        <v>2583509.3199999998</v>
      </c>
      <c r="P96" s="43">
        <f t="shared" si="14"/>
        <v>5125187.0233391775</v>
      </c>
      <c r="Q96" s="43">
        <f t="shared" si="11"/>
        <v>0</v>
      </c>
      <c r="R96" s="40">
        <v>0.05</v>
      </c>
      <c r="S96" s="44">
        <f t="shared" si="12"/>
        <v>129175.466</v>
      </c>
      <c r="T96" s="121"/>
      <c r="W96" s="125">
        <v>2583509.3199999998</v>
      </c>
      <c r="X96" s="125">
        <v>1042237.3199999998</v>
      </c>
      <c r="Y96" s="125">
        <f t="shared" si="19"/>
        <v>0</v>
      </c>
      <c r="Z96" s="125">
        <f t="shared" si="20"/>
        <v>0</v>
      </c>
    </row>
    <row r="97" spans="2:26" x14ac:dyDescent="0.2">
      <c r="B97" s="35">
        <v>97</v>
      </c>
      <c r="C97" s="36" t="s">
        <v>45</v>
      </c>
      <c r="D97" s="36" t="s">
        <v>1</v>
      </c>
      <c r="E97" s="37" t="s">
        <v>62</v>
      </c>
      <c r="F97" s="38">
        <v>41231</v>
      </c>
      <c r="G97" s="38">
        <v>44657</v>
      </c>
      <c r="H97" s="39">
        <f t="shared" si="13"/>
        <v>9.3863013698630144</v>
      </c>
      <c r="I97" s="35">
        <v>5</v>
      </c>
      <c r="J97" s="40">
        <v>0.05</v>
      </c>
      <c r="K97" s="41">
        <f t="shared" si="9"/>
        <v>0.19</v>
      </c>
      <c r="L97" s="90">
        <v>2923739.01</v>
      </c>
      <c r="M97" s="90">
        <v>1374705.0099999998</v>
      </c>
      <c r="N97" s="42">
        <v>0</v>
      </c>
      <c r="O97" s="43">
        <f t="shared" si="10"/>
        <v>2923739.01</v>
      </c>
      <c r="P97" s="43">
        <f t="shared" si="14"/>
        <v>5214188.1401901366</v>
      </c>
      <c r="Q97" s="43">
        <f t="shared" si="11"/>
        <v>0</v>
      </c>
      <c r="R97" s="40">
        <v>0.05</v>
      </c>
      <c r="S97" s="44">
        <f t="shared" si="12"/>
        <v>146186.95050000001</v>
      </c>
      <c r="T97" s="121"/>
      <c r="W97" s="125">
        <v>2923739.01</v>
      </c>
      <c r="X97" s="125">
        <v>1374705.0099999998</v>
      </c>
      <c r="Y97" s="125">
        <f t="shared" si="19"/>
        <v>0</v>
      </c>
      <c r="Z97" s="125">
        <f t="shared" si="20"/>
        <v>0</v>
      </c>
    </row>
    <row r="98" spans="2:26" x14ac:dyDescent="0.2">
      <c r="B98" s="35">
        <v>98</v>
      </c>
      <c r="C98" s="36" t="s">
        <v>45</v>
      </c>
      <c r="D98" s="36" t="s">
        <v>1</v>
      </c>
      <c r="E98" s="37" t="s">
        <v>63</v>
      </c>
      <c r="F98" s="38">
        <v>41668</v>
      </c>
      <c r="G98" s="38">
        <v>44657</v>
      </c>
      <c r="H98" s="39">
        <f t="shared" si="13"/>
        <v>8.1890410958904116</v>
      </c>
      <c r="I98" s="35">
        <v>5</v>
      </c>
      <c r="J98" s="40">
        <v>0.05</v>
      </c>
      <c r="K98" s="41">
        <f t="shared" si="9"/>
        <v>0.19</v>
      </c>
      <c r="L98" s="90">
        <v>2635787.09</v>
      </c>
      <c r="M98" s="90">
        <v>1439073.0899999999</v>
      </c>
      <c r="N98" s="42">
        <v>0</v>
      </c>
      <c r="O98" s="43">
        <f t="shared" si="10"/>
        <v>2635787.09</v>
      </c>
      <c r="P98" s="43">
        <f t="shared" si="14"/>
        <v>4101068.0720052053</v>
      </c>
      <c r="Q98" s="43">
        <f t="shared" si="11"/>
        <v>0</v>
      </c>
      <c r="R98" s="40">
        <v>0.05</v>
      </c>
      <c r="S98" s="44">
        <f t="shared" si="12"/>
        <v>131789.35449999999</v>
      </c>
      <c r="T98" s="121"/>
      <c r="W98" s="125">
        <v>2635787.09</v>
      </c>
      <c r="X98" s="125">
        <v>1439073.0899999999</v>
      </c>
      <c r="Y98" s="125">
        <f t="shared" si="19"/>
        <v>0</v>
      </c>
      <c r="Z98" s="125">
        <f t="shared" si="20"/>
        <v>0</v>
      </c>
    </row>
    <row r="99" spans="2:26" s="193" customFormat="1" ht="51" x14ac:dyDescent="0.2">
      <c r="B99" s="185">
        <v>99</v>
      </c>
      <c r="C99" s="184" t="s">
        <v>45</v>
      </c>
      <c r="D99" s="184" t="s">
        <v>1</v>
      </c>
      <c r="E99" s="186" t="s">
        <v>161</v>
      </c>
      <c r="F99" s="59">
        <v>41913</v>
      </c>
      <c r="G99" s="38">
        <v>44657</v>
      </c>
      <c r="H99" s="39">
        <f t="shared" si="13"/>
        <v>7.5178082191780824</v>
      </c>
      <c r="I99" s="35">
        <v>20</v>
      </c>
      <c r="J99" s="40">
        <v>0.05</v>
      </c>
      <c r="K99" s="41">
        <f t="shared" si="9"/>
        <v>4.7500000000000001E-2</v>
      </c>
      <c r="L99" s="90">
        <v>1145000</v>
      </c>
      <c r="M99" s="90">
        <v>673791.73253994924</v>
      </c>
      <c r="N99" s="189">
        <v>0</v>
      </c>
      <c r="O99" s="190">
        <f t="shared" si="10"/>
        <v>1145000</v>
      </c>
      <c r="P99" s="190">
        <f t="shared" si="14"/>
        <v>408874.79452054796</v>
      </c>
      <c r="Q99" s="190">
        <f t="shared" si="11"/>
        <v>736125.20547945204</v>
      </c>
      <c r="R99" s="187">
        <v>0.05</v>
      </c>
      <c r="S99" s="191">
        <f t="shared" si="12"/>
        <v>699318.94520547939</v>
      </c>
      <c r="T99" s="192"/>
      <c r="U99" s="194">
        <f>SUM(L99:L100)</f>
        <v>1204965</v>
      </c>
      <c r="V99" s="194">
        <f>SUM(M99:M100)</f>
        <v>709079</v>
      </c>
      <c r="W99" s="194">
        <v>1204965</v>
      </c>
      <c r="X99" s="194">
        <v>709079</v>
      </c>
      <c r="Y99" s="194">
        <f>U99-W99</f>
        <v>0</v>
      </c>
      <c r="Z99" s="194">
        <f>V99-X99</f>
        <v>0</v>
      </c>
    </row>
    <row r="100" spans="2:26" ht="25.5" x14ac:dyDescent="0.2">
      <c r="B100" s="35">
        <v>100</v>
      </c>
      <c r="C100" s="36" t="s">
        <v>45</v>
      </c>
      <c r="D100" s="36" t="s">
        <v>1</v>
      </c>
      <c r="E100" s="37" t="s">
        <v>162</v>
      </c>
      <c r="F100" s="38">
        <v>41913</v>
      </c>
      <c r="G100" s="38">
        <v>44657</v>
      </c>
      <c r="H100" s="39">
        <f t="shared" si="13"/>
        <v>7.5178082191780824</v>
      </c>
      <c r="I100" s="35">
        <v>10</v>
      </c>
      <c r="J100" s="40">
        <v>0.05</v>
      </c>
      <c r="K100" s="41">
        <f t="shared" si="9"/>
        <v>9.5000000000000001E-2</v>
      </c>
      <c r="L100" s="90">
        <v>59965</v>
      </c>
      <c r="M100" s="90">
        <v>35287.267460050709</v>
      </c>
      <c r="N100" s="42">
        <v>0</v>
      </c>
      <c r="O100" s="43">
        <f t="shared" si="10"/>
        <v>59965</v>
      </c>
      <c r="P100" s="43">
        <f t="shared" si="14"/>
        <v>42826.510136986304</v>
      </c>
      <c r="Q100" s="43">
        <f t="shared" si="11"/>
        <v>17138.489863013696</v>
      </c>
      <c r="R100" s="40">
        <v>0.05</v>
      </c>
      <c r="S100" s="44">
        <f t="shared" si="12"/>
        <v>16281.56536986301</v>
      </c>
      <c r="T100" s="121"/>
      <c r="U100" s="142"/>
      <c r="V100" s="142"/>
      <c r="W100" s="142"/>
      <c r="X100" s="142"/>
      <c r="Y100" s="142"/>
      <c r="Z100" s="142"/>
    </row>
    <row r="101" spans="2:26" ht="25.5" x14ac:dyDescent="0.2">
      <c r="B101" s="35">
        <v>101</v>
      </c>
      <c r="C101" s="36" t="s">
        <v>45</v>
      </c>
      <c r="D101" s="36" t="s">
        <v>1</v>
      </c>
      <c r="E101" s="37" t="s">
        <v>163</v>
      </c>
      <c r="F101" s="38">
        <v>41974</v>
      </c>
      <c r="G101" s="38">
        <v>44657</v>
      </c>
      <c r="H101" s="39">
        <f t="shared" si="13"/>
        <v>7.3506849315068497</v>
      </c>
      <c r="I101" s="35">
        <v>15</v>
      </c>
      <c r="J101" s="40">
        <v>0.05</v>
      </c>
      <c r="K101" s="41">
        <f t="shared" si="9"/>
        <v>6.3333333333333325E-2</v>
      </c>
      <c r="L101" s="90">
        <v>282000</v>
      </c>
      <c r="M101" s="90">
        <v>168930.41726298825</v>
      </c>
      <c r="N101" s="42">
        <v>0.02</v>
      </c>
      <c r="O101" s="43">
        <f t="shared" si="10"/>
        <v>287640</v>
      </c>
      <c r="P101" s="43">
        <f t="shared" si="14"/>
        <v>133908.89753424656</v>
      </c>
      <c r="Q101" s="43">
        <f t="shared" si="11"/>
        <v>153731.10246575344</v>
      </c>
      <c r="R101" s="40">
        <v>0.05</v>
      </c>
      <c r="S101" s="44">
        <f t="shared" si="12"/>
        <v>146044.54734246575</v>
      </c>
      <c r="T101" s="121"/>
      <c r="U101" s="140">
        <f>SUM(L101:L102)</f>
        <v>359845</v>
      </c>
      <c r="V101" s="142">
        <f>SUM(M101:M102)</f>
        <v>215563.00000000003</v>
      </c>
      <c r="W101" s="142">
        <v>359845</v>
      </c>
      <c r="X101" s="142">
        <v>215563</v>
      </c>
      <c r="Y101" s="142">
        <f>U101-W101</f>
        <v>0</v>
      </c>
      <c r="Z101" s="142">
        <f>V101-X101</f>
        <v>0</v>
      </c>
    </row>
    <row r="102" spans="2:26" s="193" customFormat="1" ht="38.25" x14ac:dyDescent="0.2">
      <c r="B102" s="185">
        <v>102</v>
      </c>
      <c r="C102" s="184" t="s">
        <v>45</v>
      </c>
      <c r="D102" s="184" t="s">
        <v>1</v>
      </c>
      <c r="E102" s="186" t="s">
        <v>164</v>
      </c>
      <c r="F102" s="59">
        <v>41974</v>
      </c>
      <c r="G102" s="38">
        <v>44657</v>
      </c>
      <c r="H102" s="39">
        <f t="shared" si="13"/>
        <v>7.3506849315068497</v>
      </c>
      <c r="I102" s="35">
        <v>20</v>
      </c>
      <c r="J102" s="40">
        <v>0.05</v>
      </c>
      <c r="K102" s="41">
        <f t="shared" si="9"/>
        <v>4.7500000000000001E-2</v>
      </c>
      <c r="L102" s="90">
        <v>77845</v>
      </c>
      <c r="M102" s="90">
        <v>46632.582737011769</v>
      </c>
      <c r="N102" s="189">
        <v>0</v>
      </c>
      <c r="O102" s="190">
        <f t="shared" si="10"/>
        <v>77845</v>
      </c>
      <c r="P102" s="190">
        <f t="shared" si="14"/>
        <v>27180.168253424657</v>
      </c>
      <c r="Q102" s="190">
        <f t="shared" si="11"/>
        <v>50664.831746575343</v>
      </c>
      <c r="R102" s="187">
        <v>0.05</v>
      </c>
      <c r="S102" s="191">
        <f t="shared" si="12"/>
        <v>48131.590159246574</v>
      </c>
      <c r="T102" s="192"/>
      <c r="U102" s="195"/>
      <c r="V102" s="194"/>
      <c r="W102" s="194"/>
      <c r="X102" s="194"/>
      <c r="Y102" s="194"/>
      <c r="Z102" s="194"/>
    </row>
    <row r="103" spans="2:26" ht="25.5" x14ac:dyDescent="0.2">
      <c r="B103" s="35">
        <v>103</v>
      </c>
      <c r="C103" s="36" t="s">
        <v>45</v>
      </c>
      <c r="D103" s="36" t="s">
        <v>1</v>
      </c>
      <c r="E103" s="37" t="s">
        <v>165</v>
      </c>
      <c r="F103" s="38">
        <v>42083</v>
      </c>
      <c r="G103" s="38">
        <v>44657</v>
      </c>
      <c r="H103" s="39">
        <f t="shared" si="13"/>
        <v>7.0520547945205481</v>
      </c>
      <c r="I103" s="35">
        <v>20</v>
      </c>
      <c r="J103" s="40">
        <v>0.05</v>
      </c>
      <c r="K103" s="41">
        <f t="shared" si="9"/>
        <v>4.7500000000000001E-2</v>
      </c>
      <c r="L103" s="90">
        <v>300000</v>
      </c>
      <c r="M103" s="90">
        <v>185381.90476190476</v>
      </c>
      <c r="N103" s="42">
        <v>0.03</v>
      </c>
      <c r="O103" s="43">
        <f t="shared" si="10"/>
        <v>309000</v>
      </c>
      <c r="P103" s="43">
        <f t="shared" si="14"/>
        <v>103506.53424657535</v>
      </c>
      <c r="Q103" s="43">
        <f t="shared" si="11"/>
        <v>205493.46575342465</v>
      </c>
      <c r="R103" s="40">
        <v>0.05</v>
      </c>
      <c r="S103" s="44">
        <f t="shared" si="12"/>
        <v>195218.79246575342</v>
      </c>
      <c r="T103" s="121"/>
      <c r="U103" s="140">
        <f>SUM(L103:L105)</f>
        <v>315000</v>
      </c>
      <c r="V103" s="142">
        <f>SUM(M103:M105)</f>
        <v>194651</v>
      </c>
      <c r="W103" s="142">
        <v>315000</v>
      </c>
      <c r="X103" s="142">
        <v>194651</v>
      </c>
      <c r="Y103" s="142">
        <f>U103-W103</f>
        <v>0</v>
      </c>
      <c r="Z103" s="142">
        <f>V103-X103</f>
        <v>0</v>
      </c>
    </row>
    <row r="104" spans="2:26" ht="25.5" x14ac:dyDescent="0.2">
      <c r="B104" s="35">
        <v>104</v>
      </c>
      <c r="C104" s="36" t="s">
        <v>45</v>
      </c>
      <c r="D104" s="36" t="s">
        <v>1</v>
      </c>
      <c r="E104" s="37" t="s">
        <v>166</v>
      </c>
      <c r="F104" s="38">
        <v>42083</v>
      </c>
      <c r="G104" s="38">
        <v>44657</v>
      </c>
      <c r="H104" s="39">
        <f t="shared" si="13"/>
        <v>7.0520547945205481</v>
      </c>
      <c r="I104" s="35">
        <v>5</v>
      </c>
      <c r="J104" s="40">
        <v>0.05</v>
      </c>
      <c r="K104" s="41">
        <f t="shared" si="9"/>
        <v>0.19</v>
      </c>
      <c r="L104" s="90">
        <v>10000</v>
      </c>
      <c r="M104" s="90">
        <v>6179.3968253968251</v>
      </c>
      <c r="N104" s="42">
        <v>0.14000000000000001</v>
      </c>
      <c r="O104" s="43">
        <f t="shared" si="10"/>
        <v>11400.000000000002</v>
      </c>
      <c r="P104" s="43">
        <f t="shared" si="14"/>
        <v>15274.75068493151</v>
      </c>
      <c r="Q104" s="43">
        <f t="shared" si="11"/>
        <v>0</v>
      </c>
      <c r="R104" s="40">
        <v>0.05</v>
      </c>
      <c r="S104" s="44">
        <f t="shared" si="12"/>
        <v>570.00000000000011</v>
      </c>
      <c r="T104" s="121"/>
      <c r="U104" s="140"/>
      <c r="V104" s="142"/>
      <c r="W104" s="142"/>
      <c r="X104" s="142"/>
      <c r="Y104" s="142"/>
      <c r="Z104" s="142"/>
    </row>
    <row r="105" spans="2:26" ht="25.5" x14ac:dyDescent="0.2">
      <c r="B105" s="35">
        <v>105</v>
      </c>
      <c r="C105" s="36" t="s">
        <v>45</v>
      </c>
      <c r="D105" s="36" t="s">
        <v>1</v>
      </c>
      <c r="E105" s="37" t="s">
        <v>167</v>
      </c>
      <c r="F105" s="38">
        <v>42083</v>
      </c>
      <c r="G105" s="38">
        <v>44657</v>
      </c>
      <c r="H105" s="39">
        <f t="shared" si="13"/>
        <v>7.0520547945205481</v>
      </c>
      <c r="I105" s="35">
        <v>5</v>
      </c>
      <c r="J105" s="40">
        <v>0.05</v>
      </c>
      <c r="K105" s="41">
        <f t="shared" si="9"/>
        <v>0.19</v>
      </c>
      <c r="L105" s="90">
        <v>5000</v>
      </c>
      <c r="M105" s="90">
        <v>3089.6984126984125</v>
      </c>
      <c r="N105" s="42">
        <v>0</v>
      </c>
      <c r="O105" s="43">
        <f t="shared" si="10"/>
        <v>5000</v>
      </c>
      <c r="P105" s="43">
        <f t="shared" si="14"/>
        <v>6699.4520547945203</v>
      </c>
      <c r="Q105" s="43">
        <f t="shared" si="11"/>
        <v>0</v>
      </c>
      <c r="R105" s="40">
        <v>0.05</v>
      </c>
      <c r="S105" s="44">
        <f t="shared" si="12"/>
        <v>250</v>
      </c>
      <c r="T105" s="121"/>
      <c r="U105" s="140"/>
      <c r="V105" s="142"/>
      <c r="W105" s="142"/>
      <c r="X105" s="142"/>
      <c r="Y105" s="142"/>
      <c r="Z105" s="142"/>
    </row>
    <row r="106" spans="2:26" ht="51" x14ac:dyDescent="0.2">
      <c r="B106" s="35">
        <v>106</v>
      </c>
      <c r="C106" s="36" t="s">
        <v>45</v>
      </c>
      <c r="D106" s="36" t="s">
        <v>1</v>
      </c>
      <c r="E106" s="37" t="s">
        <v>168</v>
      </c>
      <c r="F106" s="38">
        <v>42093</v>
      </c>
      <c r="G106" s="38">
        <v>44657</v>
      </c>
      <c r="H106" s="39">
        <f t="shared" si="13"/>
        <v>7.0246575342465754</v>
      </c>
      <c r="I106" s="35">
        <v>8</v>
      </c>
      <c r="J106" s="40">
        <v>0.05</v>
      </c>
      <c r="K106" s="41">
        <f t="shared" si="9"/>
        <v>0.11874999999999999</v>
      </c>
      <c r="L106" s="90">
        <v>0</v>
      </c>
      <c r="M106" s="90">
        <v>0</v>
      </c>
      <c r="N106" s="42">
        <v>0</v>
      </c>
      <c r="O106" s="43">
        <f t="shared" si="10"/>
        <v>0</v>
      </c>
      <c r="P106" s="43">
        <f t="shared" si="14"/>
        <v>0</v>
      </c>
      <c r="Q106" s="43">
        <f t="shared" si="11"/>
        <v>0</v>
      </c>
      <c r="R106" s="40">
        <v>0.05</v>
      </c>
      <c r="S106" s="44">
        <f t="shared" si="12"/>
        <v>0</v>
      </c>
      <c r="T106" s="121"/>
      <c r="W106" s="125">
        <v>0</v>
      </c>
      <c r="X106" s="125">
        <v>0</v>
      </c>
      <c r="Y106" s="125">
        <f t="shared" ref="Y106" si="21">L106-W106</f>
        <v>0</v>
      </c>
      <c r="Z106" s="125">
        <f t="shared" ref="Z106" si="22">M106-X106</f>
        <v>0</v>
      </c>
    </row>
    <row r="107" spans="2:26" ht="38.25" x14ac:dyDescent="0.2">
      <c r="B107" s="35">
        <v>107</v>
      </c>
      <c r="C107" s="36" t="s">
        <v>45</v>
      </c>
      <c r="D107" s="36" t="s">
        <v>1</v>
      </c>
      <c r="E107" s="37" t="s">
        <v>169</v>
      </c>
      <c r="F107" s="38">
        <v>42093</v>
      </c>
      <c r="G107" s="38">
        <v>44657</v>
      </c>
      <c r="H107" s="39">
        <f t="shared" si="13"/>
        <v>7.0246575342465754</v>
      </c>
      <c r="I107" s="35">
        <v>8</v>
      </c>
      <c r="J107" s="40">
        <v>0.05</v>
      </c>
      <c r="K107" s="41">
        <f t="shared" si="9"/>
        <v>0.11874999999999999</v>
      </c>
      <c r="L107" s="90">
        <v>0</v>
      </c>
      <c r="M107" s="90">
        <v>0</v>
      </c>
      <c r="N107" s="42">
        <v>0.12</v>
      </c>
      <c r="O107" s="43">
        <f t="shared" si="10"/>
        <v>0</v>
      </c>
      <c r="P107" s="43">
        <f t="shared" si="14"/>
        <v>0</v>
      </c>
      <c r="Q107" s="43">
        <f t="shared" si="11"/>
        <v>0</v>
      </c>
      <c r="R107" s="40">
        <v>0.05</v>
      </c>
      <c r="S107" s="44">
        <f t="shared" si="12"/>
        <v>0</v>
      </c>
      <c r="T107" s="121"/>
      <c r="W107" s="125">
        <v>0</v>
      </c>
      <c r="X107" s="125">
        <v>0</v>
      </c>
      <c r="Y107" s="125">
        <f t="shared" ref="Y107" si="23">L107-W107</f>
        <v>0</v>
      </c>
      <c r="Z107" s="125">
        <f t="shared" ref="Z107" si="24">M107-X107</f>
        <v>0</v>
      </c>
    </row>
    <row r="108" spans="2:26" s="193" customFormat="1" x14ac:dyDescent="0.2">
      <c r="B108" s="185">
        <v>108</v>
      </c>
      <c r="C108" s="184" t="s">
        <v>45</v>
      </c>
      <c r="D108" s="184" t="s">
        <v>1</v>
      </c>
      <c r="E108" s="186" t="s">
        <v>442</v>
      </c>
      <c r="F108" s="59">
        <v>42248</v>
      </c>
      <c r="G108" s="38">
        <v>44657</v>
      </c>
      <c r="H108" s="39">
        <f t="shared" si="13"/>
        <v>6.6</v>
      </c>
      <c r="I108" s="35">
        <v>20</v>
      </c>
      <c r="J108" s="40">
        <v>0.05</v>
      </c>
      <c r="K108" s="41">
        <f t="shared" si="9"/>
        <v>4.7500000000000001E-2</v>
      </c>
      <c r="L108" s="90">
        <v>2663069</v>
      </c>
      <c r="M108" s="90">
        <v>1721836</v>
      </c>
      <c r="N108" s="189">
        <v>0.05</v>
      </c>
      <c r="O108" s="190">
        <f t="shared" si="10"/>
        <v>2796222.45</v>
      </c>
      <c r="P108" s="190">
        <f t="shared" si="14"/>
        <v>876615.73807500012</v>
      </c>
      <c r="Q108" s="190">
        <f t="shared" si="11"/>
        <v>1919606.711925</v>
      </c>
      <c r="R108" s="187">
        <v>0.05</v>
      </c>
      <c r="S108" s="191">
        <f t="shared" si="12"/>
        <v>1823626.3763287498</v>
      </c>
      <c r="T108" s="192"/>
      <c r="W108" s="196">
        <v>2663069</v>
      </c>
      <c r="X108" s="196">
        <v>1721836</v>
      </c>
      <c r="Y108" s="196">
        <f t="shared" ref="Y108:Y109" si="25">L108-W108</f>
        <v>0</v>
      </c>
      <c r="Z108" s="196">
        <f t="shared" ref="Z108:Z109" si="26">M108-X108</f>
        <v>0</v>
      </c>
    </row>
    <row r="109" spans="2:26" x14ac:dyDescent="0.2">
      <c r="B109" s="35">
        <v>109</v>
      </c>
      <c r="C109" s="36" t="s">
        <v>45</v>
      </c>
      <c r="D109" s="36" t="s">
        <v>1</v>
      </c>
      <c r="E109" s="37" t="s">
        <v>443</v>
      </c>
      <c r="F109" s="38">
        <v>42415</v>
      </c>
      <c r="G109" s="38">
        <v>44657</v>
      </c>
      <c r="H109" s="39">
        <f t="shared" si="13"/>
        <v>6.1424657534246574</v>
      </c>
      <c r="I109" s="35">
        <v>20</v>
      </c>
      <c r="J109" s="40">
        <v>0.05</v>
      </c>
      <c r="K109" s="41">
        <f t="shared" si="9"/>
        <v>4.7500000000000001E-2</v>
      </c>
      <c r="L109" s="90">
        <v>2250000</v>
      </c>
      <c r="M109" s="90">
        <v>1519926</v>
      </c>
      <c r="N109" s="42">
        <v>0.03</v>
      </c>
      <c r="O109" s="43">
        <f t="shared" si="10"/>
        <v>2317500</v>
      </c>
      <c r="P109" s="43">
        <f t="shared" si="14"/>
        <v>676170.30821917811</v>
      </c>
      <c r="Q109" s="43">
        <f t="shared" si="11"/>
        <v>1641329.6917808219</v>
      </c>
      <c r="R109" s="40">
        <v>0.05</v>
      </c>
      <c r="S109" s="44">
        <f t="shared" si="12"/>
        <v>1559263.2071917807</v>
      </c>
      <c r="T109" s="121"/>
      <c r="W109" s="125">
        <v>2250000</v>
      </c>
      <c r="X109" s="125">
        <v>1519926</v>
      </c>
      <c r="Y109" s="125">
        <f t="shared" si="25"/>
        <v>0</v>
      </c>
      <c r="Z109" s="125">
        <f t="shared" si="26"/>
        <v>0</v>
      </c>
    </row>
    <row r="110" spans="2:26" ht="25.5" x14ac:dyDescent="0.2">
      <c r="B110" s="35">
        <v>110</v>
      </c>
      <c r="C110" s="36" t="s">
        <v>45</v>
      </c>
      <c r="D110" s="36" t="s">
        <v>1</v>
      </c>
      <c r="E110" s="37" t="s">
        <v>444</v>
      </c>
      <c r="F110" s="38">
        <v>42444</v>
      </c>
      <c r="G110" s="38">
        <v>44657</v>
      </c>
      <c r="H110" s="39">
        <f t="shared" si="13"/>
        <v>6.0630136986301366</v>
      </c>
      <c r="I110" s="35">
        <v>8</v>
      </c>
      <c r="J110" s="40">
        <v>0.05</v>
      </c>
      <c r="K110" s="41">
        <f t="shared" si="9"/>
        <v>0.11874999999999999</v>
      </c>
      <c r="L110" s="90">
        <v>53000</v>
      </c>
      <c r="M110" s="90">
        <v>36069.24695067115</v>
      </c>
      <c r="N110" s="42">
        <v>0.09</v>
      </c>
      <c r="O110" s="43">
        <f t="shared" si="10"/>
        <v>57770.000000000007</v>
      </c>
      <c r="P110" s="43">
        <f t="shared" si="14"/>
        <v>41593.410787671237</v>
      </c>
      <c r="Q110" s="43">
        <f t="shared" si="11"/>
        <v>16176.58921232877</v>
      </c>
      <c r="R110" s="40">
        <v>0.05</v>
      </c>
      <c r="S110" s="44">
        <f t="shared" si="12"/>
        <v>15367.75975171233</v>
      </c>
      <c r="T110" s="121"/>
      <c r="U110" s="142">
        <f>SUM(L110:L120)</f>
        <v>10313335</v>
      </c>
      <c r="V110" s="142">
        <f>SUM(M110:M120)</f>
        <v>7018758.9999999991</v>
      </c>
      <c r="W110" s="142">
        <v>10313335</v>
      </c>
      <c r="X110" s="142">
        <v>7018759</v>
      </c>
      <c r="Y110" s="142">
        <f>U110-W110</f>
        <v>0</v>
      </c>
      <c r="Z110" s="142">
        <f>V110-X110</f>
        <v>0</v>
      </c>
    </row>
    <row r="111" spans="2:26" ht="25.5" x14ac:dyDescent="0.2">
      <c r="B111" s="35">
        <v>111</v>
      </c>
      <c r="C111" s="36" t="s">
        <v>45</v>
      </c>
      <c r="D111" s="36" t="s">
        <v>1</v>
      </c>
      <c r="E111" s="37" t="s">
        <v>445</v>
      </c>
      <c r="F111" s="38">
        <v>42444</v>
      </c>
      <c r="G111" s="38">
        <v>44657</v>
      </c>
      <c r="H111" s="39">
        <f t="shared" si="13"/>
        <v>6.0630136986301366</v>
      </c>
      <c r="I111" s="35">
        <v>20</v>
      </c>
      <c r="J111" s="40">
        <v>0.05</v>
      </c>
      <c r="K111" s="41">
        <f t="shared" si="9"/>
        <v>4.7500000000000001E-2</v>
      </c>
      <c r="L111" s="90">
        <v>1022500</v>
      </c>
      <c r="M111" s="90">
        <v>695864.24541624996</v>
      </c>
      <c r="N111" s="42">
        <v>0.11</v>
      </c>
      <c r="O111" s="43">
        <f t="shared" si="10"/>
        <v>1134975</v>
      </c>
      <c r="P111" s="43">
        <f t="shared" si="14"/>
        <v>326865.0261986301</v>
      </c>
      <c r="Q111" s="43">
        <f t="shared" si="11"/>
        <v>808109.9738013699</v>
      </c>
      <c r="R111" s="40">
        <v>0.05</v>
      </c>
      <c r="S111" s="44">
        <f t="shared" si="12"/>
        <v>767704.47511130141</v>
      </c>
      <c r="T111" s="121"/>
      <c r="U111" s="142"/>
      <c r="V111" s="142"/>
      <c r="W111" s="142"/>
      <c r="X111" s="142"/>
      <c r="Y111" s="142"/>
      <c r="Z111" s="142"/>
    </row>
    <row r="112" spans="2:26" ht="25.5" x14ac:dyDescent="0.2">
      <c r="B112" s="35">
        <v>112</v>
      </c>
      <c r="C112" s="36" t="s">
        <v>45</v>
      </c>
      <c r="D112" s="36" t="s">
        <v>1</v>
      </c>
      <c r="E112" s="37" t="s">
        <v>445</v>
      </c>
      <c r="F112" s="38">
        <v>42444</v>
      </c>
      <c r="G112" s="38">
        <v>44657</v>
      </c>
      <c r="H112" s="39">
        <f t="shared" si="13"/>
        <v>6.0630136986301366</v>
      </c>
      <c r="I112" s="35">
        <v>20</v>
      </c>
      <c r="J112" s="40">
        <v>0.05</v>
      </c>
      <c r="K112" s="41">
        <f t="shared" si="9"/>
        <v>4.7500000000000001E-2</v>
      </c>
      <c r="L112" s="90">
        <v>1022500</v>
      </c>
      <c r="M112" s="90">
        <v>695864.24541624996</v>
      </c>
      <c r="N112" s="42">
        <v>0.11</v>
      </c>
      <c r="O112" s="43">
        <f t="shared" si="10"/>
        <v>1134975</v>
      </c>
      <c r="P112" s="43">
        <f t="shared" si="14"/>
        <v>326865.0261986301</v>
      </c>
      <c r="Q112" s="43">
        <f t="shared" si="11"/>
        <v>808109.9738013699</v>
      </c>
      <c r="R112" s="40">
        <v>0.05</v>
      </c>
      <c r="S112" s="44">
        <f t="shared" si="12"/>
        <v>767704.47511130141</v>
      </c>
      <c r="T112" s="121"/>
      <c r="U112" s="142"/>
      <c r="V112" s="142"/>
      <c r="W112" s="142"/>
      <c r="X112" s="142"/>
      <c r="Y112" s="142"/>
      <c r="Z112" s="142"/>
    </row>
    <row r="113" spans="2:26" ht="25.5" x14ac:dyDescent="0.2">
      <c r="B113" s="35">
        <v>113</v>
      </c>
      <c r="C113" s="36" t="s">
        <v>45</v>
      </c>
      <c r="D113" s="36" t="s">
        <v>1</v>
      </c>
      <c r="E113" s="37" t="s">
        <v>445</v>
      </c>
      <c r="F113" s="38">
        <v>42444</v>
      </c>
      <c r="G113" s="38">
        <v>44657</v>
      </c>
      <c r="H113" s="39">
        <f t="shared" si="13"/>
        <v>6.0630136986301366</v>
      </c>
      <c r="I113" s="35">
        <v>20</v>
      </c>
      <c r="J113" s="40">
        <v>0.05</v>
      </c>
      <c r="K113" s="41">
        <f t="shared" si="9"/>
        <v>4.7500000000000001E-2</v>
      </c>
      <c r="L113" s="90">
        <v>1022500</v>
      </c>
      <c r="M113" s="90">
        <v>695864.24541624996</v>
      </c>
      <c r="N113" s="42">
        <v>0.11</v>
      </c>
      <c r="O113" s="43">
        <f t="shared" si="10"/>
        <v>1134975</v>
      </c>
      <c r="P113" s="43">
        <f t="shared" si="14"/>
        <v>326865.0261986301</v>
      </c>
      <c r="Q113" s="43">
        <f t="shared" si="11"/>
        <v>808109.9738013699</v>
      </c>
      <c r="R113" s="40">
        <v>0.05</v>
      </c>
      <c r="S113" s="44">
        <f t="shared" si="12"/>
        <v>767704.47511130141</v>
      </c>
      <c r="T113" s="121"/>
      <c r="U113" s="142"/>
      <c r="V113" s="142"/>
      <c r="W113" s="142"/>
      <c r="X113" s="142"/>
      <c r="Y113" s="142"/>
      <c r="Z113" s="142"/>
    </row>
    <row r="114" spans="2:26" ht="25.5" x14ac:dyDescent="0.2">
      <c r="B114" s="35">
        <v>114</v>
      </c>
      <c r="C114" s="36" t="s">
        <v>45</v>
      </c>
      <c r="D114" s="36" t="s">
        <v>1</v>
      </c>
      <c r="E114" s="37" t="s">
        <v>445</v>
      </c>
      <c r="F114" s="38">
        <v>42444</v>
      </c>
      <c r="G114" s="38">
        <v>44657</v>
      </c>
      <c r="H114" s="39">
        <f t="shared" si="13"/>
        <v>6.0630136986301366</v>
      </c>
      <c r="I114" s="35">
        <v>20</v>
      </c>
      <c r="J114" s="40">
        <v>0.05</v>
      </c>
      <c r="K114" s="41">
        <f t="shared" si="9"/>
        <v>4.7500000000000001E-2</v>
      </c>
      <c r="L114" s="90">
        <v>818000</v>
      </c>
      <c r="M114" s="90">
        <v>556691.39633299992</v>
      </c>
      <c r="N114" s="42">
        <v>0.11</v>
      </c>
      <c r="O114" s="43">
        <f t="shared" si="10"/>
        <v>907980.00000000012</v>
      </c>
      <c r="P114" s="43">
        <f t="shared" si="14"/>
        <v>261492.02095890412</v>
      </c>
      <c r="Q114" s="43">
        <f t="shared" si="11"/>
        <v>646487.97904109606</v>
      </c>
      <c r="R114" s="40">
        <v>0.05</v>
      </c>
      <c r="S114" s="44">
        <f t="shared" si="12"/>
        <v>614163.58008904126</v>
      </c>
      <c r="T114" s="121"/>
      <c r="U114" s="142"/>
      <c r="V114" s="142"/>
      <c r="W114" s="142"/>
      <c r="X114" s="142"/>
      <c r="Y114" s="142"/>
      <c r="Z114" s="142"/>
    </row>
    <row r="115" spans="2:26" ht="25.5" x14ac:dyDescent="0.2">
      <c r="B115" s="35">
        <v>115</v>
      </c>
      <c r="C115" s="36" t="s">
        <v>45</v>
      </c>
      <c r="D115" s="36" t="s">
        <v>1</v>
      </c>
      <c r="E115" s="37" t="s">
        <v>445</v>
      </c>
      <c r="F115" s="38">
        <v>42444</v>
      </c>
      <c r="G115" s="38">
        <v>44657</v>
      </c>
      <c r="H115" s="39">
        <f t="shared" si="13"/>
        <v>6.0630136986301366</v>
      </c>
      <c r="I115" s="35">
        <v>20</v>
      </c>
      <c r="J115" s="40">
        <v>0.05</v>
      </c>
      <c r="K115" s="41">
        <f t="shared" si="9"/>
        <v>4.7500000000000001E-2</v>
      </c>
      <c r="L115" s="90">
        <v>613500</v>
      </c>
      <c r="M115" s="90">
        <v>417518.54724974994</v>
      </c>
      <c r="N115" s="42">
        <v>0.11</v>
      </c>
      <c r="O115" s="43">
        <f t="shared" si="10"/>
        <v>680985.00000000012</v>
      </c>
      <c r="P115" s="43">
        <f t="shared" si="14"/>
        <v>196119.0157191781</v>
      </c>
      <c r="Q115" s="43">
        <f t="shared" si="11"/>
        <v>484865.98428082198</v>
      </c>
      <c r="R115" s="40">
        <v>0.05</v>
      </c>
      <c r="S115" s="44">
        <f t="shared" si="12"/>
        <v>460622.68506678089</v>
      </c>
      <c r="T115" s="121"/>
      <c r="U115" s="142"/>
      <c r="V115" s="142"/>
      <c r="W115" s="142"/>
      <c r="X115" s="142"/>
      <c r="Y115" s="142"/>
      <c r="Z115" s="142"/>
    </row>
    <row r="116" spans="2:26" ht="25.5" x14ac:dyDescent="0.2">
      <c r="B116" s="35">
        <v>116</v>
      </c>
      <c r="C116" s="36" t="s">
        <v>45</v>
      </c>
      <c r="D116" s="36" t="s">
        <v>1</v>
      </c>
      <c r="E116" s="37" t="s">
        <v>445</v>
      </c>
      <c r="F116" s="38">
        <v>42444</v>
      </c>
      <c r="G116" s="38">
        <v>44657</v>
      </c>
      <c r="H116" s="39">
        <f t="shared" si="13"/>
        <v>6.0630136986301366</v>
      </c>
      <c r="I116" s="35">
        <v>20</v>
      </c>
      <c r="J116" s="40">
        <v>0.05</v>
      </c>
      <c r="K116" s="41">
        <f t="shared" si="9"/>
        <v>4.7500000000000001E-2</v>
      </c>
      <c r="L116" s="90">
        <v>511250</v>
      </c>
      <c r="M116" s="90">
        <v>347932.12270812498</v>
      </c>
      <c r="N116" s="42">
        <v>0.11</v>
      </c>
      <c r="O116" s="43">
        <f t="shared" si="10"/>
        <v>567487.5</v>
      </c>
      <c r="P116" s="43">
        <f t="shared" si="14"/>
        <v>163432.51309931505</v>
      </c>
      <c r="Q116" s="43">
        <f t="shared" si="11"/>
        <v>404054.98690068495</v>
      </c>
      <c r="R116" s="40">
        <v>0.05</v>
      </c>
      <c r="S116" s="44">
        <f t="shared" si="12"/>
        <v>383852.2375556507</v>
      </c>
      <c r="T116" s="121"/>
      <c r="U116" s="142"/>
      <c r="V116" s="142"/>
      <c r="W116" s="142"/>
      <c r="X116" s="142"/>
      <c r="Y116" s="142"/>
      <c r="Z116" s="142"/>
    </row>
    <row r="117" spans="2:26" ht="25.5" x14ac:dyDescent="0.2">
      <c r="B117" s="35">
        <v>117</v>
      </c>
      <c r="C117" s="36" t="s">
        <v>45</v>
      </c>
      <c r="D117" s="36" t="s">
        <v>1</v>
      </c>
      <c r="E117" s="37" t="s">
        <v>444</v>
      </c>
      <c r="F117" s="38">
        <v>42444</v>
      </c>
      <c r="G117" s="38">
        <v>44657</v>
      </c>
      <c r="H117" s="39">
        <f t="shared" si="13"/>
        <v>6.0630136986301366</v>
      </c>
      <c r="I117" s="35">
        <v>15</v>
      </c>
      <c r="J117" s="40">
        <v>0.05</v>
      </c>
      <c r="K117" s="41">
        <f t="shared" si="9"/>
        <v>6.3333333333333325E-2</v>
      </c>
      <c r="L117" s="90">
        <v>572600</v>
      </c>
      <c r="M117" s="90">
        <v>389683.97743309999</v>
      </c>
      <c r="N117" s="42">
        <v>0.09</v>
      </c>
      <c r="O117" s="43">
        <f t="shared" si="10"/>
        <v>624134</v>
      </c>
      <c r="P117" s="43">
        <f t="shared" si="14"/>
        <v>239661.75614611869</v>
      </c>
      <c r="Q117" s="43">
        <f t="shared" si="11"/>
        <v>384472.24385388131</v>
      </c>
      <c r="R117" s="40">
        <v>0.05</v>
      </c>
      <c r="S117" s="44">
        <f t="shared" si="12"/>
        <v>365248.63166118722</v>
      </c>
      <c r="T117" s="121"/>
      <c r="U117" s="142"/>
      <c r="V117" s="142"/>
      <c r="W117" s="142"/>
      <c r="X117" s="142"/>
      <c r="Y117" s="142"/>
      <c r="Z117" s="142"/>
    </row>
    <row r="118" spans="2:26" x14ac:dyDescent="0.2">
      <c r="B118" s="35">
        <v>118</v>
      </c>
      <c r="C118" s="36" t="s">
        <v>45</v>
      </c>
      <c r="D118" s="36" t="s">
        <v>1</v>
      </c>
      <c r="E118" s="37" t="s">
        <v>202</v>
      </c>
      <c r="F118" s="38">
        <v>42444</v>
      </c>
      <c r="G118" s="38">
        <v>44657</v>
      </c>
      <c r="H118" s="39">
        <f t="shared" si="13"/>
        <v>6.0630136986301366</v>
      </c>
      <c r="I118" s="35">
        <v>20</v>
      </c>
      <c r="J118" s="40">
        <v>0.05</v>
      </c>
      <c r="K118" s="41">
        <f t="shared" si="9"/>
        <v>4.7500000000000001E-2</v>
      </c>
      <c r="L118" s="90">
        <v>2685085</v>
      </c>
      <c r="M118" s="90">
        <v>1827339.5084630721</v>
      </c>
      <c r="N118" s="42">
        <v>0.08</v>
      </c>
      <c r="O118" s="43">
        <f t="shared" si="10"/>
        <v>2899891.8000000003</v>
      </c>
      <c r="P118" s="43">
        <f t="shared" si="14"/>
        <v>835148.97612739727</v>
      </c>
      <c r="Q118" s="43">
        <f t="shared" si="11"/>
        <v>2064742.823872603</v>
      </c>
      <c r="R118" s="40">
        <v>0.05</v>
      </c>
      <c r="S118" s="44">
        <f t="shared" si="12"/>
        <v>1961505.6826789728</v>
      </c>
      <c r="T118" s="121"/>
      <c r="U118" s="142"/>
      <c r="V118" s="142"/>
      <c r="W118" s="142"/>
      <c r="X118" s="142"/>
      <c r="Y118" s="142"/>
      <c r="Z118" s="142"/>
    </row>
    <row r="119" spans="2:26" ht="38.25" x14ac:dyDescent="0.2">
      <c r="B119" s="35">
        <v>119</v>
      </c>
      <c r="C119" s="36" t="s">
        <v>45</v>
      </c>
      <c r="D119" s="36" t="s">
        <v>1</v>
      </c>
      <c r="E119" s="37" t="s">
        <v>446</v>
      </c>
      <c r="F119" s="38">
        <v>42444</v>
      </c>
      <c r="G119" s="38">
        <v>44657</v>
      </c>
      <c r="H119" s="39">
        <f t="shared" si="13"/>
        <v>6.0630136986301366</v>
      </c>
      <c r="I119" s="35">
        <v>15</v>
      </c>
      <c r="J119" s="40">
        <v>0.05</v>
      </c>
      <c r="K119" s="41">
        <f t="shared" si="9"/>
        <v>6.3333333333333325E-2</v>
      </c>
      <c r="L119" s="90">
        <v>210000</v>
      </c>
      <c r="M119" s="90">
        <v>142915.88414416867</v>
      </c>
      <c r="N119" s="42">
        <v>0.11</v>
      </c>
      <c r="O119" s="43">
        <f t="shared" si="10"/>
        <v>233100.00000000003</v>
      </c>
      <c r="P119" s="43">
        <f t="shared" si="14"/>
        <v>89508.271232876708</v>
      </c>
      <c r="Q119" s="43">
        <f t="shared" si="11"/>
        <v>143591.72876712331</v>
      </c>
      <c r="R119" s="40">
        <v>0.05</v>
      </c>
      <c r="S119" s="44">
        <f t="shared" si="12"/>
        <v>136412.14232876714</v>
      </c>
      <c r="T119" s="121"/>
      <c r="U119" s="142"/>
      <c r="V119" s="142"/>
      <c r="W119" s="142"/>
      <c r="X119" s="142"/>
      <c r="Y119" s="142"/>
      <c r="Z119" s="142"/>
    </row>
    <row r="120" spans="2:26" s="193" customFormat="1" ht="25.5" x14ac:dyDescent="0.2">
      <c r="B120" s="185">
        <v>120</v>
      </c>
      <c r="C120" s="184" t="s">
        <v>45</v>
      </c>
      <c r="D120" s="184" t="s">
        <v>1</v>
      </c>
      <c r="E120" s="186" t="s">
        <v>447</v>
      </c>
      <c r="F120" s="59">
        <v>42444</v>
      </c>
      <c r="G120" s="38">
        <v>44657</v>
      </c>
      <c r="H120" s="39">
        <f t="shared" si="13"/>
        <v>6.0630136986301366</v>
      </c>
      <c r="I120" s="35">
        <v>20</v>
      </c>
      <c r="J120" s="40">
        <v>0.05</v>
      </c>
      <c r="K120" s="41">
        <f t="shared" si="9"/>
        <v>4.7500000000000001E-2</v>
      </c>
      <c r="L120" s="90">
        <v>1782400</v>
      </c>
      <c r="M120" s="90">
        <v>1213015.5804693631</v>
      </c>
      <c r="N120" s="189">
        <v>7.0000000000000007E-2</v>
      </c>
      <c r="O120" s="190">
        <f t="shared" si="10"/>
        <v>1907168</v>
      </c>
      <c r="P120" s="190">
        <f t="shared" si="14"/>
        <v>549251.32120547944</v>
      </c>
      <c r="Q120" s="190">
        <f t="shared" si="11"/>
        <v>1357916.6787945204</v>
      </c>
      <c r="R120" s="187">
        <v>0.05</v>
      </c>
      <c r="S120" s="191">
        <f t="shared" si="12"/>
        <v>1290020.8448547944</v>
      </c>
      <c r="T120" s="192"/>
      <c r="U120" s="194"/>
      <c r="V120" s="194"/>
      <c r="W120" s="194"/>
      <c r="X120" s="194"/>
      <c r="Y120" s="194"/>
      <c r="Z120" s="194"/>
    </row>
    <row r="121" spans="2:26" ht="25.5" x14ac:dyDescent="0.2">
      <c r="B121" s="35">
        <v>121</v>
      </c>
      <c r="C121" s="36" t="s">
        <v>45</v>
      </c>
      <c r="D121" s="36" t="s">
        <v>1</v>
      </c>
      <c r="E121" s="37" t="s">
        <v>170</v>
      </c>
      <c r="F121" s="38">
        <v>42638</v>
      </c>
      <c r="G121" s="38">
        <v>44657</v>
      </c>
      <c r="H121" s="39">
        <f t="shared" si="13"/>
        <v>5.5315068493150683</v>
      </c>
      <c r="I121" s="35">
        <v>20</v>
      </c>
      <c r="J121" s="40">
        <v>0.05</v>
      </c>
      <c r="K121" s="41">
        <f t="shared" si="9"/>
        <v>4.7500000000000001E-2</v>
      </c>
      <c r="L121" s="90">
        <v>613500</v>
      </c>
      <c r="M121" s="90">
        <v>438159.04686592112</v>
      </c>
      <c r="N121" s="42">
        <v>0.11</v>
      </c>
      <c r="O121" s="43">
        <f t="shared" si="10"/>
        <v>680985.00000000012</v>
      </c>
      <c r="P121" s="43">
        <f t="shared" si="14"/>
        <v>178926.47660958907</v>
      </c>
      <c r="Q121" s="43">
        <f t="shared" si="11"/>
        <v>502058.52339041105</v>
      </c>
      <c r="R121" s="40">
        <v>0.05</v>
      </c>
      <c r="S121" s="44">
        <f t="shared" si="12"/>
        <v>476955.59722089046</v>
      </c>
      <c r="T121" s="121"/>
      <c r="U121" s="142">
        <f>SUM(L121,L122,L123,L124,L125,L126,L127,L128)</f>
        <v>1869034</v>
      </c>
      <c r="V121" s="142">
        <f>SUM(M121,M122,M123,M124,M125,M126,M127,M128)</f>
        <v>1334856.0000000002</v>
      </c>
      <c r="W121" s="142">
        <v>1869034</v>
      </c>
      <c r="X121" s="142">
        <v>1334856</v>
      </c>
      <c r="Y121" s="142">
        <f>U121-W121</f>
        <v>0</v>
      </c>
      <c r="Z121" s="142">
        <f>V121-X121</f>
        <v>0</v>
      </c>
    </row>
    <row r="122" spans="2:26" ht="25.5" x14ac:dyDescent="0.2">
      <c r="B122" s="35">
        <v>122</v>
      </c>
      <c r="C122" s="36" t="s">
        <v>45</v>
      </c>
      <c r="D122" s="36" t="s">
        <v>1</v>
      </c>
      <c r="E122" s="37" t="s">
        <v>170</v>
      </c>
      <c r="F122" s="38">
        <v>42638</v>
      </c>
      <c r="G122" s="38">
        <v>44657</v>
      </c>
      <c r="H122" s="39">
        <f t="shared" si="13"/>
        <v>5.5315068493150683</v>
      </c>
      <c r="I122" s="35">
        <v>20</v>
      </c>
      <c r="J122" s="40">
        <v>0.05</v>
      </c>
      <c r="K122" s="41">
        <f t="shared" si="9"/>
        <v>4.7500000000000001E-2</v>
      </c>
      <c r="L122" s="90">
        <v>1022500</v>
      </c>
      <c r="M122" s="90">
        <v>730265.07810986857</v>
      </c>
      <c r="N122" s="42">
        <v>0.11</v>
      </c>
      <c r="O122" s="43">
        <f t="shared" si="10"/>
        <v>1134975</v>
      </c>
      <c r="P122" s="43">
        <f t="shared" si="14"/>
        <v>298210.79434931505</v>
      </c>
      <c r="Q122" s="43">
        <f t="shared" si="11"/>
        <v>836764.20565068489</v>
      </c>
      <c r="R122" s="40">
        <v>0.05</v>
      </c>
      <c r="S122" s="44">
        <f t="shared" si="12"/>
        <v>794925.99536815064</v>
      </c>
      <c r="T122" s="121"/>
      <c r="U122" s="142"/>
      <c r="V122" s="142"/>
      <c r="W122" s="142"/>
      <c r="X122" s="142"/>
      <c r="Y122" s="142"/>
      <c r="Z122" s="142"/>
    </row>
    <row r="123" spans="2:26" ht="25.5" x14ac:dyDescent="0.2">
      <c r="B123" s="35">
        <v>123</v>
      </c>
      <c r="C123" s="36" t="s">
        <v>45</v>
      </c>
      <c r="D123" s="36" t="s">
        <v>1</v>
      </c>
      <c r="E123" s="37" t="s">
        <v>171</v>
      </c>
      <c r="F123" s="38">
        <v>42638</v>
      </c>
      <c r="G123" s="38">
        <v>44657</v>
      </c>
      <c r="H123" s="39">
        <f t="shared" si="13"/>
        <v>5.5315068493150683</v>
      </c>
      <c r="I123" s="35">
        <v>8</v>
      </c>
      <c r="J123" s="40">
        <v>0.05</v>
      </c>
      <c r="K123" s="41">
        <f t="shared" si="9"/>
        <v>0.11874999999999999</v>
      </c>
      <c r="L123" s="90">
        <v>79225</v>
      </c>
      <c r="M123" s="90">
        <v>56582.15238460082</v>
      </c>
      <c r="N123" s="42">
        <v>0.11</v>
      </c>
      <c r="O123" s="43">
        <f t="shared" si="10"/>
        <v>87939.750000000015</v>
      </c>
      <c r="P123" s="43">
        <f t="shared" si="14"/>
        <v>57764.670372431516</v>
      </c>
      <c r="Q123" s="43">
        <f t="shared" si="11"/>
        <v>30175.079627568499</v>
      </c>
      <c r="R123" s="40">
        <v>0.05</v>
      </c>
      <c r="S123" s="44">
        <f t="shared" si="12"/>
        <v>28666.325646190071</v>
      </c>
      <c r="T123" s="121"/>
      <c r="U123" s="142"/>
      <c r="V123" s="142"/>
      <c r="W123" s="142"/>
      <c r="X123" s="142"/>
      <c r="Y123" s="142"/>
      <c r="Z123" s="142"/>
    </row>
    <row r="124" spans="2:26" ht="25.5" x14ac:dyDescent="0.2">
      <c r="B124" s="35">
        <v>124</v>
      </c>
      <c r="C124" s="36" t="s">
        <v>45</v>
      </c>
      <c r="D124" s="36" t="s">
        <v>1</v>
      </c>
      <c r="E124" s="37" t="s">
        <v>172</v>
      </c>
      <c r="F124" s="38">
        <v>42638</v>
      </c>
      <c r="G124" s="38">
        <v>44657</v>
      </c>
      <c r="H124" s="39">
        <f t="shared" si="13"/>
        <v>5.5315068493150683</v>
      </c>
      <c r="I124" s="35">
        <v>5</v>
      </c>
      <c r="J124" s="40">
        <v>0.05</v>
      </c>
      <c r="K124" s="41">
        <f t="shared" si="9"/>
        <v>0.19</v>
      </c>
      <c r="L124" s="90">
        <v>25000</v>
      </c>
      <c r="M124" s="90">
        <v>17854.891885326859</v>
      </c>
      <c r="N124" s="42">
        <v>0.11</v>
      </c>
      <c r="O124" s="43">
        <f t="shared" si="10"/>
        <v>27750.000000000004</v>
      </c>
      <c r="P124" s="43">
        <f t="shared" si="14"/>
        <v>29164.869863013704</v>
      </c>
      <c r="Q124" s="43">
        <f t="shared" si="11"/>
        <v>0</v>
      </c>
      <c r="R124" s="40">
        <v>0.05</v>
      </c>
      <c r="S124" s="44">
        <f t="shared" si="12"/>
        <v>1387.5000000000002</v>
      </c>
      <c r="T124" s="121"/>
      <c r="U124" s="142"/>
      <c r="V124" s="142"/>
      <c r="W124" s="142"/>
      <c r="X124" s="142"/>
      <c r="Y124" s="142"/>
      <c r="Z124" s="142"/>
    </row>
    <row r="125" spans="2:26" x14ac:dyDescent="0.2">
      <c r="B125" s="35">
        <v>125</v>
      </c>
      <c r="C125" s="36" t="s">
        <v>45</v>
      </c>
      <c r="D125" s="36" t="s">
        <v>1</v>
      </c>
      <c r="E125" s="37" t="s">
        <v>173</v>
      </c>
      <c r="F125" s="38">
        <v>42638</v>
      </c>
      <c r="G125" s="38">
        <v>44657</v>
      </c>
      <c r="H125" s="39">
        <f t="shared" si="13"/>
        <v>5.5315068493150683</v>
      </c>
      <c r="I125" s="35">
        <v>5</v>
      </c>
      <c r="J125" s="40">
        <v>0.05</v>
      </c>
      <c r="K125" s="41">
        <f t="shared" si="9"/>
        <v>0.19</v>
      </c>
      <c r="L125" s="90">
        <v>37000</v>
      </c>
      <c r="M125" s="90">
        <v>26425.23999028375</v>
      </c>
      <c r="N125" s="42">
        <v>0</v>
      </c>
      <c r="O125" s="43">
        <f t="shared" si="10"/>
        <v>37000</v>
      </c>
      <c r="P125" s="43">
        <f t="shared" si="14"/>
        <v>38886.493150684932</v>
      </c>
      <c r="Q125" s="43">
        <f t="shared" si="11"/>
        <v>0</v>
      </c>
      <c r="R125" s="40">
        <v>0.05</v>
      </c>
      <c r="S125" s="44">
        <f t="shared" si="12"/>
        <v>1850</v>
      </c>
      <c r="T125" s="121"/>
      <c r="U125" s="142"/>
      <c r="V125" s="142"/>
      <c r="W125" s="142"/>
      <c r="X125" s="142"/>
      <c r="Y125" s="142"/>
      <c r="Z125" s="142"/>
    </row>
    <row r="126" spans="2:26" ht="38.25" x14ac:dyDescent="0.2">
      <c r="B126" s="35">
        <v>126</v>
      </c>
      <c r="C126" s="36" t="s">
        <v>45</v>
      </c>
      <c r="D126" s="36" t="s">
        <v>1</v>
      </c>
      <c r="E126" s="37" t="s">
        <v>174</v>
      </c>
      <c r="F126" s="38">
        <v>42638</v>
      </c>
      <c r="G126" s="38">
        <v>44657</v>
      </c>
      <c r="H126" s="39">
        <f t="shared" si="13"/>
        <v>5.5315068493150683</v>
      </c>
      <c r="I126" s="35">
        <v>8</v>
      </c>
      <c r="J126" s="40">
        <v>0.05</v>
      </c>
      <c r="K126" s="41">
        <f t="shared" si="9"/>
        <v>0.11874999999999999</v>
      </c>
      <c r="L126" s="90">
        <v>15000</v>
      </c>
      <c r="M126" s="90">
        <v>10712.935131196115</v>
      </c>
      <c r="N126" s="42">
        <v>0.11</v>
      </c>
      <c r="O126" s="43">
        <f t="shared" si="10"/>
        <v>16650</v>
      </c>
      <c r="P126" s="43">
        <f t="shared" si="14"/>
        <v>10936.826198630137</v>
      </c>
      <c r="Q126" s="43">
        <f t="shared" si="11"/>
        <v>5713.1738013698632</v>
      </c>
      <c r="R126" s="40">
        <v>0.05</v>
      </c>
      <c r="S126" s="44">
        <f t="shared" si="12"/>
        <v>5427.5151113013699</v>
      </c>
      <c r="T126" s="121"/>
      <c r="U126" s="142"/>
      <c r="V126" s="142"/>
      <c r="W126" s="142"/>
      <c r="X126" s="142"/>
      <c r="Y126" s="142"/>
      <c r="Z126" s="142"/>
    </row>
    <row r="127" spans="2:26" ht="25.5" x14ac:dyDescent="0.2">
      <c r="B127" s="35">
        <v>127</v>
      </c>
      <c r="C127" s="36" t="s">
        <v>45</v>
      </c>
      <c r="D127" s="36" t="s">
        <v>1</v>
      </c>
      <c r="E127" s="37" t="s">
        <v>175</v>
      </c>
      <c r="F127" s="38">
        <v>42638</v>
      </c>
      <c r="G127" s="38">
        <v>44657</v>
      </c>
      <c r="H127" s="39">
        <f t="shared" si="13"/>
        <v>5.5315068493150683</v>
      </c>
      <c r="I127" s="35">
        <v>8</v>
      </c>
      <c r="J127" s="40">
        <v>0.05</v>
      </c>
      <c r="K127" s="41">
        <f t="shared" si="9"/>
        <v>0.11874999999999999</v>
      </c>
      <c r="L127" s="90">
        <v>25809</v>
      </c>
      <c r="M127" s="90">
        <v>18432.676186736036</v>
      </c>
      <c r="N127" s="42">
        <v>0.1</v>
      </c>
      <c r="O127" s="43">
        <f t="shared" si="10"/>
        <v>28389.9</v>
      </c>
      <c r="P127" s="43">
        <f t="shared" si="14"/>
        <v>18648.37249828767</v>
      </c>
      <c r="Q127" s="43">
        <f t="shared" si="11"/>
        <v>9741.5275017123313</v>
      </c>
      <c r="R127" s="40">
        <v>0.05</v>
      </c>
      <c r="S127" s="44">
        <f t="shared" si="12"/>
        <v>9254.4511266267145</v>
      </c>
      <c r="T127" s="121"/>
      <c r="U127" s="142"/>
      <c r="V127" s="142"/>
      <c r="W127" s="142"/>
      <c r="X127" s="142"/>
      <c r="Y127" s="142"/>
      <c r="Z127" s="142"/>
    </row>
    <row r="128" spans="2:26" ht="25.5" x14ac:dyDescent="0.2">
      <c r="B128" s="35">
        <v>128</v>
      </c>
      <c r="C128" s="36" t="s">
        <v>45</v>
      </c>
      <c r="D128" s="36" t="s">
        <v>1</v>
      </c>
      <c r="E128" s="37" t="s">
        <v>176</v>
      </c>
      <c r="F128" s="38">
        <v>42638</v>
      </c>
      <c r="G128" s="38">
        <v>44657</v>
      </c>
      <c r="H128" s="39">
        <f t="shared" si="13"/>
        <v>5.5315068493150683</v>
      </c>
      <c r="I128" s="35">
        <v>8</v>
      </c>
      <c r="J128" s="40">
        <v>0.05</v>
      </c>
      <c r="K128" s="41">
        <f t="shared" si="9"/>
        <v>0.11874999999999999</v>
      </c>
      <c r="L128" s="90">
        <v>51000</v>
      </c>
      <c r="M128" s="90">
        <v>36423.979446066791</v>
      </c>
      <c r="N128" s="42">
        <v>0.11</v>
      </c>
      <c r="O128" s="43">
        <f t="shared" ref="O128:O192" si="27">L128*(1+N128)</f>
        <v>56610.000000000007</v>
      </c>
      <c r="P128" s="43">
        <f t="shared" si="14"/>
        <v>37185.209075342471</v>
      </c>
      <c r="Q128" s="43">
        <f t="shared" ref="Q128:Q192" si="28">MAX(O128-P128,0)</f>
        <v>19424.790924657536</v>
      </c>
      <c r="R128" s="40">
        <v>0.05</v>
      </c>
      <c r="S128" s="44">
        <f t="shared" si="12"/>
        <v>18453.551378424658</v>
      </c>
      <c r="T128" s="121"/>
      <c r="U128" s="142"/>
      <c r="V128" s="142"/>
      <c r="W128" s="142"/>
      <c r="X128" s="142"/>
      <c r="Y128" s="142"/>
      <c r="Z128" s="142"/>
    </row>
    <row r="129" spans="2:26" ht="25.5" x14ac:dyDescent="0.2">
      <c r="B129" s="35">
        <v>129</v>
      </c>
      <c r="C129" s="36" t="s">
        <v>45</v>
      </c>
      <c r="D129" s="36" t="s">
        <v>1</v>
      </c>
      <c r="E129" s="37" t="s">
        <v>177</v>
      </c>
      <c r="F129" s="38">
        <v>42641</v>
      </c>
      <c r="G129" s="38">
        <v>44657</v>
      </c>
      <c r="H129" s="39">
        <f t="shared" si="13"/>
        <v>5.5232876712328771</v>
      </c>
      <c r="I129" s="35">
        <v>20</v>
      </c>
      <c r="J129" s="40">
        <v>0.05</v>
      </c>
      <c r="K129" s="41">
        <f t="shared" si="9"/>
        <v>4.7500000000000001E-2</v>
      </c>
      <c r="L129" s="90">
        <v>1032725</v>
      </c>
      <c r="M129" s="90">
        <v>738108</v>
      </c>
      <c r="N129" s="42">
        <v>0.08</v>
      </c>
      <c r="O129" s="43">
        <f t="shared" si="27"/>
        <v>1115343</v>
      </c>
      <c r="P129" s="43">
        <f t="shared" si="14"/>
        <v>292617.11145205481</v>
      </c>
      <c r="Q129" s="43">
        <f t="shared" si="28"/>
        <v>822725.88854794519</v>
      </c>
      <c r="R129" s="40">
        <v>0.05</v>
      </c>
      <c r="S129" s="44">
        <f t="shared" si="12"/>
        <v>781589.59412054787</v>
      </c>
      <c r="T129" s="121"/>
      <c r="W129" s="125">
        <v>1032725</v>
      </c>
      <c r="X129" s="125">
        <v>738108</v>
      </c>
      <c r="Y129" s="125">
        <f t="shared" ref="Y129" si="29">L129-W129</f>
        <v>0</v>
      </c>
      <c r="Z129" s="125">
        <f t="shared" ref="Z129" si="30">M129-X129</f>
        <v>0</v>
      </c>
    </row>
    <row r="130" spans="2:26" ht="25.5" x14ac:dyDescent="0.2">
      <c r="B130" s="35">
        <v>130</v>
      </c>
      <c r="C130" s="36" t="s">
        <v>45</v>
      </c>
      <c r="D130" s="36" t="s">
        <v>1</v>
      </c>
      <c r="E130" s="37" t="s">
        <v>178</v>
      </c>
      <c r="F130" s="38">
        <v>42642</v>
      </c>
      <c r="G130" s="38">
        <v>44657</v>
      </c>
      <c r="H130" s="39">
        <f t="shared" si="13"/>
        <v>5.5205479452054798</v>
      </c>
      <c r="I130" s="35">
        <v>15</v>
      </c>
      <c r="J130" s="40">
        <v>0.05</v>
      </c>
      <c r="K130" s="41">
        <f t="shared" si="9"/>
        <v>6.3333333333333325E-2</v>
      </c>
      <c r="L130" s="90">
        <v>570000</v>
      </c>
      <c r="M130" s="90">
        <v>407488.03989227273</v>
      </c>
      <c r="N130" s="42">
        <v>0.05</v>
      </c>
      <c r="O130" s="43">
        <f t="shared" si="27"/>
        <v>598500</v>
      </c>
      <c r="P130" s="43">
        <f t="shared" si="14"/>
        <v>209256.36986301368</v>
      </c>
      <c r="Q130" s="43">
        <f t="shared" si="28"/>
        <v>389243.63013698632</v>
      </c>
      <c r="R130" s="40">
        <v>0.05</v>
      </c>
      <c r="S130" s="44">
        <f t="shared" si="12"/>
        <v>369781.44863013696</v>
      </c>
      <c r="T130" s="121"/>
    </row>
    <row r="131" spans="2:26" ht="38.25" x14ac:dyDescent="0.2">
      <c r="B131" s="35">
        <v>131</v>
      </c>
      <c r="C131" s="36" t="s">
        <v>45</v>
      </c>
      <c r="D131" s="36" t="s">
        <v>1</v>
      </c>
      <c r="E131" s="37" t="s">
        <v>565</v>
      </c>
      <c r="F131" s="38">
        <v>42642</v>
      </c>
      <c r="G131" s="38">
        <v>44657</v>
      </c>
      <c r="H131" s="39">
        <f t="shared" si="13"/>
        <v>5.5205479452054798</v>
      </c>
      <c r="I131" s="35">
        <v>8</v>
      </c>
      <c r="J131" s="40">
        <v>0.05</v>
      </c>
      <c r="K131" s="41">
        <f t="shared" si="9"/>
        <v>0.11874999999999999</v>
      </c>
      <c r="L131" s="90">
        <v>12248.1</v>
      </c>
      <c r="M131" s="90">
        <v>8756.0601077272731</v>
      </c>
      <c r="N131" s="42">
        <v>0.1</v>
      </c>
      <c r="O131" s="43">
        <f t="shared" si="27"/>
        <v>13472.910000000002</v>
      </c>
      <c r="P131" s="43">
        <f t="shared" si="14"/>
        <v>8832.3691669520558</v>
      </c>
      <c r="Q131" s="43">
        <f t="shared" si="28"/>
        <v>4640.5408330479459</v>
      </c>
      <c r="R131" s="40">
        <v>0.05</v>
      </c>
      <c r="S131" s="44">
        <f t="shared" si="12"/>
        <v>4408.5137913955487</v>
      </c>
      <c r="T131" s="121"/>
    </row>
    <row r="132" spans="2:26" x14ac:dyDescent="0.2">
      <c r="B132" s="35">
        <v>132</v>
      </c>
      <c r="C132" s="36" t="s">
        <v>45</v>
      </c>
      <c r="D132" s="36" t="s">
        <v>1</v>
      </c>
      <c r="E132" s="37" t="s">
        <v>179</v>
      </c>
      <c r="F132" s="38">
        <v>42642</v>
      </c>
      <c r="G132" s="38">
        <v>44657</v>
      </c>
      <c r="H132" s="39">
        <f t="shared" si="13"/>
        <v>5.5205479452054798</v>
      </c>
      <c r="I132" s="35">
        <v>15</v>
      </c>
      <c r="J132" s="40">
        <v>0.05</v>
      </c>
      <c r="K132" s="41">
        <f t="shared" si="9"/>
        <v>6.3333333333333325E-2</v>
      </c>
      <c r="L132" s="90">
        <v>475899.6</v>
      </c>
      <c r="M132" s="90">
        <v>340217.59999999998</v>
      </c>
      <c r="N132" s="42">
        <v>0.08</v>
      </c>
      <c r="O132" s="43">
        <f t="shared" si="27"/>
        <v>513971.56800000003</v>
      </c>
      <c r="P132" s="43">
        <f t="shared" si="14"/>
        <v>179702.29662904108</v>
      </c>
      <c r="Q132" s="43">
        <f t="shared" si="28"/>
        <v>334269.27137095894</v>
      </c>
      <c r="R132" s="40">
        <v>0.05</v>
      </c>
      <c r="S132" s="44">
        <f t="shared" si="12"/>
        <v>317555.80780241097</v>
      </c>
      <c r="T132" s="121"/>
    </row>
    <row r="133" spans="2:26" x14ac:dyDescent="0.2">
      <c r="B133" s="35">
        <v>133</v>
      </c>
      <c r="C133" s="36" t="s">
        <v>45</v>
      </c>
      <c r="D133" s="36" t="s">
        <v>1</v>
      </c>
      <c r="E133" s="37" t="s">
        <v>180</v>
      </c>
      <c r="F133" s="38">
        <v>42643</v>
      </c>
      <c r="G133" s="38">
        <v>44657</v>
      </c>
      <c r="H133" s="39">
        <f t="shared" si="13"/>
        <v>5.5178082191780824</v>
      </c>
      <c r="I133" s="35">
        <v>15</v>
      </c>
      <c r="J133" s="40">
        <v>0.05</v>
      </c>
      <c r="K133" s="41">
        <f t="shared" ref="K133:K197" si="31">(1-J133)/I133</f>
        <v>6.3333333333333325E-2</v>
      </c>
      <c r="L133" s="90">
        <v>973080</v>
      </c>
      <c r="M133" s="90">
        <v>695814</v>
      </c>
      <c r="N133" s="42">
        <v>0.11</v>
      </c>
      <c r="O133" s="43">
        <f t="shared" si="27"/>
        <v>1080118.8</v>
      </c>
      <c r="P133" s="43">
        <f t="shared" si="14"/>
        <v>377459.59818082186</v>
      </c>
      <c r="Q133" s="43">
        <f t="shared" si="28"/>
        <v>702659.20181917818</v>
      </c>
      <c r="R133" s="40">
        <v>0.05</v>
      </c>
      <c r="S133" s="44">
        <f t="shared" si="12"/>
        <v>667526.2417282192</v>
      </c>
      <c r="T133" s="121"/>
    </row>
    <row r="134" spans="2:26" ht="25.5" x14ac:dyDescent="0.2">
      <c r="B134" s="35">
        <v>134</v>
      </c>
      <c r="C134" s="36" t="s">
        <v>45</v>
      </c>
      <c r="D134" s="36" t="s">
        <v>1</v>
      </c>
      <c r="E134" s="37" t="s">
        <v>181</v>
      </c>
      <c r="F134" s="38">
        <v>42819</v>
      </c>
      <c r="G134" s="38">
        <v>44657</v>
      </c>
      <c r="H134" s="39">
        <f t="shared" ref="H134:H198" si="32">(G134-F134)/(EDATE(G134,12)-G134)</f>
        <v>5.0356164383561648</v>
      </c>
      <c r="I134" s="35">
        <v>15</v>
      </c>
      <c r="J134" s="40">
        <v>0.05</v>
      </c>
      <c r="K134" s="41">
        <f t="shared" si="31"/>
        <v>6.3333333333333325E-2</v>
      </c>
      <c r="L134" s="90">
        <v>920250</v>
      </c>
      <c r="M134" s="90">
        <v>686125</v>
      </c>
      <c r="N134" s="42">
        <v>0.09</v>
      </c>
      <c r="O134" s="43">
        <f t="shared" si="27"/>
        <v>1003072.5000000001</v>
      </c>
      <c r="P134" s="43">
        <f t="shared" si="14"/>
        <v>319902.26342465752</v>
      </c>
      <c r="Q134" s="43">
        <f t="shared" si="28"/>
        <v>683170.2365753426</v>
      </c>
      <c r="R134" s="40">
        <v>0.05</v>
      </c>
      <c r="S134" s="44">
        <f t="shared" ref="S134:S198" si="33">IF(M134&lt;=0,0,IF(Q134&lt;=O134*J134,O134*J134,Q134*(1-R134)))</f>
        <v>649011.72474657546</v>
      </c>
      <c r="T134" s="121"/>
    </row>
    <row r="135" spans="2:26" ht="38.25" x14ac:dyDescent="0.2">
      <c r="B135" s="35">
        <v>135</v>
      </c>
      <c r="C135" s="36" t="s">
        <v>45</v>
      </c>
      <c r="D135" s="36" t="s">
        <v>1</v>
      </c>
      <c r="E135" s="37" t="s">
        <v>182</v>
      </c>
      <c r="F135" s="38">
        <v>43186</v>
      </c>
      <c r="G135" s="38">
        <v>44657</v>
      </c>
      <c r="H135" s="39">
        <f t="shared" si="32"/>
        <v>4.0301369863013701</v>
      </c>
      <c r="I135" s="35">
        <v>20</v>
      </c>
      <c r="J135" s="40">
        <v>0.05</v>
      </c>
      <c r="K135" s="41">
        <f t="shared" si="31"/>
        <v>4.7500000000000001E-2</v>
      </c>
      <c r="L135" s="90">
        <v>3150000</v>
      </c>
      <c r="M135" s="90">
        <v>2549083.9611872146</v>
      </c>
      <c r="N135" s="42">
        <v>0.09</v>
      </c>
      <c r="O135" s="43">
        <f t="shared" si="27"/>
        <v>3433500.0000000005</v>
      </c>
      <c r="P135" s="43">
        <f t="shared" si="14"/>
        <v>657280.0787671234</v>
      </c>
      <c r="Q135" s="43">
        <f t="shared" si="28"/>
        <v>2776219.9212328773</v>
      </c>
      <c r="R135" s="40">
        <v>0.05</v>
      </c>
      <c r="S135" s="44">
        <f t="shared" si="33"/>
        <v>2637408.9251712332</v>
      </c>
      <c r="T135" s="121"/>
    </row>
    <row r="136" spans="2:26" ht="51" x14ac:dyDescent="0.2">
      <c r="B136" s="35">
        <v>136</v>
      </c>
      <c r="C136" s="36" t="s">
        <v>45</v>
      </c>
      <c r="D136" s="36" t="s">
        <v>1</v>
      </c>
      <c r="E136" s="37" t="s">
        <v>183</v>
      </c>
      <c r="F136" s="38">
        <v>43186</v>
      </c>
      <c r="G136" s="38">
        <v>44657</v>
      </c>
      <c r="H136" s="39">
        <f t="shared" si="32"/>
        <v>4.0301369863013701</v>
      </c>
      <c r="I136" s="35">
        <v>20</v>
      </c>
      <c r="J136" s="40">
        <v>0.05</v>
      </c>
      <c r="K136" s="41">
        <f t="shared" si="31"/>
        <v>4.7500000000000001E-2</v>
      </c>
      <c r="L136" s="90">
        <v>1326000</v>
      </c>
      <c r="M136" s="90">
        <v>1073042.9627092846</v>
      </c>
      <c r="N136" s="42">
        <v>0.01</v>
      </c>
      <c r="O136" s="43">
        <f t="shared" si="27"/>
        <v>1339260</v>
      </c>
      <c r="P136" s="43">
        <f t="shared" si="14"/>
        <v>256376.55986301371</v>
      </c>
      <c r="Q136" s="43">
        <f t="shared" si="28"/>
        <v>1082883.4401369863</v>
      </c>
      <c r="R136" s="40">
        <v>0.05</v>
      </c>
      <c r="S136" s="44">
        <f t="shared" si="33"/>
        <v>1028739.268130137</v>
      </c>
      <c r="T136" s="121"/>
    </row>
    <row r="137" spans="2:26" ht="25.5" x14ac:dyDescent="0.2">
      <c r="B137" s="35">
        <v>137</v>
      </c>
      <c r="C137" s="36" t="s">
        <v>45</v>
      </c>
      <c r="D137" s="36" t="s">
        <v>1</v>
      </c>
      <c r="E137" s="37" t="s">
        <v>185</v>
      </c>
      <c r="F137" s="38">
        <v>43186</v>
      </c>
      <c r="G137" s="38">
        <v>44657</v>
      </c>
      <c r="H137" s="39">
        <f t="shared" si="32"/>
        <v>4.0301369863013701</v>
      </c>
      <c r="I137" s="35">
        <v>20</v>
      </c>
      <c r="J137" s="40">
        <v>0.05</v>
      </c>
      <c r="K137" s="41">
        <f t="shared" si="31"/>
        <v>4.7500000000000001E-2</v>
      </c>
      <c r="L137" s="90">
        <v>3408000</v>
      </c>
      <c r="M137" s="90">
        <v>2757866.0761035006</v>
      </c>
      <c r="N137" s="42">
        <v>0.02</v>
      </c>
      <c r="O137" s="43">
        <f t="shared" si="27"/>
        <v>3476160</v>
      </c>
      <c r="P137" s="43">
        <f t="shared" si="14"/>
        <v>665446.54684931517</v>
      </c>
      <c r="Q137" s="43">
        <f t="shared" si="28"/>
        <v>2810713.4531506849</v>
      </c>
      <c r="R137" s="40">
        <v>0.05</v>
      </c>
      <c r="S137" s="44">
        <f t="shared" si="33"/>
        <v>2670177.7804931505</v>
      </c>
      <c r="T137" s="121"/>
    </row>
    <row r="138" spans="2:26" ht="51" x14ac:dyDescent="0.2">
      <c r="B138" s="35">
        <v>138</v>
      </c>
      <c r="C138" s="36" t="s">
        <v>45</v>
      </c>
      <c r="D138" s="36" t="s">
        <v>1</v>
      </c>
      <c r="E138" s="37" t="s">
        <v>184</v>
      </c>
      <c r="F138" s="38">
        <v>43189</v>
      </c>
      <c r="G138" s="38">
        <v>44657</v>
      </c>
      <c r="H138" s="39">
        <f t="shared" si="32"/>
        <v>4.021917808219178</v>
      </c>
      <c r="I138" s="35">
        <v>20</v>
      </c>
      <c r="J138" s="40">
        <v>0.05</v>
      </c>
      <c r="K138" s="41">
        <f t="shared" si="31"/>
        <v>4.7500000000000001E-2</v>
      </c>
      <c r="L138" s="90">
        <v>2430000</v>
      </c>
      <c r="M138" s="90">
        <v>1967700</v>
      </c>
      <c r="N138" s="42">
        <v>0.04</v>
      </c>
      <c r="O138" s="43">
        <f t="shared" si="27"/>
        <v>2527200</v>
      </c>
      <c r="P138" s="43">
        <f t="shared" ref="P138:P202" si="34">O138*K138*H138</f>
        <v>482799.05753424659</v>
      </c>
      <c r="Q138" s="43">
        <f t="shared" si="28"/>
        <v>2044400.9424657533</v>
      </c>
      <c r="R138" s="40">
        <v>0.05</v>
      </c>
      <c r="S138" s="44">
        <f t="shared" si="33"/>
        <v>1942180.8953424655</v>
      </c>
      <c r="T138" s="121"/>
    </row>
    <row r="139" spans="2:26" x14ac:dyDescent="0.2">
      <c r="B139" s="35">
        <v>139</v>
      </c>
      <c r="C139" s="36" t="s">
        <v>45</v>
      </c>
      <c r="D139" s="36" t="s">
        <v>1</v>
      </c>
      <c r="E139" s="37" t="s">
        <v>186</v>
      </c>
      <c r="F139" s="38">
        <v>43327</v>
      </c>
      <c r="G139" s="38">
        <v>44657</v>
      </c>
      <c r="H139" s="39">
        <f t="shared" si="32"/>
        <v>3.6438356164383561</v>
      </c>
      <c r="I139" s="35">
        <v>15</v>
      </c>
      <c r="J139" s="40">
        <v>0.05</v>
      </c>
      <c r="K139" s="41">
        <f t="shared" si="31"/>
        <v>6.3333333333333325E-2</v>
      </c>
      <c r="L139" s="90">
        <v>495000</v>
      </c>
      <c r="M139" s="90">
        <v>412673</v>
      </c>
      <c r="N139" s="42">
        <v>0.08</v>
      </c>
      <c r="O139" s="43">
        <f t="shared" si="27"/>
        <v>534600</v>
      </c>
      <c r="P139" s="43">
        <f t="shared" si="34"/>
        <v>123372.98630136983</v>
      </c>
      <c r="Q139" s="43">
        <f t="shared" si="28"/>
        <v>411227.01369863015</v>
      </c>
      <c r="R139" s="40">
        <v>0.05</v>
      </c>
      <c r="S139" s="44">
        <f t="shared" si="33"/>
        <v>390665.66301369865</v>
      </c>
      <c r="T139" s="121"/>
    </row>
    <row r="140" spans="2:26" x14ac:dyDescent="0.2">
      <c r="B140" s="35">
        <v>140</v>
      </c>
      <c r="C140" s="36" t="s">
        <v>45</v>
      </c>
      <c r="D140" s="36" t="s">
        <v>1</v>
      </c>
      <c r="E140" s="37" t="s">
        <v>187</v>
      </c>
      <c r="F140" s="38">
        <v>43388</v>
      </c>
      <c r="G140" s="38">
        <v>44657</v>
      </c>
      <c r="H140" s="39">
        <f t="shared" si="32"/>
        <v>3.4767123287671233</v>
      </c>
      <c r="I140" s="35">
        <v>15</v>
      </c>
      <c r="J140" s="40">
        <v>0.05</v>
      </c>
      <c r="K140" s="41">
        <f t="shared" si="31"/>
        <v>6.3333333333333325E-2</v>
      </c>
      <c r="L140" s="90">
        <v>230000</v>
      </c>
      <c r="M140" s="90">
        <v>194181</v>
      </c>
      <c r="N140" s="42">
        <v>0.1</v>
      </c>
      <c r="O140" s="43">
        <f t="shared" si="27"/>
        <v>253000.00000000003</v>
      </c>
      <c r="P140" s="43">
        <f t="shared" si="34"/>
        <v>55708.520547945205</v>
      </c>
      <c r="Q140" s="43">
        <f t="shared" si="28"/>
        <v>197291.47945205483</v>
      </c>
      <c r="R140" s="40">
        <v>0.05</v>
      </c>
      <c r="S140" s="44">
        <f t="shared" si="33"/>
        <v>187426.90547945208</v>
      </c>
      <c r="T140" s="121"/>
    </row>
    <row r="141" spans="2:26" x14ac:dyDescent="0.2">
      <c r="B141" s="35">
        <v>141</v>
      </c>
      <c r="C141" s="36" t="s">
        <v>45</v>
      </c>
      <c r="D141" s="36" t="s">
        <v>1</v>
      </c>
      <c r="E141" s="37" t="s">
        <v>188</v>
      </c>
      <c r="F141" s="38">
        <v>43521</v>
      </c>
      <c r="G141" s="38">
        <v>44657</v>
      </c>
      <c r="H141" s="39">
        <f t="shared" si="32"/>
        <v>3.1123287671232878</v>
      </c>
      <c r="I141" s="35">
        <v>15</v>
      </c>
      <c r="J141" s="40">
        <v>0.05</v>
      </c>
      <c r="K141" s="41">
        <f t="shared" si="31"/>
        <v>6.3333333333333325E-2</v>
      </c>
      <c r="L141" s="90">
        <v>490000</v>
      </c>
      <c r="M141" s="90">
        <v>424992</v>
      </c>
      <c r="N141" s="42">
        <v>0.02</v>
      </c>
      <c r="O141" s="43">
        <f t="shared" si="27"/>
        <v>499800</v>
      </c>
      <c r="P141" s="43">
        <f t="shared" si="34"/>
        <v>98517.654794520538</v>
      </c>
      <c r="Q141" s="43">
        <f t="shared" si="28"/>
        <v>401282.34520547948</v>
      </c>
      <c r="R141" s="40">
        <v>0.05</v>
      </c>
      <c r="S141" s="44">
        <f t="shared" si="33"/>
        <v>381218.22794520546</v>
      </c>
      <c r="T141" s="121"/>
    </row>
    <row r="142" spans="2:26" ht="25.5" x14ac:dyDescent="0.2">
      <c r="B142" s="35">
        <v>142</v>
      </c>
      <c r="C142" s="36" t="s">
        <v>45</v>
      </c>
      <c r="D142" s="36" t="s">
        <v>1</v>
      </c>
      <c r="E142" s="37" t="s">
        <v>189</v>
      </c>
      <c r="F142" s="38">
        <v>43570</v>
      </c>
      <c r="G142" s="38">
        <v>44657</v>
      </c>
      <c r="H142" s="39">
        <f t="shared" si="32"/>
        <v>2.978082191780822</v>
      </c>
      <c r="I142" s="35">
        <v>15</v>
      </c>
      <c r="J142" s="40">
        <v>0.05</v>
      </c>
      <c r="K142" s="41">
        <f t="shared" si="31"/>
        <v>6.3333333333333325E-2</v>
      </c>
      <c r="L142" s="90">
        <v>590000</v>
      </c>
      <c r="M142" s="90">
        <v>516735</v>
      </c>
      <c r="N142" s="42">
        <v>0</v>
      </c>
      <c r="O142" s="43">
        <f t="shared" si="27"/>
        <v>590000</v>
      </c>
      <c r="P142" s="43">
        <f t="shared" si="34"/>
        <v>111281.00456621005</v>
      </c>
      <c r="Q142" s="43">
        <f t="shared" si="28"/>
        <v>478718.99543378997</v>
      </c>
      <c r="R142" s="40">
        <v>0.05</v>
      </c>
      <c r="S142" s="44">
        <f t="shared" si="33"/>
        <v>454783.04566210043</v>
      </c>
      <c r="T142" s="121"/>
    </row>
    <row r="143" spans="2:26" x14ac:dyDescent="0.2">
      <c r="B143" s="35">
        <v>143</v>
      </c>
      <c r="C143" s="36" t="s">
        <v>45</v>
      </c>
      <c r="D143" s="36" t="s">
        <v>1</v>
      </c>
      <c r="E143" s="37" t="s">
        <v>190</v>
      </c>
      <c r="F143" s="38">
        <v>43647</v>
      </c>
      <c r="G143" s="38">
        <v>44657</v>
      </c>
      <c r="H143" s="39">
        <f t="shared" si="32"/>
        <v>2.7671232876712328</v>
      </c>
      <c r="I143" s="35">
        <v>15</v>
      </c>
      <c r="J143" s="40">
        <v>0.05</v>
      </c>
      <c r="K143" s="41">
        <f t="shared" si="31"/>
        <v>6.3333333333333325E-2</v>
      </c>
      <c r="L143" s="90">
        <v>335000</v>
      </c>
      <c r="M143" s="90">
        <v>297860.57992565056</v>
      </c>
      <c r="N143" s="42">
        <v>0.02</v>
      </c>
      <c r="O143" s="43">
        <f t="shared" si="27"/>
        <v>341700</v>
      </c>
      <c r="P143" s="43">
        <f t="shared" si="34"/>
        <v>59883.315068493139</v>
      </c>
      <c r="Q143" s="43">
        <f t="shared" si="28"/>
        <v>281816.68493150687</v>
      </c>
      <c r="R143" s="40">
        <v>0.05</v>
      </c>
      <c r="S143" s="44">
        <f t="shared" si="33"/>
        <v>267725.8506849315</v>
      </c>
      <c r="T143" s="121"/>
    </row>
    <row r="144" spans="2:26" ht="25.5" x14ac:dyDescent="0.2">
      <c r="B144" s="35">
        <v>144</v>
      </c>
      <c r="C144" s="36" t="s">
        <v>45</v>
      </c>
      <c r="D144" s="36" t="s">
        <v>1</v>
      </c>
      <c r="E144" s="37" t="s">
        <v>191</v>
      </c>
      <c r="F144" s="38">
        <v>43647</v>
      </c>
      <c r="G144" s="38">
        <v>44657</v>
      </c>
      <c r="H144" s="39">
        <f t="shared" si="32"/>
        <v>2.7671232876712328</v>
      </c>
      <c r="I144" s="35">
        <v>5</v>
      </c>
      <c r="J144" s="40">
        <v>0.05</v>
      </c>
      <c r="K144" s="41">
        <f t="shared" si="31"/>
        <v>0.19</v>
      </c>
      <c r="L144" s="90">
        <v>1250</v>
      </c>
      <c r="M144" s="90">
        <v>1111.4200743494423</v>
      </c>
      <c r="N144" s="42">
        <v>0.02</v>
      </c>
      <c r="O144" s="43">
        <f t="shared" si="27"/>
        <v>1275</v>
      </c>
      <c r="P144" s="43">
        <f t="shared" si="34"/>
        <v>670.33561643835617</v>
      </c>
      <c r="Q144" s="43">
        <f t="shared" si="28"/>
        <v>604.66438356164383</v>
      </c>
      <c r="R144" s="40">
        <v>0.05</v>
      </c>
      <c r="S144" s="44">
        <f t="shared" si="33"/>
        <v>574.43116438356162</v>
      </c>
      <c r="T144" s="121"/>
    </row>
    <row r="145" spans="2:26" ht="38.25" x14ac:dyDescent="0.2">
      <c r="B145" s="35">
        <v>145</v>
      </c>
      <c r="C145" s="36" t="s">
        <v>45</v>
      </c>
      <c r="D145" s="36" t="s">
        <v>1</v>
      </c>
      <c r="E145" s="37" t="s">
        <v>192</v>
      </c>
      <c r="F145" s="38">
        <v>43723</v>
      </c>
      <c r="G145" s="38">
        <v>44657</v>
      </c>
      <c r="H145" s="39">
        <f t="shared" si="32"/>
        <v>2.558904109589041</v>
      </c>
      <c r="I145" s="35">
        <v>15</v>
      </c>
      <c r="J145" s="40">
        <v>0.05</v>
      </c>
      <c r="K145" s="41">
        <f t="shared" si="31"/>
        <v>6.3333333333333325E-2</v>
      </c>
      <c r="L145" s="90">
        <v>445000</v>
      </c>
      <c r="M145" s="90">
        <v>401516.14777690009</v>
      </c>
      <c r="N145" s="42">
        <v>0</v>
      </c>
      <c r="O145" s="43">
        <f t="shared" si="27"/>
        <v>445000</v>
      </c>
      <c r="P145" s="43">
        <f t="shared" si="34"/>
        <v>72118.447488584454</v>
      </c>
      <c r="Q145" s="43">
        <f t="shared" si="28"/>
        <v>372881.55251141556</v>
      </c>
      <c r="R145" s="40">
        <v>0.05</v>
      </c>
      <c r="S145" s="44">
        <f t="shared" si="33"/>
        <v>354237.47488584474</v>
      </c>
      <c r="T145" s="121"/>
    </row>
    <row r="146" spans="2:26" ht="25.5" x14ac:dyDescent="0.2">
      <c r="B146" s="35">
        <v>146</v>
      </c>
      <c r="C146" s="36" t="s">
        <v>45</v>
      </c>
      <c r="D146" s="36" t="s">
        <v>1</v>
      </c>
      <c r="E146" s="37" t="s">
        <v>193</v>
      </c>
      <c r="F146" s="38">
        <v>43723</v>
      </c>
      <c r="G146" s="38">
        <v>44657</v>
      </c>
      <c r="H146" s="39">
        <f t="shared" si="32"/>
        <v>2.558904109589041</v>
      </c>
      <c r="I146" s="35">
        <v>15</v>
      </c>
      <c r="J146" s="40">
        <v>0.05</v>
      </c>
      <c r="K146" s="41">
        <f t="shared" si="31"/>
        <v>6.3333333333333325E-2</v>
      </c>
      <c r="L146" s="90">
        <v>865000</v>
      </c>
      <c r="M146" s="90">
        <v>780475.20860004181</v>
      </c>
      <c r="N146" s="42">
        <v>0</v>
      </c>
      <c r="O146" s="43">
        <f t="shared" si="27"/>
        <v>865000</v>
      </c>
      <c r="P146" s="43">
        <f t="shared" si="34"/>
        <v>140185.29680365295</v>
      </c>
      <c r="Q146" s="43">
        <f t="shared" si="28"/>
        <v>724814.70319634699</v>
      </c>
      <c r="R146" s="40">
        <v>0.05</v>
      </c>
      <c r="S146" s="44">
        <f t="shared" si="33"/>
        <v>688573.96803652961</v>
      </c>
      <c r="T146" s="121"/>
    </row>
    <row r="147" spans="2:26" s="193" customFormat="1" ht="25.5" x14ac:dyDescent="0.2">
      <c r="B147" s="185">
        <v>147</v>
      </c>
      <c r="C147" s="184" t="s">
        <v>45</v>
      </c>
      <c r="D147" s="184" t="s">
        <v>1</v>
      </c>
      <c r="E147" s="186" t="s">
        <v>194</v>
      </c>
      <c r="F147" s="59">
        <v>43723</v>
      </c>
      <c r="G147" s="38">
        <v>44657</v>
      </c>
      <c r="H147" s="39">
        <f t="shared" si="32"/>
        <v>2.558904109589041</v>
      </c>
      <c r="I147" s="35">
        <v>20</v>
      </c>
      <c r="J147" s="40">
        <v>0.05</v>
      </c>
      <c r="K147" s="41">
        <f t="shared" si="31"/>
        <v>4.7500000000000001E-2</v>
      </c>
      <c r="L147" s="90">
        <v>31012.5</v>
      </c>
      <c r="M147" s="90">
        <v>27982.066366137333</v>
      </c>
      <c r="N147" s="189">
        <v>0</v>
      </c>
      <c r="O147" s="190">
        <f t="shared" si="27"/>
        <v>31012.5</v>
      </c>
      <c r="P147" s="190">
        <f t="shared" si="34"/>
        <v>3769.5056506849314</v>
      </c>
      <c r="Q147" s="190">
        <f t="shared" si="28"/>
        <v>27242.994349315068</v>
      </c>
      <c r="R147" s="187">
        <v>0.05</v>
      </c>
      <c r="S147" s="191">
        <f t="shared" si="33"/>
        <v>25880.844631849312</v>
      </c>
      <c r="T147" s="192"/>
      <c r="W147" s="196"/>
      <c r="X147" s="196"/>
      <c r="Y147" s="196"/>
      <c r="Z147" s="196"/>
    </row>
    <row r="148" spans="2:26" s="193" customFormat="1" ht="25.5" x14ac:dyDescent="0.2">
      <c r="B148" s="185">
        <v>148</v>
      </c>
      <c r="C148" s="184" t="s">
        <v>45</v>
      </c>
      <c r="D148" s="184" t="s">
        <v>1</v>
      </c>
      <c r="E148" s="186" t="s">
        <v>195</v>
      </c>
      <c r="F148" s="59">
        <v>43723</v>
      </c>
      <c r="G148" s="38">
        <v>44657</v>
      </c>
      <c r="H148" s="39">
        <f t="shared" si="32"/>
        <v>2.558904109589041</v>
      </c>
      <c r="I148" s="35">
        <v>20</v>
      </c>
      <c r="J148" s="40">
        <v>0.05</v>
      </c>
      <c r="K148" s="41">
        <f t="shared" si="31"/>
        <v>4.7500000000000001E-2</v>
      </c>
      <c r="L148" s="90">
        <v>35725</v>
      </c>
      <c r="M148" s="90">
        <v>32234.077256920798</v>
      </c>
      <c r="N148" s="189">
        <v>0</v>
      </c>
      <c r="O148" s="190">
        <f t="shared" si="27"/>
        <v>35725</v>
      </c>
      <c r="P148" s="190">
        <f t="shared" si="34"/>
        <v>4342.3003424657536</v>
      </c>
      <c r="Q148" s="190">
        <f t="shared" si="28"/>
        <v>31382.699657534245</v>
      </c>
      <c r="R148" s="187">
        <v>0.05</v>
      </c>
      <c r="S148" s="191">
        <f t="shared" si="33"/>
        <v>29813.564674657533</v>
      </c>
      <c r="T148" s="192"/>
      <c r="W148" s="196"/>
      <c r="X148" s="196"/>
      <c r="Y148" s="196"/>
      <c r="Z148" s="196"/>
    </row>
    <row r="149" spans="2:26" s="193" customFormat="1" ht="25.5" x14ac:dyDescent="0.2">
      <c r="B149" s="185">
        <v>149</v>
      </c>
      <c r="C149" s="184" t="s">
        <v>45</v>
      </c>
      <c r="D149" s="184" t="s">
        <v>1</v>
      </c>
      <c r="E149" s="186" t="s">
        <v>196</v>
      </c>
      <c r="F149" s="59">
        <v>43862</v>
      </c>
      <c r="G149" s="38">
        <v>44657</v>
      </c>
      <c r="H149" s="39">
        <f t="shared" si="32"/>
        <v>2.1780821917808217</v>
      </c>
      <c r="I149" s="35">
        <v>20</v>
      </c>
      <c r="J149" s="40">
        <v>0.05</v>
      </c>
      <c r="K149" s="41">
        <f t="shared" si="31"/>
        <v>4.7500000000000001E-2</v>
      </c>
      <c r="L149" s="90">
        <v>56789.75</v>
      </c>
      <c r="M149" s="90">
        <v>52605.649813217417</v>
      </c>
      <c r="N149" s="189">
        <v>0</v>
      </c>
      <c r="O149" s="190">
        <f t="shared" si="27"/>
        <v>56789.75</v>
      </c>
      <c r="P149" s="190">
        <f t="shared" si="34"/>
        <v>5875.4052996575338</v>
      </c>
      <c r="Q149" s="190">
        <f t="shared" si="28"/>
        <v>50914.344700342466</v>
      </c>
      <c r="R149" s="187">
        <v>0.05</v>
      </c>
      <c r="S149" s="191">
        <f t="shared" si="33"/>
        <v>48368.627465325342</v>
      </c>
      <c r="T149" s="192"/>
      <c r="W149" s="196"/>
      <c r="X149" s="196"/>
      <c r="Y149" s="196"/>
      <c r="Z149" s="196"/>
    </row>
    <row r="150" spans="2:26" s="193" customFormat="1" ht="25.5" x14ac:dyDescent="0.2">
      <c r="B150" s="185">
        <v>150</v>
      </c>
      <c r="C150" s="184" t="s">
        <v>45</v>
      </c>
      <c r="D150" s="184" t="s">
        <v>1</v>
      </c>
      <c r="E150" s="186" t="s">
        <v>197</v>
      </c>
      <c r="F150" s="59">
        <v>43862</v>
      </c>
      <c r="G150" s="38">
        <v>44657</v>
      </c>
      <c r="H150" s="39">
        <f t="shared" si="32"/>
        <v>2.1780821917808217</v>
      </c>
      <c r="I150" s="35">
        <v>20</v>
      </c>
      <c r="J150" s="40">
        <v>0.05</v>
      </c>
      <c r="K150" s="41">
        <f t="shared" si="31"/>
        <v>4.7500000000000001E-2</v>
      </c>
      <c r="L150" s="90">
        <v>3965400</v>
      </c>
      <c r="M150" s="90">
        <v>3673241.1001867829</v>
      </c>
      <c r="N150" s="189">
        <v>0</v>
      </c>
      <c r="O150" s="190">
        <f t="shared" si="27"/>
        <v>3965400</v>
      </c>
      <c r="P150" s="190">
        <f t="shared" si="34"/>
        <v>410255.93835616438</v>
      </c>
      <c r="Q150" s="190">
        <f t="shared" si="28"/>
        <v>3555144.0616438356</v>
      </c>
      <c r="R150" s="187">
        <v>0.05</v>
      </c>
      <c r="S150" s="191">
        <f t="shared" si="33"/>
        <v>3377386.8585616439</v>
      </c>
      <c r="T150" s="192"/>
      <c r="W150" s="196"/>
      <c r="X150" s="196"/>
      <c r="Y150" s="196"/>
      <c r="Z150" s="196"/>
    </row>
    <row r="151" spans="2:26" ht="25.5" x14ac:dyDescent="0.2">
      <c r="B151" s="35">
        <v>151</v>
      </c>
      <c r="C151" s="36" t="s">
        <v>45</v>
      </c>
      <c r="D151" s="36" t="s">
        <v>1</v>
      </c>
      <c r="E151" s="37" t="s">
        <v>198</v>
      </c>
      <c r="F151" s="38">
        <v>44097</v>
      </c>
      <c r="G151" s="38">
        <v>44657</v>
      </c>
      <c r="H151" s="39">
        <f t="shared" si="32"/>
        <v>1.5342465753424657</v>
      </c>
      <c r="I151" s="35">
        <v>10</v>
      </c>
      <c r="J151" s="40">
        <v>0.05</v>
      </c>
      <c r="K151" s="41">
        <f t="shared" si="31"/>
        <v>9.5000000000000001E-2</v>
      </c>
      <c r="L151" s="90">
        <v>269500</v>
      </c>
      <c r="M151" s="90">
        <v>260620</v>
      </c>
      <c r="N151" s="42">
        <v>0</v>
      </c>
      <c r="O151" s="43">
        <f t="shared" si="27"/>
        <v>269500</v>
      </c>
      <c r="P151" s="43">
        <f t="shared" si="34"/>
        <v>39280.547945205479</v>
      </c>
      <c r="Q151" s="43">
        <f t="shared" si="28"/>
        <v>230219.45205479453</v>
      </c>
      <c r="R151" s="40">
        <v>0.05</v>
      </c>
      <c r="S151" s="44">
        <f t="shared" si="33"/>
        <v>218708.4794520548</v>
      </c>
      <c r="T151" s="121"/>
    </row>
    <row r="152" spans="2:26" s="193" customFormat="1" ht="25.5" x14ac:dyDescent="0.2">
      <c r="B152" s="185">
        <v>152</v>
      </c>
      <c r="C152" s="184" t="s">
        <v>45</v>
      </c>
      <c r="D152" s="184" t="s">
        <v>1</v>
      </c>
      <c r="E152" s="186" t="s">
        <v>199</v>
      </c>
      <c r="F152" s="59">
        <v>44099</v>
      </c>
      <c r="G152" s="38">
        <v>44657</v>
      </c>
      <c r="H152" s="39">
        <f t="shared" si="32"/>
        <v>1.5287671232876712</v>
      </c>
      <c r="I152" s="35">
        <v>20</v>
      </c>
      <c r="J152" s="40">
        <v>0.05</v>
      </c>
      <c r="K152" s="41">
        <f t="shared" si="31"/>
        <v>4.7500000000000001E-2</v>
      </c>
      <c r="L152" s="90">
        <v>20300</v>
      </c>
      <c r="M152" s="90">
        <v>19638.141047052799</v>
      </c>
      <c r="N152" s="189">
        <v>0</v>
      </c>
      <c r="O152" s="190">
        <f t="shared" si="27"/>
        <v>20300</v>
      </c>
      <c r="P152" s="190">
        <f t="shared" si="34"/>
        <v>1474.1136986301369</v>
      </c>
      <c r="Q152" s="190">
        <f t="shared" si="28"/>
        <v>18825.886301369865</v>
      </c>
      <c r="R152" s="187">
        <v>0.05</v>
      </c>
      <c r="S152" s="191">
        <f t="shared" si="33"/>
        <v>17884.59198630137</v>
      </c>
      <c r="T152" s="192"/>
      <c r="W152" s="196"/>
      <c r="X152" s="196"/>
      <c r="Y152" s="196"/>
      <c r="Z152" s="196"/>
    </row>
    <row r="153" spans="2:26" s="193" customFormat="1" x14ac:dyDescent="0.2">
      <c r="B153" s="185">
        <v>153</v>
      </c>
      <c r="C153" s="184" t="s">
        <v>45</v>
      </c>
      <c r="D153" s="184" t="s">
        <v>1</v>
      </c>
      <c r="E153" s="186" t="s">
        <v>200</v>
      </c>
      <c r="F153" s="59">
        <v>44099</v>
      </c>
      <c r="G153" s="38">
        <v>44657</v>
      </c>
      <c r="H153" s="39">
        <f t="shared" si="32"/>
        <v>1.5287671232876712</v>
      </c>
      <c r="I153" s="35">
        <v>20</v>
      </c>
      <c r="J153" s="40">
        <v>0.05</v>
      </c>
      <c r="K153" s="41">
        <f t="shared" si="31"/>
        <v>4.7500000000000001E-2</v>
      </c>
      <c r="L153" s="90">
        <v>6266680</v>
      </c>
      <c r="M153" s="90">
        <v>6062361.858952947</v>
      </c>
      <c r="N153" s="189">
        <v>0</v>
      </c>
      <c r="O153" s="190">
        <f t="shared" si="27"/>
        <v>6266680</v>
      </c>
      <c r="P153" s="190">
        <f t="shared" si="34"/>
        <v>455063.98191780818</v>
      </c>
      <c r="Q153" s="190">
        <f t="shared" si="28"/>
        <v>5811616.0180821922</v>
      </c>
      <c r="R153" s="187">
        <v>0.05</v>
      </c>
      <c r="S153" s="191">
        <f t="shared" si="33"/>
        <v>5521035.2171780821</v>
      </c>
      <c r="T153" s="192"/>
      <c r="W153" s="196"/>
      <c r="X153" s="196"/>
      <c r="Y153" s="196"/>
      <c r="Z153" s="196"/>
    </row>
    <row r="154" spans="2:26" ht="25.5" x14ac:dyDescent="0.2">
      <c r="B154" s="35">
        <v>154</v>
      </c>
      <c r="C154" s="36" t="s">
        <v>45</v>
      </c>
      <c r="D154" s="36" t="s">
        <v>1</v>
      </c>
      <c r="E154" s="37" t="s">
        <v>201</v>
      </c>
      <c r="F154" s="38">
        <v>44175</v>
      </c>
      <c r="G154" s="38">
        <v>44657</v>
      </c>
      <c r="H154" s="39">
        <f t="shared" si="32"/>
        <v>1.3205479452054794</v>
      </c>
      <c r="I154" s="35">
        <v>15</v>
      </c>
      <c r="J154" s="40">
        <v>0.05</v>
      </c>
      <c r="K154" s="41">
        <f t="shared" si="31"/>
        <v>6.3333333333333325E-2</v>
      </c>
      <c r="L154" s="90">
        <v>1167250</v>
      </c>
      <c r="M154" s="90">
        <v>1144577.75</v>
      </c>
      <c r="N154" s="42">
        <v>0</v>
      </c>
      <c r="O154" s="43">
        <f t="shared" si="27"/>
        <v>1167250</v>
      </c>
      <c r="P154" s="43">
        <f t="shared" si="34"/>
        <v>97622.607305936064</v>
      </c>
      <c r="Q154" s="43">
        <f t="shared" si="28"/>
        <v>1069627.392694064</v>
      </c>
      <c r="R154" s="40">
        <v>0.05</v>
      </c>
      <c r="S154" s="44">
        <f t="shared" si="33"/>
        <v>1016146.0230593607</v>
      </c>
      <c r="T154" s="121"/>
    </row>
    <row r="155" spans="2:26" ht="25.5" x14ac:dyDescent="0.2">
      <c r="B155" s="35">
        <v>155</v>
      </c>
      <c r="C155" s="36" t="s">
        <v>45</v>
      </c>
      <c r="D155" s="36" t="s">
        <v>1</v>
      </c>
      <c r="E155" s="37" t="s">
        <v>201</v>
      </c>
      <c r="F155" s="38">
        <v>44175</v>
      </c>
      <c r="G155" s="38">
        <v>44657</v>
      </c>
      <c r="H155" s="39">
        <f t="shared" si="32"/>
        <v>1.3205479452054794</v>
      </c>
      <c r="I155" s="35">
        <v>15</v>
      </c>
      <c r="J155" s="40">
        <v>0.05</v>
      </c>
      <c r="K155" s="41">
        <f t="shared" si="31"/>
        <v>6.3333333333333325E-2</v>
      </c>
      <c r="L155" s="90">
        <v>862750</v>
      </c>
      <c r="M155" s="90">
        <v>845992.25</v>
      </c>
      <c r="N155" s="42">
        <v>0</v>
      </c>
      <c r="O155" s="43">
        <f t="shared" si="27"/>
        <v>862750</v>
      </c>
      <c r="P155" s="43">
        <f t="shared" si="34"/>
        <v>72155.84018264839</v>
      </c>
      <c r="Q155" s="43">
        <f t="shared" si="28"/>
        <v>790594.15981735161</v>
      </c>
      <c r="R155" s="40">
        <v>0.05</v>
      </c>
      <c r="S155" s="44">
        <f t="shared" si="33"/>
        <v>751064.45182648394</v>
      </c>
      <c r="T155" s="121"/>
    </row>
    <row r="156" spans="2:26" x14ac:dyDescent="0.2">
      <c r="B156" s="35">
        <v>156</v>
      </c>
      <c r="C156" s="36" t="s">
        <v>45</v>
      </c>
      <c r="D156" s="36" t="s">
        <v>1</v>
      </c>
      <c r="E156" s="37" t="s">
        <v>202</v>
      </c>
      <c r="F156" s="38">
        <v>44180</v>
      </c>
      <c r="G156" s="38">
        <v>44657</v>
      </c>
      <c r="H156" s="39">
        <f t="shared" si="32"/>
        <v>1.3068493150684932</v>
      </c>
      <c r="I156" s="35">
        <v>15</v>
      </c>
      <c r="J156" s="40">
        <v>0.05</v>
      </c>
      <c r="K156" s="41">
        <f t="shared" si="31"/>
        <v>6.3333333333333325E-2</v>
      </c>
      <c r="L156" s="90">
        <v>871200</v>
      </c>
      <c r="M156" s="90">
        <v>855034</v>
      </c>
      <c r="N156" s="42">
        <v>0</v>
      </c>
      <c r="O156" s="43">
        <f t="shared" si="27"/>
        <v>871200</v>
      </c>
      <c r="P156" s="43">
        <f t="shared" si="34"/>
        <v>72106.717808219168</v>
      </c>
      <c r="Q156" s="43">
        <f t="shared" si="28"/>
        <v>799093.28219178086</v>
      </c>
      <c r="R156" s="40">
        <v>0.05</v>
      </c>
      <c r="S156" s="44">
        <f t="shared" si="33"/>
        <v>759138.6180821918</v>
      </c>
      <c r="T156" s="121"/>
    </row>
    <row r="157" spans="2:26" ht="38.25" x14ac:dyDescent="0.2">
      <c r="B157" s="35">
        <v>157</v>
      </c>
      <c r="C157" s="36" t="s">
        <v>45</v>
      </c>
      <c r="D157" s="36" t="s">
        <v>1</v>
      </c>
      <c r="E157" s="37" t="s">
        <v>203</v>
      </c>
      <c r="F157" s="38">
        <v>44216</v>
      </c>
      <c r="G157" s="38">
        <v>44657</v>
      </c>
      <c r="H157" s="39">
        <f t="shared" si="32"/>
        <v>1.2082191780821918</v>
      </c>
      <c r="I157" s="35">
        <v>15</v>
      </c>
      <c r="J157" s="40">
        <v>0.05</v>
      </c>
      <c r="K157" s="41">
        <f t="shared" si="31"/>
        <v>6.3333333333333325E-2</v>
      </c>
      <c r="L157" s="90">
        <v>1930680</v>
      </c>
      <c r="M157" s="90">
        <v>1906907</v>
      </c>
      <c r="N157" s="42">
        <v>0</v>
      </c>
      <c r="O157" s="43">
        <f t="shared" si="27"/>
        <v>1930680</v>
      </c>
      <c r="P157" s="43">
        <f t="shared" si="34"/>
        <v>147736.69150684928</v>
      </c>
      <c r="Q157" s="43">
        <f t="shared" si="28"/>
        <v>1782943.3084931506</v>
      </c>
      <c r="R157" s="40">
        <v>0.05</v>
      </c>
      <c r="S157" s="44">
        <f t="shared" si="33"/>
        <v>1693796.1430684931</v>
      </c>
      <c r="T157" s="121"/>
    </row>
    <row r="158" spans="2:26" x14ac:dyDescent="0.2">
      <c r="B158" s="35">
        <v>158</v>
      </c>
      <c r="C158" s="36" t="s">
        <v>45</v>
      </c>
      <c r="D158" s="36" t="s">
        <v>204</v>
      </c>
      <c r="E158" s="37" t="s">
        <v>205</v>
      </c>
      <c r="F158" s="38">
        <v>42248</v>
      </c>
      <c r="G158" s="38">
        <v>44657</v>
      </c>
      <c r="H158" s="39">
        <f t="shared" si="32"/>
        <v>6.6</v>
      </c>
      <c r="I158" s="35">
        <v>15</v>
      </c>
      <c r="J158" s="40">
        <v>0.05</v>
      </c>
      <c r="K158" s="41">
        <f t="shared" si="31"/>
        <v>6.3333333333333325E-2</v>
      </c>
      <c r="L158" s="90">
        <v>739000</v>
      </c>
      <c r="M158" s="90">
        <v>477935</v>
      </c>
      <c r="N158" s="42">
        <v>0.17</v>
      </c>
      <c r="O158" s="43">
        <f t="shared" si="27"/>
        <v>864630</v>
      </c>
      <c r="P158" s="43">
        <f t="shared" si="34"/>
        <v>361415.33999999997</v>
      </c>
      <c r="Q158" s="43">
        <f t="shared" si="28"/>
        <v>503214.66000000003</v>
      </c>
      <c r="R158" s="40">
        <v>0.05</v>
      </c>
      <c r="S158" s="44">
        <f t="shared" si="33"/>
        <v>478053.92700000003</v>
      </c>
      <c r="T158" s="121"/>
      <c r="W158"/>
      <c r="X158"/>
      <c r="Y158"/>
      <c r="Z158"/>
    </row>
    <row r="159" spans="2:26" x14ac:dyDescent="0.2">
      <c r="B159" s="35">
        <v>159</v>
      </c>
      <c r="C159" s="36" t="s">
        <v>45</v>
      </c>
      <c r="D159" s="36" t="s">
        <v>204</v>
      </c>
      <c r="E159" s="37" t="s">
        <v>206</v>
      </c>
      <c r="F159" s="38">
        <v>42292</v>
      </c>
      <c r="G159" s="38">
        <v>44657</v>
      </c>
      <c r="H159" s="39">
        <f t="shared" si="32"/>
        <v>6.4794520547945202</v>
      </c>
      <c r="I159" s="35">
        <v>8</v>
      </c>
      <c r="J159" s="40">
        <v>0.05</v>
      </c>
      <c r="K159" s="41">
        <f t="shared" si="31"/>
        <v>0.11874999999999999</v>
      </c>
      <c r="L159" s="90">
        <v>23100</v>
      </c>
      <c r="M159" s="90">
        <v>15113</v>
      </c>
      <c r="N159" s="42">
        <v>7.0000000000000007E-2</v>
      </c>
      <c r="O159" s="43">
        <f t="shared" si="27"/>
        <v>24717</v>
      </c>
      <c r="P159" s="43">
        <f t="shared" si="34"/>
        <v>19018.12320205479</v>
      </c>
      <c r="Q159" s="43">
        <f t="shared" si="28"/>
        <v>5698.8767979452095</v>
      </c>
      <c r="R159" s="40">
        <v>0.05</v>
      </c>
      <c r="S159" s="44">
        <f t="shared" si="33"/>
        <v>5413.9329580479489</v>
      </c>
      <c r="T159" s="121"/>
      <c r="W159"/>
      <c r="X159"/>
      <c r="Y159"/>
      <c r="Z159"/>
    </row>
    <row r="160" spans="2:26" x14ac:dyDescent="0.2">
      <c r="B160" s="35">
        <v>160</v>
      </c>
      <c r="C160" s="36" t="s">
        <v>45</v>
      </c>
      <c r="D160" s="36" t="s">
        <v>204</v>
      </c>
      <c r="E160" s="37" t="s">
        <v>207</v>
      </c>
      <c r="F160" s="38">
        <v>42444</v>
      </c>
      <c r="G160" s="38">
        <v>44657</v>
      </c>
      <c r="H160" s="39">
        <f t="shared" si="32"/>
        <v>6.0630136986301366</v>
      </c>
      <c r="I160" s="35">
        <v>15</v>
      </c>
      <c r="J160" s="40">
        <v>0.05</v>
      </c>
      <c r="K160" s="41">
        <f t="shared" si="31"/>
        <v>6.3333333333333325E-2</v>
      </c>
      <c r="L160" s="90">
        <v>1191975</v>
      </c>
      <c r="M160" s="90">
        <v>811201</v>
      </c>
      <c r="N160" s="42">
        <v>0.22</v>
      </c>
      <c r="O160" s="43">
        <f t="shared" si="27"/>
        <v>1454209.5</v>
      </c>
      <c r="P160" s="43">
        <f t="shared" si="34"/>
        <v>558403.16754794505</v>
      </c>
      <c r="Q160" s="43">
        <f t="shared" si="28"/>
        <v>895806.33245205495</v>
      </c>
      <c r="R160" s="40">
        <v>0.05</v>
      </c>
      <c r="S160" s="44">
        <f t="shared" si="33"/>
        <v>851016.0158294522</v>
      </c>
      <c r="T160" s="121"/>
      <c r="W160"/>
      <c r="X160"/>
      <c r="Y160"/>
      <c r="Z160"/>
    </row>
    <row r="161" spans="2:20" customFormat="1" x14ac:dyDescent="0.2">
      <c r="B161" s="35">
        <v>161</v>
      </c>
      <c r="C161" s="36" t="s">
        <v>45</v>
      </c>
      <c r="D161" s="36" t="s">
        <v>204</v>
      </c>
      <c r="E161" s="37" t="s">
        <v>68</v>
      </c>
      <c r="F161" s="38">
        <v>42631</v>
      </c>
      <c r="G161" s="38">
        <v>44657</v>
      </c>
      <c r="H161" s="39">
        <f t="shared" si="32"/>
        <v>5.5506849315068489</v>
      </c>
      <c r="I161" s="35">
        <v>8</v>
      </c>
      <c r="J161" s="40">
        <v>0.05</v>
      </c>
      <c r="K161" s="41">
        <f t="shared" si="31"/>
        <v>0.11874999999999999</v>
      </c>
      <c r="L161" s="90">
        <v>21000</v>
      </c>
      <c r="M161" s="90">
        <v>14974</v>
      </c>
      <c r="N161" s="42">
        <v>7.0000000000000007E-2</v>
      </c>
      <c r="O161" s="43">
        <f t="shared" si="27"/>
        <v>22470</v>
      </c>
      <c r="P161" s="43">
        <f t="shared" si="34"/>
        <v>14810.961986301369</v>
      </c>
      <c r="Q161" s="43">
        <f t="shared" si="28"/>
        <v>7659.0380136986314</v>
      </c>
      <c r="R161" s="40">
        <v>0.05</v>
      </c>
      <c r="S161" s="44">
        <f t="shared" si="33"/>
        <v>7276.0861130136991</v>
      </c>
      <c r="T161" s="121"/>
    </row>
    <row r="162" spans="2:20" customFormat="1" ht="25.5" x14ac:dyDescent="0.2">
      <c r="B162" s="35">
        <v>162</v>
      </c>
      <c r="C162" s="36" t="s">
        <v>45</v>
      </c>
      <c r="D162" s="36" t="s">
        <v>204</v>
      </c>
      <c r="E162" s="37" t="s">
        <v>208</v>
      </c>
      <c r="F162" s="38">
        <v>42819</v>
      </c>
      <c r="G162" s="38">
        <v>44657</v>
      </c>
      <c r="H162" s="39">
        <f t="shared" si="32"/>
        <v>5.0356164383561648</v>
      </c>
      <c r="I162" s="35">
        <v>8</v>
      </c>
      <c r="J162" s="40">
        <v>0.05</v>
      </c>
      <c r="K162" s="41">
        <f t="shared" si="31"/>
        <v>0.11874999999999999</v>
      </c>
      <c r="L162" s="90">
        <v>136241.88</v>
      </c>
      <c r="M162" s="90">
        <v>101580.84980748243</v>
      </c>
      <c r="N162" s="42">
        <v>0.08</v>
      </c>
      <c r="O162" s="43">
        <f t="shared" si="27"/>
        <v>147141.2304</v>
      </c>
      <c r="P162" s="43">
        <f t="shared" si="34"/>
        <v>87987.432329260264</v>
      </c>
      <c r="Q162" s="43">
        <f t="shared" si="28"/>
        <v>59153.798070739736</v>
      </c>
      <c r="R162" s="40">
        <v>0.05</v>
      </c>
      <c r="S162" s="44">
        <f t="shared" si="33"/>
        <v>56196.10816720275</v>
      </c>
      <c r="T162" s="121"/>
    </row>
    <row r="163" spans="2:20" customFormat="1" ht="25.5" x14ac:dyDescent="0.2">
      <c r="B163" s="35">
        <v>163</v>
      </c>
      <c r="C163" s="36" t="s">
        <v>45</v>
      </c>
      <c r="D163" s="36" t="s">
        <v>204</v>
      </c>
      <c r="E163" s="37" t="s">
        <v>209</v>
      </c>
      <c r="F163" s="38">
        <v>42819</v>
      </c>
      <c r="G163" s="38">
        <v>44657</v>
      </c>
      <c r="H163" s="39">
        <f t="shared" si="32"/>
        <v>5.0356164383561648</v>
      </c>
      <c r="I163" s="35">
        <v>8</v>
      </c>
      <c r="J163" s="40">
        <v>0.05</v>
      </c>
      <c r="K163" s="41">
        <f t="shared" si="31"/>
        <v>0.11874999999999999</v>
      </c>
      <c r="L163" s="90">
        <v>18100</v>
      </c>
      <c r="M163" s="90">
        <v>13495.214404817609</v>
      </c>
      <c r="N163" s="42">
        <v>0.05</v>
      </c>
      <c r="O163" s="43">
        <f t="shared" si="27"/>
        <v>19005</v>
      </c>
      <c r="P163" s="43">
        <f t="shared" si="34"/>
        <v>11364.599486301371</v>
      </c>
      <c r="Q163" s="43">
        <f t="shared" si="28"/>
        <v>7640.4005136986289</v>
      </c>
      <c r="R163" s="40">
        <v>0.05</v>
      </c>
      <c r="S163" s="44">
        <f t="shared" si="33"/>
        <v>7258.3804880136968</v>
      </c>
      <c r="T163" s="121"/>
    </row>
    <row r="164" spans="2:20" customFormat="1" x14ac:dyDescent="0.2">
      <c r="B164" s="35">
        <v>164</v>
      </c>
      <c r="C164" s="36" t="s">
        <v>45</v>
      </c>
      <c r="D164" s="36" t="s">
        <v>204</v>
      </c>
      <c r="E164" s="37" t="s">
        <v>210</v>
      </c>
      <c r="F164" s="38">
        <v>42819</v>
      </c>
      <c r="G164" s="38">
        <v>44657</v>
      </c>
      <c r="H164" s="39">
        <f t="shared" si="32"/>
        <v>5.0356164383561648</v>
      </c>
      <c r="I164" s="35">
        <v>15</v>
      </c>
      <c r="J164" s="40">
        <v>0.05</v>
      </c>
      <c r="K164" s="41">
        <f t="shared" si="31"/>
        <v>6.3333333333333325E-2</v>
      </c>
      <c r="L164" s="90">
        <v>132300</v>
      </c>
      <c r="M164" s="90">
        <v>98641.815787699976</v>
      </c>
      <c r="N164" s="42">
        <v>0.05</v>
      </c>
      <c r="O164" s="43">
        <f t="shared" si="27"/>
        <v>138915</v>
      </c>
      <c r="P164" s="43">
        <f t="shared" si="34"/>
        <v>44303.101643835616</v>
      </c>
      <c r="Q164" s="43">
        <f t="shared" si="28"/>
        <v>94611.898356164384</v>
      </c>
      <c r="R164" s="40">
        <v>0.05</v>
      </c>
      <c r="S164" s="44">
        <f t="shared" si="33"/>
        <v>89881.303438356161</v>
      </c>
      <c r="T164" s="121"/>
    </row>
    <row r="165" spans="2:20" customFormat="1" ht="25.5" x14ac:dyDescent="0.2">
      <c r="B165" s="35">
        <v>165</v>
      </c>
      <c r="C165" s="36" t="s">
        <v>45</v>
      </c>
      <c r="D165" s="36" t="s">
        <v>204</v>
      </c>
      <c r="E165" s="37" t="s">
        <v>211</v>
      </c>
      <c r="F165" s="38">
        <v>43191</v>
      </c>
      <c r="G165" s="38">
        <v>44657</v>
      </c>
      <c r="H165" s="39">
        <f t="shared" si="32"/>
        <v>4.0164383561643833</v>
      </c>
      <c r="I165" s="35">
        <v>15</v>
      </c>
      <c r="J165" s="40">
        <v>0.05</v>
      </c>
      <c r="K165" s="41">
        <f t="shared" si="31"/>
        <v>6.3333333333333325E-2</v>
      </c>
      <c r="L165" s="90">
        <v>215451.53</v>
      </c>
      <c r="M165" s="90">
        <v>50599.53</v>
      </c>
      <c r="N165" s="42">
        <v>0</v>
      </c>
      <c r="O165" s="43">
        <f t="shared" si="27"/>
        <v>215451.53</v>
      </c>
      <c r="P165" s="43">
        <f t="shared" si="34"/>
        <v>54805.359969132405</v>
      </c>
      <c r="Q165" s="43">
        <f t="shared" si="28"/>
        <v>160646.17003086759</v>
      </c>
      <c r="R165" s="40">
        <v>0.05</v>
      </c>
      <c r="S165" s="44">
        <f t="shared" si="33"/>
        <v>152613.8615293242</v>
      </c>
      <c r="T165" s="121"/>
    </row>
    <row r="166" spans="2:20" customFormat="1" ht="25.5" x14ac:dyDescent="0.2">
      <c r="B166" s="35">
        <v>166</v>
      </c>
      <c r="C166" s="36" t="s">
        <v>45</v>
      </c>
      <c r="D166" s="36" t="s">
        <v>204</v>
      </c>
      <c r="E166" s="37" t="s">
        <v>212</v>
      </c>
      <c r="F166" s="38">
        <v>43191</v>
      </c>
      <c r="G166" s="38">
        <v>44657</v>
      </c>
      <c r="H166" s="39">
        <f t="shared" si="32"/>
        <v>4.0164383561643833</v>
      </c>
      <c r="I166" s="35">
        <v>15</v>
      </c>
      <c r="J166" s="40">
        <v>0.05</v>
      </c>
      <c r="K166" s="41">
        <f t="shared" si="31"/>
        <v>6.3333333333333325E-2</v>
      </c>
      <c r="L166" s="90">
        <v>628000</v>
      </c>
      <c r="M166" s="90">
        <v>253349</v>
      </c>
      <c r="N166" s="42">
        <v>0</v>
      </c>
      <c r="O166" s="43">
        <f t="shared" si="27"/>
        <v>628000</v>
      </c>
      <c r="P166" s="43">
        <f t="shared" si="34"/>
        <v>159747.1415525114</v>
      </c>
      <c r="Q166" s="43">
        <f t="shared" si="28"/>
        <v>468252.85844748863</v>
      </c>
      <c r="R166" s="40">
        <v>0.05</v>
      </c>
      <c r="S166" s="44">
        <f t="shared" si="33"/>
        <v>444840.21552511415</v>
      </c>
      <c r="T166" s="121"/>
    </row>
    <row r="167" spans="2:20" customFormat="1" ht="25.5" x14ac:dyDescent="0.2">
      <c r="B167" s="35">
        <v>167</v>
      </c>
      <c r="C167" s="36" t="s">
        <v>45</v>
      </c>
      <c r="D167" s="36" t="s">
        <v>204</v>
      </c>
      <c r="E167" s="37" t="s">
        <v>213</v>
      </c>
      <c r="F167" s="38">
        <v>43346</v>
      </c>
      <c r="G167" s="38">
        <v>44657</v>
      </c>
      <c r="H167" s="39">
        <f t="shared" si="32"/>
        <v>3.591780821917808</v>
      </c>
      <c r="I167" s="35">
        <v>15</v>
      </c>
      <c r="J167" s="40">
        <v>0.05</v>
      </c>
      <c r="K167" s="41">
        <f t="shared" si="31"/>
        <v>6.3333333333333325E-2</v>
      </c>
      <c r="L167" s="90">
        <v>18000</v>
      </c>
      <c r="M167" s="90">
        <v>15066</v>
      </c>
      <c r="N167" s="42">
        <v>0.02</v>
      </c>
      <c r="O167" s="43">
        <f t="shared" si="27"/>
        <v>18360</v>
      </c>
      <c r="P167" s="43">
        <f t="shared" si="34"/>
        <v>4176.5227397260269</v>
      </c>
      <c r="Q167" s="43">
        <f t="shared" si="28"/>
        <v>14183.477260273972</v>
      </c>
      <c r="R167" s="40">
        <v>0.05</v>
      </c>
      <c r="S167" s="44">
        <f t="shared" si="33"/>
        <v>13474.303397260273</v>
      </c>
      <c r="T167" s="121"/>
    </row>
    <row r="168" spans="2:20" customFormat="1" ht="25.5" x14ac:dyDescent="0.2">
      <c r="B168" s="35">
        <v>168</v>
      </c>
      <c r="C168" s="36" t="s">
        <v>45</v>
      </c>
      <c r="D168" s="36" t="s">
        <v>204</v>
      </c>
      <c r="E168" s="37" t="s">
        <v>213</v>
      </c>
      <c r="F168" s="38">
        <v>43528</v>
      </c>
      <c r="G168" s="38">
        <v>44657</v>
      </c>
      <c r="H168" s="39">
        <f t="shared" si="32"/>
        <v>3.0931506849315067</v>
      </c>
      <c r="I168" s="35">
        <v>15</v>
      </c>
      <c r="J168" s="40">
        <v>0.05</v>
      </c>
      <c r="K168" s="41">
        <f t="shared" si="31"/>
        <v>6.3333333333333325E-2</v>
      </c>
      <c r="L168" s="90">
        <v>20500</v>
      </c>
      <c r="M168" s="90">
        <v>17804</v>
      </c>
      <c r="N168" s="42">
        <v>0</v>
      </c>
      <c r="O168" s="43">
        <f t="shared" si="27"/>
        <v>20500</v>
      </c>
      <c r="P168" s="43">
        <f t="shared" si="34"/>
        <v>4015.9406392694059</v>
      </c>
      <c r="Q168" s="43">
        <f t="shared" si="28"/>
        <v>16484.059360730593</v>
      </c>
      <c r="R168" s="40">
        <v>0.05</v>
      </c>
      <c r="S168" s="44">
        <f t="shared" si="33"/>
        <v>15659.856392694062</v>
      </c>
      <c r="T168" s="121"/>
    </row>
    <row r="169" spans="2:20" customFormat="1" ht="25.5" x14ac:dyDescent="0.2">
      <c r="B169" s="35">
        <v>169</v>
      </c>
      <c r="C169" s="36" t="s">
        <v>45</v>
      </c>
      <c r="D169" s="36" t="s">
        <v>204</v>
      </c>
      <c r="E169" s="37" t="s">
        <v>214</v>
      </c>
      <c r="F169" s="38">
        <v>43480</v>
      </c>
      <c r="G169" s="38">
        <v>44657</v>
      </c>
      <c r="H169" s="39">
        <f t="shared" si="32"/>
        <v>3.2246575342465755</v>
      </c>
      <c r="I169" s="35">
        <v>15</v>
      </c>
      <c r="J169" s="40">
        <v>0.05</v>
      </c>
      <c r="K169" s="41">
        <f t="shared" si="31"/>
        <v>6.3333333333333325E-2</v>
      </c>
      <c r="L169" s="90">
        <v>206000</v>
      </c>
      <c r="M169" s="90">
        <v>177205</v>
      </c>
      <c r="N169" s="42">
        <v>0</v>
      </c>
      <c r="O169" s="43">
        <f t="shared" si="27"/>
        <v>206000</v>
      </c>
      <c r="P169" s="43">
        <f t="shared" si="34"/>
        <v>42071.031963470312</v>
      </c>
      <c r="Q169" s="43">
        <f t="shared" si="28"/>
        <v>163928.9680365297</v>
      </c>
      <c r="R169" s="40">
        <v>0.05</v>
      </c>
      <c r="S169" s="44">
        <f t="shared" si="33"/>
        <v>155732.5196347032</v>
      </c>
      <c r="T169" s="121"/>
    </row>
    <row r="170" spans="2:20" customFormat="1" ht="25.5" x14ac:dyDescent="0.2">
      <c r="B170" s="35">
        <v>170</v>
      </c>
      <c r="C170" s="36" t="s">
        <v>45</v>
      </c>
      <c r="D170" s="36" t="s">
        <v>204</v>
      </c>
      <c r="E170" s="37" t="s">
        <v>215</v>
      </c>
      <c r="F170" s="38">
        <v>44094</v>
      </c>
      <c r="G170" s="38">
        <v>44657</v>
      </c>
      <c r="H170" s="39">
        <f t="shared" si="32"/>
        <v>1.5424657534246575</v>
      </c>
      <c r="I170" s="35">
        <v>15</v>
      </c>
      <c r="J170" s="40">
        <v>0.05</v>
      </c>
      <c r="K170" s="41">
        <f t="shared" si="31"/>
        <v>6.3333333333333325E-2</v>
      </c>
      <c r="L170" s="90">
        <v>105500</v>
      </c>
      <c r="M170" s="90">
        <v>101969</v>
      </c>
      <c r="N170" s="42">
        <v>0</v>
      </c>
      <c r="O170" s="43">
        <f t="shared" si="27"/>
        <v>105500</v>
      </c>
      <c r="P170" s="43">
        <f t="shared" si="34"/>
        <v>10306.242009132418</v>
      </c>
      <c r="Q170" s="43">
        <f t="shared" si="28"/>
        <v>95193.757990867583</v>
      </c>
      <c r="R170" s="40">
        <v>0.05</v>
      </c>
      <c r="S170" s="44">
        <f t="shared" si="33"/>
        <v>90434.070091324204</v>
      </c>
      <c r="T170" s="121"/>
    </row>
    <row r="171" spans="2:20" customFormat="1" ht="25.5" x14ac:dyDescent="0.2">
      <c r="B171" s="35">
        <v>171</v>
      </c>
      <c r="C171" s="36" t="s">
        <v>45</v>
      </c>
      <c r="D171" s="36" t="s">
        <v>204</v>
      </c>
      <c r="E171" s="37" t="s">
        <v>216</v>
      </c>
      <c r="F171" s="38">
        <v>44094</v>
      </c>
      <c r="G171" s="38">
        <v>44657</v>
      </c>
      <c r="H171" s="39">
        <f t="shared" si="32"/>
        <v>1.5424657534246575</v>
      </c>
      <c r="I171" s="35">
        <v>15</v>
      </c>
      <c r="J171" s="40">
        <v>0.05</v>
      </c>
      <c r="K171" s="41">
        <f t="shared" si="31"/>
        <v>6.3333333333333325E-2</v>
      </c>
      <c r="L171" s="90">
        <v>105500</v>
      </c>
      <c r="M171" s="90">
        <v>101969</v>
      </c>
      <c r="N171" s="42">
        <v>0</v>
      </c>
      <c r="O171" s="43">
        <f t="shared" si="27"/>
        <v>105500</v>
      </c>
      <c r="P171" s="43">
        <f t="shared" si="34"/>
        <v>10306.242009132418</v>
      </c>
      <c r="Q171" s="43">
        <f t="shared" si="28"/>
        <v>95193.757990867583</v>
      </c>
      <c r="R171" s="40">
        <v>0.05</v>
      </c>
      <c r="S171" s="44">
        <f t="shared" si="33"/>
        <v>90434.070091324204</v>
      </c>
      <c r="T171" s="121"/>
    </row>
    <row r="172" spans="2:20" customFormat="1" ht="25.5" x14ac:dyDescent="0.2">
      <c r="B172" s="35">
        <v>172</v>
      </c>
      <c r="C172" s="36" t="s">
        <v>45</v>
      </c>
      <c r="D172" s="36" t="s">
        <v>204</v>
      </c>
      <c r="E172" s="37" t="s">
        <v>217</v>
      </c>
      <c r="F172" s="38">
        <v>44180</v>
      </c>
      <c r="G172" s="38">
        <v>44657</v>
      </c>
      <c r="H172" s="39">
        <f t="shared" si="32"/>
        <v>1.3068493150684932</v>
      </c>
      <c r="I172" s="35">
        <v>15</v>
      </c>
      <c r="J172" s="40">
        <v>0.05</v>
      </c>
      <c r="K172" s="41">
        <f t="shared" si="31"/>
        <v>6.3333333333333325E-2</v>
      </c>
      <c r="L172" s="90">
        <v>40000</v>
      </c>
      <c r="M172" s="90">
        <v>39258</v>
      </c>
      <c r="N172" s="42">
        <v>0</v>
      </c>
      <c r="O172" s="43">
        <f t="shared" si="27"/>
        <v>40000</v>
      </c>
      <c r="P172" s="43">
        <f t="shared" si="34"/>
        <v>3310.6849315068489</v>
      </c>
      <c r="Q172" s="43">
        <f t="shared" si="28"/>
        <v>36689.315068493153</v>
      </c>
      <c r="R172" s="40">
        <v>0.05</v>
      </c>
      <c r="S172" s="44">
        <f t="shared" si="33"/>
        <v>34854.849315068495</v>
      </c>
      <c r="T172" s="121"/>
    </row>
    <row r="173" spans="2:20" customFormat="1" x14ac:dyDescent="0.2">
      <c r="B173" s="35">
        <v>173</v>
      </c>
      <c r="C173" s="36" t="s">
        <v>45</v>
      </c>
      <c r="D173" s="36" t="s">
        <v>466</v>
      </c>
      <c r="E173" s="37" t="s">
        <v>61</v>
      </c>
      <c r="F173" s="38">
        <v>40070</v>
      </c>
      <c r="G173" s="38">
        <v>44657</v>
      </c>
      <c r="H173" s="39">
        <f t="shared" si="32"/>
        <v>12.567123287671233</v>
      </c>
      <c r="I173" s="35">
        <v>15</v>
      </c>
      <c r="J173" s="40">
        <v>0.05</v>
      </c>
      <c r="K173" s="41">
        <f t="shared" si="31"/>
        <v>6.3333333333333325E-2</v>
      </c>
      <c r="L173" s="90">
        <v>1000</v>
      </c>
      <c r="M173" s="90">
        <v>0</v>
      </c>
      <c r="N173" s="42">
        <v>0</v>
      </c>
      <c r="O173" s="43">
        <f t="shared" si="27"/>
        <v>1000</v>
      </c>
      <c r="P173" s="43">
        <f t="shared" si="34"/>
        <v>795.91780821917791</v>
      </c>
      <c r="Q173" s="43">
        <f t="shared" si="28"/>
        <v>204.08219178082209</v>
      </c>
      <c r="R173" s="40">
        <v>0.05</v>
      </c>
      <c r="S173" s="44">
        <f t="shared" si="33"/>
        <v>0</v>
      </c>
      <c r="T173" s="121"/>
    </row>
    <row r="174" spans="2:20" customFormat="1" ht="25.5" x14ac:dyDescent="0.2">
      <c r="B174" s="35">
        <v>174</v>
      </c>
      <c r="C174" s="36" t="s">
        <v>45</v>
      </c>
      <c r="D174" s="36" t="s">
        <v>466</v>
      </c>
      <c r="E174" s="37" t="s">
        <v>221</v>
      </c>
      <c r="F174" s="38">
        <v>42993</v>
      </c>
      <c r="G174" s="38">
        <v>44657</v>
      </c>
      <c r="H174" s="39">
        <f t="shared" si="32"/>
        <v>4.558904109589041</v>
      </c>
      <c r="I174" s="35">
        <v>15</v>
      </c>
      <c r="J174" s="40">
        <v>0.05</v>
      </c>
      <c r="K174" s="41">
        <f t="shared" si="31"/>
        <v>6.3333333333333325E-2</v>
      </c>
      <c r="L174" s="90">
        <v>502542</v>
      </c>
      <c r="M174" s="90">
        <v>333421</v>
      </c>
      <c r="N174" s="42">
        <v>0.04</v>
      </c>
      <c r="O174" s="43">
        <f t="shared" si="27"/>
        <v>522643.68</v>
      </c>
      <c r="P174" s="43">
        <f t="shared" si="34"/>
        <v>150903.21997150683</v>
      </c>
      <c r="Q174" s="43">
        <f t="shared" si="28"/>
        <v>371740.46002849319</v>
      </c>
      <c r="R174" s="40">
        <v>0.05</v>
      </c>
      <c r="S174" s="44">
        <f t="shared" si="33"/>
        <v>353153.43702706852</v>
      </c>
      <c r="T174" s="121"/>
    </row>
    <row r="175" spans="2:20" customFormat="1" ht="25.5" x14ac:dyDescent="0.2">
      <c r="B175" s="35">
        <v>175</v>
      </c>
      <c r="C175" s="36" t="s">
        <v>45</v>
      </c>
      <c r="D175" s="36" t="s">
        <v>466</v>
      </c>
      <c r="E175" s="37" t="s">
        <v>222</v>
      </c>
      <c r="F175" s="38">
        <v>43791</v>
      </c>
      <c r="G175" s="38">
        <v>44657</v>
      </c>
      <c r="H175" s="39">
        <f t="shared" si="32"/>
        <v>2.3726027397260272</v>
      </c>
      <c r="I175" s="35">
        <v>15</v>
      </c>
      <c r="J175" s="40">
        <v>0.05</v>
      </c>
      <c r="K175" s="41">
        <f t="shared" si="31"/>
        <v>6.3333333333333325E-2</v>
      </c>
      <c r="L175" s="90">
        <v>520000</v>
      </c>
      <c r="M175" s="90">
        <v>452919</v>
      </c>
      <c r="N175" s="42">
        <v>0.01</v>
      </c>
      <c r="O175" s="43">
        <f t="shared" si="27"/>
        <v>525200</v>
      </c>
      <c r="P175" s="43">
        <f t="shared" si="34"/>
        <v>78919.094063926925</v>
      </c>
      <c r="Q175" s="43">
        <f t="shared" si="28"/>
        <v>446280.90593607305</v>
      </c>
      <c r="R175" s="40">
        <v>0.05</v>
      </c>
      <c r="S175" s="44">
        <f t="shared" si="33"/>
        <v>423966.86063926935</v>
      </c>
      <c r="T175" s="121"/>
    </row>
    <row r="176" spans="2:20" customFormat="1" x14ac:dyDescent="0.2">
      <c r="B176" s="35">
        <v>176</v>
      </c>
      <c r="C176" s="36" t="s">
        <v>45</v>
      </c>
      <c r="D176" s="36" t="s">
        <v>223</v>
      </c>
      <c r="E176" s="37" t="s">
        <v>111</v>
      </c>
      <c r="F176" s="38">
        <v>39142</v>
      </c>
      <c r="G176" s="38">
        <v>44657</v>
      </c>
      <c r="H176" s="39">
        <f t="shared" si="32"/>
        <v>15.109589041095891</v>
      </c>
      <c r="I176" s="35">
        <v>5</v>
      </c>
      <c r="J176" s="40">
        <v>0.05</v>
      </c>
      <c r="K176" s="41">
        <f t="shared" si="31"/>
        <v>0.19</v>
      </c>
      <c r="L176" s="90">
        <v>0</v>
      </c>
      <c r="M176" s="90">
        <v>0</v>
      </c>
      <c r="N176" s="42">
        <v>0</v>
      </c>
      <c r="O176" s="43">
        <f t="shared" si="27"/>
        <v>0</v>
      </c>
      <c r="P176" s="43">
        <f t="shared" si="34"/>
        <v>0</v>
      </c>
      <c r="Q176" s="43">
        <f t="shared" si="28"/>
        <v>0</v>
      </c>
      <c r="R176" s="40">
        <v>0.05</v>
      </c>
      <c r="S176" s="44">
        <f t="shared" si="33"/>
        <v>0</v>
      </c>
      <c r="T176" s="121"/>
    </row>
    <row r="177" spans="2:26" x14ac:dyDescent="0.2">
      <c r="B177" s="35">
        <v>177</v>
      </c>
      <c r="C177" s="36" t="s">
        <v>45</v>
      </c>
      <c r="D177" s="36" t="s">
        <v>223</v>
      </c>
      <c r="E177" s="37" t="s">
        <v>112</v>
      </c>
      <c r="F177" s="38">
        <v>39522</v>
      </c>
      <c r="G177" s="38">
        <v>44657</v>
      </c>
      <c r="H177" s="39">
        <f t="shared" si="32"/>
        <v>14.068493150684931</v>
      </c>
      <c r="I177" s="35">
        <v>5</v>
      </c>
      <c r="J177" s="40">
        <v>0.05</v>
      </c>
      <c r="K177" s="41">
        <f t="shared" si="31"/>
        <v>0.19</v>
      </c>
      <c r="L177" s="90">
        <v>0</v>
      </c>
      <c r="M177" s="90">
        <v>0</v>
      </c>
      <c r="N177" s="42">
        <v>0</v>
      </c>
      <c r="O177" s="43">
        <f t="shared" si="27"/>
        <v>0</v>
      </c>
      <c r="P177" s="43">
        <f t="shared" si="34"/>
        <v>0</v>
      </c>
      <c r="Q177" s="43">
        <f t="shared" si="28"/>
        <v>0</v>
      </c>
      <c r="R177" s="40">
        <v>0.05</v>
      </c>
      <c r="S177" s="44">
        <f t="shared" si="33"/>
        <v>0</v>
      </c>
      <c r="T177" s="121"/>
      <c r="W177"/>
      <c r="X177"/>
      <c r="Y177"/>
      <c r="Z177"/>
    </row>
    <row r="178" spans="2:26" x14ac:dyDescent="0.2">
      <c r="B178" s="35">
        <v>178</v>
      </c>
      <c r="C178" s="36" t="s">
        <v>45</v>
      </c>
      <c r="D178" s="36" t="s">
        <v>223</v>
      </c>
      <c r="E178" s="37" t="s">
        <v>58</v>
      </c>
      <c r="F178" s="38">
        <v>39846</v>
      </c>
      <c r="G178" s="38">
        <v>44657</v>
      </c>
      <c r="H178" s="39">
        <f t="shared" si="32"/>
        <v>13.180821917808219</v>
      </c>
      <c r="I178" s="35">
        <v>5</v>
      </c>
      <c r="J178" s="40">
        <v>0.05</v>
      </c>
      <c r="K178" s="41">
        <f t="shared" si="31"/>
        <v>0.19</v>
      </c>
      <c r="L178" s="90">
        <v>0</v>
      </c>
      <c r="M178" s="90">
        <v>0</v>
      </c>
      <c r="N178" s="42">
        <v>0</v>
      </c>
      <c r="O178" s="43">
        <f t="shared" si="27"/>
        <v>0</v>
      </c>
      <c r="P178" s="43">
        <f t="shared" si="34"/>
        <v>0</v>
      </c>
      <c r="Q178" s="43">
        <f t="shared" si="28"/>
        <v>0</v>
      </c>
      <c r="R178" s="40">
        <v>0.05</v>
      </c>
      <c r="S178" s="44">
        <f t="shared" si="33"/>
        <v>0</v>
      </c>
      <c r="T178" s="121"/>
      <c r="W178"/>
      <c r="X178"/>
      <c r="Y178"/>
      <c r="Z178"/>
    </row>
    <row r="179" spans="2:26" x14ac:dyDescent="0.2">
      <c r="B179" s="35">
        <v>179</v>
      </c>
      <c r="C179" s="36" t="s">
        <v>45</v>
      </c>
      <c r="D179" s="36" t="s">
        <v>223</v>
      </c>
      <c r="E179" s="37" t="s">
        <v>61</v>
      </c>
      <c r="F179" s="38">
        <v>40238</v>
      </c>
      <c r="G179" s="38">
        <v>44657</v>
      </c>
      <c r="H179" s="39">
        <f t="shared" si="32"/>
        <v>12.106849315068493</v>
      </c>
      <c r="I179" s="35">
        <v>5</v>
      </c>
      <c r="J179" s="40">
        <v>0.05</v>
      </c>
      <c r="K179" s="41">
        <f t="shared" si="31"/>
        <v>0.19</v>
      </c>
      <c r="L179" s="90">
        <v>0</v>
      </c>
      <c r="M179" s="90">
        <v>0</v>
      </c>
      <c r="N179" s="42">
        <v>0</v>
      </c>
      <c r="O179" s="43">
        <f t="shared" si="27"/>
        <v>0</v>
      </c>
      <c r="P179" s="43">
        <f t="shared" si="34"/>
        <v>0</v>
      </c>
      <c r="Q179" s="43">
        <f t="shared" si="28"/>
        <v>0</v>
      </c>
      <c r="R179" s="40">
        <v>0.05</v>
      </c>
      <c r="S179" s="44">
        <f t="shared" si="33"/>
        <v>0</v>
      </c>
      <c r="T179" s="121"/>
      <c r="W179"/>
      <c r="X179"/>
      <c r="Y179"/>
      <c r="Z179"/>
    </row>
    <row r="180" spans="2:26" x14ac:dyDescent="0.2">
      <c r="B180" s="35">
        <v>180</v>
      </c>
      <c r="C180" s="36" t="s">
        <v>45</v>
      </c>
      <c r="D180" s="36" t="s">
        <v>223</v>
      </c>
      <c r="E180" s="37" t="s">
        <v>60</v>
      </c>
      <c r="F180" s="38">
        <v>40941</v>
      </c>
      <c r="G180" s="38">
        <v>44657</v>
      </c>
      <c r="H180" s="39">
        <f t="shared" si="32"/>
        <v>10.180821917808219</v>
      </c>
      <c r="I180" s="35">
        <v>5</v>
      </c>
      <c r="J180" s="40">
        <v>0.05</v>
      </c>
      <c r="K180" s="41">
        <f t="shared" si="31"/>
        <v>0.19</v>
      </c>
      <c r="L180" s="90">
        <v>0</v>
      </c>
      <c r="M180" s="90">
        <v>0</v>
      </c>
      <c r="N180" s="42">
        <v>0</v>
      </c>
      <c r="O180" s="43">
        <f t="shared" si="27"/>
        <v>0</v>
      </c>
      <c r="P180" s="43">
        <f t="shared" si="34"/>
        <v>0</v>
      </c>
      <c r="Q180" s="43">
        <f t="shared" si="28"/>
        <v>0</v>
      </c>
      <c r="R180" s="40">
        <v>0.05</v>
      </c>
      <c r="S180" s="44">
        <f t="shared" si="33"/>
        <v>0</v>
      </c>
      <c r="T180" s="121"/>
      <c r="W180"/>
      <c r="X180"/>
      <c r="Y180"/>
      <c r="Z180"/>
    </row>
    <row r="181" spans="2:26" x14ac:dyDescent="0.2">
      <c r="B181" s="35">
        <v>181</v>
      </c>
      <c r="C181" s="36" t="s">
        <v>45</v>
      </c>
      <c r="D181" s="36" t="s">
        <v>223</v>
      </c>
      <c r="E181" s="37" t="s">
        <v>62</v>
      </c>
      <c r="F181" s="38">
        <v>41348</v>
      </c>
      <c r="G181" s="38">
        <v>44657</v>
      </c>
      <c r="H181" s="39">
        <f t="shared" si="32"/>
        <v>9.0657534246575349</v>
      </c>
      <c r="I181" s="35">
        <v>5</v>
      </c>
      <c r="J181" s="40">
        <v>0.05</v>
      </c>
      <c r="K181" s="41">
        <f t="shared" si="31"/>
        <v>0.19</v>
      </c>
      <c r="L181" s="90">
        <v>0</v>
      </c>
      <c r="M181" s="90">
        <v>0</v>
      </c>
      <c r="N181" s="42">
        <v>0</v>
      </c>
      <c r="O181" s="43">
        <f t="shared" si="27"/>
        <v>0</v>
      </c>
      <c r="P181" s="43">
        <f t="shared" si="34"/>
        <v>0</v>
      </c>
      <c r="Q181" s="43">
        <f t="shared" si="28"/>
        <v>0</v>
      </c>
      <c r="R181" s="40">
        <v>0.05</v>
      </c>
      <c r="S181" s="44">
        <f t="shared" si="33"/>
        <v>0</v>
      </c>
      <c r="T181" s="121"/>
      <c r="W181"/>
      <c r="X181"/>
      <c r="Y181"/>
      <c r="Z181"/>
    </row>
    <row r="182" spans="2:26" x14ac:dyDescent="0.2">
      <c r="B182" s="35">
        <v>182</v>
      </c>
      <c r="C182" s="36" t="s">
        <v>45</v>
      </c>
      <c r="D182" s="36" t="s">
        <v>504</v>
      </c>
      <c r="E182" s="37" t="s">
        <v>505</v>
      </c>
      <c r="F182" s="38">
        <v>42444</v>
      </c>
      <c r="G182" s="38">
        <v>44657</v>
      </c>
      <c r="H182" s="39">
        <f t="shared" si="32"/>
        <v>6.0630136986301366</v>
      </c>
      <c r="I182" s="35">
        <v>20</v>
      </c>
      <c r="J182" s="40">
        <v>0.05</v>
      </c>
      <c r="K182" s="41">
        <f t="shared" si="31"/>
        <v>4.7500000000000001E-2</v>
      </c>
      <c r="L182" s="90">
        <v>3046595</v>
      </c>
      <c r="M182" s="90">
        <v>2073368</v>
      </c>
      <c r="N182" s="42">
        <v>0.05</v>
      </c>
      <c r="O182" s="43">
        <f t="shared" ref="O182" si="35">L182*(1+N182)</f>
        <v>3198924.75</v>
      </c>
      <c r="P182" s="43">
        <f t="shared" ref="P182" si="36">O182*K182*H182</f>
        <v>921268.41755650681</v>
      </c>
      <c r="Q182" s="43">
        <f t="shared" ref="Q182" si="37">MAX(O182-P182,0)</f>
        <v>2277656.3324434934</v>
      </c>
      <c r="R182" s="40">
        <v>0.05</v>
      </c>
      <c r="S182" s="44">
        <f t="shared" ref="S182" si="38">IF(M182&lt;=0,0,IF(Q182&lt;=O182*J182,O182*J182,Q182*(1-R182)))</f>
        <v>2163773.5158213186</v>
      </c>
      <c r="T182" s="121"/>
      <c r="W182"/>
      <c r="X182"/>
      <c r="Y182"/>
      <c r="Z182"/>
    </row>
    <row r="183" spans="2:26" s="193" customFormat="1" x14ac:dyDescent="0.2">
      <c r="B183" s="185">
        <v>183</v>
      </c>
      <c r="C183" s="184" t="s">
        <v>226</v>
      </c>
      <c r="D183" s="184" t="s">
        <v>0</v>
      </c>
      <c r="E183" s="186" t="s">
        <v>227</v>
      </c>
      <c r="F183" s="59">
        <v>43678</v>
      </c>
      <c r="G183" s="38">
        <v>44657</v>
      </c>
      <c r="H183" s="80">
        <f t="shared" si="32"/>
        <v>2.6821917808219178</v>
      </c>
      <c r="I183" s="35">
        <v>15</v>
      </c>
      <c r="J183" s="40">
        <v>0.05</v>
      </c>
      <c r="K183" s="41">
        <f t="shared" si="31"/>
        <v>6.3333333333333325E-2</v>
      </c>
      <c r="L183" s="90">
        <v>626000</v>
      </c>
      <c r="M183" s="90">
        <v>563312.8237037037</v>
      </c>
      <c r="N183" s="189">
        <v>0.02</v>
      </c>
      <c r="O183" s="190">
        <f t="shared" si="27"/>
        <v>638520</v>
      </c>
      <c r="P183" s="190">
        <f t="shared" si="34"/>
        <v>108466.76273972601</v>
      </c>
      <c r="Q183" s="190">
        <f t="shared" si="28"/>
        <v>530053.23726027401</v>
      </c>
      <c r="R183" s="187">
        <v>0.05</v>
      </c>
      <c r="S183" s="191">
        <f t="shared" si="33"/>
        <v>503550.57539726025</v>
      </c>
      <c r="T183" s="192"/>
    </row>
    <row r="184" spans="2:26" s="193" customFormat="1" x14ac:dyDescent="0.2">
      <c r="B184" s="185">
        <v>184</v>
      </c>
      <c r="C184" s="184" t="s">
        <v>226</v>
      </c>
      <c r="D184" s="184" t="s">
        <v>0</v>
      </c>
      <c r="E184" s="186" t="s">
        <v>228</v>
      </c>
      <c r="F184" s="59">
        <v>43678</v>
      </c>
      <c r="G184" s="38">
        <v>44657</v>
      </c>
      <c r="H184" s="39">
        <f t="shared" si="32"/>
        <v>2.6821917808219178</v>
      </c>
      <c r="I184" s="35">
        <v>5</v>
      </c>
      <c r="J184" s="40">
        <v>0.05</v>
      </c>
      <c r="K184" s="41">
        <f t="shared" si="31"/>
        <v>0.19</v>
      </c>
      <c r="L184" s="90">
        <v>49000</v>
      </c>
      <c r="M184" s="90">
        <v>44093.176296296297</v>
      </c>
      <c r="N184" s="189">
        <v>0.02</v>
      </c>
      <c r="O184" s="190">
        <f t="shared" si="27"/>
        <v>49980</v>
      </c>
      <c r="P184" s="190">
        <f t="shared" si="34"/>
        <v>25470.629589041098</v>
      </c>
      <c r="Q184" s="190">
        <f t="shared" si="28"/>
        <v>24509.370410958902</v>
      </c>
      <c r="R184" s="187">
        <v>0.05</v>
      </c>
      <c r="S184" s="191">
        <f t="shared" si="33"/>
        <v>23283.901890410954</v>
      </c>
      <c r="T184" s="192"/>
    </row>
    <row r="185" spans="2:26" x14ac:dyDescent="0.2">
      <c r="B185" s="35">
        <v>185</v>
      </c>
      <c r="C185" s="36" t="s">
        <v>226</v>
      </c>
      <c r="D185" s="36" t="s">
        <v>204</v>
      </c>
      <c r="E185" s="37" t="s">
        <v>231</v>
      </c>
      <c r="F185" s="38">
        <v>44089</v>
      </c>
      <c r="G185" s="38">
        <v>44657</v>
      </c>
      <c r="H185" s="39">
        <f t="shared" si="32"/>
        <v>1.5561643835616439</v>
      </c>
      <c r="I185" s="35">
        <v>15</v>
      </c>
      <c r="J185" s="40">
        <v>0.05</v>
      </c>
      <c r="K185" s="41">
        <f t="shared" si="31"/>
        <v>6.3333333333333325E-2</v>
      </c>
      <c r="L185" s="90">
        <v>795000</v>
      </c>
      <c r="M185" s="90">
        <v>767701.44512195117</v>
      </c>
      <c r="N185" s="42">
        <v>0</v>
      </c>
      <c r="O185" s="43">
        <f t="shared" si="27"/>
        <v>795000</v>
      </c>
      <c r="P185" s="43">
        <f t="shared" si="34"/>
        <v>78352.876712328754</v>
      </c>
      <c r="Q185" s="43">
        <f t="shared" si="28"/>
        <v>716647.12328767125</v>
      </c>
      <c r="R185" s="40">
        <v>0.05</v>
      </c>
      <c r="S185" s="44">
        <f t="shared" si="33"/>
        <v>680814.76712328766</v>
      </c>
      <c r="T185" s="121"/>
      <c r="W185"/>
      <c r="X185"/>
      <c r="Y185"/>
      <c r="Z185"/>
    </row>
    <row r="186" spans="2:26" ht="38.25" x14ac:dyDescent="0.2">
      <c r="B186" s="35">
        <v>186</v>
      </c>
      <c r="C186" s="36" t="s">
        <v>226</v>
      </c>
      <c r="D186" s="36" t="s">
        <v>204</v>
      </c>
      <c r="E186" s="37" t="s">
        <v>232</v>
      </c>
      <c r="F186" s="38">
        <v>44089</v>
      </c>
      <c r="G186" s="38">
        <v>44657</v>
      </c>
      <c r="H186" s="39">
        <f t="shared" si="32"/>
        <v>1.5561643835616439</v>
      </c>
      <c r="I186" s="35">
        <v>15</v>
      </c>
      <c r="J186" s="40">
        <v>0.05</v>
      </c>
      <c r="K186" s="41">
        <f t="shared" si="31"/>
        <v>6.3333333333333325E-2</v>
      </c>
      <c r="L186" s="90">
        <v>25000</v>
      </c>
      <c r="M186" s="90">
        <v>24141.554878048781</v>
      </c>
      <c r="N186" s="42">
        <v>0</v>
      </c>
      <c r="O186" s="43">
        <f t="shared" si="27"/>
        <v>25000</v>
      </c>
      <c r="P186" s="43">
        <f t="shared" si="34"/>
        <v>2463.9269406392691</v>
      </c>
      <c r="Q186" s="43">
        <f t="shared" si="28"/>
        <v>22536.07305936073</v>
      </c>
      <c r="R186" s="40">
        <v>0.05</v>
      </c>
      <c r="S186" s="44">
        <f t="shared" si="33"/>
        <v>21409.269406392694</v>
      </c>
      <c r="T186" s="121"/>
      <c r="W186"/>
      <c r="X186"/>
      <c r="Y186"/>
      <c r="Z186"/>
    </row>
    <row r="187" spans="2:26" x14ac:dyDescent="0.2">
      <c r="B187" s="35">
        <v>187</v>
      </c>
      <c r="C187" s="36" t="s">
        <v>233</v>
      </c>
      <c r="D187" s="36" t="s">
        <v>1</v>
      </c>
      <c r="E187" s="37" t="s">
        <v>63</v>
      </c>
      <c r="F187" s="38">
        <v>41718</v>
      </c>
      <c r="G187" s="38">
        <v>44657</v>
      </c>
      <c r="H187" s="39">
        <f t="shared" si="32"/>
        <v>8.0520547945205472</v>
      </c>
      <c r="I187" s="35">
        <v>5</v>
      </c>
      <c r="J187" s="40">
        <v>0.05</v>
      </c>
      <c r="K187" s="41">
        <f t="shared" si="31"/>
        <v>0.19</v>
      </c>
      <c r="L187" s="90">
        <v>727152.3</v>
      </c>
      <c r="M187" s="90">
        <v>484237.30000000005</v>
      </c>
      <c r="N187" s="42">
        <v>0</v>
      </c>
      <c r="O187" s="43">
        <f t="shared" si="27"/>
        <v>727152.3</v>
      </c>
      <c r="P187" s="43">
        <f t="shared" si="34"/>
        <v>1112463.3310767123</v>
      </c>
      <c r="Q187" s="43">
        <f t="shared" si="28"/>
        <v>0</v>
      </c>
      <c r="R187" s="40">
        <v>0.05</v>
      </c>
      <c r="S187" s="44">
        <f t="shared" si="33"/>
        <v>36357.615000000005</v>
      </c>
      <c r="T187" s="121"/>
      <c r="W187"/>
      <c r="X187"/>
      <c r="Y187"/>
      <c r="Z187"/>
    </row>
    <row r="188" spans="2:26" ht="25.5" x14ac:dyDescent="0.2">
      <c r="B188" s="35">
        <v>188</v>
      </c>
      <c r="C188" s="36" t="s">
        <v>233</v>
      </c>
      <c r="D188" s="36" t="s">
        <v>1</v>
      </c>
      <c r="E188" s="37" t="s">
        <v>234</v>
      </c>
      <c r="F188" s="38">
        <v>42093</v>
      </c>
      <c r="G188" s="38">
        <v>44657</v>
      </c>
      <c r="H188" s="39">
        <f t="shared" si="32"/>
        <v>7.0246575342465754</v>
      </c>
      <c r="I188" s="35">
        <v>8</v>
      </c>
      <c r="J188" s="40">
        <v>0.05</v>
      </c>
      <c r="K188" s="41">
        <f t="shared" si="31"/>
        <v>0.11874999999999999</v>
      </c>
      <c r="L188" s="116">
        <v>168736.91824614437</v>
      </c>
      <c r="M188" s="45">
        <v>120603.21311913966</v>
      </c>
      <c r="N188" s="42">
        <v>7.0000000000000007E-2</v>
      </c>
      <c r="O188" s="43">
        <f t="shared" si="27"/>
        <v>180548.50252337448</v>
      </c>
      <c r="P188" s="43">
        <f t="shared" si="34"/>
        <v>150609.60357754643</v>
      </c>
      <c r="Q188" s="43">
        <f t="shared" si="28"/>
        <v>29938.898945828056</v>
      </c>
      <c r="R188" s="40">
        <v>0.05</v>
      </c>
      <c r="S188" s="44">
        <f t="shared" si="33"/>
        <v>28441.95399853665</v>
      </c>
      <c r="T188" s="121"/>
      <c r="V188" s="147" t="s">
        <v>237</v>
      </c>
      <c r="W188" s="147"/>
      <c r="X188" s="147"/>
      <c r="Y188"/>
      <c r="Z188"/>
    </row>
    <row r="189" spans="2:26" x14ac:dyDescent="0.2">
      <c r="B189" s="35">
        <v>189</v>
      </c>
      <c r="C189" s="36" t="s">
        <v>233</v>
      </c>
      <c r="D189" s="36" t="s">
        <v>1</v>
      </c>
      <c r="E189" s="37" t="s">
        <v>235</v>
      </c>
      <c r="F189" s="38">
        <v>42093</v>
      </c>
      <c r="G189" s="38">
        <v>44657</v>
      </c>
      <c r="H189" s="39">
        <f t="shared" si="32"/>
        <v>7.0246575342465754</v>
      </c>
      <c r="I189" s="35">
        <v>20</v>
      </c>
      <c r="J189" s="40">
        <v>0.05</v>
      </c>
      <c r="K189" s="41">
        <f t="shared" si="31"/>
        <v>4.7500000000000001E-2</v>
      </c>
      <c r="L189" s="116">
        <v>357433.00684849051</v>
      </c>
      <c r="M189" s="45">
        <v>255472.06591672127</v>
      </c>
      <c r="N189" s="42">
        <v>0.14000000000000001</v>
      </c>
      <c r="O189" s="43">
        <f t="shared" si="27"/>
        <v>407473.62780727923</v>
      </c>
      <c r="P189" s="43">
        <f t="shared" si="34"/>
        <v>135962.22775520146</v>
      </c>
      <c r="Q189" s="43">
        <f t="shared" si="28"/>
        <v>271511.40005207778</v>
      </c>
      <c r="R189" s="40">
        <v>0.05</v>
      </c>
      <c r="S189" s="44">
        <f t="shared" si="33"/>
        <v>257935.83004947388</v>
      </c>
      <c r="T189" s="121"/>
      <c r="V189" s="147"/>
      <c r="W189" s="147"/>
      <c r="X189" s="147"/>
      <c r="Y189"/>
      <c r="Z189"/>
    </row>
    <row r="190" spans="2:26" x14ac:dyDescent="0.2">
      <c r="B190" s="35">
        <v>190</v>
      </c>
      <c r="C190" s="36" t="s">
        <v>233</v>
      </c>
      <c r="D190" s="36" t="s">
        <v>1</v>
      </c>
      <c r="E190" s="37" t="s">
        <v>236</v>
      </c>
      <c r="F190" s="38">
        <v>42093</v>
      </c>
      <c r="G190" s="38">
        <v>44657</v>
      </c>
      <c r="H190" s="39">
        <f t="shared" si="32"/>
        <v>7.0246575342465754</v>
      </c>
      <c r="I190" s="35">
        <v>15</v>
      </c>
      <c r="J190" s="40">
        <v>0.05</v>
      </c>
      <c r="K190" s="41">
        <f t="shared" si="31"/>
        <v>6.3333333333333325E-2</v>
      </c>
      <c r="L190" s="116">
        <v>377900.07490536512</v>
      </c>
      <c r="M190" s="45">
        <v>270100.72096413909</v>
      </c>
      <c r="N190" s="42">
        <v>7.0000000000000007E-2</v>
      </c>
      <c r="O190" s="43">
        <f t="shared" si="27"/>
        <v>404353.08014874073</v>
      </c>
      <c r="P190" s="43">
        <f t="shared" si="34"/>
        <v>179894.6543609685</v>
      </c>
      <c r="Q190" s="43">
        <f t="shared" si="28"/>
        <v>224458.42578777223</v>
      </c>
      <c r="R190" s="40">
        <v>0.05</v>
      </c>
      <c r="S190" s="44">
        <f t="shared" si="33"/>
        <v>213235.50449838361</v>
      </c>
      <c r="T190" s="121"/>
      <c r="V190" s="147"/>
      <c r="W190" s="147"/>
      <c r="X190" s="147"/>
      <c r="Y190"/>
      <c r="Z190"/>
    </row>
    <row r="191" spans="2:26" x14ac:dyDescent="0.2">
      <c r="B191" s="35">
        <v>191</v>
      </c>
      <c r="C191" s="36" t="s">
        <v>233</v>
      </c>
      <c r="D191" s="36" t="s">
        <v>1</v>
      </c>
      <c r="E191" s="37" t="s">
        <v>238</v>
      </c>
      <c r="F191" s="38">
        <v>42444</v>
      </c>
      <c r="G191" s="38">
        <v>44657</v>
      </c>
      <c r="H191" s="39">
        <f t="shared" si="32"/>
        <v>6.0630136986301366</v>
      </c>
      <c r="I191" s="35">
        <v>20</v>
      </c>
      <c r="J191" s="40">
        <v>0.05</v>
      </c>
      <c r="K191" s="41">
        <f t="shared" si="31"/>
        <v>4.7500000000000001E-2</v>
      </c>
      <c r="L191" s="90">
        <v>1329250</v>
      </c>
      <c r="M191" s="90">
        <v>1010613.017088082</v>
      </c>
      <c r="N191" s="42">
        <v>7.0000000000000007E-2</v>
      </c>
      <c r="O191" s="43">
        <f t="shared" si="27"/>
        <v>1422297.5</v>
      </c>
      <c r="P191" s="43">
        <f t="shared" si="34"/>
        <v>409611.93823630136</v>
      </c>
      <c r="Q191" s="43">
        <f t="shared" si="28"/>
        <v>1012685.5617636987</v>
      </c>
      <c r="R191" s="40">
        <v>0.05</v>
      </c>
      <c r="S191" s="44">
        <f t="shared" si="33"/>
        <v>962051.2836755137</v>
      </c>
      <c r="T191" s="121"/>
      <c r="W191"/>
      <c r="X191"/>
      <c r="Y191"/>
      <c r="Z191"/>
    </row>
    <row r="192" spans="2:26" ht="25.5" x14ac:dyDescent="0.2">
      <c r="B192" s="35">
        <v>192</v>
      </c>
      <c r="C192" s="36" t="s">
        <v>233</v>
      </c>
      <c r="D192" s="36" t="s">
        <v>1</v>
      </c>
      <c r="E192" s="37" t="s">
        <v>239</v>
      </c>
      <c r="F192" s="38">
        <v>42444</v>
      </c>
      <c r="G192" s="38">
        <v>44657</v>
      </c>
      <c r="H192" s="39">
        <f t="shared" si="32"/>
        <v>6.0630136986301366</v>
      </c>
      <c r="I192" s="35">
        <v>15</v>
      </c>
      <c r="J192" s="40">
        <v>0.05</v>
      </c>
      <c r="K192" s="41">
        <f t="shared" si="31"/>
        <v>6.3333333333333325E-2</v>
      </c>
      <c r="L192" s="90">
        <v>530882</v>
      </c>
      <c r="M192" s="90">
        <v>403623.29113240942</v>
      </c>
      <c r="N192" s="42">
        <v>7.0000000000000007E-2</v>
      </c>
      <c r="O192" s="43">
        <f t="shared" si="27"/>
        <v>568043.74</v>
      </c>
      <c r="P192" s="43">
        <f t="shared" si="34"/>
        <v>218123.60854593603</v>
      </c>
      <c r="Q192" s="43">
        <f t="shared" si="28"/>
        <v>349920.13145406393</v>
      </c>
      <c r="R192" s="40">
        <v>0.05</v>
      </c>
      <c r="S192" s="44">
        <f t="shared" si="33"/>
        <v>332424.12488136074</v>
      </c>
      <c r="T192" s="121"/>
      <c r="W192"/>
      <c r="X192"/>
      <c r="Y192"/>
      <c r="Z192"/>
    </row>
    <row r="193" spans="2:26" ht="25.5" x14ac:dyDescent="0.2">
      <c r="B193" s="35">
        <v>193</v>
      </c>
      <c r="C193" s="36" t="s">
        <v>233</v>
      </c>
      <c r="D193" s="36" t="s">
        <v>1</v>
      </c>
      <c r="E193" s="37" t="s">
        <v>240</v>
      </c>
      <c r="F193" s="38">
        <v>42444</v>
      </c>
      <c r="G193" s="38">
        <v>44657</v>
      </c>
      <c r="H193" s="39">
        <f t="shared" si="32"/>
        <v>6.0630136986301366</v>
      </c>
      <c r="I193" s="35">
        <v>15</v>
      </c>
      <c r="J193" s="40">
        <v>0.05</v>
      </c>
      <c r="K193" s="41">
        <f t="shared" si="31"/>
        <v>6.3333333333333325E-2</v>
      </c>
      <c r="L193" s="90">
        <v>1210640</v>
      </c>
      <c r="M193" s="90">
        <v>920435.24017868401</v>
      </c>
      <c r="N193" s="42">
        <v>7.0000000000000007E-2</v>
      </c>
      <c r="O193" s="43">
        <f t="shared" ref="O193:O256" si="39">L193*(1+N193)</f>
        <v>1295384.8</v>
      </c>
      <c r="P193" s="43">
        <f t="shared" si="34"/>
        <v>497415.93320182641</v>
      </c>
      <c r="Q193" s="43">
        <f t="shared" ref="Q193:Q256" si="40">MAX(O193-P193,0)</f>
        <v>797968.86679817364</v>
      </c>
      <c r="R193" s="40">
        <v>0.05</v>
      </c>
      <c r="S193" s="44">
        <f t="shared" si="33"/>
        <v>758070.42345826491</v>
      </c>
      <c r="T193" s="121"/>
      <c r="W193"/>
      <c r="X193"/>
      <c r="Y193"/>
      <c r="Z193"/>
    </row>
    <row r="194" spans="2:26" ht="25.5" x14ac:dyDescent="0.2">
      <c r="B194" s="35">
        <v>194</v>
      </c>
      <c r="C194" s="36" t="s">
        <v>233</v>
      </c>
      <c r="D194" s="36" t="s">
        <v>1</v>
      </c>
      <c r="E194" s="37" t="s">
        <v>241</v>
      </c>
      <c r="F194" s="38">
        <v>42444</v>
      </c>
      <c r="G194" s="38">
        <v>44657</v>
      </c>
      <c r="H194" s="39">
        <f t="shared" si="32"/>
        <v>6.0630136986301366</v>
      </c>
      <c r="I194" s="35">
        <v>15</v>
      </c>
      <c r="J194" s="40">
        <v>0.05</v>
      </c>
      <c r="K194" s="41">
        <f t="shared" si="31"/>
        <v>6.3333333333333325E-2</v>
      </c>
      <c r="L194" s="90">
        <v>1402528</v>
      </c>
      <c r="M194" s="90">
        <v>1066325.4117965121</v>
      </c>
      <c r="N194" s="42">
        <v>7.0000000000000007E-2</v>
      </c>
      <c r="O194" s="43">
        <f t="shared" si="39"/>
        <v>1500704.9600000002</v>
      </c>
      <c r="P194" s="43">
        <f t="shared" si="34"/>
        <v>576256.99957187206</v>
      </c>
      <c r="Q194" s="43">
        <f t="shared" si="40"/>
        <v>924447.96042812814</v>
      </c>
      <c r="R194" s="40">
        <v>0.05</v>
      </c>
      <c r="S194" s="44">
        <f t="shared" si="33"/>
        <v>878225.56240672164</v>
      </c>
      <c r="T194" s="121"/>
      <c r="W194"/>
      <c r="X194"/>
      <c r="Y194"/>
      <c r="Z194"/>
    </row>
    <row r="195" spans="2:26" ht="25.5" x14ac:dyDescent="0.2">
      <c r="B195" s="35">
        <v>195</v>
      </c>
      <c r="C195" s="36" t="s">
        <v>233</v>
      </c>
      <c r="D195" s="36" t="s">
        <v>1</v>
      </c>
      <c r="E195" s="37" t="s">
        <v>242</v>
      </c>
      <c r="F195" s="38">
        <v>42444</v>
      </c>
      <c r="G195" s="38">
        <v>44657</v>
      </c>
      <c r="H195" s="39">
        <f t="shared" si="32"/>
        <v>6.0630136986301366</v>
      </c>
      <c r="I195" s="35">
        <v>15</v>
      </c>
      <c r="J195" s="40">
        <v>0.05</v>
      </c>
      <c r="K195" s="41">
        <f t="shared" si="31"/>
        <v>6.3333333333333325E-2</v>
      </c>
      <c r="L195" s="90">
        <v>1252562</v>
      </c>
      <c r="M195" s="90">
        <v>952308.0398043124</v>
      </c>
      <c r="N195" s="42">
        <v>7.0000000000000007E-2</v>
      </c>
      <c r="O195" s="43">
        <f t="shared" si="39"/>
        <v>1340241.3400000001</v>
      </c>
      <c r="P195" s="43">
        <f t="shared" si="34"/>
        <v>514640.43491305929</v>
      </c>
      <c r="Q195" s="43">
        <f t="shared" si="40"/>
        <v>825600.90508694085</v>
      </c>
      <c r="R195" s="40">
        <v>0.05</v>
      </c>
      <c r="S195" s="44">
        <f t="shared" si="33"/>
        <v>784320.85983259382</v>
      </c>
      <c r="T195" s="121"/>
      <c r="W195"/>
      <c r="X195"/>
      <c r="Y195"/>
      <c r="Z195"/>
    </row>
    <row r="196" spans="2:26" x14ac:dyDescent="0.2">
      <c r="B196" s="35">
        <v>196</v>
      </c>
      <c r="C196" s="36" t="s">
        <v>233</v>
      </c>
      <c r="D196" s="36" t="s">
        <v>1</v>
      </c>
      <c r="E196" s="37" t="s">
        <v>243</v>
      </c>
      <c r="F196" s="38">
        <v>42819</v>
      </c>
      <c r="G196" s="38">
        <v>44657</v>
      </c>
      <c r="H196" s="39">
        <f t="shared" si="32"/>
        <v>5.0356164383561648</v>
      </c>
      <c r="I196" s="35">
        <v>15</v>
      </c>
      <c r="J196" s="40">
        <v>0.05</v>
      </c>
      <c r="K196" s="41">
        <f t="shared" si="31"/>
        <v>6.3333333333333325E-2</v>
      </c>
      <c r="L196" s="90">
        <v>1073625</v>
      </c>
      <c r="M196" s="90">
        <v>868659</v>
      </c>
      <c r="N196" s="42">
        <v>0.03</v>
      </c>
      <c r="O196" s="43">
        <f t="shared" si="39"/>
        <v>1105833.75</v>
      </c>
      <c r="P196" s="43">
        <f t="shared" si="34"/>
        <v>352675.12527397263</v>
      </c>
      <c r="Q196" s="43">
        <f t="shared" si="40"/>
        <v>753158.62472602737</v>
      </c>
      <c r="R196" s="40">
        <v>0.05</v>
      </c>
      <c r="S196" s="44">
        <f t="shared" si="33"/>
        <v>715500.69348972593</v>
      </c>
      <c r="T196" s="121"/>
      <c r="W196"/>
      <c r="X196"/>
      <c r="Y196"/>
      <c r="Z196"/>
    </row>
    <row r="197" spans="2:26" ht="25.5" x14ac:dyDescent="0.2">
      <c r="B197" s="35">
        <v>197</v>
      </c>
      <c r="C197" s="36" t="s">
        <v>233</v>
      </c>
      <c r="D197" s="36" t="s">
        <v>1</v>
      </c>
      <c r="E197" s="37" t="s">
        <v>244</v>
      </c>
      <c r="F197" s="38">
        <v>43551</v>
      </c>
      <c r="G197" s="38">
        <v>44657</v>
      </c>
      <c r="H197" s="39">
        <f t="shared" si="32"/>
        <v>3.0301369863013701</v>
      </c>
      <c r="I197" s="35">
        <v>10</v>
      </c>
      <c r="J197" s="40">
        <v>0.05</v>
      </c>
      <c r="K197" s="41">
        <f t="shared" si="31"/>
        <v>9.5000000000000001E-2</v>
      </c>
      <c r="L197" s="90">
        <v>739880</v>
      </c>
      <c r="M197" s="90">
        <v>669111</v>
      </c>
      <c r="N197" s="42">
        <v>0</v>
      </c>
      <c r="O197" s="43">
        <f t="shared" si="39"/>
        <v>739880</v>
      </c>
      <c r="P197" s="43">
        <f t="shared" si="34"/>
        <v>212984.08657534249</v>
      </c>
      <c r="Q197" s="43">
        <f t="shared" si="40"/>
        <v>526895.91342465754</v>
      </c>
      <c r="R197" s="40">
        <v>0.05</v>
      </c>
      <c r="S197" s="44">
        <f t="shared" si="33"/>
        <v>500551.11775342462</v>
      </c>
      <c r="T197" s="121"/>
      <c r="W197"/>
      <c r="X197"/>
      <c r="Y197"/>
      <c r="Z197"/>
    </row>
    <row r="198" spans="2:26" x14ac:dyDescent="0.2">
      <c r="B198" s="35">
        <v>198</v>
      </c>
      <c r="C198" s="36" t="s">
        <v>233</v>
      </c>
      <c r="D198" s="36" t="s">
        <v>1</v>
      </c>
      <c r="E198" s="37" t="s">
        <v>245</v>
      </c>
      <c r="F198" s="38">
        <v>44180</v>
      </c>
      <c r="G198" s="38">
        <v>44657</v>
      </c>
      <c r="H198" s="39">
        <f t="shared" si="32"/>
        <v>1.3068493150684932</v>
      </c>
      <c r="I198" s="35">
        <v>15</v>
      </c>
      <c r="J198" s="40">
        <v>0.05</v>
      </c>
      <c r="K198" s="41">
        <f t="shared" ref="K198:K261" si="41">(1-J198)/I198</f>
        <v>6.3333333333333325E-2</v>
      </c>
      <c r="L198" s="90">
        <v>1150000</v>
      </c>
      <c r="M198" s="90">
        <v>1133987</v>
      </c>
      <c r="N198" s="42">
        <v>0</v>
      </c>
      <c r="O198" s="43">
        <f t="shared" si="39"/>
        <v>1150000</v>
      </c>
      <c r="P198" s="43">
        <f t="shared" si="34"/>
        <v>95182.191780821915</v>
      </c>
      <c r="Q198" s="43">
        <f t="shared" si="40"/>
        <v>1054817.8082191781</v>
      </c>
      <c r="R198" s="40">
        <v>0.05</v>
      </c>
      <c r="S198" s="44">
        <f t="shared" si="33"/>
        <v>1002076.9178082192</v>
      </c>
      <c r="T198" s="121"/>
      <c r="W198"/>
      <c r="X198"/>
      <c r="Y198"/>
      <c r="Z198"/>
    </row>
    <row r="199" spans="2:26" x14ac:dyDescent="0.2">
      <c r="B199" s="35">
        <v>199</v>
      </c>
      <c r="C199" s="36" t="s">
        <v>233</v>
      </c>
      <c r="D199" s="36" t="s">
        <v>65</v>
      </c>
      <c r="E199" s="37" t="s">
        <v>63</v>
      </c>
      <c r="F199" s="38">
        <v>41532</v>
      </c>
      <c r="G199" s="38">
        <v>44657</v>
      </c>
      <c r="H199" s="39">
        <f t="shared" ref="H199:H262" si="42">(G199-F199)/(EDATE(G199,12)-G199)</f>
        <v>8.5616438356164384</v>
      </c>
      <c r="I199" s="35">
        <v>5</v>
      </c>
      <c r="J199" s="40">
        <v>0.05</v>
      </c>
      <c r="K199" s="41">
        <f t="shared" si="41"/>
        <v>0.19</v>
      </c>
      <c r="L199" s="90">
        <v>190225</v>
      </c>
      <c r="M199" s="90">
        <v>99405</v>
      </c>
      <c r="N199" s="42">
        <v>0</v>
      </c>
      <c r="O199" s="43">
        <f t="shared" si="39"/>
        <v>190225</v>
      </c>
      <c r="P199" s="43">
        <f t="shared" si="34"/>
        <v>309441.35273972602</v>
      </c>
      <c r="Q199" s="43">
        <f t="shared" si="40"/>
        <v>0</v>
      </c>
      <c r="R199" s="40">
        <v>0.05</v>
      </c>
      <c r="S199" s="44">
        <f t="shared" ref="S199:S262" si="43">IF(M199&lt;=0,0,IF(Q199&lt;=O199*J199,O199*J199,Q199*(1-R199)))</f>
        <v>9511.25</v>
      </c>
      <c r="T199" s="121"/>
      <c r="W199"/>
      <c r="X199"/>
      <c r="Y199"/>
      <c r="Z199"/>
    </row>
    <row r="200" spans="2:26" x14ac:dyDescent="0.2">
      <c r="B200" s="35">
        <v>200</v>
      </c>
      <c r="C200" s="36" t="s">
        <v>233</v>
      </c>
      <c r="D200" s="36" t="s">
        <v>65</v>
      </c>
      <c r="E200" s="37" t="s">
        <v>63</v>
      </c>
      <c r="F200" s="38">
        <v>41562</v>
      </c>
      <c r="G200" s="38">
        <v>44657</v>
      </c>
      <c r="H200" s="39">
        <f t="shared" si="42"/>
        <v>8.4794520547945211</v>
      </c>
      <c r="I200" s="35">
        <v>5</v>
      </c>
      <c r="J200" s="40">
        <v>0.05</v>
      </c>
      <c r="K200" s="41">
        <f t="shared" si="41"/>
        <v>0.19</v>
      </c>
      <c r="L200" s="90">
        <v>16630</v>
      </c>
      <c r="M200" s="90">
        <v>8775</v>
      </c>
      <c r="N200" s="42">
        <v>0</v>
      </c>
      <c r="O200" s="43">
        <f t="shared" si="39"/>
        <v>16630</v>
      </c>
      <c r="P200" s="43">
        <f t="shared" si="34"/>
        <v>26792.524657534246</v>
      </c>
      <c r="Q200" s="43">
        <f t="shared" si="40"/>
        <v>0</v>
      </c>
      <c r="R200" s="40">
        <v>0.05</v>
      </c>
      <c r="S200" s="44">
        <f t="shared" si="43"/>
        <v>831.5</v>
      </c>
      <c r="T200" s="121"/>
      <c r="W200"/>
      <c r="X200"/>
      <c r="Y200"/>
      <c r="Z200"/>
    </row>
    <row r="201" spans="2:26" x14ac:dyDescent="0.2">
      <c r="B201" s="35">
        <v>201</v>
      </c>
      <c r="C201" s="36" t="s">
        <v>233</v>
      </c>
      <c r="D201" s="36" t="s">
        <v>65</v>
      </c>
      <c r="E201" s="37" t="s">
        <v>63</v>
      </c>
      <c r="F201" s="38">
        <v>41654</v>
      </c>
      <c r="G201" s="38">
        <v>44657</v>
      </c>
      <c r="H201" s="39">
        <f t="shared" si="42"/>
        <v>8.2273972602739729</v>
      </c>
      <c r="I201" s="35">
        <v>5</v>
      </c>
      <c r="J201" s="40">
        <v>0.05</v>
      </c>
      <c r="K201" s="41">
        <f t="shared" si="41"/>
        <v>0.19</v>
      </c>
      <c r="L201" s="90">
        <v>6500</v>
      </c>
      <c r="M201" s="90">
        <v>3536</v>
      </c>
      <c r="N201" s="42">
        <v>0</v>
      </c>
      <c r="O201" s="43">
        <f t="shared" si="39"/>
        <v>6500</v>
      </c>
      <c r="P201" s="43">
        <f t="shared" si="34"/>
        <v>10160.835616438357</v>
      </c>
      <c r="Q201" s="43">
        <f t="shared" si="40"/>
        <v>0</v>
      </c>
      <c r="R201" s="40">
        <v>0.05</v>
      </c>
      <c r="S201" s="44">
        <f t="shared" si="43"/>
        <v>325</v>
      </c>
      <c r="T201" s="121"/>
      <c r="W201"/>
      <c r="X201"/>
      <c r="Y201"/>
      <c r="Z201"/>
    </row>
    <row r="202" spans="2:26" ht="25.5" x14ac:dyDescent="0.2">
      <c r="B202" s="35">
        <v>202</v>
      </c>
      <c r="C202" s="36" t="s">
        <v>233</v>
      </c>
      <c r="D202" s="36" t="s">
        <v>65</v>
      </c>
      <c r="E202" s="37" t="s">
        <v>246</v>
      </c>
      <c r="F202" s="38">
        <v>41944</v>
      </c>
      <c r="G202" s="38">
        <v>44657</v>
      </c>
      <c r="H202" s="39">
        <f t="shared" si="42"/>
        <v>7.4328767123287669</v>
      </c>
      <c r="I202" s="35">
        <v>5</v>
      </c>
      <c r="J202" s="40">
        <v>0.05</v>
      </c>
      <c r="K202" s="41">
        <f t="shared" si="41"/>
        <v>0.19</v>
      </c>
      <c r="L202" s="90">
        <v>27500</v>
      </c>
      <c r="M202" s="90">
        <v>16334</v>
      </c>
      <c r="N202" s="42">
        <v>0.02</v>
      </c>
      <c r="O202" s="43">
        <f t="shared" si="39"/>
        <v>28050</v>
      </c>
      <c r="P202" s="43">
        <f t="shared" si="34"/>
        <v>39613.516438356164</v>
      </c>
      <c r="Q202" s="43">
        <f t="shared" si="40"/>
        <v>0</v>
      </c>
      <c r="R202" s="40">
        <v>0.05</v>
      </c>
      <c r="S202" s="44">
        <f t="shared" si="43"/>
        <v>1402.5</v>
      </c>
      <c r="T202" s="121"/>
      <c r="W202"/>
      <c r="X202"/>
      <c r="Y202"/>
      <c r="Z202"/>
    </row>
    <row r="203" spans="2:26" ht="25.5" x14ac:dyDescent="0.2">
      <c r="B203" s="35">
        <v>203</v>
      </c>
      <c r="C203" s="36" t="s">
        <v>233</v>
      </c>
      <c r="D203" s="36" t="s">
        <v>65</v>
      </c>
      <c r="E203" s="37" t="s">
        <v>247</v>
      </c>
      <c r="F203" s="38">
        <v>41883</v>
      </c>
      <c r="G203" s="38">
        <v>44657</v>
      </c>
      <c r="H203" s="39">
        <f t="shared" si="42"/>
        <v>7.6</v>
      </c>
      <c r="I203" s="35">
        <v>6</v>
      </c>
      <c r="J203" s="40">
        <v>0.05</v>
      </c>
      <c r="K203" s="41">
        <f t="shared" si="41"/>
        <v>0.15833333333333333</v>
      </c>
      <c r="L203" s="90">
        <v>21000</v>
      </c>
      <c r="M203" s="90">
        <v>12253</v>
      </c>
      <c r="N203" s="42">
        <v>0.1</v>
      </c>
      <c r="O203" s="43">
        <f t="shared" si="39"/>
        <v>23100.000000000004</v>
      </c>
      <c r="P203" s="43">
        <f t="shared" ref="P203:P266" si="44">O203*K203*H203</f>
        <v>27797.000000000004</v>
      </c>
      <c r="Q203" s="43">
        <f t="shared" si="40"/>
        <v>0</v>
      </c>
      <c r="R203" s="40">
        <v>0.05</v>
      </c>
      <c r="S203" s="44">
        <f t="shared" si="43"/>
        <v>1155.0000000000002</v>
      </c>
      <c r="T203" s="121"/>
      <c r="W203"/>
      <c r="X203"/>
      <c r="Y203"/>
      <c r="Z203"/>
    </row>
    <row r="204" spans="2:26" x14ac:dyDescent="0.2">
      <c r="B204" s="35">
        <v>204</v>
      </c>
      <c r="C204" s="36" t="s">
        <v>233</v>
      </c>
      <c r="D204" s="36" t="s">
        <v>65</v>
      </c>
      <c r="E204" s="37" t="s">
        <v>248</v>
      </c>
      <c r="F204" s="38">
        <v>42005</v>
      </c>
      <c r="G204" s="38">
        <v>44657</v>
      </c>
      <c r="H204" s="39">
        <f t="shared" si="42"/>
        <v>7.2657534246575342</v>
      </c>
      <c r="I204" s="35">
        <v>5</v>
      </c>
      <c r="J204" s="40">
        <v>0.05</v>
      </c>
      <c r="K204" s="41">
        <f t="shared" si="41"/>
        <v>0.19</v>
      </c>
      <c r="L204" s="90">
        <v>39000</v>
      </c>
      <c r="M204" s="90">
        <v>23578</v>
      </c>
      <c r="N204" s="42">
        <v>7.0000000000000007E-2</v>
      </c>
      <c r="O204" s="43">
        <f t="shared" si="39"/>
        <v>41730</v>
      </c>
      <c r="P204" s="43">
        <f t="shared" si="44"/>
        <v>57607.979178082191</v>
      </c>
      <c r="Q204" s="43">
        <f t="shared" si="40"/>
        <v>0</v>
      </c>
      <c r="R204" s="40">
        <v>0.05</v>
      </c>
      <c r="S204" s="44">
        <f t="shared" si="43"/>
        <v>2086.5</v>
      </c>
      <c r="T204" s="121"/>
      <c r="W204"/>
      <c r="X204"/>
      <c r="Y204"/>
      <c r="Z204"/>
    </row>
    <row r="205" spans="2:26" s="193" customFormat="1" x14ac:dyDescent="0.2">
      <c r="B205" s="185">
        <v>205</v>
      </c>
      <c r="C205" s="184" t="s">
        <v>233</v>
      </c>
      <c r="D205" s="184" t="s">
        <v>65</v>
      </c>
      <c r="E205" s="186" t="s">
        <v>249</v>
      </c>
      <c r="F205" s="59">
        <v>42323</v>
      </c>
      <c r="G205" s="38">
        <v>44657</v>
      </c>
      <c r="H205" s="39">
        <f t="shared" si="42"/>
        <v>6.3945205479452056</v>
      </c>
      <c r="I205" s="35">
        <v>8</v>
      </c>
      <c r="J205" s="40">
        <v>0.05</v>
      </c>
      <c r="K205" s="41">
        <f t="shared" si="41"/>
        <v>0.11874999999999999</v>
      </c>
      <c r="L205" s="90">
        <v>60525</v>
      </c>
      <c r="M205" s="90">
        <v>39921</v>
      </c>
      <c r="N205" s="189">
        <v>0</v>
      </c>
      <c r="O205" s="190">
        <f t="shared" si="39"/>
        <v>60525</v>
      </c>
      <c r="P205" s="190">
        <f t="shared" si="44"/>
        <v>45959.617294520547</v>
      </c>
      <c r="Q205" s="190">
        <f t="shared" si="40"/>
        <v>14565.382705479453</v>
      </c>
      <c r="R205" s="187">
        <v>0.05</v>
      </c>
      <c r="S205" s="191">
        <f t="shared" si="43"/>
        <v>13837.11357020548</v>
      </c>
      <c r="T205" s="192"/>
    </row>
    <row r="206" spans="2:26" ht="25.5" x14ac:dyDescent="0.2">
      <c r="B206" s="35">
        <v>206</v>
      </c>
      <c r="C206" s="36" t="s">
        <v>233</v>
      </c>
      <c r="D206" s="36" t="s">
        <v>65</v>
      </c>
      <c r="E206" s="37" t="s">
        <v>95</v>
      </c>
      <c r="F206" s="38">
        <v>42887</v>
      </c>
      <c r="G206" s="38">
        <v>44657</v>
      </c>
      <c r="H206" s="39">
        <f t="shared" si="42"/>
        <v>4.8493150684931505</v>
      </c>
      <c r="I206" s="35">
        <v>6</v>
      </c>
      <c r="J206" s="40">
        <v>0.05</v>
      </c>
      <c r="K206" s="41">
        <f t="shared" si="41"/>
        <v>0.15833333333333333</v>
      </c>
      <c r="L206" s="90">
        <v>50131</v>
      </c>
      <c r="M206" s="90">
        <v>37968.333333333328</v>
      </c>
      <c r="N206" s="42">
        <v>0.04</v>
      </c>
      <c r="O206" s="43">
        <f t="shared" si="39"/>
        <v>52136.240000000005</v>
      </c>
      <c r="P206" s="43">
        <f t="shared" si="44"/>
        <v>40030.633589041099</v>
      </c>
      <c r="Q206" s="43">
        <f t="shared" si="40"/>
        <v>12105.606410958906</v>
      </c>
      <c r="R206" s="40">
        <v>0.05</v>
      </c>
      <c r="S206" s="44">
        <f t="shared" si="43"/>
        <v>11500.326090410961</v>
      </c>
      <c r="T206" s="121"/>
      <c r="W206"/>
      <c r="X206"/>
      <c r="Y206"/>
      <c r="Z206"/>
    </row>
    <row r="207" spans="2:26" ht="25.5" x14ac:dyDescent="0.2">
      <c r="B207" s="35">
        <v>207</v>
      </c>
      <c r="C207" s="36" t="s">
        <v>233</v>
      </c>
      <c r="D207" s="36" t="s">
        <v>65</v>
      </c>
      <c r="E207" s="37" t="s">
        <v>95</v>
      </c>
      <c r="F207" s="38">
        <v>42887</v>
      </c>
      <c r="G207" s="38">
        <v>44657</v>
      </c>
      <c r="H207" s="39">
        <f t="shared" si="42"/>
        <v>4.8493150684931505</v>
      </c>
      <c r="I207" s="35">
        <v>6</v>
      </c>
      <c r="J207" s="40">
        <v>0.05</v>
      </c>
      <c r="K207" s="41">
        <f t="shared" si="41"/>
        <v>0.15833333333333333</v>
      </c>
      <c r="L207" s="90">
        <v>25065.5</v>
      </c>
      <c r="M207" s="90">
        <v>18984.166666666664</v>
      </c>
      <c r="N207" s="42">
        <v>0.04</v>
      </c>
      <c r="O207" s="43">
        <f t="shared" si="39"/>
        <v>26068.120000000003</v>
      </c>
      <c r="P207" s="43">
        <f t="shared" si="44"/>
        <v>20015.31679452055</v>
      </c>
      <c r="Q207" s="43">
        <f t="shared" si="40"/>
        <v>6052.803205479453</v>
      </c>
      <c r="R207" s="40">
        <v>0.05</v>
      </c>
      <c r="S207" s="44">
        <f t="shared" si="43"/>
        <v>5750.1630452054806</v>
      </c>
      <c r="T207" s="121"/>
      <c r="W207"/>
      <c r="X207"/>
      <c r="Y207"/>
      <c r="Z207"/>
    </row>
    <row r="208" spans="2:26" x14ac:dyDescent="0.2">
      <c r="B208" s="35">
        <v>208</v>
      </c>
      <c r="C208" s="36" t="s">
        <v>233</v>
      </c>
      <c r="D208" s="36" t="s">
        <v>65</v>
      </c>
      <c r="E208" s="37" t="s">
        <v>250</v>
      </c>
      <c r="F208" s="38">
        <v>43784</v>
      </c>
      <c r="G208" s="38">
        <v>44657</v>
      </c>
      <c r="H208" s="39">
        <f t="shared" si="42"/>
        <v>2.3917808219178083</v>
      </c>
      <c r="I208" s="35">
        <v>5</v>
      </c>
      <c r="J208" s="40">
        <v>0.05</v>
      </c>
      <c r="K208" s="41">
        <f t="shared" si="41"/>
        <v>0.19</v>
      </c>
      <c r="L208" s="90">
        <v>17000</v>
      </c>
      <c r="M208" s="90">
        <v>15518</v>
      </c>
      <c r="N208" s="42">
        <v>0</v>
      </c>
      <c r="O208" s="43">
        <f t="shared" si="39"/>
        <v>17000</v>
      </c>
      <c r="P208" s="43">
        <f t="shared" si="44"/>
        <v>7725.4520547945203</v>
      </c>
      <c r="Q208" s="43">
        <f t="shared" si="40"/>
        <v>9274.5479452054788</v>
      </c>
      <c r="R208" s="40">
        <v>0.05</v>
      </c>
      <c r="S208" s="44">
        <f t="shared" si="43"/>
        <v>8810.8205479452045</v>
      </c>
      <c r="T208" s="121"/>
      <c r="W208"/>
      <c r="X208"/>
      <c r="Y208"/>
      <c r="Z208"/>
    </row>
    <row r="209" spans="2:26" x14ac:dyDescent="0.2">
      <c r="B209" s="35">
        <v>209</v>
      </c>
      <c r="C209" s="36" t="s">
        <v>233</v>
      </c>
      <c r="D209" s="53" t="s">
        <v>273</v>
      </c>
      <c r="E209" s="37" t="s">
        <v>271</v>
      </c>
      <c r="F209" s="38">
        <v>42401</v>
      </c>
      <c r="G209" s="38">
        <v>44657</v>
      </c>
      <c r="H209" s="39">
        <f t="shared" si="42"/>
        <v>6.1808219178082195</v>
      </c>
      <c r="I209" s="35">
        <v>10</v>
      </c>
      <c r="J209" s="40">
        <v>0.05</v>
      </c>
      <c r="K209" s="41">
        <f t="shared" si="41"/>
        <v>9.5000000000000001E-2</v>
      </c>
      <c r="L209" s="90">
        <v>221000</v>
      </c>
      <c r="M209" s="90">
        <v>148754.44725738396</v>
      </c>
      <c r="N209" s="42">
        <v>0.03</v>
      </c>
      <c r="O209" s="43">
        <f t="shared" si="39"/>
        <v>227630</v>
      </c>
      <c r="P209" s="43">
        <f t="shared" si="44"/>
        <v>133659.34684931507</v>
      </c>
      <c r="Q209" s="43">
        <f t="shared" si="40"/>
        <v>93970.653150684928</v>
      </c>
      <c r="R209" s="40">
        <v>0.05</v>
      </c>
      <c r="S209" s="44">
        <f t="shared" si="43"/>
        <v>89272.12049315068</v>
      </c>
      <c r="T209" s="121"/>
      <c r="W209"/>
      <c r="X209"/>
      <c r="Y209"/>
      <c r="Z209"/>
    </row>
    <row r="210" spans="2:26" x14ac:dyDescent="0.2">
      <c r="B210" s="35">
        <v>210</v>
      </c>
      <c r="C210" s="36" t="s">
        <v>233</v>
      </c>
      <c r="D210" s="53" t="s">
        <v>273</v>
      </c>
      <c r="E210" s="37" t="s">
        <v>272</v>
      </c>
      <c r="F210" s="38">
        <v>42401</v>
      </c>
      <c r="G210" s="38">
        <v>44657</v>
      </c>
      <c r="H210" s="39">
        <f t="shared" si="42"/>
        <v>6.1808219178082195</v>
      </c>
      <c r="I210" s="35">
        <v>10</v>
      </c>
      <c r="J210" s="40">
        <v>0.05</v>
      </c>
      <c r="K210" s="41">
        <f t="shared" si="41"/>
        <v>9.5000000000000001E-2</v>
      </c>
      <c r="L210" s="90">
        <v>490000</v>
      </c>
      <c r="M210" s="90">
        <v>329817.55274261604</v>
      </c>
      <c r="N210" s="42">
        <v>0.03</v>
      </c>
      <c r="O210" s="43">
        <f t="shared" si="39"/>
        <v>504700</v>
      </c>
      <c r="P210" s="43">
        <f t="shared" si="44"/>
        <v>296348.77808219177</v>
      </c>
      <c r="Q210" s="43">
        <f t="shared" si="40"/>
        <v>208351.22191780823</v>
      </c>
      <c r="R210" s="40">
        <v>0.05</v>
      </c>
      <c r="S210" s="44">
        <f t="shared" si="43"/>
        <v>197933.66082191782</v>
      </c>
      <c r="T210" s="121"/>
      <c r="W210"/>
      <c r="X210"/>
      <c r="Y210"/>
      <c r="Z210"/>
    </row>
    <row r="211" spans="2:26" ht="25.5" x14ac:dyDescent="0.2">
      <c r="B211" s="35">
        <v>211</v>
      </c>
      <c r="C211" s="36" t="s">
        <v>233</v>
      </c>
      <c r="D211" s="36" t="s">
        <v>204</v>
      </c>
      <c r="E211" s="37" t="s">
        <v>274</v>
      </c>
      <c r="F211" s="38">
        <v>42640</v>
      </c>
      <c r="G211" s="38">
        <v>44657</v>
      </c>
      <c r="H211" s="39">
        <f t="shared" si="42"/>
        <v>5.5260273972602736</v>
      </c>
      <c r="I211" s="35">
        <v>15</v>
      </c>
      <c r="J211" s="40">
        <v>0.05</v>
      </c>
      <c r="K211" s="41">
        <f t="shared" si="41"/>
        <v>6.3333333333333325E-2</v>
      </c>
      <c r="L211" s="90">
        <v>1305000</v>
      </c>
      <c r="M211" s="90">
        <v>932477</v>
      </c>
      <c r="N211" s="42">
        <v>0.22</v>
      </c>
      <c r="O211" s="43">
        <f t="shared" si="39"/>
        <v>1592100</v>
      </c>
      <c r="P211" s="43">
        <f t="shared" si="44"/>
        <v>557205.92054794508</v>
      </c>
      <c r="Q211" s="43">
        <f t="shared" si="40"/>
        <v>1034894.0794520549</v>
      </c>
      <c r="R211" s="40">
        <v>0.05</v>
      </c>
      <c r="S211" s="44">
        <f t="shared" si="43"/>
        <v>983149.37547945208</v>
      </c>
      <c r="T211" s="121"/>
      <c r="W211"/>
      <c r="X211"/>
      <c r="Y211"/>
      <c r="Z211"/>
    </row>
    <row r="212" spans="2:26" x14ac:dyDescent="0.2">
      <c r="B212" s="35">
        <v>212</v>
      </c>
      <c r="C212" s="36" t="s">
        <v>233</v>
      </c>
      <c r="D212" s="36" t="s">
        <v>275</v>
      </c>
      <c r="E212" s="37" t="s">
        <v>276</v>
      </c>
      <c r="F212" s="38">
        <v>41913</v>
      </c>
      <c r="G212" s="38">
        <v>44657</v>
      </c>
      <c r="H212" s="39">
        <f t="shared" si="42"/>
        <v>7.5178082191780824</v>
      </c>
      <c r="I212" s="35">
        <v>15</v>
      </c>
      <c r="J212" s="40">
        <v>0.05</v>
      </c>
      <c r="K212" s="41">
        <f t="shared" si="41"/>
        <v>6.3333333333333325E-2</v>
      </c>
      <c r="L212" s="90">
        <v>0</v>
      </c>
      <c r="M212" s="90">
        <v>0</v>
      </c>
      <c r="N212" s="42">
        <v>0.01</v>
      </c>
      <c r="O212" s="43">
        <f t="shared" si="39"/>
        <v>0</v>
      </c>
      <c r="P212" s="43">
        <f t="shared" si="44"/>
        <v>0</v>
      </c>
      <c r="Q212" s="43">
        <f t="shared" si="40"/>
        <v>0</v>
      </c>
      <c r="R212" s="40">
        <v>0.05</v>
      </c>
      <c r="S212" s="44">
        <f t="shared" si="43"/>
        <v>0</v>
      </c>
      <c r="T212" s="121"/>
      <c r="W212"/>
      <c r="X212"/>
      <c r="Y212"/>
      <c r="Z212"/>
    </row>
    <row r="213" spans="2:26" x14ac:dyDescent="0.2">
      <c r="B213" s="35">
        <v>213</v>
      </c>
      <c r="C213" s="36" t="s">
        <v>233</v>
      </c>
      <c r="D213" s="36" t="s">
        <v>275</v>
      </c>
      <c r="E213" s="37" t="s">
        <v>277</v>
      </c>
      <c r="F213" s="38">
        <v>41913</v>
      </c>
      <c r="G213" s="38">
        <v>44657</v>
      </c>
      <c r="H213" s="39">
        <f t="shared" si="42"/>
        <v>7.5178082191780824</v>
      </c>
      <c r="I213" s="35">
        <v>10</v>
      </c>
      <c r="J213" s="40">
        <v>0.05</v>
      </c>
      <c r="K213" s="41">
        <f t="shared" si="41"/>
        <v>9.5000000000000001E-2</v>
      </c>
      <c r="L213" s="90">
        <v>0</v>
      </c>
      <c r="M213" s="90">
        <v>0</v>
      </c>
      <c r="N213" s="42">
        <v>0.01</v>
      </c>
      <c r="O213" s="43">
        <f t="shared" si="39"/>
        <v>0</v>
      </c>
      <c r="P213" s="43">
        <f t="shared" si="44"/>
        <v>0</v>
      </c>
      <c r="Q213" s="43">
        <f t="shared" si="40"/>
        <v>0</v>
      </c>
      <c r="R213" s="40">
        <v>0.05</v>
      </c>
      <c r="S213" s="44">
        <f t="shared" si="43"/>
        <v>0</v>
      </c>
      <c r="T213" s="121"/>
      <c r="W213"/>
      <c r="X213"/>
      <c r="Y213"/>
      <c r="Z213"/>
    </row>
    <row r="214" spans="2:26" x14ac:dyDescent="0.2">
      <c r="B214" s="35">
        <v>214</v>
      </c>
      <c r="C214" s="36" t="s">
        <v>233</v>
      </c>
      <c r="D214" s="36" t="s">
        <v>275</v>
      </c>
      <c r="E214" s="37" t="s">
        <v>278</v>
      </c>
      <c r="F214" s="38">
        <v>41913</v>
      </c>
      <c r="G214" s="38">
        <v>44657</v>
      </c>
      <c r="H214" s="39">
        <f t="shared" si="42"/>
        <v>7.5178082191780824</v>
      </c>
      <c r="I214" s="35">
        <v>15</v>
      </c>
      <c r="J214" s="40">
        <v>0.05</v>
      </c>
      <c r="K214" s="41">
        <f t="shared" si="41"/>
        <v>6.3333333333333325E-2</v>
      </c>
      <c r="L214" s="90">
        <v>0</v>
      </c>
      <c r="M214" s="90">
        <v>0</v>
      </c>
      <c r="N214" s="42">
        <v>0.01</v>
      </c>
      <c r="O214" s="43">
        <f t="shared" si="39"/>
        <v>0</v>
      </c>
      <c r="P214" s="43">
        <f t="shared" si="44"/>
        <v>0</v>
      </c>
      <c r="Q214" s="43">
        <f t="shared" si="40"/>
        <v>0</v>
      </c>
      <c r="R214" s="40">
        <v>0.05</v>
      </c>
      <c r="S214" s="44">
        <f t="shared" si="43"/>
        <v>0</v>
      </c>
      <c r="T214" s="121"/>
      <c r="W214"/>
      <c r="X214"/>
      <c r="Y214"/>
      <c r="Z214"/>
    </row>
    <row r="215" spans="2:26" ht="25.5" x14ac:dyDescent="0.2">
      <c r="B215" s="35">
        <v>215</v>
      </c>
      <c r="C215" s="36" t="s">
        <v>233</v>
      </c>
      <c r="D215" s="36" t="s">
        <v>275</v>
      </c>
      <c r="E215" s="37" t="s">
        <v>279</v>
      </c>
      <c r="F215" s="38">
        <v>41913</v>
      </c>
      <c r="G215" s="38">
        <v>44657</v>
      </c>
      <c r="H215" s="39">
        <f t="shared" si="42"/>
        <v>7.5178082191780824</v>
      </c>
      <c r="I215" s="35">
        <v>15</v>
      </c>
      <c r="J215" s="40">
        <v>0.05</v>
      </c>
      <c r="K215" s="41">
        <f t="shared" si="41"/>
        <v>6.3333333333333325E-2</v>
      </c>
      <c r="L215" s="90">
        <v>0</v>
      </c>
      <c r="M215" s="90">
        <v>0</v>
      </c>
      <c r="N215" s="42">
        <v>0.01</v>
      </c>
      <c r="O215" s="43">
        <f t="shared" si="39"/>
        <v>0</v>
      </c>
      <c r="P215" s="43">
        <f t="shared" si="44"/>
        <v>0</v>
      </c>
      <c r="Q215" s="43">
        <f t="shared" si="40"/>
        <v>0</v>
      </c>
      <c r="R215" s="40">
        <v>0.05</v>
      </c>
      <c r="S215" s="44">
        <f t="shared" si="43"/>
        <v>0</v>
      </c>
      <c r="T215" s="121"/>
      <c r="W215"/>
      <c r="X215"/>
      <c r="Y215"/>
      <c r="Z215"/>
    </row>
    <row r="216" spans="2:26" ht="25.5" x14ac:dyDescent="0.2">
      <c r="B216" s="35">
        <v>216</v>
      </c>
      <c r="C216" s="36" t="s">
        <v>233</v>
      </c>
      <c r="D216" s="36" t="s">
        <v>275</v>
      </c>
      <c r="E216" s="37" t="s">
        <v>280</v>
      </c>
      <c r="F216" s="38">
        <v>41974</v>
      </c>
      <c r="G216" s="38">
        <v>44657</v>
      </c>
      <c r="H216" s="39">
        <f t="shared" si="42"/>
        <v>7.3506849315068497</v>
      </c>
      <c r="I216" s="35">
        <v>15</v>
      </c>
      <c r="J216" s="40">
        <v>0.05</v>
      </c>
      <c r="K216" s="41">
        <f t="shared" si="41"/>
        <v>6.3333333333333325E-2</v>
      </c>
      <c r="L216" s="90">
        <v>0</v>
      </c>
      <c r="M216" s="90">
        <v>0</v>
      </c>
      <c r="N216" s="42">
        <v>0.01</v>
      </c>
      <c r="O216" s="43">
        <f t="shared" si="39"/>
        <v>0</v>
      </c>
      <c r="P216" s="43">
        <f t="shared" si="44"/>
        <v>0</v>
      </c>
      <c r="Q216" s="43">
        <f t="shared" si="40"/>
        <v>0</v>
      </c>
      <c r="R216" s="40">
        <v>0.05</v>
      </c>
      <c r="S216" s="44">
        <f t="shared" si="43"/>
        <v>0</v>
      </c>
      <c r="T216" s="121"/>
      <c r="W216"/>
      <c r="X216"/>
      <c r="Y216"/>
      <c r="Z216"/>
    </row>
    <row r="217" spans="2:26" ht="25.5" x14ac:dyDescent="0.2">
      <c r="B217" s="35">
        <v>217</v>
      </c>
      <c r="C217" s="36" t="s">
        <v>233</v>
      </c>
      <c r="D217" s="36" t="s">
        <v>275</v>
      </c>
      <c r="E217" s="37" t="s">
        <v>280</v>
      </c>
      <c r="F217" s="38">
        <v>41974</v>
      </c>
      <c r="G217" s="38">
        <v>44657</v>
      </c>
      <c r="H217" s="39">
        <f t="shared" si="42"/>
        <v>7.3506849315068497</v>
      </c>
      <c r="I217" s="35">
        <v>15</v>
      </c>
      <c r="J217" s="40">
        <v>0.05</v>
      </c>
      <c r="K217" s="41">
        <f t="shared" si="41"/>
        <v>6.3333333333333325E-2</v>
      </c>
      <c r="L217" s="90">
        <v>0</v>
      </c>
      <c r="M217" s="90">
        <v>0</v>
      </c>
      <c r="N217" s="42">
        <v>0.01</v>
      </c>
      <c r="O217" s="43">
        <f t="shared" si="39"/>
        <v>0</v>
      </c>
      <c r="P217" s="43">
        <f t="shared" si="44"/>
        <v>0</v>
      </c>
      <c r="Q217" s="43">
        <f t="shared" si="40"/>
        <v>0</v>
      </c>
      <c r="R217" s="40">
        <v>0.05</v>
      </c>
      <c r="S217" s="44">
        <f t="shared" si="43"/>
        <v>0</v>
      </c>
      <c r="T217" s="121"/>
      <c r="W217"/>
      <c r="X217"/>
      <c r="Y217"/>
      <c r="Z217"/>
    </row>
    <row r="218" spans="2:26" x14ac:dyDescent="0.2">
      <c r="B218" s="35">
        <v>218</v>
      </c>
      <c r="C218" s="36" t="s">
        <v>233</v>
      </c>
      <c r="D218" s="36" t="s">
        <v>275</v>
      </c>
      <c r="E218" s="37" t="s">
        <v>281</v>
      </c>
      <c r="F218" s="38">
        <v>42093</v>
      </c>
      <c r="G218" s="38">
        <v>44657</v>
      </c>
      <c r="H218" s="39">
        <f t="shared" si="42"/>
        <v>7.0246575342465754</v>
      </c>
      <c r="I218" s="35">
        <v>15</v>
      </c>
      <c r="J218" s="40">
        <v>0.05</v>
      </c>
      <c r="K218" s="41">
        <f t="shared" si="41"/>
        <v>6.3333333333333325E-2</v>
      </c>
      <c r="L218" s="90">
        <v>0</v>
      </c>
      <c r="M218" s="90">
        <v>0</v>
      </c>
      <c r="N218" s="42">
        <v>0</v>
      </c>
      <c r="O218" s="43">
        <f t="shared" si="39"/>
        <v>0</v>
      </c>
      <c r="P218" s="43">
        <f t="shared" si="44"/>
        <v>0</v>
      </c>
      <c r="Q218" s="43">
        <f t="shared" si="40"/>
        <v>0</v>
      </c>
      <c r="R218" s="40">
        <v>0.05</v>
      </c>
      <c r="S218" s="44">
        <f t="shared" si="43"/>
        <v>0</v>
      </c>
      <c r="T218" s="121"/>
      <c r="W218"/>
      <c r="X218"/>
      <c r="Y218"/>
      <c r="Z218"/>
    </row>
    <row r="219" spans="2:26" x14ac:dyDescent="0.2">
      <c r="B219" s="35">
        <v>219</v>
      </c>
      <c r="C219" s="36" t="s">
        <v>233</v>
      </c>
      <c r="D219" s="36" t="s">
        <v>275</v>
      </c>
      <c r="E219" s="37" t="s">
        <v>282</v>
      </c>
      <c r="F219" s="38">
        <v>42093</v>
      </c>
      <c r="G219" s="38">
        <v>44657</v>
      </c>
      <c r="H219" s="39">
        <f t="shared" si="42"/>
        <v>7.0246575342465754</v>
      </c>
      <c r="I219" s="35">
        <v>15</v>
      </c>
      <c r="J219" s="40">
        <v>0.05</v>
      </c>
      <c r="K219" s="41">
        <f t="shared" si="41"/>
        <v>6.3333333333333325E-2</v>
      </c>
      <c r="L219" s="90">
        <v>0</v>
      </c>
      <c r="M219" s="90">
        <v>0</v>
      </c>
      <c r="N219" s="42">
        <v>0</v>
      </c>
      <c r="O219" s="43">
        <f t="shared" si="39"/>
        <v>0</v>
      </c>
      <c r="P219" s="43">
        <f t="shared" si="44"/>
        <v>0</v>
      </c>
      <c r="Q219" s="43">
        <f t="shared" si="40"/>
        <v>0</v>
      </c>
      <c r="R219" s="40">
        <v>0.05</v>
      </c>
      <c r="S219" s="44">
        <f t="shared" si="43"/>
        <v>0</v>
      </c>
      <c r="T219" s="121"/>
      <c r="W219"/>
      <c r="X219"/>
      <c r="Y219"/>
      <c r="Z219"/>
    </row>
    <row r="220" spans="2:26" x14ac:dyDescent="0.2">
      <c r="B220" s="35">
        <v>220</v>
      </c>
      <c r="C220" s="36" t="s">
        <v>233</v>
      </c>
      <c r="D220" s="36" t="s">
        <v>275</v>
      </c>
      <c r="E220" s="37" t="s">
        <v>282</v>
      </c>
      <c r="F220" s="38">
        <v>42093</v>
      </c>
      <c r="G220" s="38">
        <v>44657</v>
      </c>
      <c r="H220" s="39">
        <f t="shared" si="42"/>
        <v>7.0246575342465754</v>
      </c>
      <c r="I220" s="35">
        <v>15</v>
      </c>
      <c r="J220" s="40">
        <v>0.05</v>
      </c>
      <c r="K220" s="41">
        <f t="shared" si="41"/>
        <v>6.3333333333333325E-2</v>
      </c>
      <c r="L220" s="90">
        <v>0</v>
      </c>
      <c r="M220" s="90">
        <v>0</v>
      </c>
      <c r="N220" s="42">
        <v>0</v>
      </c>
      <c r="O220" s="43">
        <f t="shared" si="39"/>
        <v>0</v>
      </c>
      <c r="P220" s="43">
        <f t="shared" si="44"/>
        <v>0</v>
      </c>
      <c r="Q220" s="43">
        <f t="shared" si="40"/>
        <v>0</v>
      </c>
      <c r="R220" s="40">
        <v>0.05</v>
      </c>
      <c r="S220" s="44">
        <f t="shared" si="43"/>
        <v>0</v>
      </c>
      <c r="T220" s="121"/>
      <c r="W220"/>
      <c r="X220"/>
      <c r="Y220"/>
      <c r="Z220"/>
    </row>
    <row r="221" spans="2:26" x14ac:dyDescent="0.2">
      <c r="B221" s="35">
        <v>221</v>
      </c>
      <c r="C221" s="36" t="s">
        <v>233</v>
      </c>
      <c r="D221" s="36" t="s">
        <v>275</v>
      </c>
      <c r="E221" s="37" t="s">
        <v>283</v>
      </c>
      <c r="F221" s="38">
        <v>42125</v>
      </c>
      <c r="G221" s="38">
        <v>44657</v>
      </c>
      <c r="H221" s="39">
        <f t="shared" si="42"/>
        <v>6.9369863013698634</v>
      </c>
      <c r="I221" s="35">
        <v>10</v>
      </c>
      <c r="J221" s="40">
        <v>0.05</v>
      </c>
      <c r="K221" s="41">
        <f t="shared" si="41"/>
        <v>9.5000000000000001E-2</v>
      </c>
      <c r="L221" s="90">
        <v>0</v>
      </c>
      <c r="M221" s="90">
        <v>0</v>
      </c>
      <c r="N221" s="42">
        <v>0</v>
      </c>
      <c r="O221" s="43">
        <f t="shared" si="39"/>
        <v>0</v>
      </c>
      <c r="P221" s="43">
        <f t="shared" si="44"/>
        <v>0</v>
      </c>
      <c r="Q221" s="43">
        <f t="shared" si="40"/>
        <v>0</v>
      </c>
      <c r="R221" s="40">
        <v>0.05</v>
      </c>
      <c r="S221" s="44">
        <f t="shared" si="43"/>
        <v>0</v>
      </c>
      <c r="T221" s="121"/>
      <c r="W221"/>
      <c r="X221"/>
      <c r="Y221"/>
      <c r="Z221"/>
    </row>
    <row r="222" spans="2:26" x14ac:dyDescent="0.2">
      <c r="B222" s="35">
        <v>222</v>
      </c>
      <c r="C222" s="36" t="s">
        <v>233</v>
      </c>
      <c r="D222" s="36" t="s">
        <v>275</v>
      </c>
      <c r="E222" s="37" t="s">
        <v>283</v>
      </c>
      <c r="F222" s="38">
        <v>42125</v>
      </c>
      <c r="G222" s="38">
        <v>44657</v>
      </c>
      <c r="H222" s="39">
        <f t="shared" si="42"/>
        <v>6.9369863013698634</v>
      </c>
      <c r="I222" s="35">
        <v>15</v>
      </c>
      <c r="J222" s="40">
        <v>0.05</v>
      </c>
      <c r="K222" s="41">
        <f t="shared" si="41"/>
        <v>6.3333333333333325E-2</v>
      </c>
      <c r="L222" s="90">
        <v>0</v>
      </c>
      <c r="M222" s="90">
        <v>0</v>
      </c>
      <c r="N222" s="42">
        <v>0</v>
      </c>
      <c r="O222" s="43">
        <f t="shared" si="39"/>
        <v>0</v>
      </c>
      <c r="P222" s="43">
        <f t="shared" si="44"/>
        <v>0</v>
      </c>
      <c r="Q222" s="43">
        <f t="shared" si="40"/>
        <v>0</v>
      </c>
      <c r="R222" s="40">
        <v>0.05</v>
      </c>
      <c r="S222" s="44">
        <f t="shared" si="43"/>
        <v>0</v>
      </c>
      <c r="T222" s="121"/>
      <c r="W222"/>
      <c r="X222"/>
      <c r="Y222"/>
      <c r="Z222"/>
    </row>
    <row r="223" spans="2:26" x14ac:dyDescent="0.2">
      <c r="B223" s="35">
        <v>223</v>
      </c>
      <c r="C223" s="36" t="s">
        <v>233</v>
      </c>
      <c r="D223" s="36" t="s">
        <v>275</v>
      </c>
      <c r="E223" s="37" t="s">
        <v>284</v>
      </c>
      <c r="F223" s="38">
        <v>42156</v>
      </c>
      <c r="G223" s="38">
        <v>44657</v>
      </c>
      <c r="H223" s="39">
        <f t="shared" si="42"/>
        <v>6.8520547945205479</v>
      </c>
      <c r="I223" s="35">
        <v>15</v>
      </c>
      <c r="J223" s="40">
        <v>0.05</v>
      </c>
      <c r="K223" s="41">
        <f t="shared" si="41"/>
        <v>6.3333333333333325E-2</v>
      </c>
      <c r="L223" s="90">
        <v>0</v>
      </c>
      <c r="M223" s="90">
        <v>0</v>
      </c>
      <c r="N223" s="42">
        <v>0</v>
      </c>
      <c r="O223" s="43">
        <f t="shared" si="39"/>
        <v>0</v>
      </c>
      <c r="P223" s="43">
        <f t="shared" si="44"/>
        <v>0</v>
      </c>
      <c r="Q223" s="43">
        <f t="shared" si="40"/>
        <v>0</v>
      </c>
      <c r="R223" s="40">
        <v>0.05</v>
      </c>
      <c r="S223" s="44">
        <f t="shared" si="43"/>
        <v>0</v>
      </c>
      <c r="T223" s="121"/>
      <c r="W223"/>
      <c r="X223"/>
      <c r="Y223"/>
      <c r="Z223"/>
    </row>
    <row r="224" spans="2:26" x14ac:dyDescent="0.2">
      <c r="B224" s="35">
        <v>224</v>
      </c>
      <c r="C224" s="36" t="s">
        <v>233</v>
      </c>
      <c r="D224" s="36" t="s">
        <v>275</v>
      </c>
      <c r="E224" s="37" t="s">
        <v>285</v>
      </c>
      <c r="F224" s="38">
        <v>42156</v>
      </c>
      <c r="G224" s="38">
        <v>44657</v>
      </c>
      <c r="H224" s="39">
        <f t="shared" si="42"/>
        <v>6.8520547945205479</v>
      </c>
      <c r="I224" s="35">
        <v>15</v>
      </c>
      <c r="J224" s="40">
        <v>0.05</v>
      </c>
      <c r="K224" s="41">
        <f t="shared" si="41"/>
        <v>6.3333333333333325E-2</v>
      </c>
      <c r="L224" s="90">
        <v>0</v>
      </c>
      <c r="M224" s="90">
        <v>0</v>
      </c>
      <c r="N224" s="42">
        <v>0</v>
      </c>
      <c r="O224" s="43">
        <f t="shared" si="39"/>
        <v>0</v>
      </c>
      <c r="P224" s="43">
        <f t="shared" si="44"/>
        <v>0</v>
      </c>
      <c r="Q224" s="43">
        <f t="shared" si="40"/>
        <v>0</v>
      </c>
      <c r="R224" s="40">
        <v>0.05</v>
      </c>
      <c r="S224" s="44">
        <f t="shared" si="43"/>
        <v>0</v>
      </c>
      <c r="T224" s="121"/>
      <c r="W224"/>
      <c r="X224"/>
      <c r="Y224"/>
      <c r="Z224"/>
    </row>
    <row r="225" spans="2:26" x14ac:dyDescent="0.2">
      <c r="B225" s="35">
        <v>225</v>
      </c>
      <c r="C225" s="36" t="s">
        <v>233</v>
      </c>
      <c r="D225" s="36" t="s">
        <v>275</v>
      </c>
      <c r="E225" s="37" t="s">
        <v>283</v>
      </c>
      <c r="F225" s="38">
        <v>42217</v>
      </c>
      <c r="G225" s="38">
        <v>44657</v>
      </c>
      <c r="H225" s="39">
        <f t="shared" si="42"/>
        <v>6.6849315068493151</v>
      </c>
      <c r="I225" s="35">
        <v>10</v>
      </c>
      <c r="J225" s="40">
        <v>0.05</v>
      </c>
      <c r="K225" s="41">
        <f t="shared" si="41"/>
        <v>9.5000000000000001E-2</v>
      </c>
      <c r="L225" s="90">
        <v>0</v>
      </c>
      <c r="M225" s="90">
        <v>0</v>
      </c>
      <c r="N225" s="42">
        <v>0</v>
      </c>
      <c r="O225" s="43">
        <f t="shared" si="39"/>
        <v>0</v>
      </c>
      <c r="P225" s="43">
        <f t="shared" si="44"/>
        <v>0</v>
      </c>
      <c r="Q225" s="43">
        <f t="shared" si="40"/>
        <v>0</v>
      </c>
      <c r="R225" s="40">
        <v>0.05</v>
      </c>
      <c r="S225" s="44">
        <f t="shared" si="43"/>
        <v>0</v>
      </c>
      <c r="T225" s="121"/>
      <c r="W225" t="s">
        <v>286</v>
      </c>
      <c r="X225"/>
      <c r="Y225"/>
      <c r="Z225"/>
    </row>
    <row r="226" spans="2:26" x14ac:dyDescent="0.2">
      <c r="B226" s="35">
        <v>226</v>
      </c>
      <c r="C226" s="36" t="s">
        <v>233</v>
      </c>
      <c r="D226" s="36" t="s">
        <v>275</v>
      </c>
      <c r="E226" s="37" t="s">
        <v>283</v>
      </c>
      <c r="F226" s="38">
        <v>42292</v>
      </c>
      <c r="G226" s="38">
        <v>44657</v>
      </c>
      <c r="H226" s="39">
        <f t="shared" si="42"/>
        <v>6.4794520547945202</v>
      </c>
      <c r="I226" s="35">
        <v>15</v>
      </c>
      <c r="J226" s="40">
        <v>0.05</v>
      </c>
      <c r="K226" s="41">
        <f t="shared" si="41"/>
        <v>6.3333333333333325E-2</v>
      </c>
      <c r="L226" s="90">
        <v>0</v>
      </c>
      <c r="M226" s="90">
        <v>0</v>
      </c>
      <c r="N226" s="42">
        <v>0</v>
      </c>
      <c r="O226" s="43">
        <f t="shared" si="39"/>
        <v>0</v>
      </c>
      <c r="P226" s="43">
        <f t="shared" si="44"/>
        <v>0</v>
      </c>
      <c r="Q226" s="43">
        <f t="shared" si="40"/>
        <v>0</v>
      </c>
      <c r="R226" s="40">
        <v>0.05</v>
      </c>
      <c r="S226" s="44">
        <f t="shared" si="43"/>
        <v>0</v>
      </c>
      <c r="T226" s="121"/>
      <c r="W226"/>
      <c r="X226"/>
      <c r="Y226"/>
      <c r="Z226"/>
    </row>
    <row r="227" spans="2:26" x14ac:dyDescent="0.2">
      <c r="B227" s="35">
        <v>227</v>
      </c>
      <c r="C227" s="36" t="s">
        <v>233</v>
      </c>
      <c r="D227" s="36" t="s">
        <v>275</v>
      </c>
      <c r="E227" s="37" t="s">
        <v>287</v>
      </c>
      <c r="F227" s="38">
        <v>42292</v>
      </c>
      <c r="G227" s="38">
        <v>44657</v>
      </c>
      <c r="H227" s="39">
        <f t="shared" si="42"/>
        <v>6.4794520547945202</v>
      </c>
      <c r="I227" s="35">
        <v>15</v>
      </c>
      <c r="J227" s="40">
        <v>0.05</v>
      </c>
      <c r="K227" s="41">
        <f t="shared" si="41"/>
        <v>6.3333333333333325E-2</v>
      </c>
      <c r="L227" s="90">
        <v>0</v>
      </c>
      <c r="M227" s="90">
        <v>0</v>
      </c>
      <c r="N227" s="42">
        <v>0</v>
      </c>
      <c r="O227" s="43">
        <f t="shared" si="39"/>
        <v>0</v>
      </c>
      <c r="P227" s="43">
        <f t="shared" si="44"/>
        <v>0</v>
      </c>
      <c r="Q227" s="43">
        <f t="shared" si="40"/>
        <v>0</v>
      </c>
      <c r="R227" s="40">
        <v>0.05</v>
      </c>
      <c r="S227" s="44">
        <f t="shared" si="43"/>
        <v>0</v>
      </c>
      <c r="T227" s="121"/>
      <c r="W227"/>
      <c r="X227"/>
      <c r="Y227"/>
      <c r="Z227"/>
    </row>
    <row r="228" spans="2:26" x14ac:dyDescent="0.2">
      <c r="B228" s="35">
        <v>228</v>
      </c>
      <c r="C228" s="36" t="s">
        <v>233</v>
      </c>
      <c r="D228" s="36" t="s">
        <v>275</v>
      </c>
      <c r="E228" s="37" t="s">
        <v>282</v>
      </c>
      <c r="F228" s="38">
        <v>42384</v>
      </c>
      <c r="G228" s="38">
        <v>44657</v>
      </c>
      <c r="H228" s="39">
        <f t="shared" si="42"/>
        <v>6.2273972602739729</v>
      </c>
      <c r="I228" s="35">
        <v>15</v>
      </c>
      <c r="J228" s="40">
        <v>0.05</v>
      </c>
      <c r="K228" s="41">
        <f t="shared" si="41"/>
        <v>6.3333333333333325E-2</v>
      </c>
      <c r="L228" s="90">
        <v>0</v>
      </c>
      <c r="M228" s="90">
        <v>0</v>
      </c>
      <c r="N228" s="42">
        <v>0.08</v>
      </c>
      <c r="O228" s="43">
        <f t="shared" si="39"/>
        <v>0</v>
      </c>
      <c r="P228" s="43">
        <f t="shared" si="44"/>
        <v>0</v>
      </c>
      <c r="Q228" s="43">
        <f t="shared" si="40"/>
        <v>0</v>
      </c>
      <c r="R228" s="40">
        <v>0.05</v>
      </c>
      <c r="S228" s="44">
        <f t="shared" si="43"/>
        <v>0</v>
      </c>
      <c r="T228" s="121"/>
      <c r="W228"/>
      <c r="X228"/>
      <c r="Y228"/>
      <c r="Z228"/>
    </row>
    <row r="229" spans="2:26" x14ac:dyDescent="0.2">
      <c r="B229" s="35">
        <v>229</v>
      </c>
      <c r="C229" s="36" t="s">
        <v>233</v>
      </c>
      <c r="D229" s="36" t="s">
        <v>275</v>
      </c>
      <c r="E229" s="37" t="s">
        <v>282</v>
      </c>
      <c r="F229" s="38">
        <v>42384</v>
      </c>
      <c r="G229" s="38">
        <v>44657</v>
      </c>
      <c r="H229" s="39">
        <f t="shared" si="42"/>
        <v>6.2273972602739729</v>
      </c>
      <c r="I229" s="35">
        <v>15</v>
      </c>
      <c r="J229" s="40">
        <v>0.05</v>
      </c>
      <c r="K229" s="41">
        <f t="shared" si="41"/>
        <v>6.3333333333333325E-2</v>
      </c>
      <c r="L229" s="90">
        <v>0</v>
      </c>
      <c r="M229" s="90">
        <v>0</v>
      </c>
      <c r="N229" s="42">
        <v>0.08</v>
      </c>
      <c r="O229" s="43">
        <f t="shared" si="39"/>
        <v>0</v>
      </c>
      <c r="P229" s="43">
        <f t="shared" si="44"/>
        <v>0</v>
      </c>
      <c r="Q229" s="43">
        <f t="shared" si="40"/>
        <v>0</v>
      </c>
      <c r="R229" s="40">
        <v>0.05</v>
      </c>
      <c r="S229" s="44">
        <f t="shared" si="43"/>
        <v>0</v>
      </c>
      <c r="T229" s="121"/>
      <c r="W229"/>
      <c r="X229"/>
      <c r="Y229"/>
      <c r="Z229"/>
    </row>
    <row r="230" spans="2:26" x14ac:dyDescent="0.2">
      <c r="B230" s="35">
        <v>230</v>
      </c>
      <c r="C230" s="36" t="s">
        <v>233</v>
      </c>
      <c r="D230" s="36" t="s">
        <v>275</v>
      </c>
      <c r="E230" s="37" t="s">
        <v>288</v>
      </c>
      <c r="F230" s="38">
        <v>42444</v>
      </c>
      <c r="G230" s="38">
        <v>44657</v>
      </c>
      <c r="H230" s="39">
        <f t="shared" si="42"/>
        <v>6.0630136986301366</v>
      </c>
      <c r="I230" s="35">
        <v>10</v>
      </c>
      <c r="J230" s="40">
        <v>0.05</v>
      </c>
      <c r="K230" s="41">
        <f t="shared" si="41"/>
        <v>9.5000000000000001E-2</v>
      </c>
      <c r="L230" s="90">
        <v>0</v>
      </c>
      <c r="M230" s="90">
        <v>0</v>
      </c>
      <c r="N230" s="42">
        <v>0.08</v>
      </c>
      <c r="O230" s="43">
        <f t="shared" si="39"/>
        <v>0</v>
      </c>
      <c r="P230" s="43">
        <f t="shared" si="44"/>
        <v>0</v>
      </c>
      <c r="Q230" s="43">
        <f t="shared" si="40"/>
        <v>0</v>
      </c>
      <c r="R230" s="40">
        <v>0.05</v>
      </c>
      <c r="S230" s="44">
        <f t="shared" si="43"/>
        <v>0</v>
      </c>
      <c r="T230" s="121"/>
      <c r="W230"/>
      <c r="X230"/>
      <c r="Y230"/>
      <c r="Z230"/>
    </row>
    <row r="231" spans="2:26" x14ac:dyDescent="0.2">
      <c r="B231" s="35">
        <v>231</v>
      </c>
      <c r="C231" s="36" t="s">
        <v>233</v>
      </c>
      <c r="D231" s="36" t="s">
        <v>275</v>
      </c>
      <c r="E231" s="37" t="s">
        <v>289</v>
      </c>
      <c r="F231" s="38">
        <v>42627</v>
      </c>
      <c r="G231" s="38">
        <v>44657</v>
      </c>
      <c r="H231" s="39">
        <f t="shared" si="42"/>
        <v>5.5616438356164384</v>
      </c>
      <c r="I231" s="35">
        <v>15</v>
      </c>
      <c r="J231" s="40">
        <v>0.05</v>
      </c>
      <c r="K231" s="41">
        <f t="shared" si="41"/>
        <v>6.3333333333333325E-2</v>
      </c>
      <c r="L231" s="90">
        <v>0</v>
      </c>
      <c r="M231" s="90">
        <v>0</v>
      </c>
      <c r="N231" s="42">
        <v>0.08</v>
      </c>
      <c r="O231" s="43">
        <f t="shared" si="39"/>
        <v>0</v>
      </c>
      <c r="P231" s="43">
        <f t="shared" si="44"/>
        <v>0</v>
      </c>
      <c r="Q231" s="43">
        <f t="shared" si="40"/>
        <v>0</v>
      </c>
      <c r="R231" s="40">
        <v>0.05</v>
      </c>
      <c r="S231" s="44">
        <f t="shared" si="43"/>
        <v>0</v>
      </c>
      <c r="T231" s="121"/>
      <c r="W231"/>
      <c r="X231"/>
      <c r="Y231"/>
      <c r="Z231"/>
    </row>
    <row r="232" spans="2:26" x14ac:dyDescent="0.2">
      <c r="B232" s="35">
        <v>232</v>
      </c>
      <c r="C232" s="36" t="s">
        <v>233</v>
      </c>
      <c r="D232" s="36" t="s">
        <v>275</v>
      </c>
      <c r="E232" s="37" t="s">
        <v>290</v>
      </c>
      <c r="F232" s="38">
        <v>42627</v>
      </c>
      <c r="G232" s="38">
        <v>44657</v>
      </c>
      <c r="H232" s="39">
        <f t="shared" si="42"/>
        <v>5.5616438356164384</v>
      </c>
      <c r="I232" s="35">
        <v>10</v>
      </c>
      <c r="J232" s="40">
        <v>0.05</v>
      </c>
      <c r="K232" s="41">
        <f t="shared" si="41"/>
        <v>9.5000000000000001E-2</v>
      </c>
      <c r="L232" s="90">
        <v>0</v>
      </c>
      <c r="M232" s="90">
        <v>0</v>
      </c>
      <c r="N232" s="42">
        <v>0.08</v>
      </c>
      <c r="O232" s="43">
        <f t="shared" si="39"/>
        <v>0</v>
      </c>
      <c r="P232" s="43">
        <f t="shared" si="44"/>
        <v>0</v>
      </c>
      <c r="Q232" s="43">
        <f t="shared" si="40"/>
        <v>0</v>
      </c>
      <c r="R232" s="40">
        <v>0.05</v>
      </c>
      <c r="S232" s="44">
        <f t="shared" si="43"/>
        <v>0</v>
      </c>
      <c r="T232" s="121"/>
      <c r="W232"/>
      <c r="X232"/>
      <c r="Y232"/>
      <c r="Z232"/>
    </row>
    <row r="233" spans="2:26" x14ac:dyDescent="0.2">
      <c r="B233" s="35">
        <v>233</v>
      </c>
      <c r="C233" s="36" t="s">
        <v>233</v>
      </c>
      <c r="D233" s="36" t="s">
        <v>275</v>
      </c>
      <c r="E233" s="37" t="s">
        <v>282</v>
      </c>
      <c r="F233" s="38">
        <v>42635</v>
      </c>
      <c r="G233" s="38">
        <v>44657</v>
      </c>
      <c r="H233" s="39">
        <f t="shared" si="42"/>
        <v>5.5397260273972604</v>
      </c>
      <c r="I233" s="35">
        <v>10</v>
      </c>
      <c r="J233" s="40">
        <v>0.05</v>
      </c>
      <c r="K233" s="41">
        <f t="shared" si="41"/>
        <v>9.5000000000000001E-2</v>
      </c>
      <c r="L233" s="90">
        <v>0</v>
      </c>
      <c r="M233" s="90">
        <v>0</v>
      </c>
      <c r="N233" s="42">
        <v>0.08</v>
      </c>
      <c r="O233" s="43">
        <f t="shared" si="39"/>
        <v>0</v>
      </c>
      <c r="P233" s="43">
        <f t="shared" si="44"/>
        <v>0</v>
      </c>
      <c r="Q233" s="43">
        <f t="shared" si="40"/>
        <v>0</v>
      </c>
      <c r="R233" s="40">
        <v>0.05</v>
      </c>
      <c r="S233" s="44">
        <f t="shared" si="43"/>
        <v>0</v>
      </c>
      <c r="T233" s="121"/>
      <c r="W233"/>
      <c r="X233"/>
      <c r="Y233"/>
      <c r="Z233"/>
    </row>
    <row r="234" spans="2:26" x14ac:dyDescent="0.2">
      <c r="B234" s="35">
        <v>234</v>
      </c>
      <c r="C234" s="36" t="s">
        <v>233</v>
      </c>
      <c r="D234" s="36" t="s">
        <v>275</v>
      </c>
      <c r="E234" s="37" t="s">
        <v>289</v>
      </c>
      <c r="F234" s="38">
        <v>42806</v>
      </c>
      <c r="G234" s="38">
        <v>44657</v>
      </c>
      <c r="H234" s="39">
        <f t="shared" si="42"/>
        <v>5.0712328767123287</v>
      </c>
      <c r="I234" s="35">
        <v>15</v>
      </c>
      <c r="J234" s="40">
        <v>0.05</v>
      </c>
      <c r="K234" s="41">
        <f t="shared" si="41"/>
        <v>6.3333333333333325E-2</v>
      </c>
      <c r="L234" s="90">
        <v>0</v>
      </c>
      <c r="M234" s="90">
        <v>0</v>
      </c>
      <c r="N234" s="42">
        <v>0.09</v>
      </c>
      <c r="O234" s="43">
        <f t="shared" si="39"/>
        <v>0</v>
      </c>
      <c r="P234" s="43">
        <f t="shared" si="44"/>
        <v>0</v>
      </c>
      <c r="Q234" s="43">
        <f t="shared" si="40"/>
        <v>0</v>
      </c>
      <c r="R234" s="40">
        <v>0.05</v>
      </c>
      <c r="S234" s="44">
        <f t="shared" si="43"/>
        <v>0</v>
      </c>
      <c r="T234" s="121"/>
      <c r="W234"/>
      <c r="X234"/>
      <c r="Y234"/>
      <c r="Z234"/>
    </row>
    <row r="235" spans="2:26" x14ac:dyDescent="0.2">
      <c r="B235" s="35">
        <v>235</v>
      </c>
      <c r="C235" s="36" t="s">
        <v>233</v>
      </c>
      <c r="D235" s="36" t="s">
        <v>275</v>
      </c>
      <c r="E235" s="37" t="s">
        <v>291</v>
      </c>
      <c r="F235" s="38">
        <v>42806</v>
      </c>
      <c r="G235" s="38">
        <v>44657</v>
      </c>
      <c r="H235" s="39">
        <f t="shared" si="42"/>
        <v>5.0712328767123287</v>
      </c>
      <c r="I235" s="35">
        <v>15</v>
      </c>
      <c r="J235" s="40">
        <v>0.05</v>
      </c>
      <c r="K235" s="41">
        <f t="shared" si="41"/>
        <v>6.3333333333333325E-2</v>
      </c>
      <c r="L235" s="90">
        <v>0</v>
      </c>
      <c r="M235" s="90">
        <v>0</v>
      </c>
      <c r="N235" s="42">
        <v>0.09</v>
      </c>
      <c r="O235" s="43">
        <f t="shared" si="39"/>
        <v>0</v>
      </c>
      <c r="P235" s="43">
        <f t="shared" si="44"/>
        <v>0</v>
      </c>
      <c r="Q235" s="43">
        <f t="shared" si="40"/>
        <v>0</v>
      </c>
      <c r="R235" s="40">
        <v>0.05</v>
      </c>
      <c r="S235" s="44">
        <f t="shared" si="43"/>
        <v>0</v>
      </c>
      <c r="T235" s="121"/>
      <c r="W235"/>
      <c r="X235"/>
      <c r="Y235"/>
      <c r="Z235"/>
    </row>
    <row r="236" spans="2:26" x14ac:dyDescent="0.2">
      <c r="B236" s="35">
        <v>236</v>
      </c>
      <c r="C236" s="36" t="s">
        <v>233</v>
      </c>
      <c r="D236" s="36" t="s">
        <v>275</v>
      </c>
      <c r="E236" s="37" t="s">
        <v>292</v>
      </c>
      <c r="F236" s="38">
        <v>42806</v>
      </c>
      <c r="G236" s="38">
        <v>44657</v>
      </c>
      <c r="H236" s="39">
        <f t="shared" si="42"/>
        <v>5.0712328767123287</v>
      </c>
      <c r="I236" s="35">
        <v>15</v>
      </c>
      <c r="J236" s="40">
        <v>0.05</v>
      </c>
      <c r="K236" s="41">
        <f t="shared" si="41"/>
        <v>6.3333333333333325E-2</v>
      </c>
      <c r="L236" s="90">
        <v>0</v>
      </c>
      <c r="M236" s="90">
        <v>0</v>
      </c>
      <c r="N236" s="42">
        <v>0.09</v>
      </c>
      <c r="O236" s="43">
        <f t="shared" si="39"/>
        <v>0</v>
      </c>
      <c r="P236" s="43">
        <f t="shared" si="44"/>
        <v>0</v>
      </c>
      <c r="Q236" s="43">
        <f t="shared" si="40"/>
        <v>0</v>
      </c>
      <c r="R236" s="40">
        <v>0.05</v>
      </c>
      <c r="S236" s="44">
        <f t="shared" si="43"/>
        <v>0</v>
      </c>
      <c r="T236" s="121"/>
      <c r="W236"/>
      <c r="X236"/>
      <c r="Y236"/>
      <c r="Z236"/>
    </row>
    <row r="237" spans="2:26" x14ac:dyDescent="0.2">
      <c r="B237" s="35">
        <v>237</v>
      </c>
      <c r="C237" s="36" t="s">
        <v>233</v>
      </c>
      <c r="D237" s="36" t="s">
        <v>275</v>
      </c>
      <c r="E237" s="37" t="s">
        <v>287</v>
      </c>
      <c r="F237" s="38">
        <v>42810</v>
      </c>
      <c r="G237" s="38">
        <v>44657</v>
      </c>
      <c r="H237" s="39">
        <f t="shared" si="42"/>
        <v>5.0602739726027401</v>
      </c>
      <c r="I237" s="35">
        <v>10</v>
      </c>
      <c r="J237" s="40">
        <v>0.05</v>
      </c>
      <c r="K237" s="41">
        <f t="shared" si="41"/>
        <v>9.5000000000000001E-2</v>
      </c>
      <c r="L237" s="90">
        <v>0</v>
      </c>
      <c r="M237" s="90">
        <v>0</v>
      </c>
      <c r="N237" s="42">
        <v>0.09</v>
      </c>
      <c r="O237" s="43">
        <f t="shared" si="39"/>
        <v>0</v>
      </c>
      <c r="P237" s="43">
        <f t="shared" si="44"/>
        <v>0</v>
      </c>
      <c r="Q237" s="43">
        <f t="shared" si="40"/>
        <v>0</v>
      </c>
      <c r="R237" s="40">
        <v>0.05</v>
      </c>
      <c r="S237" s="44">
        <f t="shared" si="43"/>
        <v>0</v>
      </c>
      <c r="T237" s="121"/>
      <c r="W237"/>
      <c r="X237"/>
      <c r="Y237"/>
      <c r="Z237"/>
    </row>
    <row r="238" spans="2:26" ht="25.5" x14ac:dyDescent="0.2">
      <c r="B238" s="35">
        <v>238</v>
      </c>
      <c r="C238" s="36" t="s">
        <v>233</v>
      </c>
      <c r="D238" s="36" t="s">
        <v>275</v>
      </c>
      <c r="E238" s="37" t="s">
        <v>293</v>
      </c>
      <c r="F238" s="38">
        <v>42817</v>
      </c>
      <c r="G238" s="38">
        <v>44657</v>
      </c>
      <c r="H238" s="39">
        <f t="shared" si="42"/>
        <v>5.0410958904109586</v>
      </c>
      <c r="I238" s="35">
        <v>10</v>
      </c>
      <c r="J238" s="40">
        <v>0.05</v>
      </c>
      <c r="K238" s="41">
        <f t="shared" si="41"/>
        <v>9.5000000000000001E-2</v>
      </c>
      <c r="L238" s="90">
        <v>0</v>
      </c>
      <c r="M238" s="90">
        <v>0</v>
      </c>
      <c r="N238" s="42">
        <v>0.09</v>
      </c>
      <c r="O238" s="43">
        <f t="shared" si="39"/>
        <v>0</v>
      </c>
      <c r="P238" s="43">
        <f t="shared" si="44"/>
        <v>0</v>
      </c>
      <c r="Q238" s="43">
        <f t="shared" si="40"/>
        <v>0</v>
      </c>
      <c r="R238" s="40">
        <v>0.05</v>
      </c>
      <c r="S238" s="44">
        <f t="shared" si="43"/>
        <v>0</v>
      </c>
      <c r="T238" s="121"/>
      <c r="W238"/>
      <c r="X238"/>
      <c r="Y238"/>
      <c r="Z238"/>
    </row>
    <row r="239" spans="2:26" x14ac:dyDescent="0.2">
      <c r="B239" s="35">
        <v>239</v>
      </c>
      <c r="C239" s="36" t="s">
        <v>233</v>
      </c>
      <c r="D239" s="36" t="s">
        <v>275</v>
      </c>
      <c r="E239" s="114" t="s">
        <v>294</v>
      </c>
      <c r="F239" s="38">
        <v>42823</v>
      </c>
      <c r="G239" s="38">
        <v>44657</v>
      </c>
      <c r="H239" s="39">
        <f t="shared" si="42"/>
        <v>5.0246575342465754</v>
      </c>
      <c r="I239" s="35">
        <v>10</v>
      </c>
      <c r="J239" s="40">
        <v>0.05</v>
      </c>
      <c r="K239" s="41">
        <f t="shared" si="41"/>
        <v>9.5000000000000001E-2</v>
      </c>
      <c r="L239" s="90">
        <v>0</v>
      </c>
      <c r="M239" s="90">
        <v>0</v>
      </c>
      <c r="N239" s="42">
        <v>0.09</v>
      </c>
      <c r="O239" s="43">
        <f t="shared" si="39"/>
        <v>0</v>
      </c>
      <c r="P239" s="43">
        <f t="shared" si="44"/>
        <v>0</v>
      </c>
      <c r="Q239" s="43">
        <f t="shared" si="40"/>
        <v>0</v>
      </c>
      <c r="R239" s="40">
        <v>0.05</v>
      </c>
      <c r="S239" s="44">
        <f t="shared" si="43"/>
        <v>0</v>
      </c>
      <c r="T239" s="121"/>
      <c r="W239"/>
      <c r="X239"/>
      <c r="Y239"/>
      <c r="Z239"/>
    </row>
    <row r="240" spans="2:26" ht="38.25" x14ac:dyDescent="0.2">
      <c r="B240" s="35">
        <v>240</v>
      </c>
      <c r="C240" s="36" t="s">
        <v>233</v>
      </c>
      <c r="D240" s="36" t="s">
        <v>275</v>
      </c>
      <c r="E240" s="37" t="s">
        <v>295</v>
      </c>
      <c r="F240" s="38">
        <v>43186</v>
      </c>
      <c r="G240" s="38">
        <v>44657</v>
      </c>
      <c r="H240" s="39">
        <f t="shared" si="42"/>
        <v>4.0301369863013701</v>
      </c>
      <c r="I240" s="35">
        <v>15</v>
      </c>
      <c r="J240" s="40">
        <v>0.05</v>
      </c>
      <c r="K240" s="41">
        <f t="shared" si="41"/>
        <v>6.3333333333333325E-2</v>
      </c>
      <c r="L240" s="90">
        <v>0</v>
      </c>
      <c r="M240" s="90">
        <v>0</v>
      </c>
      <c r="N240" s="42">
        <v>0.08</v>
      </c>
      <c r="O240" s="43">
        <f t="shared" si="39"/>
        <v>0</v>
      </c>
      <c r="P240" s="43">
        <f t="shared" si="44"/>
        <v>0</v>
      </c>
      <c r="Q240" s="43">
        <f t="shared" si="40"/>
        <v>0</v>
      </c>
      <c r="R240" s="40">
        <v>0.05</v>
      </c>
      <c r="S240" s="44">
        <f t="shared" si="43"/>
        <v>0</v>
      </c>
      <c r="T240" s="121"/>
      <c r="W240"/>
      <c r="X240"/>
      <c r="Y240"/>
      <c r="Z240"/>
    </row>
    <row r="241" spans="2:26" x14ac:dyDescent="0.2">
      <c r="B241" s="35">
        <v>241</v>
      </c>
      <c r="C241" s="36" t="s">
        <v>233</v>
      </c>
      <c r="D241" s="36" t="s">
        <v>275</v>
      </c>
      <c r="E241" s="37" t="s">
        <v>296</v>
      </c>
      <c r="F241" s="38">
        <v>43186</v>
      </c>
      <c r="G241" s="38">
        <v>44657</v>
      </c>
      <c r="H241" s="39">
        <f t="shared" si="42"/>
        <v>4.0301369863013701</v>
      </c>
      <c r="I241" s="35">
        <v>10</v>
      </c>
      <c r="J241" s="40">
        <v>0.05</v>
      </c>
      <c r="K241" s="41">
        <f t="shared" si="41"/>
        <v>9.5000000000000001E-2</v>
      </c>
      <c r="L241" s="90">
        <v>0</v>
      </c>
      <c r="M241" s="90">
        <v>0</v>
      </c>
      <c r="N241" s="42">
        <v>0.08</v>
      </c>
      <c r="O241" s="43">
        <f t="shared" si="39"/>
        <v>0</v>
      </c>
      <c r="P241" s="43">
        <f t="shared" si="44"/>
        <v>0</v>
      </c>
      <c r="Q241" s="43">
        <f t="shared" si="40"/>
        <v>0</v>
      </c>
      <c r="R241" s="40">
        <v>0.05</v>
      </c>
      <c r="S241" s="44">
        <f t="shared" si="43"/>
        <v>0</v>
      </c>
      <c r="T241" s="121"/>
      <c r="W241"/>
      <c r="X241"/>
      <c r="Y241"/>
      <c r="Z241"/>
    </row>
    <row r="242" spans="2:26" x14ac:dyDescent="0.2">
      <c r="B242" s="35">
        <v>242</v>
      </c>
      <c r="C242" s="36" t="s">
        <v>233</v>
      </c>
      <c r="D242" s="36" t="s">
        <v>275</v>
      </c>
      <c r="E242" s="37" t="s">
        <v>282</v>
      </c>
      <c r="F242" s="38">
        <v>43186</v>
      </c>
      <c r="G242" s="38">
        <v>44657</v>
      </c>
      <c r="H242" s="39">
        <f t="shared" si="42"/>
        <v>4.0301369863013701</v>
      </c>
      <c r="I242" s="35">
        <v>15</v>
      </c>
      <c r="J242" s="40">
        <v>0.05</v>
      </c>
      <c r="K242" s="41">
        <f t="shared" si="41"/>
        <v>6.3333333333333325E-2</v>
      </c>
      <c r="L242" s="90">
        <v>0</v>
      </c>
      <c r="M242" s="90">
        <v>0</v>
      </c>
      <c r="N242" s="42">
        <v>0.08</v>
      </c>
      <c r="O242" s="43">
        <f t="shared" si="39"/>
        <v>0</v>
      </c>
      <c r="P242" s="43">
        <f t="shared" si="44"/>
        <v>0</v>
      </c>
      <c r="Q242" s="43">
        <f t="shared" si="40"/>
        <v>0</v>
      </c>
      <c r="R242" s="40">
        <v>0.05</v>
      </c>
      <c r="S242" s="44">
        <f t="shared" si="43"/>
        <v>0</v>
      </c>
      <c r="T242" s="121"/>
      <c r="W242"/>
      <c r="X242"/>
      <c r="Y242"/>
      <c r="Z242"/>
    </row>
    <row r="243" spans="2:26" x14ac:dyDescent="0.2">
      <c r="B243" s="35">
        <v>243</v>
      </c>
      <c r="C243" s="36" t="s">
        <v>233</v>
      </c>
      <c r="D243" s="36" t="s">
        <v>275</v>
      </c>
      <c r="E243" s="37" t="s">
        <v>282</v>
      </c>
      <c r="F243" s="38">
        <v>43186</v>
      </c>
      <c r="G243" s="38">
        <v>44657</v>
      </c>
      <c r="H243" s="39">
        <f t="shared" si="42"/>
        <v>4.0301369863013701</v>
      </c>
      <c r="I243" s="35">
        <v>15</v>
      </c>
      <c r="J243" s="40">
        <v>0.05</v>
      </c>
      <c r="K243" s="41">
        <f t="shared" si="41"/>
        <v>6.3333333333333325E-2</v>
      </c>
      <c r="L243" s="90">
        <v>0</v>
      </c>
      <c r="M243" s="90">
        <v>0</v>
      </c>
      <c r="N243" s="42">
        <v>0.08</v>
      </c>
      <c r="O243" s="43">
        <f t="shared" si="39"/>
        <v>0</v>
      </c>
      <c r="P243" s="43">
        <f t="shared" si="44"/>
        <v>0</v>
      </c>
      <c r="Q243" s="43">
        <f t="shared" si="40"/>
        <v>0</v>
      </c>
      <c r="R243" s="40">
        <v>0.05</v>
      </c>
      <c r="S243" s="44">
        <f t="shared" si="43"/>
        <v>0</v>
      </c>
      <c r="T243" s="121"/>
      <c r="W243"/>
      <c r="X243"/>
      <c r="Y243"/>
      <c r="Z243"/>
    </row>
    <row r="244" spans="2:26" x14ac:dyDescent="0.2">
      <c r="B244" s="35">
        <v>244</v>
      </c>
      <c r="C244" s="36" t="s">
        <v>233</v>
      </c>
      <c r="D244" s="36" t="s">
        <v>275</v>
      </c>
      <c r="E244" s="37" t="s">
        <v>296</v>
      </c>
      <c r="F244" s="38">
        <v>43186</v>
      </c>
      <c r="G244" s="38">
        <v>44657</v>
      </c>
      <c r="H244" s="39">
        <f t="shared" si="42"/>
        <v>4.0301369863013701</v>
      </c>
      <c r="I244" s="35">
        <v>10</v>
      </c>
      <c r="J244" s="40">
        <v>0.05</v>
      </c>
      <c r="K244" s="41">
        <f t="shared" si="41"/>
        <v>9.5000000000000001E-2</v>
      </c>
      <c r="L244" s="90">
        <v>0</v>
      </c>
      <c r="M244" s="90">
        <v>0</v>
      </c>
      <c r="N244" s="42">
        <v>0.08</v>
      </c>
      <c r="O244" s="43">
        <f t="shared" si="39"/>
        <v>0</v>
      </c>
      <c r="P244" s="43">
        <f t="shared" si="44"/>
        <v>0</v>
      </c>
      <c r="Q244" s="43">
        <f t="shared" si="40"/>
        <v>0</v>
      </c>
      <c r="R244" s="40">
        <v>0.05</v>
      </c>
      <c r="S244" s="44">
        <f t="shared" si="43"/>
        <v>0</v>
      </c>
      <c r="T244" s="121"/>
      <c r="W244"/>
      <c r="X244"/>
      <c r="Y244"/>
      <c r="Z244"/>
    </row>
    <row r="245" spans="2:26" x14ac:dyDescent="0.2">
      <c r="B245" s="35">
        <v>245</v>
      </c>
      <c r="C245" s="36" t="s">
        <v>233</v>
      </c>
      <c r="D245" s="36" t="s">
        <v>275</v>
      </c>
      <c r="E245" s="37" t="s">
        <v>296</v>
      </c>
      <c r="F245" s="38">
        <v>43186</v>
      </c>
      <c r="G245" s="38">
        <v>44657</v>
      </c>
      <c r="H245" s="39">
        <f t="shared" si="42"/>
        <v>4.0301369863013701</v>
      </c>
      <c r="I245" s="35">
        <v>10</v>
      </c>
      <c r="J245" s="40">
        <v>0.05</v>
      </c>
      <c r="K245" s="41">
        <f t="shared" si="41"/>
        <v>9.5000000000000001E-2</v>
      </c>
      <c r="L245" s="90">
        <v>0</v>
      </c>
      <c r="M245" s="90">
        <v>0</v>
      </c>
      <c r="N245" s="42">
        <v>0.08</v>
      </c>
      <c r="O245" s="43">
        <f t="shared" si="39"/>
        <v>0</v>
      </c>
      <c r="P245" s="43">
        <f t="shared" si="44"/>
        <v>0</v>
      </c>
      <c r="Q245" s="43">
        <f t="shared" si="40"/>
        <v>0</v>
      </c>
      <c r="R245" s="40">
        <v>0.05</v>
      </c>
      <c r="S245" s="44">
        <f t="shared" si="43"/>
        <v>0</v>
      </c>
      <c r="T245" s="121"/>
      <c r="W245"/>
      <c r="X245"/>
      <c r="Y245"/>
      <c r="Z245"/>
    </row>
    <row r="246" spans="2:26" x14ac:dyDescent="0.2">
      <c r="B246" s="35">
        <v>246</v>
      </c>
      <c r="C246" s="36" t="s">
        <v>233</v>
      </c>
      <c r="D246" s="36" t="s">
        <v>275</v>
      </c>
      <c r="E246" s="37" t="s">
        <v>287</v>
      </c>
      <c r="F246" s="38">
        <v>43186</v>
      </c>
      <c r="G246" s="38">
        <v>44657</v>
      </c>
      <c r="H246" s="39">
        <f t="shared" si="42"/>
        <v>4.0301369863013701</v>
      </c>
      <c r="I246" s="35">
        <v>10</v>
      </c>
      <c r="J246" s="40">
        <v>0.05</v>
      </c>
      <c r="K246" s="41">
        <f t="shared" si="41"/>
        <v>9.5000000000000001E-2</v>
      </c>
      <c r="L246" s="90">
        <v>0</v>
      </c>
      <c r="M246" s="90">
        <v>0</v>
      </c>
      <c r="N246" s="42">
        <v>0.08</v>
      </c>
      <c r="O246" s="43">
        <f t="shared" si="39"/>
        <v>0</v>
      </c>
      <c r="P246" s="43">
        <f t="shared" si="44"/>
        <v>0</v>
      </c>
      <c r="Q246" s="43">
        <f t="shared" si="40"/>
        <v>0</v>
      </c>
      <c r="R246" s="40">
        <v>0.05</v>
      </c>
      <c r="S246" s="44">
        <f t="shared" si="43"/>
        <v>0</v>
      </c>
      <c r="T246" s="121"/>
      <c r="W246"/>
      <c r="X246"/>
      <c r="Y246"/>
      <c r="Z246"/>
    </row>
    <row r="247" spans="2:26" x14ac:dyDescent="0.2">
      <c r="B247" s="35">
        <v>247</v>
      </c>
      <c r="C247" s="36" t="s">
        <v>233</v>
      </c>
      <c r="D247" s="36" t="s">
        <v>275</v>
      </c>
      <c r="E247" s="37" t="s">
        <v>297</v>
      </c>
      <c r="F247" s="38">
        <v>43186</v>
      </c>
      <c r="G247" s="38">
        <v>44657</v>
      </c>
      <c r="H247" s="39">
        <f t="shared" si="42"/>
        <v>4.0301369863013701</v>
      </c>
      <c r="I247" s="35">
        <v>15</v>
      </c>
      <c r="J247" s="40">
        <v>0.05</v>
      </c>
      <c r="K247" s="41">
        <f t="shared" si="41"/>
        <v>6.3333333333333325E-2</v>
      </c>
      <c r="L247" s="90">
        <v>0</v>
      </c>
      <c r="M247" s="90">
        <v>0</v>
      </c>
      <c r="N247" s="42">
        <v>0.08</v>
      </c>
      <c r="O247" s="43">
        <f t="shared" si="39"/>
        <v>0</v>
      </c>
      <c r="P247" s="43">
        <f t="shared" si="44"/>
        <v>0</v>
      </c>
      <c r="Q247" s="43">
        <f t="shared" si="40"/>
        <v>0</v>
      </c>
      <c r="R247" s="40">
        <v>0.05</v>
      </c>
      <c r="S247" s="44">
        <f t="shared" si="43"/>
        <v>0</v>
      </c>
      <c r="T247" s="121"/>
      <c r="W247"/>
      <c r="X247"/>
      <c r="Y247"/>
      <c r="Z247"/>
    </row>
    <row r="248" spans="2:26" x14ac:dyDescent="0.2">
      <c r="B248" s="35">
        <v>248</v>
      </c>
      <c r="C248" s="36" t="s">
        <v>233</v>
      </c>
      <c r="D248" s="36" t="s">
        <v>275</v>
      </c>
      <c r="E248" s="37" t="s">
        <v>298</v>
      </c>
      <c r="F248" s="38">
        <v>43282</v>
      </c>
      <c r="G248" s="38">
        <v>44657</v>
      </c>
      <c r="H248" s="39">
        <f t="shared" si="42"/>
        <v>3.7671232876712328</v>
      </c>
      <c r="I248" s="35">
        <v>15</v>
      </c>
      <c r="J248" s="40">
        <v>0.05</v>
      </c>
      <c r="K248" s="41">
        <f t="shared" si="41"/>
        <v>6.3333333333333325E-2</v>
      </c>
      <c r="L248" s="90">
        <v>492000</v>
      </c>
      <c r="M248" s="90">
        <v>63399</v>
      </c>
      <c r="N248" s="42">
        <v>0.08</v>
      </c>
      <c r="O248" s="43">
        <f t="shared" si="39"/>
        <v>531360</v>
      </c>
      <c r="P248" s="43">
        <f t="shared" si="44"/>
        <v>126774.24657534245</v>
      </c>
      <c r="Q248" s="43">
        <f t="shared" si="40"/>
        <v>404585.75342465757</v>
      </c>
      <c r="R248" s="40">
        <v>0.05</v>
      </c>
      <c r="S248" s="44">
        <f t="shared" si="43"/>
        <v>384356.46575342468</v>
      </c>
      <c r="T248" s="121"/>
      <c r="W248"/>
      <c r="X248"/>
      <c r="Y248"/>
      <c r="Z248"/>
    </row>
    <row r="249" spans="2:26" ht="25.5" x14ac:dyDescent="0.2">
      <c r="B249" s="35">
        <v>249</v>
      </c>
      <c r="C249" s="36" t="s">
        <v>233</v>
      </c>
      <c r="D249" s="36" t="s">
        <v>275</v>
      </c>
      <c r="E249" s="37" t="s">
        <v>299</v>
      </c>
      <c r="F249" s="38">
        <v>43358</v>
      </c>
      <c r="G249" s="38">
        <v>44657</v>
      </c>
      <c r="H249" s="39">
        <f t="shared" si="42"/>
        <v>3.558904109589041</v>
      </c>
      <c r="I249" s="35">
        <v>10</v>
      </c>
      <c r="J249" s="40">
        <v>0.05</v>
      </c>
      <c r="K249" s="41">
        <f t="shared" si="41"/>
        <v>9.5000000000000001E-2</v>
      </c>
      <c r="L249" s="90">
        <v>165000</v>
      </c>
      <c r="M249" s="90">
        <v>32141</v>
      </c>
      <c r="N249" s="42">
        <v>0.08</v>
      </c>
      <c r="O249" s="43">
        <f t="shared" si="39"/>
        <v>178200</v>
      </c>
      <c r="P249" s="43">
        <f t="shared" si="44"/>
        <v>60248.687671232874</v>
      </c>
      <c r="Q249" s="43">
        <f t="shared" si="40"/>
        <v>117951.31232876712</v>
      </c>
      <c r="R249" s="40">
        <v>0.05</v>
      </c>
      <c r="S249" s="44">
        <f t="shared" si="43"/>
        <v>112053.74671232876</v>
      </c>
      <c r="T249" s="121"/>
      <c r="W249"/>
      <c r="X249"/>
      <c r="Y249"/>
      <c r="Z249"/>
    </row>
    <row r="250" spans="2:26" ht="25.5" x14ac:dyDescent="0.2">
      <c r="B250" s="35">
        <v>250</v>
      </c>
      <c r="C250" s="36" t="s">
        <v>233</v>
      </c>
      <c r="D250" s="36" t="s">
        <v>275</v>
      </c>
      <c r="E250" s="37" t="s">
        <v>299</v>
      </c>
      <c r="F250" s="38">
        <v>43358</v>
      </c>
      <c r="G250" s="38">
        <v>44657</v>
      </c>
      <c r="H250" s="39">
        <f t="shared" si="42"/>
        <v>3.558904109589041</v>
      </c>
      <c r="I250" s="35">
        <v>10</v>
      </c>
      <c r="J250" s="40">
        <v>0.05</v>
      </c>
      <c r="K250" s="41">
        <f t="shared" si="41"/>
        <v>9.5000000000000001E-2</v>
      </c>
      <c r="L250" s="90">
        <v>165000</v>
      </c>
      <c r="M250" s="90">
        <v>32141</v>
      </c>
      <c r="N250" s="42">
        <v>0.08</v>
      </c>
      <c r="O250" s="43">
        <f t="shared" si="39"/>
        <v>178200</v>
      </c>
      <c r="P250" s="43">
        <f t="shared" si="44"/>
        <v>60248.687671232874</v>
      </c>
      <c r="Q250" s="43">
        <f t="shared" si="40"/>
        <v>117951.31232876712</v>
      </c>
      <c r="R250" s="40">
        <v>0.05</v>
      </c>
      <c r="S250" s="44">
        <f t="shared" si="43"/>
        <v>112053.74671232876</v>
      </c>
      <c r="T250" s="121"/>
      <c r="W250"/>
      <c r="X250"/>
      <c r="Y250"/>
      <c r="Z250"/>
    </row>
    <row r="251" spans="2:26" x14ac:dyDescent="0.2">
      <c r="B251" s="35">
        <v>251</v>
      </c>
      <c r="C251" s="36" t="s">
        <v>233</v>
      </c>
      <c r="D251" s="36" t="s">
        <v>275</v>
      </c>
      <c r="E251" s="37" t="s">
        <v>300</v>
      </c>
      <c r="F251" s="38">
        <v>43435</v>
      </c>
      <c r="G251" s="38">
        <v>44657</v>
      </c>
      <c r="H251" s="39">
        <f t="shared" si="42"/>
        <v>3.3479452054794518</v>
      </c>
      <c r="I251" s="35">
        <v>10</v>
      </c>
      <c r="J251" s="40">
        <v>0.05</v>
      </c>
      <c r="K251" s="41">
        <f t="shared" si="41"/>
        <v>9.5000000000000001E-2</v>
      </c>
      <c r="L251" s="90">
        <v>122000</v>
      </c>
      <c r="M251" s="90">
        <v>31917</v>
      </c>
      <c r="N251" s="42">
        <v>0.08</v>
      </c>
      <c r="O251" s="43">
        <f t="shared" si="39"/>
        <v>131760</v>
      </c>
      <c r="P251" s="43">
        <f t="shared" si="44"/>
        <v>41906.899726027397</v>
      </c>
      <c r="Q251" s="43">
        <f t="shared" si="40"/>
        <v>89853.10027397261</v>
      </c>
      <c r="R251" s="40">
        <v>0.05</v>
      </c>
      <c r="S251" s="44">
        <f t="shared" si="43"/>
        <v>85360.445260273977</v>
      </c>
      <c r="T251" s="121"/>
      <c r="W251"/>
      <c r="X251"/>
      <c r="Y251"/>
      <c r="Z251"/>
    </row>
    <row r="252" spans="2:26" x14ac:dyDescent="0.2">
      <c r="B252" s="35">
        <v>252</v>
      </c>
      <c r="C252" s="36" t="s">
        <v>233</v>
      </c>
      <c r="D252" s="36" t="s">
        <v>275</v>
      </c>
      <c r="E252" s="37" t="s">
        <v>300</v>
      </c>
      <c r="F252" s="38">
        <v>43435</v>
      </c>
      <c r="G252" s="38">
        <v>44657</v>
      </c>
      <c r="H252" s="39">
        <f t="shared" si="42"/>
        <v>3.3479452054794518</v>
      </c>
      <c r="I252" s="35">
        <v>10</v>
      </c>
      <c r="J252" s="40">
        <v>0.05</v>
      </c>
      <c r="K252" s="41">
        <f t="shared" si="41"/>
        <v>9.5000000000000001E-2</v>
      </c>
      <c r="L252" s="90">
        <v>61000</v>
      </c>
      <c r="M252" s="90">
        <v>15958</v>
      </c>
      <c r="N252" s="42">
        <v>0.08</v>
      </c>
      <c r="O252" s="43">
        <f t="shared" si="39"/>
        <v>65880</v>
      </c>
      <c r="P252" s="43">
        <f t="shared" si="44"/>
        <v>20953.449863013699</v>
      </c>
      <c r="Q252" s="43">
        <f t="shared" si="40"/>
        <v>44926.550136986305</v>
      </c>
      <c r="R252" s="40">
        <v>0.05</v>
      </c>
      <c r="S252" s="44">
        <f t="shared" si="43"/>
        <v>42680.222630136988</v>
      </c>
      <c r="T252" s="121"/>
      <c r="W252"/>
      <c r="X252"/>
      <c r="Y252"/>
      <c r="Z252"/>
    </row>
    <row r="253" spans="2:26" x14ac:dyDescent="0.2">
      <c r="B253" s="35">
        <v>253</v>
      </c>
      <c r="C253" s="36" t="s">
        <v>233</v>
      </c>
      <c r="D253" s="36" t="s">
        <v>275</v>
      </c>
      <c r="E253" s="37" t="s">
        <v>300</v>
      </c>
      <c r="F253" s="38">
        <v>43466</v>
      </c>
      <c r="G253" s="38">
        <v>44657</v>
      </c>
      <c r="H253" s="39">
        <f t="shared" si="42"/>
        <v>3.2630136986301368</v>
      </c>
      <c r="I253" s="35">
        <v>10</v>
      </c>
      <c r="J253" s="40">
        <v>0.05</v>
      </c>
      <c r="K253" s="41">
        <f t="shared" si="41"/>
        <v>9.5000000000000001E-2</v>
      </c>
      <c r="L253" s="90">
        <v>122000</v>
      </c>
      <c r="M253" s="90">
        <v>35199</v>
      </c>
      <c r="N253" s="42">
        <v>0.02</v>
      </c>
      <c r="O253" s="43">
        <f t="shared" si="39"/>
        <v>124440</v>
      </c>
      <c r="P253" s="43">
        <f t="shared" si="44"/>
        <v>38574.695342465748</v>
      </c>
      <c r="Q253" s="43">
        <f t="shared" si="40"/>
        <v>85865.30465753426</v>
      </c>
      <c r="R253" s="40">
        <v>0.05</v>
      </c>
      <c r="S253" s="44">
        <f t="shared" si="43"/>
        <v>81572.039424657545</v>
      </c>
      <c r="T253" s="121"/>
      <c r="W253"/>
      <c r="X253"/>
      <c r="Y253"/>
      <c r="Z253"/>
    </row>
    <row r="254" spans="2:26" x14ac:dyDescent="0.2">
      <c r="B254" s="35">
        <v>254</v>
      </c>
      <c r="C254" s="36" t="s">
        <v>233</v>
      </c>
      <c r="D254" s="36" t="s">
        <v>275</v>
      </c>
      <c r="E254" s="37" t="s">
        <v>300</v>
      </c>
      <c r="F254" s="38">
        <v>43466</v>
      </c>
      <c r="G254" s="38">
        <v>44657</v>
      </c>
      <c r="H254" s="39">
        <f t="shared" si="42"/>
        <v>3.2630136986301368</v>
      </c>
      <c r="I254" s="35">
        <v>10</v>
      </c>
      <c r="J254" s="40">
        <v>0.05</v>
      </c>
      <c r="K254" s="41">
        <f t="shared" si="41"/>
        <v>9.5000000000000001E-2</v>
      </c>
      <c r="L254" s="90">
        <v>61000</v>
      </c>
      <c r="M254" s="90">
        <v>17598</v>
      </c>
      <c r="N254" s="42">
        <v>0.02</v>
      </c>
      <c r="O254" s="43">
        <f t="shared" si="39"/>
        <v>62220</v>
      </c>
      <c r="P254" s="43">
        <f t="shared" si="44"/>
        <v>19287.347671232874</v>
      </c>
      <c r="Q254" s="43">
        <f t="shared" si="40"/>
        <v>42932.65232876713</v>
      </c>
      <c r="R254" s="40">
        <v>0.05</v>
      </c>
      <c r="S254" s="44">
        <f t="shared" si="43"/>
        <v>40786.019712328773</v>
      </c>
      <c r="T254" s="121"/>
      <c r="W254"/>
      <c r="X254"/>
      <c r="Y254"/>
      <c r="Z254"/>
    </row>
    <row r="255" spans="2:26" ht="25.5" x14ac:dyDescent="0.2">
      <c r="B255" s="35">
        <v>255</v>
      </c>
      <c r="C255" s="36" t="s">
        <v>233</v>
      </c>
      <c r="D255" s="36" t="s">
        <v>275</v>
      </c>
      <c r="E255" s="37" t="s">
        <v>301</v>
      </c>
      <c r="F255" s="38">
        <v>43539</v>
      </c>
      <c r="G255" s="38">
        <v>44657</v>
      </c>
      <c r="H255" s="39">
        <f t="shared" si="42"/>
        <v>3.0630136986301371</v>
      </c>
      <c r="I255" s="35">
        <v>10</v>
      </c>
      <c r="J255" s="40">
        <v>0.05</v>
      </c>
      <c r="K255" s="41">
        <f t="shared" si="41"/>
        <v>9.5000000000000001E-2</v>
      </c>
      <c r="L255" s="90">
        <v>786060</v>
      </c>
      <c r="M255" s="90">
        <v>276575</v>
      </c>
      <c r="N255" s="42">
        <v>0.02</v>
      </c>
      <c r="O255" s="43">
        <f t="shared" si="39"/>
        <v>801781.20000000007</v>
      </c>
      <c r="P255" s="43">
        <f t="shared" si="44"/>
        <v>233307.34589589044</v>
      </c>
      <c r="Q255" s="43">
        <f t="shared" si="40"/>
        <v>568473.85410410957</v>
      </c>
      <c r="R255" s="40">
        <v>0.05</v>
      </c>
      <c r="S255" s="44">
        <f t="shared" si="43"/>
        <v>540050.16139890405</v>
      </c>
      <c r="T255" s="121"/>
      <c r="W255"/>
      <c r="X255"/>
      <c r="Y255"/>
      <c r="Z255"/>
    </row>
    <row r="256" spans="2:26" x14ac:dyDescent="0.2">
      <c r="B256" s="35">
        <v>256</v>
      </c>
      <c r="C256" s="36" t="s">
        <v>233</v>
      </c>
      <c r="D256" s="36" t="s">
        <v>275</v>
      </c>
      <c r="E256" s="37" t="s">
        <v>300</v>
      </c>
      <c r="F256" s="38">
        <v>43555</v>
      </c>
      <c r="G256" s="38">
        <v>44657</v>
      </c>
      <c r="H256" s="39">
        <f t="shared" si="42"/>
        <v>3.0191780821917806</v>
      </c>
      <c r="I256" s="35">
        <v>10</v>
      </c>
      <c r="J256" s="40">
        <v>0.05</v>
      </c>
      <c r="K256" s="41">
        <f t="shared" si="41"/>
        <v>9.5000000000000001E-2</v>
      </c>
      <c r="L256" s="90">
        <v>61000</v>
      </c>
      <c r="M256" s="90">
        <v>22309</v>
      </c>
      <c r="N256" s="42">
        <v>0.02</v>
      </c>
      <c r="O256" s="43">
        <f t="shared" si="39"/>
        <v>62220</v>
      </c>
      <c r="P256" s="43">
        <f t="shared" si="44"/>
        <v>17846.059726027393</v>
      </c>
      <c r="Q256" s="43">
        <f t="shared" si="40"/>
        <v>44373.940273972607</v>
      </c>
      <c r="R256" s="40">
        <v>0.05</v>
      </c>
      <c r="S256" s="44">
        <f t="shared" si="43"/>
        <v>42155.243260273972</v>
      </c>
      <c r="T256" s="121"/>
      <c r="W256"/>
      <c r="X256"/>
      <c r="Y256"/>
      <c r="Z256"/>
    </row>
    <row r="257" spans="2:26" x14ac:dyDescent="0.2">
      <c r="B257" s="35">
        <v>257</v>
      </c>
      <c r="C257" s="36" t="s">
        <v>233</v>
      </c>
      <c r="D257" s="36" t="s">
        <v>275</v>
      </c>
      <c r="E257" s="37" t="s">
        <v>302</v>
      </c>
      <c r="F257" s="38">
        <v>43586</v>
      </c>
      <c r="G257" s="38">
        <v>44658</v>
      </c>
      <c r="H257" s="39">
        <f t="shared" si="42"/>
        <v>2.9369863013698629</v>
      </c>
      <c r="I257" s="35">
        <v>10</v>
      </c>
      <c r="J257" s="40">
        <v>0.05</v>
      </c>
      <c r="K257" s="41">
        <f t="shared" si="41"/>
        <v>9.5000000000000001E-2</v>
      </c>
      <c r="L257" s="90">
        <v>165240</v>
      </c>
      <c r="M257" s="90">
        <v>64866</v>
      </c>
      <c r="N257" s="42">
        <v>0.02</v>
      </c>
      <c r="O257" s="43">
        <f t="shared" ref="O257:O319" si="45">L257*(1+N257)</f>
        <v>168544.80000000002</v>
      </c>
      <c r="P257" s="43">
        <f t="shared" si="44"/>
        <v>47026.308032876717</v>
      </c>
      <c r="Q257" s="43">
        <f t="shared" ref="Q257:Q319" si="46">MAX(O257-P257,0)</f>
        <v>121518.49196712329</v>
      </c>
      <c r="R257" s="40">
        <v>0.05</v>
      </c>
      <c r="S257" s="44">
        <f t="shared" si="43"/>
        <v>115442.56736876712</v>
      </c>
      <c r="T257" s="121"/>
      <c r="W257"/>
      <c r="X257"/>
      <c r="Y257"/>
      <c r="Z257"/>
    </row>
    <row r="258" spans="2:26" x14ac:dyDescent="0.2">
      <c r="B258" s="35">
        <v>258</v>
      </c>
      <c r="C258" s="36" t="s">
        <v>233</v>
      </c>
      <c r="D258" s="36" t="s">
        <v>275</v>
      </c>
      <c r="E258" s="37" t="s">
        <v>300</v>
      </c>
      <c r="F258" s="38">
        <v>43709</v>
      </c>
      <c r="G258" s="38">
        <v>44657</v>
      </c>
      <c r="H258" s="39">
        <f t="shared" si="42"/>
        <v>2.5972602739726027</v>
      </c>
      <c r="I258" s="35">
        <v>10</v>
      </c>
      <c r="J258" s="40">
        <v>0.05</v>
      </c>
      <c r="K258" s="41">
        <f t="shared" si="41"/>
        <v>9.5000000000000001E-2</v>
      </c>
      <c r="L258" s="90">
        <v>125200</v>
      </c>
      <c r="M258" s="90">
        <v>62473.665568369026</v>
      </c>
      <c r="N258" s="42">
        <v>0.02</v>
      </c>
      <c r="O258" s="43">
        <f t="shared" si="45"/>
        <v>127704</v>
      </c>
      <c r="P258" s="43">
        <f t="shared" si="44"/>
        <v>31509.649972602743</v>
      </c>
      <c r="Q258" s="43">
        <f t="shared" si="46"/>
        <v>96194.35002739726</v>
      </c>
      <c r="R258" s="40">
        <v>0.05</v>
      </c>
      <c r="S258" s="44">
        <f t="shared" si="43"/>
        <v>91384.632526027388</v>
      </c>
      <c r="T258" s="121"/>
      <c r="W258"/>
      <c r="X258"/>
      <c r="Y258"/>
      <c r="Z258"/>
    </row>
    <row r="259" spans="2:26" x14ac:dyDescent="0.2">
      <c r="B259" s="35">
        <v>259</v>
      </c>
      <c r="C259" s="36" t="s">
        <v>233</v>
      </c>
      <c r="D259" s="36" t="s">
        <v>275</v>
      </c>
      <c r="E259" s="37" t="s">
        <v>300</v>
      </c>
      <c r="F259" s="38">
        <v>43709</v>
      </c>
      <c r="G259" s="38">
        <v>44657</v>
      </c>
      <c r="H259" s="39">
        <f t="shared" si="42"/>
        <v>2.5972602739726027</v>
      </c>
      <c r="I259" s="35">
        <v>10</v>
      </c>
      <c r="J259" s="40">
        <v>0.05</v>
      </c>
      <c r="K259" s="41">
        <f t="shared" si="41"/>
        <v>9.5000000000000001E-2</v>
      </c>
      <c r="L259" s="90">
        <v>125200</v>
      </c>
      <c r="M259" s="90">
        <v>62473.665568369026</v>
      </c>
      <c r="N259" s="42">
        <v>0.02</v>
      </c>
      <c r="O259" s="43">
        <f t="shared" si="45"/>
        <v>127704</v>
      </c>
      <c r="P259" s="43">
        <f t="shared" si="44"/>
        <v>31509.649972602743</v>
      </c>
      <c r="Q259" s="43">
        <f t="shared" si="46"/>
        <v>96194.35002739726</v>
      </c>
      <c r="R259" s="40">
        <v>0.05</v>
      </c>
      <c r="S259" s="44">
        <f t="shared" si="43"/>
        <v>91384.632526027388</v>
      </c>
      <c r="T259" s="121"/>
      <c r="W259"/>
      <c r="X259"/>
      <c r="Y259"/>
      <c r="Z259"/>
    </row>
    <row r="260" spans="2:26" x14ac:dyDescent="0.2">
      <c r="B260" s="35">
        <v>260</v>
      </c>
      <c r="C260" s="36" t="s">
        <v>233</v>
      </c>
      <c r="D260" s="36" t="s">
        <v>275</v>
      </c>
      <c r="E260" s="37" t="s">
        <v>300</v>
      </c>
      <c r="F260" s="38">
        <v>43709</v>
      </c>
      <c r="G260" s="38">
        <v>44657</v>
      </c>
      <c r="H260" s="39">
        <f t="shared" si="42"/>
        <v>2.5972602739726027</v>
      </c>
      <c r="I260" s="35">
        <v>10</v>
      </c>
      <c r="J260" s="40">
        <v>0.05</v>
      </c>
      <c r="K260" s="41">
        <f t="shared" si="41"/>
        <v>9.5000000000000001E-2</v>
      </c>
      <c r="L260" s="90">
        <v>125200</v>
      </c>
      <c r="M260" s="90">
        <v>62473.665568369026</v>
      </c>
      <c r="N260" s="42">
        <v>0.02</v>
      </c>
      <c r="O260" s="43">
        <f t="shared" si="45"/>
        <v>127704</v>
      </c>
      <c r="P260" s="43">
        <f t="shared" si="44"/>
        <v>31509.649972602743</v>
      </c>
      <c r="Q260" s="43">
        <f t="shared" si="46"/>
        <v>96194.35002739726</v>
      </c>
      <c r="R260" s="40">
        <v>0.05</v>
      </c>
      <c r="S260" s="44">
        <f t="shared" si="43"/>
        <v>91384.632526027388</v>
      </c>
      <c r="T260" s="121"/>
      <c r="W260"/>
      <c r="X260"/>
      <c r="Y260"/>
      <c r="Z260"/>
    </row>
    <row r="261" spans="2:26" x14ac:dyDescent="0.2">
      <c r="B261" s="35">
        <v>261</v>
      </c>
      <c r="C261" s="36" t="s">
        <v>233</v>
      </c>
      <c r="D261" s="36" t="s">
        <v>275</v>
      </c>
      <c r="E261" s="37" t="s">
        <v>287</v>
      </c>
      <c r="F261" s="38">
        <v>43709</v>
      </c>
      <c r="G261" s="38">
        <v>44657</v>
      </c>
      <c r="H261" s="39">
        <f t="shared" si="42"/>
        <v>2.5972602739726027</v>
      </c>
      <c r="I261" s="35">
        <v>10</v>
      </c>
      <c r="J261" s="40">
        <v>0.05</v>
      </c>
      <c r="K261" s="41">
        <f t="shared" si="41"/>
        <v>9.5000000000000001E-2</v>
      </c>
      <c r="L261" s="90">
        <v>110000</v>
      </c>
      <c r="M261" s="90">
        <v>54889.003294892922</v>
      </c>
      <c r="N261" s="42">
        <v>0.02</v>
      </c>
      <c r="O261" s="43">
        <f t="shared" si="45"/>
        <v>112200</v>
      </c>
      <c r="P261" s="43">
        <f t="shared" si="44"/>
        <v>27684.197260273973</v>
      </c>
      <c r="Q261" s="43">
        <f t="shared" si="46"/>
        <v>84515.80273972603</v>
      </c>
      <c r="R261" s="40">
        <v>0.05</v>
      </c>
      <c r="S261" s="44">
        <f t="shared" si="43"/>
        <v>80290.01260273972</v>
      </c>
      <c r="T261" s="121"/>
      <c r="W261"/>
      <c r="X261"/>
      <c r="Y261"/>
      <c r="Z261"/>
    </row>
    <row r="262" spans="2:26" x14ac:dyDescent="0.2">
      <c r="B262" s="35">
        <v>262</v>
      </c>
      <c r="C262" s="36" t="s">
        <v>233</v>
      </c>
      <c r="D262" s="36" t="s">
        <v>275</v>
      </c>
      <c r="E262" s="37" t="s">
        <v>287</v>
      </c>
      <c r="F262" s="38">
        <v>43723</v>
      </c>
      <c r="G262" s="38">
        <v>44657</v>
      </c>
      <c r="H262" s="39">
        <f t="shared" si="42"/>
        <v>2.558904109589041</v>
      </c>
      <c r="I262" s="35">
        <v>10</v>
      </c>
      <c r="J262" s="40">
        <v>0.05</v>
      </c>
      <c r="K262" s="41">
        <f t="shared" ref="K262:K324" si="47">(1-J262)/I262</f>
        <v>9.5000000000000001E-2</v>
      </c>
      <c r="L262" s="90">
        <v>110000</v>
      </c>
      <c r="M262" s="90">
        <v>56221.5</v>
      </c>
      <c r="N262" s="42">
        <v>0.02</v>
      </c>
      <c r="O262" s="43">
        <f t="shared" si="45"/>
        <v>112200</v>
      </c>
      <c r="P262" s="43">
        <f t="shared" si="44"/>
        <v>27275.358904109587</v>
      </c>
      <c r="Q262" s="43">
        <f t="shared" si="46"/>
        <v>84924.641095890416</v>
      </c>
      <c r="R262" s="40">
        <v>0.05</v>
      </c>
      <c r="S262" s="44">
        <f t="shared" si="43"/>
        <v>80678.409041095889</v>
      </c>
      <c r="T262" s="121"/>
      <c r="W262"/>
      <c r="X262"/>
      <c r="Y262"/>
      <c r="Z262"/>
    </row>
    <row r="263" spans="2:26" x14ac:dyDescent="0.2">
      <c r="B263" s="35">
        <v>263</v>
      </c>
      <c r="C263" s="36" t="s">
        <v>233</v>
      </c>
      <c r="D263" s="36" t="s">
        <v>275</v>
      </c>
      <c r="E263" s="37" t="s">
        <v>287</v>
      </c>
      <c r="F263" s="38">
        <v>43723</v>
      </c>
      <c r="G263" s="38">
        <v>44657</v>
      </c>
      <c r="H263" s="39">
        <f t="shared" ref="H263:H325" si="48">(G263-F263)/(EDATE(G263,12)-G263)</f>
        <v>2.558904109589041</v>
      </c>
      <c r="I263" s="35">
        <v>10</v>
      </c>
      <c r="J263" s="40">
        <v>0.05</v>
      </c>
      <c r="K263" s="41">
        <f t="shared" si="47"/>
        <v>9.5000000000000001E-2</v>
      </c>
      <c r="L263" s="90">
        <v>110000</v>
      </c>
      <c r="M263" s="90">
        <v>56221.5</v>
      </c>
      <c r="N263" s="42">
        <v>0.02</v>
      </c>
      <c r="O263" s="43">
        <f t="shared" si="45"/>
        <v>112200</v>
      </c>
      <c r="P263" s="43">
        <f t="shared" si="44"/>
        <v>27275.358904109587</v>
      </c>
      <c r="Q263" s="43">
        <f t="shared" si="46"/>
        <v>84924.641095890416</v>
      </c>
      <c r="R263" s="40">
        <v>0.05</v>
      </c>
      <c r="S263" s="44">
        <f t="shared" ref="S263:S325" si="49">IF(M263&lt;=0,0,IF(Q263&lt;=O263*J263,O263*J263,Q263*(1-R263)))</f>
        <v>80678.409041095889</v>
      </c>
      <c r="T263" s="121"/>
      <c r="W263"/>
      <c r="X263"/>
      <c r="Y263"/>
      <c r="Z263"/>
    </row>
    <row r="264" spans="2:26" x14ac:dyDescent="0.2">
      <c r="B264" s="35">
        <v>264</v>
      </c>
      <c r="C264" s="36" t="s">
        <v>233</v>
      </c>
      <c r="D264" s="36" t="s">
        <v>275</v>
      </c>
      <c r="E264" s="37" t="s">
        <v>300</v>
      </c>
      <c r="F264" s="38">
        <v>43800</v>
      </c>
      <c r="G264" s="38">
        <v>44657</v>
      </c>
      <c r="H264" s="39">
        <f t="shared" si="48"/>
        <v>2.3479452054794518</v>
      </c>
      <c r="I264" s="35">
        <v>15</v>
      </c>
      <c r="J264" s="40">
        <v>0.05</v>
      </c>
      <c r="K264" s="41">
        <f t="shared" si="47"/>
        <v>6.3333333333333325E-2</v>
      </c>
      <c r="L264" s="90">
        <v>520000</v>
      </c>
      <c r="M264" s="90">
        <v>300421.14285714284</v>
      </c>
      <c r="N264" s="42">
        <v>0.02</v>
      </c>
      <c r="O264" s="43">
        <f t="shared" si="45"/>
        <v>530400</v>
      </c>
      <c r="P264" s="43">
        <f t="shared" si="44"/>
        <v>78872.175342465736</v>
      </c>
      <c r="Q264" s="43">
        <f t="shared" si="46"/>
        <v>451527.82465753425</v>
      </c>
      <c r="R264" s="40">
        <v>0.05</v>
      </c>
      <c r="S264" s="44">
        <f t="shared" si="49"/>
        <v>428951.4334246575</v>
      </c>
      <c r="T264" s="121"/>
      <c r="W264"/>
      <c r="X264"/>
      <c r="Y264"/>
      <c r="Z264"/>
    </row>
    <row r="265" spans="2:26" x14ac:dyDescent="0.2">
      <c r="B265" s="35">
        <v>265</v>
      </c>
      <c r="C265" s="36" t="s">
        <v>233</v>
      </c>
      <c r="D265" s="36" t="s">
        <v>275</v>
      </c>
      <c r="E265" s="37" t="s">
        <v>300</v>
      </c>
      <c r="F265" s="38">
        <v>43800</v>
      </c>
      <c r="G265" s="38">
        <v>44657</v>
      </c>
      <c r="H265" s="39">
        <f t="shared" si="48"/>
        <v>2.3479452054794518</v>
      </c>
      <c r="I265" s="35">
        <v>15</v>
      </c>
      <c r="J265" s="40">
        <v>0.05</v>
      </c>
      <c r="K265" s="41">
        <f t="shared" si="47"/>
        <v>6.3333333333333325E-2</v>
      </c>
      <c r="L265" s="90">
        <v>390000</v>
      </c>
      <c r="M265" s="90">
        <v>225315.85714285713</v>
      </c>
      <c r="N265" s="42">
        <v>0.02</v>
      </c>
      <c r="O265" s="43">
        <f t="shared" si="45"/>
        <v>397800</v>
      </c>
      <c r="P265" s="43">
        <f t="shared" si="44"/>
        <v>59154.131506849299</v>
      </c>
      <c r="Q265" s="43">
        <f t="shared" si="46"/>
        <v>338645.86849315069</v>
      </c>
      <c r="R265" s="40">
        <v>0.05</v>
      </c>
      <c r="S265" s="44">
        <f t="shared" si="49"/>
        <v>321713.57506849314</v>
      </c>
      <c r="T265" s="121"/>
      <c r="W265"/>
      <c r="X265"/>
      <c r="Y265"/>
      <c r="Z265"/>
    </row>
    <row r="266" spans="2:26" x14ac:dyDescent="0.2">
      <c r="B266" s="35">
        <v>266</v>
      </c>
      <c r="C266" s="36" t="s">
        <v>233</v>
      </c>
      <c r="D266" s="36" t="s">
        <v>275</v>
      </c>
      <c r="E266" s="37" t="s">
        <v>303</v>
      </c>
      <c r="F266" s="38">
        <v>43881</v>
      </c>
      <c r="G266" s="38">
        <v>44657</v>
      </c>
      <c r="H266" s="39">
        <f t="shared" si="48"/>
        <v>2.1260273972602741</v>
      </c>
      <c r="I266" s="35">
        <v>15</v>
      </c>
      <c r="J266" s="40">
        <v>0.05</v>
      </c>
      <c r="K266" s="41">
        <f t="shared" si="47"/>
        <v>6.3333333333333325E-2</v>
      </c>
      <c r="L266" s="90">
        <v>271440</v>
      </c>
      <c r="M266" s="90">
        <v>175845</v>
      </c>
      <c r="N266" s="42">
        <v>0</v>
      </c>
      <c r="O266" s="43">
        <f t="shared" si="45"/>
        <v>271440</v>
      </c>
      <c r="P266" s="43">
        <f t="shared" si="44"/>
        <v>36548.962191780818</v>
      </c>
      <c r="Q266" s="43">
        <f t="shared" si="46"/>
        <v>234891.03780821917</v>
      </c>
      <c r="R266" s="40">
        <v>0.05</v>
      </c>
      <c r="S266" s="44">
        <f t="shared" si="49"/>
        <v>223146.4859178082</v>
      </c>
      <c r="T266" s="121"/>
      <c r="W266"/>
      <c r="X266"/>
      <c r="Y266"/>
      <c r="Z266"/>
    </row>
    <row r="267" spans="2:26" x14ac:dyDescent="0.2">
      <c r="B267" s="35">
        <v>267</v>
      </c>
      <c r="C267" s="36" t="s">
        <v>308</v>
      </c>
      <c r="D267" s="36" t="s">
        <v>319</v>
      </c>
      <c r="E267" s="37" t="s">
        <v>320</v>
      </c>
      <c r="F267" s="38">
        <v>42430</v>
      </c>
      <c r="G267" s="38">
        <v>44657</v>
      </c>
      <c r="H267" s="39">
        <f t="shared" si="48"/>
        <v>6.1013698630136988</v>
      </c>
      <c r="I267" s="35">
        <v>10</v>
      </c>
      <c r="J267" s="40">
        <v>0.05</v>
      </c>
      <c r="K267" s="41">
        <f t="shared" si="47"/>
        <v>9.5000000000000001E-2</v>
      </c>
      <c r="L267" s="90">
        <v>695300</v>
      </c>
      <c r="M267" s="90">
        <v>471502</v>
      </c>
      <c r="N267" s="42">
        <v>0.22</v>
      </c>
      <c r="O267" s="43">
        <f t="shared" si="45"/>
        <v>848266</v>
      </c>
      <c r="P267" s="43">
        <f t="shared" ref="P267:P329" si="50">O267*K267*H267</f>
        <v>491680.53778082196</v>
      </c>
      <c r="Q267" s="43">
        <f t="shared" si="46"/>
        <v>356585.46221917804</v>
      </c>
      <c r="R267" s="40">
        <v>0.05</v>
      </c>
      <c r="S267" s="44">
        <f t="shared" si="49"/>
        <v>338756.18910821911</v>
      </c>
      <c r="T267" s="121"/>
      <c r="W267"/>
      <c r="X267"/>
      <c r="Y267"/>
      <c r="Z267"/>
    </row>
    <row r="268" spans="2:26" ht="25.5" x14ac:dyDescent="0.2">
      <c r="B268" s="35">
        <v>268</v>
      </c>
      <c r="C268" s="36" t="s">
        <v>308</v>
      </c>
      <c r="D268" s="36" t="s">
        <v>319</v>
      </c>
      <c r="E268" s="37" t="s">
        <v>321</v>
      </c>
      <c r="F268" s="38">
        <v>42781</v>
      </c>
      <c r="G268" s="38">
        <v>44657</v>
      </c>
      <c r="H268" s="39">
        <f t="shared" si="48"/>
        <v>5.13972602739726</v>
      </c>
      <c r="I268" s="35">
        <v>10</v>
      </c>
      <c r="J268" s="40">
        <v>0.05</v>
      </c>
      <c r="K268" s="41">
        <f t="shared" si="47"/>
        <v>9.5000000000000001E-2</v>
      </c>
      <c r="L268" s="90">
        <v>46480</v>
      </c>
      <c r="M268" s="90">
        <v>34349.057067537266</v>
      </c>
      <c r="N268" s="42">
        <v>0.05</v>
      </c>
      <c r="O268" s="43">
        <f t="shared" si="45"/>
        <v>48804</v>
      </c>
      <c r="P268" s="43">
        <f t="shared" si="50"/>
        <v>23829.722958904109</v>
      </c>
      <c r="Q268" s="43">
        <f t="shared" si="46"/>
        <v>24974.277041095891</v>
      </c>
      <c r="R268" s="40">
        <v>0.05</v>
      </c>
      <c r="S268" s="44">
        <f t="shared" si="49"/>
        <v>23725.563189041095</v>
      </c>
      <c r="T268" s="121"/>
      <c r="W268"/>
      <c r="X268"/>
      <c r="Y268"/>
      <c r="Z268"/>
    </row>
    <row r="269" spans="2:26" ht="25.5" x14ac:dyDescent="0.2">
      <c r="B269" s="35">
        <v>269</v>
      </c>
      <c r="C269" s="36" t="s">
        <v>308</v>
      </c>
      <c r="D269" s="36" t="s">
        <v>319</v>
      </c>
      <c r="E269" s="37" t="s">
        <v>322</v>
      </c>
      <c r="F269" s="38">
        <v>42781</v>
      </c>
      <c r="G269" s="38">
        <v>44657</v>
      </c>
      <c r="H269" s="39">
        <f t="shared" si="48"/>
        <v>5.13972602739726</v>
      </c>
      <c r="I269" s="35">
        <v>15</v>
      </c>
      <c r="J269" s="40">
        <v>0.05</v>
      </c>
      <c r="K269" s="41">
        <f t="shared" si="47"/>
        <v>6.3333333333333325E-2</v>
      </c>
      <c r="L269" s="90">
        <v>60113</v>
      </c>
      <c r="M269" s="90">
        <v>44423.942932462734</v>
      </c>
      <c r="N269" s="42">
        <v>0.05</v>
      </c>
      <c r="O269" s="43">
        <f t="shared" si="45"/>
        <v>63118.65</v>
      </c>
      <c r="P269" s="43">
        <f t="shared" si="50"/>
        <v>20546.129320547941</v>
      </c>
      <c r="Q269" s="43">
        <f t="shared" si="46"/>
        <v>42572.520679452064</v>
      </c>
      <c r="R269" s="40">
        <v>0.05</v>
      </c>
      <c r="S269" s="44">
        <f t="shared" si="49"/>
        <v>40443.894645479457</v>
      </c>
      <c r="T269" s="121"/>
      <c r="W269"/>
      <c r="X269"/>
      <c r="Y269"/>
      <c r="Z269"/>
    </row>
    <row r="270" spans="2:26" ht="25.5" x14ac:dyDescent="0.2">
      <c r="B270" s="35">
        <v>270</v>
      </c>
      <c r="C270" s="36" t="s">
        <v>308</v>
      </c>
      <c r="D270" s="36" t="s">
        <v>319</v>
      </c>
      <c r="E270" s="37" t="s">
        <v>323</v>
      </c>
      <c r="F270" s="38">
        <v>43191</v>
      </c>
      <c r="G270" s="38">
        <v>44657</v>
      </c>
      <c r="H270" s="39">
        <f t="shared" si="48"/>
        <v>4.0164383561643833</v>
      </c>
      <c r="I270" s="35">
        <v>5</v>
      </c>
      <c r="J270" s="40">
        <v>0.05</v>
      </c>
      <c r="K270" s="41">
        <f t="shared" si="47"/>
        <v>0.19</v>
      </c>
      <c r="L270" s="90">
        <v>35232</v>
      </c>
      <c r="M270" s="90">
        <v>20366.084926744476</v>
      </c>
      <c r="N270" s="42">
        <v>0.02</v>
      </c>
      <c r="O270" s="43">
        <f t="shared" si="45"/>
        <v>35936.639999999999</v>
      </c>
      <c r="P270" s="43">
        <f t="shared" si="50"/>
        <v>27424.086864657529</v>
      </c>
      <c r="Q270" s="43">
        <f t="shared" si="46"/>
        <v>8512.5531353424703</v>
      </c>
      <c r="R270" s="40">
        <v>0.05</v>
      </c>
      <c r="S270" s="44">
        <f t="shared" si="49"/>
        <v>8086.9254785753465</v>
      </c>
      <c r="T270" s="121"/>
      <c r="W270"/>
      <c r="X270"/>
      <c r="Y270"/>
      <c r="Z270"/>
    </row>
    <row r="271" spans="2:26" ht="25.5" x14ac:dyDescent="0.2">
      <c r="B271" s="35">
        <v>271</v>
      </c>
      <c r="C271" s="36" t="s">
        <v>308</v>
      </c>
      <c r="D271" s="36" t="s">
        <v>319</v>
      </c>
      <c r="E271" s="37" t="s">
        <v>324</v>
      </c>
      <c r="F271" s="38">
        <v>43191</v>
      </c>
      <c r="G271" s="38">
        <v>44657</v>
      </c>
      <c r="H271" s="39">
        <f t="shared" si="48"/>
        <v>4.0164383561643833</v>
      </c>
      <c r="I271" s="35">
        <v>5</v>
      </c>
      <c r="J271" s="40">
        <v>0.05</v>
      </c>
      <c r="K271" s="41">
        <f t="shared" si="47"/>
        <v>0.19</v>
      </c>
      <c r="L271" s="90">
        <v>45540</v>
      </c>
      <c r="M271" s="90">
        <v>26324.690836851252</v>
      </c>
      <c r="N271" s="42">
        <v>0.02</v>
      </c>
      <c r="O271" s="43">
        <f t="shared" si="45"/>
        <v>46450.8</v>
      </c>
      <c r="P271" s="43">
        <f t="shared" si="50"/>
        <v>35447.687210958902</v>
      </c>
      <c r="Q271" s="43">
        <f t="shared" si="46"/>
        <v>11003.112789041101</v>
      </c>
      <c r="R271" s="40">
        <v>0.05</v>
      </c>
      <c r="S271" s="44">
        <f t="shared" si="49"/>
        <v>10452.957149589045</v>
      </c>
      <c r="T271" s="121"/>
      <c r="W271"/>
      <c r="X271"/>
      <c r="Y271"/>
      <c r="Z271"/>
    </row>
    <row r="272" spans="2:26" ht="25.5" x14ac:dyDescent="0.2">
      <c r="B272" s="35">
        <v>272</v>
      </c>
      <c r="C272" s="36" t="s">
        <v>308</v>
      </c>
      <c r="D272" s="36" t="s">
        <v>319</v>
      </c>
      <c r="E272" s="37" t="s">
        <v>325</v>
      </c>
      <c r="F272" s="38">
        <v>43191</v>
      </c>
      <c r="G272" s="38">
        <v>44657</v>
      </c>
      <c r="H272" s="39">
        <f t="shared" si="48"/>
        <v>4.0164383561643833</v>
      </c>
      <c r="I272" s="35">
        <v>15</v>
      </c>
      <c r="J272" s="40">
        <v>0.05</v>
      </c>
      <c r="K272" s="41">
        <f t="shared" si="47"/>
        <v>6.3333333333333325E-2</v>
      </c>
      <c r="L272" s="90">
        <v>64200</v>
      </c>
      <c r="M272" s="90">
        <v>37111.224236404269</v>
      </c>
      <c r="N272" s="42">
        <v>0.02</v>
      </c>
      <c r="O272" s="43">
        <f t="shared" si="45"/>
        <v>65484</v>
      </c>
      <c r="P272" s="43">
        <f t="shared" si="50"/>
        <v>16657.455123287669</v>
      </c>
      <c r="Q272" s="43">
        <f t="shared" si="46"/>
        <v>48826.544876712331</v>
      </c>
      <c r="R272" s="40">
        <v>0.05</v>
      </c>
      <c r="S272" s="44">
        <f t="shared" si="49"/>
        <v>46385.217632876709</v>
      </c>
      <c r="T272" s="121"/>
      <c r="W272"/>
      <c r="X272"/>
      <c r="Y272"/>
      <c r="Z272"/>
    </row>
    <row r="273" spans="2:26" ht="25.5" x14ac:dyDescent="0.2">
      <c r="B273" s="35">
        <v>273</v>
      </c>
      <c r="C273" s="36" t="s">
        <v>308</v>
      </c>
      <c r="D273" s="36" t="s">
        <v>319</v>
      </c>
      <c r="E273" s="37" t="s">
        <v>330</v>
      </c>
      <c r="F273" s="38">
        <v>43221</v>
      </c>
      <c r="G273" s="38">
        <v>44657</v>
      </c>
      <c r="H273" s="39">
        <f t="shared" si="48"/>
        <v>3.9342465753424656</v>
      </c>
      <c r="I273" s="35">
        <v>8</v>
      </c>
      <c r="J273" s="40">
        <v>0.05</v>
      </c>
      <c r="K273" s="41">
        <f t="shared" si="47"/>
        <v>0.11874999999999999</v>
      </c>
      <c r="L273" s="90">
        <v>17600</v>
      </c>
      <c r="M273" s="90">
        <v>14258</v>
      </c>
      <c r="N273" s="42">
        <v>0.02</v>
      </c>
      <c r="O273" s="43">
        <f t="shared" si="45"/>
        <v>17952</v>
      </c>
      <c r="P273" s="43">
        <f t="shared" si="50"/>
        <v>8387.026849315067</v>
      </c>
      <c r="Q273" s="43">
        <f t="shared" si="46"/>
        <v>9564.973150684933</v>
      </c>
      <c r="R273" s="40">
        <v>0.05</v>
      </c>
      <c r="S273" s="44">
        <f t="shared" si="49"/>
        <v>9086.7244931506866</v>
      </c>
      <c r="T273" s="121"/>
      <c r="W273"/>
      <c r="X273"/>
      <c r="Y273"/>
      <c r="Z273"/>
    </row>
    <row r="274" spans="2:26" ht="25.5" x14ac:dyDescent="0.2">
      <c r="B274" s="35">
        <v>274</v>
      </c>
      <c r="C274" s="36" t="s">
        <v>308</v>
      </c>
      <c r="D274" s="36" t="s">
        <v>1</v>
      </c>
      <c r="E274" s="37" t="s">
        <v>323</v>
      </c>
      <c r="F274" s="38">
        <v>41852</v>
      </c>
      <c r="G274" s="38">
        <v>44657</v>
      </c>
      <c r="H274" s="39">
        <f t="shared" si="48"/>
        <v>7.6849315068493151</v>
      </c>
      <c r="I274" s="35">
        <v>5</v>
      </c>
      <c r="J274" s="40">
        <v>0.05</v>
      </c>
      <c r="K274" s="41">
        <f t="shared" si="47"/>
        <v>0.19</v>
      </c>
      <c r="L274" s="90">
        <v>0</v>
      </c>
      <c r="M274" s="90">
        <v>0</v>
      </c>
      <c r="N274" s="42">
        <v>0.06</v>
      </c>
      <c r="O274" s="43">
        <f t="shared" si="45"/>
        <v>0</v>
      </c>
      <c r="P274" s="43">
        <f t="shared" si="50"/>
        <v>0</v>
      </c>
      <c r="Q274" s="43">
        <f t="shared" si="46"/>
        <v>0</v>
      </c>
      <c r="R274" s="40">
        <v>0.05</v>
      </c>
      <c r="S274" s="44">
        <f t="shared" si="49"/>
        <v>0</v>
      </c>
      <c r="T274" s="121"/>
      <c r="W274"/>
      <c r="X274"/>
      <c r="Y274"/>
      <c r="Z274"/>
    </row>
    <row r="275" spans="2:26" ht="25.5" x14ac:dyDescent="0.2">
      <c r="B275" s="35">
        <v>275</v>
      </c>
      <c r="C275" s="36" t="s">
        <v>308</v>
      </c>
      <c r="D275" s="36" t="s">
        <v>1</v>
      </c>
      <c r="E275" s="37" t="s">
        <v>324</v>
      </c>
      <c r="F275" s="38">
        <v>41852</v>
      </c>
      <c r="G275" s="38">
        <v>44657</v>
      </c>
      <c r="H275" s="39">
        <f t="shared" si="48"/>
        <v>7.6849315068493151</v>
      </c>
      <c r="I275" s="35">
        <v>5</v>
      </c>
      <c r="J275" s="40">
        <v>0.05</v>
      </c>
      <c r="K275" s="41">
        <f t="shared" si="47"/>
        <v>0.19</v>
      </c>
      <c r="L275" s="90">
        <v>0</v>
      </c>
      <c r="M275" s="90">
        <v>0</v>
      </c>
      <c r="N275" s="42">
        <v>0.06</v>
      </c>
      <c r="O275" s="43">
        <f t="shared" si="45"/>
        <v>0</v>
      </c>
      <c r="P275" s="43">
        <f t="shared" si="50"/>
        <v>0</v>
      </c>
      <c r="Q275" s="43">
        <f t="shared" si="46"/>
        <v>0</v>
      </c>
      <c r="R275" s="40">
        <v>0.05</v>
      </c>
      <c r="S275" s="44">
        <f t="shared" si="49"/>
        <v>0</v>
      </c>
      <c r="T275" s="121"/>
      <c r="W275"/>
      <c r="X275"/>
      <c r="Y275"/>
      <c r="Z275"/>
    </row>
    <row r="276" spans="2:26" ht="25.5" x14ac:dyDescent="0.2">
      <c r="B276" s="35">
        <v>276</v>
      </c>
      <c r="C276" s="36" t="s">
        <v>308</v>
      </c>
      <c r="D276" s="36" t="s">
        <v>1</v>
      </c>
      <c r="E276" s="37" t="s">
        <v>325</v>
      </c>
      <c r="F276" s="38">
        <v>41852</v>
      </c>
      <c r="G276" s="38">
        <v>44657</v>
      </c>
      <c r="H276" s="39">
        <f t="shared" si="48"/>
        <v>7.6849315068493151</v>
      </c>
      <c r="I276" s="35">
        <v>15</v>
      </c>
      <c r="J276" s="40">
        <v>0.05</v>
      </c>
      <c r="K276" s="41">
        <f t="shared" si="47"/>
        <v>6.3333333333333325E-2</v>
      </c>
      <c r="L276" s="90">
        <v>0</v>
      </c>
      <c r="M276" s="90">
        <v>0</v>
      </c>
      <c r="N276" s="42">
        <v>0.06</v>
      </c>
      <c r="O276" s="43">
        <f t="shared" si="45"/>
        <v>0</v>
      </c>
      <c r="P276" s="43">
        <f t="shared" si="50"/>
        <v>0</v>
      </c>
      <c r="Q276" s="43">
        <f t="shared" si="46"/>
        <v>0</v>
      </c>
      <c r="R276" s="40">
        <v>0.05</v>
      </c>
      <c r="S276" s="44">
        <f t="shared" si="49"/>
        <v>0</v>
      </c>
      <c r="T276" s="121"/>
      <c r="W276"/>
      <c r="X276"/>
      <c r="Y276"/>
      <c r="Z276"/>
    </row>
    <row r="277" spans="2:26" ht="25.5" x14ac:dyDescent="0.2">
      <c r="B277" s="35">
        <v>277</v>
      </c>
      <c r="C277" s="36" t="s">
        <v>308</v>
      </c>
      <c r="D277" s="36" t="s">
        <v>1</v>
      </c>
      <c r="E277" s="37" t="s">
        <v>331</v>
      </c>
      <c r="F277" s="38">
        <v>42217</v>
      </c>
      <c r="G277" s="38">
        <v>44657</v>
      </c>
      <c r="H277" s="39">
        <f t="shared" si="48"/>
        <v>6.6849315068493151</v>
      </c>
      <c r="I277" s="35">
        <v>15</v>
      </c>
      <c r="J277" s="40">
        <v>0.05</v>
      </c>
      <c r="K277" s="41">
        <f t="shared" si="47"/>
        <v>6.3333333333333325E-2</v>
      </c>
      <c r="L277" s="90">
        <v>0</v>
      </c>
      <c r="M277" s="90">
        <v>0</v>
      </c>
      <c r="N277" s="42">
        <v>0.08</v>
      </c>
      <c r="O277" s="43">
        <f t="shared" si="45"/>
        <v>0</v>
      </c>
      <c r="P277" s="43">
        <f t="shared" si="50"/>
        <v>0</v>
      </c>
      <c r="Q277" s="43">
        <f t="shared" si="46"/>
        <v>0</v>
      </c>
      <c r="R277" s="40">
        <v>0.05</v>
      </c>
      <c r="S277" s="44">
        <f t="shared" si="49"/>
        <v>0</v>
      </c>
      <c r="T277" s="121"/>
      <c r="W277"/>
      <c r="X277"/>
      <c r="Y277"/>
      <c r="Z277"/>
    </row>
    <row r="278" spans="2:26" x14ac:dyDescent="0.2">
      <c r="B278" s="35">
        <v>278</v>
      </c>
      <c r="C278" s="36" t="s">
        <v>308</v>
      </c>
      <c r="D278" s="36" t="s">
        <v>65</v>
      </c>
      <c r="E278" s="37" t="s">
        <v>63</v>
      </c>
      <c r="F278" s="38">
        <v>41409</v>
      </c>
      <c r="G278" s="38">
        <v>44657</v>
      </c>
      <c r="H278" s="39">
        <f t="shared" si="48"/>
        <v>8.8986301369863021</v>
      </c>
      <c r="I278" s="35">
        <v>5</v>
      </c>
      <c r="J278" s="40">
        <v>0.05</v>
      </c>
      <c r="K278" s="41">
        <f t="shared" si="47"/>
        <v>0.19</v>
      </c>
      <c r="L278" s="90">
        <v>76250</v>
      </c>
      <c r="M278" s="90">
        <v>38217</v>
      </c>
      <c r="N278" s="42">
        <v>0</v>
      </c>
      <c r="O278" s="43">
        <f t="shared" si="45"/>
        <v>76250</v>
      </c>
      <c r="P278" s="43">
        <f t="shared" si="50"/>
        <v>128918.90410958906</v>
      </c>
      <c r="Q278" s="43">
        <f t="shared" si="46"/>
        <v>0</v>
      </c>
      <c r="R278" s="40">
        <v>0.05</v>
      </c>
      <c r="S278" s="44">
        <f t="shared" si="49"/>
        <v>3812.5</v>
      </c>
      <c r="T278" s="121"/>
      <c r="W278"/>
      <c r="X278"/>
      <c r="Y278"/>
      <c r="Z278"/>
    </row>
    <row r="279" spans="2:26" x14ac:dyDescent="0.2">
      <c r="B279" s="35">
        <v>279</v>
      </c>
      <c r="C279" s="36" t="s">
        <v>308</v>
      </c>
      <c r="D279" s="36" t="s">
        <v>65</v>
      </c>
      <c r="E279" s="37" t="s">
        <v>63</v>
      </c>
      <c r="F279" s="38">
        <v>41532</v>
      </c>
      <c r="G279" s="38">
        <v>44657</v>
      </c>
      <c r="H279" s="39">
        <f t="shared" si="48"/>
        <v>8.5616438356164384</v>
      </c>
      <c r="I279" s="35">
        <v>5</v>
      </c>
      <c r="J279" s="40">
        <v>0.05</v>
      </c>
      <c r="K279" s="41">
        <f t="shared" si="47"/>
        <v>0.19</v>
      </c>
      <c r="L279" s="90">
        <v>80588</v>
      </c>
      <c r="M279" s="90">
        <v>42113</v>
      </c>
      <c r="N279" s="42">
        <v>0</v>
      </c>
      <c r="O279" s="43">
        <f t="shared" si="45"/>
        <v>80588</v>
      </c>
      <c r="P279" s="43">
        <f t="shared" si="50"/>
        <v>131093.49315068492</v>
      </c>
      <c r="Q279" s="43">
        <f t="shared" si="46"/>
        <v>0</v>
      </c>
      <c r="R279" s="40">
        <v>0.05</v>
      </c>
      <c r="S279" s="44">
        <f t="shared" si="49"/>
        <v>4029.4</v>
      </c>
      <c r="T279" s="121"/>
      <c r="W279"/>
      <c r="X279"/>
      <c r="Y279"/>
      <c r="Z279"/>
    </row>
    <row r="280" spans="2:26" x14ac:dyDescent="0.2">
      <c r="B280" s="35">
        <v>280</v>
      </c>
      <c r="C280" s="36" t="s">
        <v>308</v>
      </c>
      <c r="D280" s="36" t="s">
        <v>65</v>
      </c>
      <c r="E280" s="37" t="s">
        <v>332</v>
      </c>
      <c r="F280" s="38">
        <v>41883</v>
      </c>
      <c r="G280" s="38">
        <v>44657</v>
      </c>
      <c r="H280" s="39">
        <f t="shared" si="48"/>
        <v>7.6</v>
      </c>
      <c r="I280" s="35">
        <v>5</v>
      </c>
      <c r="J280" s="40">
        <v>0.05</v>
      </c>
      <c r="K280" s="41">
        <f t="shared" si="47"/>
        <v>0.19</v>
      </c>
      <c r="L280" s="90">
        <v>12530</v>
      </c>
      <c r="M280" s="90">
        <v>7311</v>
      </c>
      <c r="N280" s="42">
        <v>0.06</v>
      </c>
      <c r="O280" s="43">
        <f t="shared" si="45"/>
        <v>13281.800000000001</v>
      </c>
      <c r="P280" s="43">
        <f t="shared" si="50"/>
        <v>19178.9192</v>
      </c>
      <c r="Q280" s="43">
        <f t="shared" si="46"/>
        <v>0</v>
      </c>
      <c r="R280" s="40">
        <v>0.05</v>
      </c>
      <c r="S280" s="44">
        <f t="shared" si="49"/>
        <v>664.09000000000015</v>
      </c>
      <c r="T280" s="121"/>
      <c r="W280"/>
      <c r="X280"/>
      <c r="Y280"/>
      <c r="Z280"/>
    </row>
    <row r="281" spans="2:26" x14ac:dyDescent="0.2">
      <c r="B281" s="35">
        <v>281</v>
      </c>
      <c r="C281" s="36" t="s">
        <v>308</v>
      </c>
      <c r="D281" s="36" t="s">
        <v>65</v>
      </c>
      <c r="E281" s="37" t="s">
        <v>333</v>
      </c>
      <c r="F281" s="38">
        <v>41944</v>
      </c>
      <c r="G281" s="38">
        <v>44657</v>
      </c>
      <c r="H281" s="39">
        <f t="shared" si="48"/>
        <v>7.4328767123287669</v>
      </c>
      <c r="I281" s="35">
        <v>8</v>
      </c>
      <c r="J281" s="40">
        <v>0.05</v>
      </c>
      <c r="K281" s="41">
        <f t="shared" si="47"/>
        <v>0.11874999999999999</v>
      </c>
      <c r="L281" s="90">
        <v>82500</v>
      </c>
      <c r="M281" s="90">
        <v>49005.812807881775</v>
      </c>
      <c r="N281" s="42">
        <v>0.06</v>
      </c>
      <c r="O281" s="43">
        <f t="shared" si="45"/>
        <v>87450</v>
      </c>
      <c r="P281" s="43">
        <f t="shared" si="50"/>
        <v>77188.101883561641</v>
      </c>
      <c r="Q281" s="43">
        <f t="shared" si="46"/>
        <v>10261.898116438359</v>
      </c>
      <c r="R281" s="40">
        <v>0.05</v>
      </c>
      <c r="S281" s="44">
        <f t="shared" si="49"/>
        <v>9748.803210616441</v>
      </c>
      <c r="T281" s="121"/>
      <c r="W281"/>
      <c r="X281"/>
      <c r="Y281"/>
      <c r="Z281"/>
    </row>
    <row r="282" spans="2:26" x14ac:dyDescent="0.2">
      <c r="B282" s="35">
        <v>282</v>
      </c>
      <c r="C282" s="36" t="s">
        <v>308</v>
      </c>
      <c r="D282" s="36" t="s">
        <v>65</v>
      </c>
      <c r="E282" s="37" t="s">
        <v>68</v>
      </c>
      <c r="F282" s="38">
        <v>41944</v>
      </c>
      <c r="G282" s="38">
        <v>44657</v>
      </c>
      <c r="H282" s="39">
        <f t="shared" si="48"/>
        <v>7.4328767123287669</v>
      </c>
      <c r="I282" s="35">
        <v>5</v>
      </c>
      <c r="J282" s="40">
        <v>0.05</v>
      </c>
      <c r="K282" s="41">
        <f t="shared" si="47"/>
        <v>0.19</v>
      </c>
      <c r="L282" s="90">
        <v>19000</v>
      </c>
      <c r="M282" s="90">
        <v>11286.187192118226</v>
      </c>
      <c r="N282" s="42">
        <v>0.06</v>
      </c>
      <c r="O282" s="43">
        <f t="shared" si="45"/>
        <v>20140</v>
      </c>
      <c r="P282" s="43">
        <f t="shared" si="50"/>
        <v>28442.646027397259</v>
      </c>
      <c r="Q282" s="43">
        <f t="shared" si="46"/>
        <v>0</v>
      </c>
      <c r="R282" s="40">
        <v>0.05</v>
      </c>
      <c r="S282" s="44">
        <f t="shared" si="49"/>
        <v>1007</v>
      </c>
      <c r="T282" s="121"/>
      <c r="W282"/>
      <c r="X282"/>
      <c r="Y282"/>
      <c r="Z282"/>
    </row>
    <row r="283" spans="2:26" x14ac:dyDescent="0.2">
      <c r="B283" s="35">
        <v>283</v>
      </c>
      <c r="C283" s="36" t="s">
        <v>308</v>
      </c>
      <c r="D283" s="36" t="s">
        <v>65</v>
      </c>
      <c r="E283" s="37" t="s">
        <v>334</v>
      </c>
      <c r="F283" s="38">
        <v>42005</v>
      </c>
      <c r="G283" s="38">
        <v>44657</v>
      </c>
      <c r="H283" s="39">
        <f t="shared" si="48"/>
        <v>7.2657534246575342</v>
      </c>
      <c r="I283" s="35">
        <v>5</v>
      </c>
      <c r="J283" s="40">
        <v>0.05</v>
      </c>
      <c r="K283" s="41">
        <f t="shared" si="47"/>
        <v>0.19</v>
      </c>
      <c r="L283" s="90">
        <v>5700</v>
      </c>
      <c r="M283" s="90">
        <v>3445</v>
      </c>
      <c r="N283" s="42">
        <v>0</v>
      </c>
      <c r="O283" s="43">
        <f t="shared" si="45"/>
        <v>5700</v>
      </c>
      <c r="P283" s="43">
        <f t="shared" si="50"/>
        <v>7868.8109589041096</v>
      </c>
      <c r="Q283" s="43">
        <f t="shared" si="46"/>
        <v>0</v>
      </c>
      <c r="R283" s="40">
        <v>0.05</v>
      </c>
      <c r="S283" s="44">
        <f t="shared" si="49"/>
        <v>285</v>
      </c>
      <c r="T283" s="121"/>
      <c r="W283"/>
      <c r="X283"/>
      <c r="Y283"/>
      <c r="Z283"/>
    </row>
    <row r="284" spans="2:26" s="193" customFormat="1" x14ac:dyDescent="0.2">
      <c r="B284" s="185">
        <v>284</v>
      </c>
      <c r="C284" s="184" t="s">
        <v>308</v>
      </c>
      <c r="D284" s="184" t="s">
        <v>65</v>
      </c>
      <c r="E284" s="186" t="s">
        <v>335</v>
      </c>
      <c r="F284" s="59">
        <v>42156</v>
      </c>
      <c r="G284" s="38">
        <v>44657</v>
      </c>
      <c r="H284" s="39">
        <f t="shared" si="48"/>
        <v>6.8520547945205479</v>
      </c>
      <c r="I284" s="35">
        <v>8</v>
      </c>
      <c r="J284" s="40">
        <v>0.05</v>
      </c>
      <c r="K284" s="41">
        <f t="shared" si="47"/>
        <v>0.11874999999999999</v>
      </c>
      <c r="L284" s="90">
        <v>86000</v>
      </c>
      <c r="M284" s="90">
        <v>54231</v>
      </c>
      <c r="N284" s="189">
        <v>0</v>
      </c>
      <c r="O284" s="190">
        <f t="shared" si="45"/>
        <v>86000</v>
      </c>
      <c r="P284" s="190">
        <f t="shared" si="50"/>
        <v>69976.609589041094</v>
      </c>
      <c r="Q284" s="190">
        <f t="shared" si="46"/>
        <v>16023.390410958906</v>
      </c>
      <c r="R284" s="187">
        <v>0.05</v>
      </c>
      <c r="S284" s="191">
        <f t="shared" si="49"/>
        <v>15222.220890410959</v>
      </c>
      <c r="T284" s="192"/>
    </row>
    <row r="285" spans="2:26" ht="25.5" x14ac:dyDescent="0.2">
      <c r="B285" s="35">
        <v>285</v>
      </c>
      <c r="C285" s="36" t="s">
        <v>308</v>
      </c>
      <c r="D285" s="36" t="s">
        <v>65</v>
      </c>
      <c r="E285" s="37" t="s">
        <v>95</v>
      </c>
      <c r="F285" s="38">
        <v>42856</v>
      </c>
      <c r="G285" s="38">
        <v>44657</v>
      </c>
      <c r="H285" s="39">
        <f t="shared" si="48"/>
        <v>4.934246575342466</v>
      </c>
      <c r="I285" s="35">
        <v>6</v>
      </c>
      <c r="J285" s="40">
        <v>0.05</v>
      </c>
      <c r="K285" s="41">
        <f t="shared" si="47"/>
        <v>0.15833333333333333</v>
      </c>
      <c r="L285" s="90">
        <v>25065.5</v>
      </c>
      <c r="M285" s="90">
        <v>18848.5</v>
      </c>
      <c r="N285" s="42">
        <v>0.04</v>
      </c>
      <c r="O285" s="43">
        <f t="shared" si="45"/>
        <v>26068.120000000003</v>
      </c>
      <c r="P285" s="43">
        <f t="shared" si="50"/>
        <v>20365.867540639272</v>
      </c>
      <c r="Q285" s="43">
        <f t="shared" si="46"/>
        <v>5702.2524593607304</v>
      </c>
      <c r="R285" s="40">
        <v>0.05</v>
      </c>
      <c r="S285" s="44">
        <f t="shared" si="49"/>
        <v>5417.1398363926937</v>
      </c>
      <c r="T285" s="121"/>
      <c r="W285"/>
      <c r="X285"/>
      <c r="Y285"/>
      <c r="Z285"/>
    </row>
    <row r="286" spans="2:26" ht="25.5" x14ac:dyDescent="0.2">
      <c r="B286" s="35">
        <v>286</v>
      </c>
      <c r="C286" s="36" t="s">
        <v>308</v>
      </c>
      <c r="D286" s="36" t="s">
        <v>65</v>
      </c>
      <c r="E286" s="37" t="s">
        <v>336</v>
      </c>
      <c r="F286" s="38">
        <v>42993</v>
      </c>
      <c r="G286" s="38">
        <v>44657</v>
      </c>
      <c r="H286" s="39">
        <f t="shared" si="48"/>
        <v>4.558904109589041</v>
      </c>
      <c r="I286" s="35">
        <v>5</v>
      </c>
      <c r="J286" s="40">
        <v>0.05</v>
      </c>
      <c r="K286" s="41">
        <f t="shared" si="47"/>
        <v>0.19</v>
      </c>
      <c r="L286" s="90">
        <v>70000</v>
      </c>
      <c r="M286" s="90">
        <v>54303</v>
      </c>
      <c r="N286" s="42">
        <v>0.09</v>
      </c>
      <c r="O286" s="43">
        <f t="shared" si="45"/>
        <v>76300</v>
      </c>
      <c r="P286" s="43">
        <f t="shared" si="50"/>
        <v>66090.432876712322</v>
      </c>
      <c r="Q286" s="43">
        <f t="shared" si="46"/>
        <v>10209.567123287678</v>
      </c>
      <c r="R286" s="40">
        <v>0.05</v>
      </c>
      <c r="S286" s="44">
        <f t="shared" si="49"/>
        <v>9699.088767123294</v>
      </c>
      <c r="T286" s="121"/>
      <c r="W286"/>
      <c r="X286"/>
      <c r="Y286"/>
      <c r="Z286"/>
    </row>
    <row r="287" spans="2:26" ht="15" x14ac:dyDescent="0.2">
      <c r="B287" s="35">
        <v>287</v>
      </c>
      <c r="C287" s="16" t="s">
        <v>341</v>
      </c>
      <c r="D287" s="16" t="s">
        <v>65</v>
      </c>
      <c r="E287" s="37" t="s">
        <v>63</v>
      </c>
      <c r="F287" s="38">
        <v>41426</v>
      </c>
      <c r="G287" s="38">
        <v>44657</v>
      </c>
      <c r="H287" s="39">
        <f t="shared" si="48"/>
        <v>8.8520547945205479</v>
      </c>
      <c r="I287" s="35">
        <v>5</v>
      </c>
      <c r="J287" s="40">
        <v>0.05</v>
      </c>
      <c r="K287" s="41">
        <f t="shared" si="47"/>
        <v>0.19</v>
      </c>
      <c r="L287" s="90">
        <v>53458</v>
      </c>
      <c r="M287" s="90">
        <v>26952</v>
      </c>
      <c r="N287" s="42">
        <v>0</v>
      </c>
      <c r="O287" s="43">
        <f t="shared" si="45"/>
        <v>53458</v>
      </c>
      <c r="P287" s="43">
        <f t="shared" si="50"/>
        <v>89910.497589041101</v>
      </c>
      <c r="Q287" s="43">
        <f t="shared" si="46"/>
        <v>0</v>
      </c>
      <c r="R287" s="40">
        <v>0.05</v>
      </c>
      <c r="S287" s="44">
        <f t="shared" si="49"/>
        <v>2672.9</v>
      </c>
      <c r="T287" s="121"/>
      <c r="W287"/>
      <c r="X287"/>
      <c r="Y287"/>
      <c r="Z287"/>
    </row>
    <row r="288" spans="2:26" ht="15" x14ac:dyDescent="0.2">
      <c r="B288" s="35">
        <v>288</v>
      </c>
      <c r="C288" s="16" t="s">
        <v>341</v>
      </c>
      <c r="D288" s="16" t="s">
        <v>65</v>
      </c>
      <c r="E288" s="37" t="s">
        <v>63</v>
      </c>
      <c r="F288" s="38">
        <v>41456</v>
      </c>
      <c r="G288" s="38">
        <v>44657</v>
      </c>
      <c r="H288" s="39">
        <f t="shared" si="48"/>
        <v>8.7698630136986306</v>
      </c>
      <c r="I288" s="35">
        <v>5</v>
      </c>
      <c r="J288" s="40">
        <v>0.05</v>
      </c>
      <c r="K288" s="41">
        <f t="shared" si="47"/>
        <v>0.19</v>
      </c>
      <c r="L288" s="90">
        <v>85916</v>
      </c>
      <c r="M288" s="90">
        <v>43766</v>
      </c>
      <c r="N288" s="42">
        <v>0</v>
      </c>
      <c r="O288" s="43">
        <f t="shared" si="45"/>
        <v>85916</v>
      </c>
      <c r="P288" s="43">
        <f t="shared" si="50"/>
        <v>143159.594630137</v>
      </c>
      <c r="Q288" s="43">
        <f t="shared" si="46"/>
        <v>0</v>
      </c>
      <c r="R288" s="40">
        <v>0.05</v>
      </c>
      <c r="S288" s="44">
        <f t="shared" si="49"/>
        <v>4295.8</v>
      </c>
      <c r="T288" s="121"/>
      <c r="W288"/>
      <c r="X288"/>
      <c r="Y288"/>
      <c r="Z288"/>
    </row>
    <row r="289" spans="2:26" ht="15" x14ac:dyDescent="0.2">
      <c r="B289" s="35">
        <v>289</v>
      </c>
      <c r="C289" s="16" t="s">
        <v>341</v>
      </c>
      <c r="D289" s="16" t="s">
        <v>65</v>
      </c>
      <c r="E289" s="37" t="s">
        <v>63</v>
      </c>
      <c r="F289" s="38">
        <v>41518</v>
      </c>
      <c r="G289" s="38">
        <v>44657</v>
      </c>
      <c r="H289" s="39">
        <f t="shared" si="48"/>
        <v>8.6</v>
      </c>
      <c r="I289" s="35">
        <v>5</v>
      </c>
      <c r="J289" s="40">
        <v>0.05</v>
      </c>
      <c r="K289" s="41">
        <f t="shared" si="47"/>
        <v>0.19</v>
      </c>
      <c r="L289" s="90">
        <v>114000</v>
      </c>
      <c r="M289" s="90">
        <v>59296</v>
      </c>
      <c r="N289" s="42">
        <v>0</v>
      </c>
      <c r="O289" s="43">
        <f t="shared" si="45"/>
        <v>114000</v>
      </c>
      <c r="P289" s="43">
        <f t="shared" si="50"/>
        <v>186276</v>
      </c>
      <c r="Q289" s="43">
        <f t="shared" si="46"/>
        <v>0</v>
      </c>
      <c r="R289" s="40">
        <v>0.05</v>
      </c>
      <c r="S289" s="44">
        <f t="shared" si="49"/>
        <v>5700</v>
      </c>
      <c r="T289" s="121"/>
      <c r="W289"/>
      <c r="X289"/>
      <c r="Y289"/>
      <c r="Z289"/>
    </row>
    <row r="290" spans="2:26" ht="15" x14ac:dyDescent="0.2">
      <c r="B290" s="35">
        <v>290</v>
      </c>
      <c r="C290" s="16" t="s">
        <v>341</v>
      </c>
      <c r="D290" s="16" t="s">
        <v>65</v>
      </c>
      <c r="E290" s="37" t="s">
        <v>63</v>
      </c>
      <c r="F290" s="38">
        <v>41548</v>
      </c>
      <c r="G290" s="38">
        <v>44657</v>
      </c>
      <c r="H290" s="39">
        <f t="shared" si="48"/>
        <v>8.5178082191780824</v>
      </c>
      <c r="I290" s="35">
        <v>5</v>
      </c>
      <c r="J290" s="40">
        <v>0.05</v>
      </c>
      <c r="K290" s="41">
        <f t="shared" si="47"/>
        <v>0.19</v>
      </c>
      <c r="L290" s="90">
        <v>43387</v>
      </c>
      <c r="M290" s="90">
        <v>22795</v>
      </c>
      <c r="N290" s="42">
        <v>0</v>
      </c>
      <c r="O290" s="43">
        <f t="shared" si="45"/>
        <v>43387</v>
      </c>
      <c r="P290" s="43">
        <f t="shared" si="50"/>
        <v>70216.807589041098</v>
      </c>
      <c r="Q290" s="43">
        <f t="shared" si="46"/>
        <v>0</v>
      </c>
      <c r="R290" s="40">
        <v>0.05</v>
      </c>
      <c r="S290" s="44">
        <f t="shared" si="49"/>
        <v>2169.35</v>
      </c>
      <c r="T290" s="121"/>
      <c r="W290"/>
      <c r="X290"/>
      <c r="Y290"/>
      <c r="Z290"/>
    </row>
    <row r="291" spans="2:26" ht="15" x14ac:dyDescent="0.2">
      <c r="B291" s="35">
        <v>291</v>
      </c>
      <c r="C291" s="16" t="s">
        <v>341</v>
      </c>
      <c r="D291" s="16" t="s">
        <v>65</v>
      </c>
      <c r="E291" s="37" t="s">
        <v>63</v>
      </c>
      <c r="F291" s="38">
        <v>41640</v>
      </c>
      <c r="G291" s="38">
        <v>44657</v>
      </c>
      <c r="H291" s="39">
        <f t="shared" si="48"/>
        <v>8.2657534246575342</v>
      </c>
      <c r="I291" s="35">
        <v>5</v>
      </c>
      <c r="J291" s="40">
        <v>0.05</v>
      </c>
      <c r="K291" s="41">
        <f t="shared" si="47"/>
        <v>0.19</v>
      </c>
      <c r="L291" s="90">
        <v>93252</v>
      </c>
      <c r="M291" s="90">
        <v>50476</v>
      </c>
      <c r="N291" s="42">
        <v>0</v>
      </c>
      <c r="O291" s="43">
        <f t="shared" si="45"/>
        <v>93252</v>
      </c>
      <c r="P291" s="43">
        <f t="shared" si="50"/>
        <v>146451.62728767123</v>
      </c>
      <c r="Q291" s="43">
        <f t="shared" si="46"/>
        <v>0</v>
      </c>
      <c r="R291" s="40">
        <v>0.05</v>
      </c>
      <c r="S291" s="44">
        <f t="shared" si="49"/>
        <v>4662.6000000000004</v>
      </c>
      <c r="T291" s="121"/>
      <c r="W291"/>
      <c r="X291"/>
      <c r="Y291"/>
      <c r="Z291"/>
    </row>
    <row r="292" spans="2:26" ht="15" x14ac:dyDescent="0.2">
      <c r="B292" s="35">
        <v>292</v>
      </c>
      <c r="C292" s="16" t="s">
        <v>341</v>
      </c>
      <c r="D292" s="16" t="s">
        <v>65</v>
      </c>
      <c r="E292" s="37" t="s">
        <v>63</v>
      </c>
      <c r="F292" s="38">
        <v>41699</v>
      </c>
      <c r="G292" s="38">
        <v>44657</v>
      </c>
      <c r="H292" s="39">
        <f t="shared" si="48"/>
        <v>8.1041095890410961</v>
      </c>
      <c r="I292" s="35">
        <v>5</v>
      </c>
      <c r="J292" s="40">
        <v>0.05</v>
      </c>
      <c r="K292" s="41">
        <f t="shared" si="47"/>
        <v>0.19</v>
      </c>
      <c r="L292" s="90">
        <v>100501</v>
      </c>
      <c r="M292" s="90">
        <v>55428</v>
      </c>
      <c r="N292" s="42">
        <v>0</v>
      </c>
      <c r="O292" s="43">
        <f t="shared" si="45"/>
        <v>100501</v>
      </c>
      <c r="P292" s="43">
        <f t="shared" si="50"/>
        <v>154749.51238356164</v>
      </c>
      <c r="Q292" s="43">
        <f t="shared" si="46"/>
        <v>0</v>
      </c>
      <c r="R292" s="40">
        <v>0.05</v>
      </c>
      <c r="S292" s="44">
        <f t="shared" si="49"/>
        <v>5025.05</v>
      </c>
      <c r="T292" s="121"/>
      <c r="W292"/>
      <c r="X292"/>
      <c r="Y292"/>
      <c r="Z292"/>
    </row>
    <row r="293" spans="2:26" ht="15" x14ac:dyDescent="0.2">
      <c r="B293" s="35">
        <v>293</v>
      </c>
      <c r="C293" s="16" t="s">
        <v>341</v>
      </c>
      <c r="D293" s="16" t="s">
        <v>65</v>
      </c>
      <c r="E293" s="37" t="s">
        <v>63</v>
      </c>
      <c r="F293" s="38">
        <v>41726</v>
      </c>
      <c r="G293" s="38">
        <v>44657</v>
      </c>
      <c r="H293" s="39">
        <f t="shared" si="48"/>
        <v>8.0301369863013701</v>
      </c>
      <c r="I293" s="35">
        <v>5</v>
      </c>
      <c r="J293" s="40">
        <v>0.05</v>
      </c>
      <c r="K293" s="41">
        <f t="shared" si="47"/>
        <v>0.19</v>
      </c>
      <c r="L293" s="90">
        <v>42360.5</v>
      </c>
      <c r="M293" s="90">
        <v>23563.5</v>
      </c>
      <c r="N293" s="42">
        <v>0</v>
      </c>
      <c r="O293" s="43">
        <f t="shared" si="45"/>
        <v>42360.5</v>
      </c>
      <c r="P293" s="43">
        <f t="shared" si="50"/>
        <v>64630.517383561644</v>
      </c>
      <c r="Q293" s="43">
        <f t="shared" si="46"/>
        <v>0</v>
      </c>
      <c r="R293" s="40">
        <v>0.05</v>
      </c>
      <c r="S293" s="44">
        <f t="shared" si="49"/>
        <v>2118.0250000000001</v>
      </c>
      <c r="T293" s="121"/>
      <c r="W293"/>
      <c r="X293"/>
      <c r="Y293"/>
      <c r="Z293"/>
    </row>
    <row r="294" spans="2:26" ht="15" x14ac:dyDescent="0.2">
      <c r="B294" s="35">
        <v>294</v>
      </c>
      <c r="C294" s="16" t="s">
        <v>341</v>
      </c>
      <c r="D294" s="16" t="s">
        <v>65</v>
      </c>
      <c r="E294" s="37" t="s">
        <v>342</v>
      </c>
      <c r="F294" s="38">
        <v>41944</v>
      </c>
      <c r="G294" s="38">
        <v>44657</v>
      </c>
      <c r="H294" s="39">
        <f t="shared" si="48"/>
        <v>7.4328767123287669</v>
      </c>
      <c r="I294" s="35">
        <v>5</v>
      </c>
      <c r="J294" s="40">
        <v>0.05</v>
      </c>
      <c r="K294" s="41">
        <f t="shared" si="47"/>
        <v>0.19</v>
      </c>
      <c r="L294" s="90">
        <v>17328.02</v>
      </c>
      <c r="M294" s="90">
        <v>10293.009705242663</v>
      </c>
      <c r="N294" s="42">
        <v>0.01</v>
      </c>
      <c r="O294" s="43">
        <f t="shared" si="45"/>
        <v>17501.300200000001</v>
      </c>
      <c r="P294" s="43">
        <f t="shared" si="50"/>
        <v>24716.151271490413</v>
      </c>
      <c r="Q294" s="43">
        <f t="shared" si="46"/>
        <v>0</v>
      </c>
      <c r="R294" s="40">
        <v>0.05</v>
      </c>
      <c r="S294" s="44">
        <f t="shared" si="49"/>
        <v>875.06501000000014</v>
      </c>
      <c r="T294" s="121"/>
      <c r="W294"/>
      <c r="X294"/>
      <c r="Y294"/>
      <c r="Z294"/>
    </row>
    <row r="295" spans="2:26" s="193" customFormat="1" ht="25.5" x14ac:dyDescent="0.2">
      <c r="B295" s="185">
        <v>295</v>
      </c>
      <c r="C295" s="198" t="s">
        <v>341</v>
      </c>
      <c r="D295" s="198" t="s">
        <v>65</v>
      </c>
      <c r="E295" s="186" t="s">
        <v>343</v>
      </c>
      <c r="F295" s="59">
        <v>41944</v>
      </c>
      <c r="G295" s="38">
        <v>44657</v>
      </c>
      <c r="H295" s="39">
        <f t="shared" si="48"/>
        <v>7.4328767123287669</v>
      </c>
      <c r="I295" s="35">
        <v>15</v>
      </c>
      <c r="J295" s="40">
        <v>0.05</v>
      </c>
      <c r="K295" s="41">
        <f t="shared" si="47"/>
        <v>6.3333333333333325E-2</v>
      </c>
      <c r="L295" s="90">
        <v>68122.27</v>
      </c>
      <c r="M295" s="90">
        <v>40465.280294757344</v>
      </c>
      <c r="N295" s="189">
        <v>0.21</v>
      </c>
      <c r="O295" s="190">
        <f t="shared" si="45"/>
        <v>82427.9467</v>
      </c>
      <c r="P295" s="190">
        <f t="shared" si="50"/>
        <v>38802.861813195428</v>
      </c>
      <c r="Q295" s="190">
        <f t="shared" si="46"/>
        <v>43625.084886804572</v>
      </c>
      <c r="R295" s="187">
        <v>0.05</v>
      </c>
      <c r="S295" s="191">
        <f t="shared" si="49"/>
        <v>41443.830642464345</v>
      </c>
      <c r="T295" s="192"/>
    </row>
    <row r="296" spans="2:26" ht="15" x14ac:dyDescent="0.2">
      <c r="B296" s="35">
        <v>296</v>
      </c>
      <c r="C296" s="16" t="s">
        <v>341</v>
      </c>
      <c r="D296" s="16" t="s">
        <v>65</v>
      </c>
      <c r="E296" s="37" t="s">
        <v>344</v>
      </c>
      <c r="F296" s="38">
        <v>42005</v>
      </c>
      <c r="G296" s="38">
        <v>44657</v>
      </c>
      <c r="H296" s="39">
        <f t="shared" si="48"/>
        <v>7.2657534246575342</v>
      </c>
      <c r="I296" s="35">
        <v>5</v>
      </c>
      <c r="J296" s="40">
        <v>0.05</v>
      </c>
      <c r="K296" s="41">
        <f t="shared" si="47"/>
        <v>0.19</v>
      </c>
      <c r="L296" s="90">
        <v>21298.86</v>
      </c>
      <c r="M296" s="90">
        <v>12876.187939001475</v>
      </c>
      <c r="N296" s="42">
        <v>0</v>
      </c>
      <c r="O296" s="43">
        <f t="shared" si="45"/>
        <v>21298.86</v>
      </c>
      <c r="P296" s="43">
        <f t="shared" si="50"/>
        <v>29402.930347397261</v>
      </c>
      <c r="Q296" s="43">
        <f t="shared" si="46"/>
        <v>0</v>
      </c>
      <c r="R296" s="40">
        <v>0.05</v>
      </c>
      <c r="S296" s="44">
        <f t="shared" si="49"/>
        <v>1064.943</v>
      </c>
      <c r="T296" s="121"/>
      <c r="W296"/>
      <c r="X296"/>
      <c r="Y296"/>
      <c r="Z296"/>
    </row>
    <row r="297" spans="2:26" ht="25.5" x14ac:dyDescent="0.2">
      <c r="B297" s="35">
        <v>297</v>
      </c>
      <c r="C297" s="16" t="s">
        <v>341</v>
      </c>
      <c r="D297" s="16" t="s">
        <v>65</v>
      </c>
      <c r="E297" s="37" t="s">
        <v>345</v>
      </c>
      <c r="F297" s="38">
        <v>42005</v>
      </c>
      <c r="G297" s="38">
        <v>44657</v>
      </c>
      <c r="H297" s="39">
        <f t="shared" si="48"/>
        <v>7.2657534246575342</v>
      </c>
      <c r="I297" s="35">
        <v>5</v>
      </c>
      <c r="J297" s="40">
        <v>0.05</v>
      </c>
      <c r="K297" s="41">
        <f t="shared" si="47"/>
        <v>0.19</v>
      </c>
      <c r="L297" s="90">
        <v>10800</v>
      </c>
      <c r="M297" s="90">
        <v>6529.1207952545792</v>
      </c>
      <c r="N297" s="42">
        <v>0.03</v>
      </c>
      <c r="O297" s="43">
        <f t="shared" si="45"/>
        <v>11124</v>
      </c>
      <c r="P297" s="43">
        <f t="shared" si="50"/>
        <v>15356.605808219178</v>
      </c>
      <c r="Q297" s="43">
        <f t="shared" si="46"/>
        <v>0</v>
      </c>
      <c r="R297" s="40">
        <v>0.05</v>
      </c>
      <c r="S297" s="44">
        <f t="shared" si="49"/>
        <v>556.20000000000005</v>
      </c>
      <c r="T297" s="121"/>
      <c r="W297"/>
      <c r="X297"/>
      <c r="Y297"/>
      <c r="Z297"/>
    </row>
    <row r="298" spans="2:26" ht="15" x14ac:dyDescent="0.2">
      <c r="B298" s="35">
        <v>298</v>
      </c>
      <c r="C298" s="16" t="s">
        <v>341</v>
      </c>
      <c r="D298" s="16" t="s">
        <v>65</v>
      </c>
      <c r="E298" s="37" t="s">
        <v>346</v>
      </c>
      <c r="F298" s="38">
        <v>42005</v>
      </c>
      <c r="G298" s="38">
        <v>44657</v>
      </c>
      <c r="H298" s="39">
        <f t="shared" si="48"/>
        <v>7.2657534246575342</v>
      </c>
      <c r="I298" s="35">
        <v>5</v>
      </c>
      <c r="J298" s="40">
        <v>0.05</v>
      </c>
      <c r="K298" s="41">
        <f t="shared" si="47"/>
        <v>0.19</v>
      </c>
      <c r="L298" s="90">
        <v>2100</v>
      </c>
      <c r="M298" s="90">
        <v>1269.5512657439458</v>
      </c>
      <c r="N298" s="42">
        <v>0</v>
      </c>
      <c r="O298" s="43">
        <f t="shared" si="45"/>
        <v>2100</v>
      </c>
      <c r="P298" s="43">
        <f t="shared" si="50"/>
        <v>2899.0356164383561</v>
      </c>
      <c r="Q298" s="43">
        <f t="shared" si="46"/>
        <v>0</v>
      </c>
      <c r="R298" s="40">
        <v>0.05</v>
      </c>
      <c r="S298" s="44">
        <f t="shared" si="49"/>
        <v>105</v>
      </c>
      <c r="T298" s="121"/>
      <c r="W298"/>
      <c r="X298"/>
      <c r="Y298"/>
      <c r="Z298"/>
    </row>
    <row r="299" spans="2:26" ht="25.5" x14ac:dyDescent="0.2">
      <c r="B299" s="35">
        <v>299</v>
      </c>
      <c r="C299" s="16" t="s">
        <v>341</v>
      </c>
      <c r="D299" s="16" t="s">
        <v>65</v>
      </c>
      <c r="E299" s="37" t="s">
        <v>347</v>
      </c>
      <c r="F299" s="38">
        <v>42088</v>
      </c>
      <c r="G299" s="38">
        <v>44657</v>
      </c>
      <c r="H299" s="39">
        <f t="shared" si="48"/>
        <v>7.0383561643835613</v>
      </c>
      <c r="I299" s="35">
        <v>5</v>
      </c>
      <c r="J299" s="40">
        <v>0.05</v>
      </c>
      <c r="K299" s="41">
        <f t="shared" si="47"/>
        <v>0.19</v>
      </c>
      <c r="L299" s="90">
        <v>42500</v>
      </c>
      <c r="M299" s="90">
        <v>26306.216696269981</v>
      </c>
      <c r="N299" s="42">
        <v>7.0000000000000007E-2</v>
      </c>
      <c r="O299" s="43">
        <f t="shared" si="45"/>
        <v>45475</v>
      </c>
      <c r="P299" s="43">
        <f t="shared" si="50"/>
        <v>60813.156849315063</v>
      </c>
      <c r="Q299" s="43">
        <f t="shared" si="46"/>
        <v>0</v>
      </c>
      <c r="R299" s="40">
        <v>0.05</v>
      </c>
      <c r="S299" s="44">
        <f t="shared" si="49"/>
        <v>2273.75</v>
      </c>
      <c r="T299" s="121"/>
      <c r="W299"/>
      <c r="X299"/>
      <c r="Y299"/>
      <c r="Z299"/>
    </row>
    <row r="300" spans="2:26" s="193" customFormat="1" ht="25.5" x14ac:dyDescent="0.2">
      <c r="B300" s="185">
        <v>300</v>
      </c>
      <c r="C300" s="198" t="s">
        <v>341</v>
      </c>
      <c r="D300" s="198" t="s">
        <v>65</v>
      </c>
      <c r="E300" s="186" t="s">
        <v>348</v>
      </c>
      <c r="F300" s="59">
        <v>42088</v>
      </c>
      <c r="G300" s="38">
        <v>44657</v>
      </c>
      <c r="H300" s="39">
        <f t="shared" si="48"/>
        <v>7.0383561643835613</v>
      </c>
      <c r="I300" s="35">
        <v>8</v>
      </c>
      <c r="J300" s="40">
        <v>0.05</v>
      </c>
      <c r="K300" s="41">
        <f t="shared" si="47"/>
        <v>0.11874999999999999</v>
      </c>
      <c r="L300" s="90">
        <v>70100</v>
      </c>
      <c r="M300" s="90">
        <v>43389.783303730015</v>
      </c>
      <c r="N300" s="189">
        <v>7.0000000000000007E-2</v>
      </c>
      <c r="O300" s="190">
        <f t="shared" si="45"/>
        <v>75007</v>
      </c>
      <c r="P300" s="190">
        <f t="shared" si="50"/>
        <v>62691.210222602735</v>
      </c>
      <c r="Q300" s="190">
        <f t="shared" si="46"/>
        <v>12315.789777397265</v>
      </c>
      <c r="R300" s="187">
        <v>0.05</v>
      </c>
      <c r="S300" s="191">
        <f t="shared" si="49"/>
        <v>11700.000288527401</v>
      </c>
      <c r="T300" s="192"/>
    </row>
    <row r="301" spans="2:26" ht="25.5" x14ac:dyDescent="0.2">
      <c r="B301" s="35">
        <v>301</v>
      </c>
      <c r="C301" s="16" t="s">
        <v>341</v>
      </c>
      <c r="D301" s="16" t="s">
        <v>65</v>
      </c>
      <c r="E301" s="37" t="s">
        <v>349</v>
      </c>
      <c r="F301" s="38">
        <v>42186</v>
      </c>
      <c r="G301" s="38">
        <v>44657</v>
      </c>
      <c r="H301" s="39">
        <f t="shared" si="48"/>
        <v>6.7698630136986298</v>
      </c>
      <c r="I301" s="35">
        <v>5</v>
      </c>
      <c r="J301" s="40">
        <v>0.05</v>
      </c>
      <c r="K301" s="41">
        <f t="shared" si="47"/>
        <v>0.19</v>
      </c>
      <c r="L301" s="90">
        <v>28360.5</v>
      </c>
      <c r="M301" s="90">
        <v>18030.75</v>
      </c>
      <c r="N301" s="42">
        <v>0.04</v>
      </c>
      <c r="O301" s="43">
        <f t="shared" si="45"/>
        <v>29494.920000000002</v>
      </c>
      <c r="P301" s="43">
        <f t="shared" si="50"/>
        <v>37938.547919999997</v>
      </c>
      <c r="Q301" s="43">
        <f t="shared" si="46"/>
        <v>0</v>
      </c>
      <c r="R301" s="40">
        <v>0.05</v>
      </c>
      <c r="S301" s="44">
        <f t="shared" si="49"/>
        <v>1474.7460000000001</v>
      </c>
      <c r="T301" s="121"/>
      <c r="W301"/>
      <c r="X301"/>
      <c r="Y301"/>
      <c r="Z301"/>
    </row>
    <row r="302" spans="2:26" ht="25.5" x14ac:dyDescent="0.2">
      <c r="B302" s="35">
        <v>302</v>
      </c>
      <c r="C302" s="16" t="s">
        <v>341</v>
      </c>
      <c r="D302" s="16" t="s">
        <v>65</v>
      </c>
      <c r="E302" s="37" t="s">
        <v>349</v>
      </c>
      <c r="F302" s="38">
        <v>42186</v>
      </c>
      <c r="G302" s="38">
        <v>44657</v>
      </c>
      <c r="H302" s="39">
        <f t="shared" si="48"/>
        <v>6.7698630136986298</v>
      </c>
      <c r="I302" s="35">
        <v>5</v>
      </c>
      <c r="J302" s="40">
        <v>0.05</v>
      </c>
      <c r="K302" s="41">
        <f t="shared" si="47"/>
        <v>0.19</v>
      </c>
      <c r="L302" s="90">
        <v>9453.5</v>
      </c>
      <c r="M302" s="90">
        <v>6010.25</v>
      </c>
      <c r="N302" s="42">
        <v>0.04</v>
      </c>
      <c r="O302" s="43">
        <f t="shared" si="45"/>
        <v>9831.6400000000012</v>
      </c>
      <c r="P302" s="43">
        <f t="shared" si="50"/>
        <v>12646.182640000001</v>
      </c>
      <c r="Q302" s="43">
        <f t="shared" si="46"/>
        <v>0</v>
      </c>
      <c r="R302" s="40">
        <v>0.05</v>
      </c>
      <c r="S302" s="44">
        <f t="shared" si="49"/>
        <v>491.58200000000011</v>
      </c>
      <c r="T302" s="121"/>
      <c r="W302"/>
      <c r="X302"/>
      <c r="Y302"/>
      <c r="Z302"/>
    </row>
    <row r="303" spans="2:26" ht="25.5" x14ac:dyDescent="0.2">
      <c r="B303" s="35">
        <v>303</v>
      </c>
      <c r="C303" s="16" t="s">
        <v>341</v>
      </c>
      <c r="D303" s="16" t="s">
        <v>65</v>
      </c>
      <c r="E303" s="37" t="s">
        <v>349</v>
      </c>
      <c r="F303" s="38">
        <v>42323</v>
      </c>
      <c r="G303" s="38">
        <v>44657</v>
      </c>
      <c r="H303" s="39">
        <f t="shared" si="48"/>
        <v>6.3945205479452056</v>
      </c>
      <c r="I303" s="35">
        <v>5</v>
      </c>
      <c r="J303" s="40">
        <v>0.05</v>
      </c>
      <c r="K303" s="41">
        <f t="shared" si="47"/>
        <v>0.19</v>
      </c>
      <c r="L303" s="90">
        <v>18907</v>
      </c>
      <c r="M303" s="90">
        <v>12470</v>
      </c>
      <c r="N303" s="42">
        <v>0.04</v>
      </c>
      <c r="O303" s="43">
        <f t="shared" si="45"/>
        <v>19663.280000000002</v>
      </c>
      <c r="P303" s="43">
        <f t="shared" si="50"/>
        <v>23890.077120000005</v>
      </c>
      <c r="Q303" s="43">
        <f t="shared" si="46"/>
        <v>0</v>
      </c>
      <c r="R303" s="40">
        <v>0.05</v>
      </c>
      <c r="S303" s="44">
        <f t="shared" si="49"/>
        <v>983.16400000000021</v>
      </c>
      <c r="T303" s="121"/>
      <c r="W303"/>
      <c r="X303"/>
      <c r="Y303"/>
      <c r="Z303"/>
    </row>
    <row r="304" spans="2:26" ht="15" x14ac:dyDescent="0.2">
      <c r="B304" s="35">
        <v>304</v>
      </c>
      <c r="C304" s="16" t="s">
        <v>341</v>
      </c>
      <c r="D304" s="16" t="s">
        <v>65</v>
      </c>
      <c r="E304" s="37" t="s">
        <v>350</v>
      </c>
      <c r="F304" s="38">
        <v>42384</v>
      </c>
      <c r="G304" s="38">
        <v>44657</v>
      </c>
      <c r="H304" s="39">
        <f t="shared" si="48"/>
        <v>6.2273972602739729</v>
      </c>
      <c r="I304" s="35">
        <v>5</v>
      </c>
      <c r="J304" s="40">
        <v>0.05</v>
      </c>
      <c r="K304" s="41">
        <f t="shared" si="47"/>
        <v>0.19</v>
      </c>
      <c r="L304" s="90">
        <v>24816.06</v>
      </c>
      <c r="M304" s="90">
        <v>16630.060000000001</v>
      </c>
      <c r="N304" s="42">
        <v>0.12</v>
      </c>
      <c r="O304" s="43">
        <f t="shared" si="45"/>
        <v>27793.987200000003</v>
      </c>
      <c r="P304" s="43">
        <f t="shared" si="50"/>
        <v>32885.997950860277</v>
      </c>
      <c r="Q304" s="43">
        <f t="shared" si="46"/>
        <v>0</v>
      </c>
      <c r="R304" s="40">
        <v>0.05</v>
      </c>
      <c r="S304" s="44">
        <f t="shared" si="49"/>
        <v>1389.6993600000003</v>
      </c>
      <c r="T304" s="121"/>
      <c r="W304"/>
      <c r="X304"/>
      <c r="Y304"/>
      <c r="Z304"/>
    </row>
    <row r="305" spans="2:26" ht="25.5" x14ac:dyDescent="0.2">
      <c r="B305" s="35">
        <v>305</v>
      </c>
      <c r="C305" s="16" t="s">
        <v>341</v>
      </c>
      <c r="D305" s="16" t="s">
        <v>65</v>
      </c>
      <c r="E305" s="37" t="s">
        <v>351</v>
      </c>
      <c r="F305" s="38">
        <v>42430</v>
      </c>
      <c r="G305" s="38">
        <v>44657</v>
      </c>
      <c r="H305" s="39">
        <f t="shared" si="48"/>
        <v>6.1013698630136988</v>
      </c>
      <c r="I305" s="35">
        <v>6</v>
      </c>
      <c r="J305" s="40">
        <v>0.05</v>
      </c>
      <c r="K305" s="41">
        <f t="shared" si="47"/>
        <v>0.15833333333333333</v>
      </c>
      <c r="L305" s="90">
        <v>65000</v>
      </c>
      <c r="M305" s="90">
        <v>44076</v>
      </c>
      <c r="N305" s="42">
        <v>7.0000000000000007E-2</v>
      </c>
      <c r="O305" s="43">
        <f t="shared" si="45"/>
        <v>69550</v>
      </c>
      <c r="P305" s="43">
        <f t="shared" si="50"/>
        <v>67188.793378995426</v>
      </c>
      <c r="Q305" s="43">
        <f t="shared" si="46"/>
        <v>2361.2066210045741</v>
      </c>
      <c r="R305" s="40">
        <v>0.05</v>
      </c>
      <c r="S305" s="44">
        <f t="shared" si="49"/>
        <v>3477.5</v>
      </c>
      <c r="T305" s="121"/>
      <c r="W305"/>
      <c r="X305"/>
      <c r="Y305"/>
      <c r="Z305"/>
    </row>
    <row r="306" spans="2:26" ht="25.5" x14ac:dyDescent="0.2">
      <c r="B306" s="35">
        <v>306</v>
      </c>
      <c r="C306" s="16" t="s">
        <v>341</v>
      </c>
      <c r="D306" s="16" t="s">
        <v>65</v>
      </c>
      <c r="E306" s="37" t="s">
        <v>352</v>
      </c>
      <c r="F306" s="38">
        <v>42561</v>
      </c>
      <c r="G306" s="38">
        <v>44657</v>
      </c>
      <c r="H306" s="39">
        <f t="shared" si="48"/>
        <v>5.7424657534246579</v>
      </c>
      <c r="I306" s="35">
        <v>5</v>
      </c>
      <c r="J306" s="40">
        <v>0.05</v>
      </c>
      <c r="K306" s="41">
        <f t="shared" si="47"/>
        <v>0.19</v>
      </c>
      <c r="L306" s="90">
        <v>19500</v>
      </c>
      <c r="M306" s="90">
        <v>13668</v>
      </c>
      <c r="N306" s="42">
        <v>0.06</v>
      </c>
      <c r="O306" s="43">
        <f t="shared" si="45"/>
        <v>20670</v>
      </c>
      <c r="P306" s="43">
        <f t="shared" si="50"/>
        <v>22552.38575342466</v>
      </c>
      <c r="Q306" s="43">
        <f t="shared" si="46"/>
        <v>0</v>
      </c>
      <c r="R306" s="40">
        <v>0.05</v>
      </c>
      <c r="S306" s="44">
        <f t="shared" si="49"/>
        <v>1033.5</v>
      </c>
      <c r="T306" s="121"/>
      <c r="W306"/>
      <c r="X306"/>
      <c r="Y306"/>
      <c r="Z306"/>
    </row>
    <row r="307" spans="2:26" ht="25.5" x14ac:dyDescent="0.2">
      <c r="B307" s="35">
        <v>307</v>
      </c>
      <c r="C307" s="16" t="s">
        <v>341</v>
      </c>
      <c r="D307" s="16" t="s">
        <v>65</v>
      </c>
      <c r="E307" s="37" t="s">
        <v>95</v>
      </c>
      <c r="F307" s="38">
        <v>42856</v>
      </c>
      <c r="G307" s="38">
        <v>44657</v>
      </c>
      <c r="H307" s="39">
        <f t="shared" si="48"/>
        <v>4.934246575342466</v>
      </c>
      <c r="I307" s="35">
        <v>6</v>
      </c>
      <c r="J307" s="40">
        <v>0.05</v>
      </c>
      <c r="K307" s="41">
        <f t="shared" si="47"/>
        <v>0.15833333333333333</v>
      </c>
      <c r="L307" s="90">
        <v>25065.5</v>
      </c>
      <c r="M307" s="90">
        <v>18848.5</v>
      </c>
      <c r="N307" s="42">
        <v>0.04</v>
      </c>
      <c r="O307" s="43">
        <f t="shared" si="45"/>
        <v>26068.120000000003</v>
      </c>
      <c r="P307" s="43">
        <f t="shared" si="50"/>
        <v>20365.867540639272</v>
      </c>
      <c r="Q307" s="43">
        <f t="shared" si="46"/>
        <v>5702.2524593607304</v>
      </c>
      <c r="R307" s="40">
        <v>0.05</v>
      </c>
      <c r="S307" s="44">
        <f t="shared" si="49"/>
        <v>5417.1398363926937</v>
      </c>
      <c r="T307" s="121"/>
      <c r="W307"/>
      <c r="X307"/>
      <c r="Y307"/>
      <c r="Z307"/>
    </row>
    <row r="308" spans="2:26" ht="15" x14ac:dyDescent="0.2">
      <c r="B308" s="35">
        <v>308</v>
      </c>
      <c r="C308" s="16" t="s">
        <v>341</v>
      </c>
      <c r="D308" s="16" t="s">
        <v>65</v>
      </c>
      <c r="E308" s="37" t="s">
        <v>353</v>
      </c>
      <c r="F308" s="38">
        <v>42961</v>
      </c>
      <c r="G308" s="38">
        <v>44657</v>
      </c>
      <c r="H308" s="39">
        <f t="shared" si="48"/>
        <v>4.646575342465753</v>
      </c>
      <c r="I308" s="35">
        <v>10</v>
      </c>
      <c r="J308" s="40">
        <v>0.05</v>
      </c>
      <c r="K308" s="41">
        <f t="shared" si="47"/>
        <v>9.5000000000000001E-2</v>
      </c>
      <c r="L308" s="90">
        <v>100000</v>
      </c>
      <c r="M308" s="90">
        <v>77021</v>
      </c>
      <c r="N308" s="42">
        <v>0.08</v>
      </c>
      <c r="O308" s="43">
        <f t="shared" si="45"/>
        <v>108000</v>
      </c>
      <c r="P308" s="43">
        <f t="shared" si="50"/>
        <v>47673.863013698625</v>
      </c>
      <c r="Q308" s="43">
        <f t="shared" si="46"/>
        <v>60326.136986301375</v>
      </c>
      <c r="R308" s="40">
        <v>0.05</v>
      </c>
      <c r="S308" s="44">
        <f t="shared" si="49"/>
        <v>57309.830136986304</v>
      </c>
      <c r="T308" s="121"/>
      <c r="W308"/>
      <c r="X308"/>
      <c r="Y308"/>
      <c r="Z308"/>
    </row>
    <row r="309" spans="2:26" ht="25.5" x14ac:dyDescent="0.2">
      <c r="B309" s="35">
        <v>309</v>
      </c>
      <c r="C309" s="16" t="s">
        <v>341</v>
      </c>
      <c r="D309" s="16" t="s">
        <v>65</v>
      </c>
      <c r="E309" s="37" t="s">
        <v>354</v>
      </c>
      <c r="F309" s="38">
        <v>43120</v>
      </c>
      <c r="G309" s="38">
        <v>44657</v>
      </c>
      <c r="H309" s="39">
        <f t="shared" si="48"/>
        <v>4.2109589041095887</v>
      </c>
      <c r="I309" s="35">
        <v>5</v>
      </c>
      <c r="J309" s="40">
        <v>0.05</v>
      </c>
      <c r="K309" s="41">
        <f t="shared" si="47"/>
        <v>0.19</v>
      </c>
      <c r="L309" s="90">
        <v>20500</v>
      </c>
      <c r="M309" s="90">
        <v>16354</v>
      </c>
      <c r="N309" s="42">
        <v>0.02</v>
      </c>
      <c r="O309" s="43">
        <f t="shared" si="45"/>
        <v>20910</v>
      </c>
      <c r="P309" s="43">
        <f t="shared" si="50"/>
        <v>16729.718630136984</v>
      </c>
      <c r="Q309" s="43">
        <f t="shared" si="46"/>
        <v>4180.2813698630162</v>
      </c>
      <c r="R309" s="40">
        <v>0.05</v>
      </c>
      <c r="S309" s="44">
        <f t="shared" si="49"/>
        <v>3971.267301369865</v>
      </c>
      <c r="T309" s="121"/>
      <c r="W309"/>
      <c r="X309"/>
      <c r="Y309"/>
      <c r="Z309"/>
    </row>
    <row r="310" spans="2:26" ht="15" x14ac:dyDescent="0.2">
      <c r="B310" s="35">
        <v>310</v>
      </c>
      <c r="C310" s="16" t="s">
        <v>341</v>
      </c>
      <c r="D310" s="16" t="s">
        <v>65</v>
      </c>
      <c r="E310" s="37" t="s">
        <v>355</v>
      </c>
      <c r="F310" s="38">
        <v>43282</v>
      </c>
      <c r="G310" s="38">
        <v>44657</v>
      </c>
      <c r="H310" s="39">
        <f t="shared" si="48"/>
        <v>3.7671232876712328</v>
      </c>
      <c r="I310" s="35">
        <v>5</v>
      </c>
      <c r="J310" s="40">
        <v>0.05</v>
      </c>
      <c r="K310" s="41">
        <f t="shared" si="47"/>
        <v>0.19</v>
      </c>
      <c r="L310" s="90">
        <v>72000</v>
      </c>
      <c r="M310" s="90">
        <v>59463</v>
      </c>
      <c r="N310" s="42">
        <v>0</v>
      </c>
      <c r="O310" s="43">
        <f t="shared" si="45"/>
        <v>72000</v>
      </c>
      <c r="P310" s="43">
        <f t="shared" si="50"/>
        <v>51534.246575342462</v>
      </c>
      <c r="Q310" s="43">
        <f t="shared" si="46"/>
        <v>20465.753424657538</v>
      </c>
      <c r="R310" s="40">
        <v>0.05</v>
      </c>
      <c r="S310" s="44">
        <f t="shared" si="49"/>
        <v>19442.465753424662</v>
      </c>
      <c r="T310" s="121"/>
      <c r="W310"/>
      <c r="X310"/>
      <c r="Y310"/>
      <c r="Z310"/>
    </row>
    <row r="311" spans="2:26" ht="25.5" x14ac:dyDescent="0.2">
      <c r="B311" s="35">
        <v>311</v>
      </c>
      <c r="C311" s="16" t="s">
        <v>341</v>
      </c>
      <c r="D311" s="16" t="s">
        <v>65</v>
      </c>
      <c r="E311" s="37" t="s">
        <v>356</v>
      </c>
      <c r="F311" s="38">
        <v>43449</v>
      </c>
      <c r="G311" s="38">
        <v>44657</v>
      </c>
      <c r="H311" s="39">
        <f t="shared" si="48"/>
        <v>3.3095890410958906</v>
      </c>
      <c r="I311" s="35">
        <v>6</v>
      </c>
      <c r="J311" s="40">
        <v>0.05</v>
      </c>
      <c r="K311" s="41">
        <f t="shared" si="47"/>
        <v>0.15833333333333333</v>
      </c>
      <c r="L311" s="90">
        <v>60000</v>
      </c>
      <c r="M311" s="90">
        <v>51291</v>
      </c>
      <c r="N311" s="42">
        <v>0.01</v>
      </c>
      <c r="O311" s="43">
        <f t="shared" si="45"/>
        <v>60600</v>
      </c>
      <c r="P311" s="43">
        <f t="shared" si="50"/>
        <v>31755.506849315068</v>
      </c>
      <c r="Q311" s="43">
        <f t="shared" si="46"/>
        <v>28844.493150684932</v>
      </c>
      <c r="R311" s="40">
        <v>0.05</v>
      </c>
      <c r="S311" s="44">
        <f t="shared" si="49"/>
        <v>27402.268493150685</v>
      </c>
      <c r="T311" s="121"/>
      <c r="W311"/>
      <c r="X311"/>
      <c r="Y311"/>
      <c r="Z311"/>
    </row>
    <row r="312" spans="2:26" ht="25.5" x14ac:dyDescent="0.2">
      <c r="B312" s="35">
        <v>312</v>
      </c>
      <c r="C312" s="16" t="s">
        <v>341</v>
      </c>
      <c r="D312" s="16" t="s">
        <v>65</v>
      </c>
      <c r="E312" s="37" t="s">
        <v>357</v>
      </c>
      <c r="F312" s="38">
        <v>43561</v>
      </c>
      <c r="G312" s="38">
        <v>44657</v>
      </c>
      <c r="H312" s="39">
        <f t="shared" si="48"/>
        <v>3.0027397260273974</v>
      </c>
      <c r="I312" s="35">
        <v>5</v>
      </c>
      <c r="J312" s="40">
        <v>0.05</v>
      </c>
      <c r="K312" s="41">
        <f t="shared" si="47"/>
        <v>0.19</v>
      </c>
      <c r="L312" s="90">
        <v>39725</v>
      </c>
      <c r="M312" s="90">
        <v>34730</v>
      </c>
      <c r="N312" s="42">
        <v>0.02</v>
      </c>
      <c r="O312" s="43">
        <f t="shared" si="45"/>
        <v>40519.5</v>
      </c>
      <c r="P312" s="43">
        <f t="shared" si="50"/>
        <v>23117.207342465754</v>
      </c>
      <c r="Q312" s="43">
        <f t="shared" si="46"/>
        <v>17402.292657534246</v>
      </c>
      <c r="R312" s="40">
        <v>0.05</v>
      </c>
      <c r="S312" s="44">
        <f t="shared" si="49"/>
        <v>16532.178024657533</v>
      </c>
      <c r="T312" s="121"/>
      <c r="W312"/>
      <c r="X312"/>
      <c r="Y312"/>
      <c r="Z312"/>
    </row>
    <row r="313" spans="2:26" ht="25.5" x14ac:dyDescent="0.2">
      <c r="B313" s="35">
        <v>313</v>
      </c>
      <c r="C313" s="16" t="s">
        <v>341</v>
      </c>
      <c r="D313" s="16" t="s">
        <v>65</v>
      </c>
      <c r="E313" s="37" t="s">
        <v>358</v>
      </c>
      <c r="F313" s="38">
        <v>43575</v>
      </c>
      <c r="G313" s="38">
        <v>44657</v>
      </c>
      <c r="H313" s="39">
        <f t="shared" si="48"/>
        <v>2.9643835616438357</v>
      </c>
      <c r="I313" s="35">
        <v>5</v>
      </c>
      <c r="J313" s="40">
        <v>0.05</v>
      </c>
      <c r="K313" s="41">
        <f t="shared" si="47"/>
        <v>0.19</v>
      </c>
      <c r="L313" s="90">
        <v>28775</v>
      </c>
      <c r="M313" s="90">
        <v>25227</v>
      </c>
      <c r="N313" s="42">
        <v>0.02</v>
      </c>
      <c r="O313" s="43">
        <f t="shared" si="45"/>
        <v>29350.5</v>
      </c>
      <c r="P313" s="43">
        <f t="shared" si="50"/>
        <v>16531.166547945206</v>
      </c>
      <c r="Q313" s="43">
        <f t="shared" si="46"/>
        <v>12819.333452054794</v>
      </c>
      <c r="R313" s="40">
        <v>0.05</v>
      </c>
      <c r="S313" s="44">
        <f t="shared" si="49"/>
        <v>12178.366779452053</v>
      </c>
      <c r="T313" s="121"/>
      <c r="W313"/>
      <c r="X313"/>
      <c r="Y313"/>
      <c r="Z313"/>
    </row>
    <row r="314" spans="2:26" s="193" customFormat="1" ht="25.5" x14ac:dyDescent="0.2">
      <c r="B314" s="185">
        <v>314</v>
      </c>
      <c r="C314" s="198" t="s">
        <v>341</v>
      </c>
      <c r="D314" s="198" t="s">
        <v>65</v>
      </c>
      <c r="E314" s="186" t="s">
        <v>359</v>
      </c>
      <c r="F314" s="59">
        <v>43564</v>
      </c>
      <c r="G314" s="38">
        <v>44657</v>
      </c>
      <c r="H314" s="39">
        <f t="shared" si="48"/>
        <v>2.9945205479452053</v>
      </c>
      <c r="I314" s="35">
        <v>8</v>
      </c>
      <c r="J314" s="40">
        <v>0.05</v>
      </c>
      <c r="K314" s="41">
        <f t="shared" si="47"/>
        <v>0.11874999999999999</v>
      </c>
      <c r="L314" s="90">
        <v>77409</v>
      </c>
      <c r="M314" s="90">
        <v>67716</v>
      </c>
      <c r="N314" s="189">
        <v>0</v>
      </c>
      <c r="O314" s="190">
        <f t="shared" si="45"/>
        <v>77409</v>
      </c>
      <c r="P314" s="190">
        <f t="shared" si="50"/>
        <v>27526.587380136985</v>
      </c>
      <c r="Q314" s="190">
        <f t="shared" si="46"/>
        <v>49882.412619863011</v>
      </c>
      <c r="R314" s="187">
        <v>0.05</v>
      </c>
      <c r="S314" s="191">
        <f t="shared" si="49"/>
        <v>47388.29198886986</v>
      </c>
      <c r="T314" s="192"/>
    </row>
    <row r="315" spans="2:26" ht="15" x14ac:dyDescent="0.2">
      <c r="B315" s="35">
        <v>315</v>
      </c>
      <c r="C315" s="16" t="s">
        <v>341</v>
      </c>
      <c r="D315" s="16" t="s">
        <v>65</v>
      </c>
      <c r="E315" s="37" t="s">
        <v>360</v>
      </c>
      <c r="F315" s="38">
        <v>43579</v>
      </c>
      <c r="G315" s="38">
        <v>44657</v>
      </c>
      <c r="H315" s="39">
        <f t="shared" si="48"/>
        <v>2.9534246575342467</v>
      </c>
      <c r="I315" s="35">
        <v>5</v>
      </c>
      <c r="J315" s="40">
        <v>0.05</v>
      </c>
      <c r="K315" s="41">
        <f t="shared" si="47"/>
        <v>0.19</v>
      </c>
      <c r="L315" s="90">
        <v>37699</v>
      </c>
      <c r="M315" s="90">
        <v>33077</v>
      </c>
      <c r="N315" s="42">
        <v>0.01</v>
      </c>
      <c r="O315" s="43">
        <f t="shared" si="45"/>
        <v>38075.99</v>
      </c>
      <c r="P315" s="43">
        <f t="shared" si="50"/>
        <v>21366.367867945206</v>
      </c>
      <c r="Q315" s="43">
        <f t="shared" si="46"/>
        <v>16709.622132054792</v>
      </c>
      <c r="R315" s="40">
        <v>0.05</v>
      </c>
      <c r="S315" s="44">
        <f t="shared" si="49"/>
        <v>15874.141025452052</v>
      </c>
      <c r="T315" s="121"/>
      <c r="W315"/>
      <c r="X315"/>
      <c r="Y315"/>
      <c r="Z315"/>
    </row>
    <row r="316" spans="2:26" s="193" customFormat="1" ht="38.25" x14ac:dyDescent="0.2">
      <c r="B316" s="185">
        <v>316</v>
      </c>
      <c r="C316" s="198" t="s">
        <v>341</v>
      </c>
      <c r="D316" s="198" t="s">
        <v>65</v>
      </c>
      <c r="E316" s="186" t="s">
        <v>361</v>
      </c>
      <c r="F316" s="59">
        <v>43610</v>
      </c>
      <c r="G316" s="38">
        <v>44657</v>
      </c>
      <c r="H316" s="39">
        <f t="shared" si="48"/>
        <v>2.8684931506849316</v>
      </c>
      <c r="I316" s="35">
        <v>15</v>
      </c>
      <c r="J316" s="40">
        <v>0.05</v>
      </c>
      <c r="K316" s="41">
        <f t="shared" si="47"/>
        <v>6.3333333333333325E-2</v>
      </c>
      <c r="L316" s="90">
        <v>345000</v>
      </c>
      <c r="M316" s="90">
        <v>304545.06741573033</v>
      </c>
      <c r="N316" s="189">
        <v>0.02</v>
      </c>
      <c r="O316" s="190">
        <f t="shared" si="45"/>
        <v>351900</v>
      </c>
      <c r="P316" s="190">
        <f t="shared" si="50"/>
        <v>63930.10684931506</v>
      </c>
      <c r="Q316" s="190">
        <f t="shared" si="46"/>
        <v>287969.89315068495</v>
      </c>
      <c r="R316" s="187">
        <v>0.05</v>
      </c>
      <c r="S316" s="191">
        <f t="shared" si="49"/>
        <v>273571.39849315071</v>
      </c>
      <c r="T316" s="192"/>
    </row>
    <row r="317" spans="2:26" ht="15" x14ac:dyDescent="0.2">
      <c r="B317" s="35">
        <v>317</v>
      </c>
      <c r="C317" s="16" t="s">
        <v>341</v>
      </c>
      <c r="D317" s="16" t="s">
        <v>65</v>
      </c>
      <c r="E317" s="37" t="s">
        <v>353</v>
      </c>
      <c r="F317" s="38">
        <v>43610</v>
      </c>
      <c r="G317" s="38">
        <v>44657</v>
      </c>
      <c r="H317" s="39">
        <f t="shared" si="48"/>
        <v>2.8684931506849316</v>
      </c>
      <c r="I317" s="35">
        <v>10</v>
      </c>
      <c r="J317" s="40">
        <v>0.05</v>
      </c>
      <c r="K317" s="41">
        <f t="shared" si="47"/>
        <v>9.5000000000000001E-2</v>
      </c>
      <c r="L317" s="90">
        <v>100000</v>
      </c>
      <c r="M317" s="90">
        <v>88273.932584269656</v>
      </c>
      <c r="N317" s="42">
        <v>0.02</v>
      </c>
      <c r="O317" s="43">
        <f t="shared" si="45"/>
        <v>102000</v>
      </c>
      <c r="P317" s="43">
        <f t="shared" si="50"/>
        <v>27795.698630136987</v>
      </c>
      <c r="Q317" s="43">
        <f t="shared" si="46"/>
        <v>74204.301369863009</v>
      </c>
      <c r="R317" s="40">
        <v>0.05</v>
      </c>
      <c r="S317" s="44">
        <f t="shared" si="49"/>
        <v>70494.086301369854</v>
      </c>
      <c r="T317" s="121"/>
      <c r="W317"/>
      <c r="X317"/>
      <c r="Y317"/>
      <c r="Z317"/>
    </row>
    <row r="318" spans="2:26" s="193" customFormat="1" ht="25.5" x14ac:dyDescent="0.2">
      <c r="B318" s="185">
        <v>318</v>
      </c>
      <c r="C318" s="198" t="s">
        <v>341</v>
      </c>
      <c r="D318" s="198" t="s">
        <v>65</v>
      </c>
      <c r="E318" s="186" t="s">
        <v>362</v>
      </c>
      <c r="F318" s="59">
        <v>43614</v>
      </c>
      <c r="G318" s="38">
        <v>44657</v>
      </c>
      <c r="H318" s="39">
        <f t="shared" si="48"/>
        <v>2.8575342465753426</v>
      </c>
      <c r="I318" s="35">
        <v>15</v>
      </c>
      <c r="J318" s="40">
        <v>0.05</v>
      </c>
      <c r="K318" s="41">
        <f t="shared" si="47"/>
        <v>6.3333333333333325E-2</v>
      </c>
      <c r="L318" s="90">
        <v>344000</v>
      </c>
      <c r="M318" s="90">
        <v>303901</v>
      </c>
      <c r="N318" s="189">
        <v>0</v>
      </c>
      <c r="O318" s="190">
        <f t="shared" si="45"/>
        <v>344000</v>
      </c>
      <c r="P318" s="190">
        <f t="shared" si="50"/>
        <v>62256.146118721459</v>
      </c>
      <c r="Q318" s="190">
        <f t="shared" si="46"/>
        <v>281743.85388127854</v>
      </c>
      <c r="R318" s="187">
        <v>0.05</v>
      </c>
      <c r="S318" s="191">
        <f t="shared" si="49"/>
        <v>267656.6611872146</v>
      </c>
      <c r="T318" s="192"/>
    </row>
    <row r="319" spans="2:26" s="193" customFormat="1" ht="25.5" x14ac:dyDescent="0.2">
      <c r="B319" s="185">
        <v>319</v>
      </c>
      <c r="C319" s="198" t="s">
        <v>341</v>
      </c>
      <c r="D319" s="198" t="s">
        <v>65</v>
      </c>
      <c r="E319" s="186" t="s">
        <v>363</v>
      </c>
      <c r="F319" s="59">
        <v>43684</v>
      </c>
      <c r="G319" s="38">
        <v>44657</v>
      </c>
      <c r="H319" s="39">
        <f t="shared" si="48"/>
        <v>2.6657534246575341</v>
      </c>
      <c r="I319" s="35">
        <v>10</v>
      </c>
      <c r="J319" s="40">
        <v>0.05</v>
      </c>
      <c r="K319" s="41">
        <f t="shared" si="47"/>
        <v>9.5000000000000001E-2</v>
      </c>
      <c r="L319" s="90">
        <v>80000</v>
      </c>
      <c r="M319" s="90">
        <v>71643</v>
      </c>
      <c r="N319" s="189">
        <v>0</v>
      </c>
      <c r="O319" s="190">
        <f t="shared" si="45"/>
        <v>80000</v>
      </c>
      <c r="P319" s="190">
        <f t="shared" si="50"/>
        <v>20259.726027397261</v>
      </c>
      <c r="Q319" s="190">
        <f t="shared" si="46"/>
        <v>59740.273972602736</v>
      </c>
      <c r="R319" s="187">
        <v>0.05</v>
      </c>
      <c r="S319" s="191">
        <f t="shared" si="49"/>
        <v>56753.260273972599</v>
      </c>
      <c r="T319" s="192"/>
    </row>
    <row r="320" spans="2:26" s="193" customFormat="1" ht="25.5" x14ac:dyDescent="0.2">
      <c r="B320" s="185">
        <v>320</v>
      </c>
      <c r="C320" s="198" t="s">
        <v>341</v>
      </c>
      <c r="D320" s="198" t="s">
        <v>65</v>
      </c>
      <c r="E320" s="186" t="s">
        <v>363</v>
      </c>
      <c r="F320" s="59">
        <v>43753</v>
      </c>
      <c r="G320" s="38">
        <v>44657</v>
      </c>
      <c r="H320" s="39">
        <f t="shared" si="48"/>
        <v>2.4767123287671233</v>
      </c>
      <c r="I320" s="35">
        <v>10</v>
      </c>
      <c r="J320" s="40">
        <v>0.05</v>
      </c>
      <c r="K320" s="41">
        <f t="shared" si="47"/>
        <v>9.5000000000000001E-2</v>
      </c>
      <c r="L320" s="90">
        <v>688780</v>
      </c>
      <c r="M320" s="90">
        <v>625048</v>
      </c>
      <c r="N320" s="189">
        <v>0</v>
      </c>
      <c r="O320" s="190">
        <f t="shared" ref="O320:O383" si="51">L320*(1+N320)</f>
        <v>688780</v>
      </c>
      <c r="P320" s="190">
        <f t="shared" si="50"/>
        <v>162061.44219178081</v>
      </c>
      <c r="Q320" s="190">
        <f t="shared" ref="Q320:Q383" si="52">MAX(O320-P320,0)</f>
        <v>526718.55780821922</v>
      </c>
      <c r="R320" s="187">
        <v>0.05</v>
      </c>
      <c r="S320" s="191">
        <f t="shared" si="49"/>
        <v>500382.62991780823</v>
      </c>
      <c r="T320" s="192"/>
    </row>
    <row r="321" spans="2:26" ht="15" x14ac:dyDescent="0.2">
      <c r="B321" s="35">
        <v>321</v>
      </c>
      <c r="C321" s="16" t="s">
        <v>341</v>
      </c>
      <c r="D321" s="16" t="s">
        <v>65</v>
      </c>
      <c r="E321" s="37" t="s">
        <v>350</v>
      </c>
      <c r="F321" s="38">
        <v>43789</v>
      </c>
      <c r="G321" s="38">
        <v>44657</v>
      </c>
      <c r="H321" s="39">
        <f t="shared" si="48"/>
        <v>2.3780821917808219</v>
      </c>
      <c r="I321" s="35">
        <v>5</v>
      </c>
      <c r="J321" s="40">
        <v>0.05</v>
      </c>
      <c r="K321" s="41">
        <f t="shared" si="47"/>
        <v>0.19</v>
      </c>
      <c r="L321" s="90">
        <v>15841.2</v>
      </c>
      <c r="M321" s="90">
        <v>14474.2</v>
      </c>
      <c r="N321" s="42">
        <v>0.01</v>
      </c>
      <c r="O321" s="43">
        <f t="shared" si="51"/>
        <v>15999.612000000001</v>
      </c>
      <c r="P321" s="43">
        <f t="shared" si="50"/>
        <v>7229.1945507945211</v>
      </c>
      <c r="Q321" s="43">
        <f t="shared" si="52"/>
        <v>8770.4174492054808</v>
      </c>
      <c r="R321" s="40">
        <v>0.05</v>
      </c>
      <c r="S321" s="44">
        <f t="shared" si="49"/>
        <v>8331.8965767452064</v>
      </c>
      <c r="T321" s="121"/>
      <c r="W321"/>
      <c r="X321"/>
      <c r="Y321"/>
      <c r="Z321"/>
    </row>
    <row r="322" spans="2:26" ht="25.5" x14ac:dyDescent="0.2">
      <c r="B322" s="35">
        <v>322</v>
      </c>
      <c r="C322" s="16" t="s">
        <v>341</v>
      </c>
      <c r="D322" s="16" t="s">
        <v>65</v>
      </c>
      <c r="E322" s="37" t="s">
        <v>364</v>
      </c>
      <c r="F322" s="38">
        <v>43777</v>
      </c>
      <c r="G322" s="38">
        <v>44657</v>
      </c>
      <c r="H322" s="39">
        <f t="shared" si="48"/>
        <v>2.4109589041095889</v>
      </c>
      <c r="I322" s="35">
        <v>5</v>
      </c>
      <c r="J322" s="40">
        <v>0.05</v>
      </c>
      <c r="K322" s="41">
        <f t="shared" si="47"/>
        <v>0.19</v>
      </c>
      <c r="L322" s="90">
        <v>17000</v>
      </c>
      <c r="M322" s="90">
        <v>15498</v>
      </c>
      <c r="N322" s="42">
        <v>0</v>
      </c>
      <c r="O322" s="43">
        <f t="shared" si="51"/>
        <v>17000</v>
      </c>
      <c r="P322" s="43">
        <f t="shared" si="50"/>
        <v>7787.3972602739723</v>
      </c>
      <c r="Q322" s="43">
        <f t="shared" si="52"/>
        <v>9212.6027397260277</v>
      </c>
      <c r="R322" s="40">
        <v>0.05</v>
      </c>
      <c r="S322" s="44">
        <f t="shared" si="49"/>
        <v>8751.9726027397264</v>
      </c>
      <c r="T322" s="121"/>
      <c r="W322"/>
      <c r="X322"/>
      <c r="Y322"/>
      <c r="Z322"/>
    </row>
    <row r="323" spans="2:26" ht="15" x14ac:dyDescent="0.2">
      <c r="B323" s="35">
        <v>323</v>
      </c>
      <c r="C323" s="16" t="s">
        <v>341</v>
      </c>
      <c r="D323" s="16" t="s">
        <v>65</v>
      </c>
      <c r="E323" s="37" t="s">
        <v>365</v>
      </c>
      <c r="F323" s="38">
        <v>43808</v>
      </c>
      <c r="G323" s="38">
        <v>44657</v>
      </c>
      <c r="H323" s="39">
        <f t="shared" si="48"/>
        <v>2.3260273972602739</v>
      </c>
      <c r="I323" s="35">
        <v>5</v>
      </c>
      <c r="J323" s="40">
        <v>0.05</v>
      </c>
      <c r="K323" s="41">
        <f t="shared" si="47"/>
        <v>0.19</v>
      </c>
      <c r="L323" s="90">
        <v>25400</v>
      </c>
      <c r="M323" s="90">
        <v>23291</v>
      </c>
      <c r="N323" s="42">
        <v>0</v>
      </c>
      <c r="O323" s="43">
        <f t="shared" si="51"/>
        <v>25400</v>
      </c>
      <c r="P323" s="43">
        <f t="shared" si="50"/>
        <v>11225.408219178082</v>
      </c>
      <c r="Q323" s="43">
        <f t="shared" si="52"/>
        <v>14174.591780821918</v>
      </c>
      <c r="R323" s="40">
        <v>0.05</v>
      </c>
      <c r="S323" s="44">
        <f t="shared" si="49"/>
        <v>13465.862191780821</v>
      </c>
      <c r="T323" s="121"/>
      <c r="W323"/>
      <c r="X323"/>
      <c r="Y323"/>
      <c r="Z323"/>
    </row>
    <row r="324" spans="2:26" s="193" customFormat="1" ht="25.5" x14ac:dyDescent="0.2">
      <c r="B324" s="185">
        <v>324</v>
      </c>
      <c r="C324" s="198" t="s">
        <v>341</v>
      </c>
      <c r="D324" s="198" t="s">
        <v>65</v>
      </c>
      <c r="E324" s="186" t="s">
        <v>363</v>
      </c>
      <c r="F324" s="59">
        <v>43828</v>
      </c>
      <c r="G324" s="38">
        <v>44657</v>
      </c>
      <c r="H324" s="39">
        <f t="shared" si="48"/>
        <v>2.2712328767123289</v>
      </c>
      <c r="I324" s="35">
        <v>10</v>
      </c>
      <c r="J324" s="40">
        <v>0.05</v>
      </c>
      <c r="K324" s="41">
        <f t="shared" si="47"/>
        <v>9.5000000000000001E-2</v>
      </c>
      <c r="L324" s="90">
        <v>193000</v>
      </c>
      <c r="M324" s="90">
        <v>177645</v>
      </c>
      <c r="N324" s="189">
        <v>0</v>
      </c>
      <c r="O324" s="190">
        <f t="shared" si="51"/>
        <v>193000</v>
      </c>
      <c r="P324" s="190">
        <f t="shared" si="50"/>
        <v>41643.054794520547</v>
      </c>
      <c r="Q324" s="190">
        <f t="shared" si="52"/>
        <v>151356.94520547945</v>
      </c>
      <c r="R324" s="187">
        <v>0.05</v>
      </c>
      <c r="S324" s="191">
        <f t="shared" si="49"/>
        <v>143789.09794520546</v>
      </c>
      <c r="T324" s="192"/>
    </row>
    <row r="325" spans="2:26" s="193" customFormat="1" ht="15" x14ac:dyDescent="0.2">
      <c r="B325" s="185">
        <v>325</v>
      </c>
      <c r="C325" s="198" t="s">
        <v>341</v>
      </c>
      <c r="D325" s="198" t="s">
        <v>65</v>
      </c>
      <c r="E325" s="186" t="s">
        <v>366</v>
      </c>
      <c r="F325" s="59">
        <v>43824</v>
      </c>
      <c r="G325" s="38">
        <v>44657</v>
      </c>
      <c r="H325" s="39">
        <f t="shared" si="48"/>
        <v>2.2821917808219179</v>
      </c>
      <c r="I325" s="35">
        <v>8</v>
      </c>
      <c r="J325" s="40">
        <v>0.05</v>
      </c>
      <c r="K325" s="41">
        <f t="shared" ref="K325:K388" si="53">(1-J325)/I325</f>
        <v>0.11874999999999999</v>
      </c>
      <c r="L325" s="90">
        <v>229000</v>
      </c>
      <c r="M325" s="90">
        <v>210623</v>
      </c>
      <c r="N325" s="189">
        <v>0</v>
      </c>
      <c r="O325" s="190">
        <f t="shared" si="51"/>
        <v>229000</v>
      </c>
      <c r="P325" s="190">
        <f t="shared" si="50"/>
        <v>62061.352739726026</v>
      </c>
      <c r="Q325" s="190">
        <f t="shared" si="52"/>
        <v>166938.64726027398</v>
      </c>
      <c r="R325" s="187">
        <v>0.05</v>
      </c>
      <c r="S325" s="191">
        <f t="shared" si="49"/>
        <v>158591.71489726027</v>
      </c>
      <c r="T325" s="192"/>
    </row>
    <row r="326" spans="2:26" s="193" customFormat="1" ht="25.5" x14ac:dyDescent="0.2">
      <c r="B326" s="185">
        <v>326</v>
      </c>
      <c r="C326" s="198" t="s">
        <v>341</v>
      </c>
      <c r="D326" s="198" t="s">
        <v>65</v>
      </c>
      <c r="E326" s="186" t="s">
        <v>367</v>
      </c>
      <c r="F326" s="59">
        <v>43874</v>
      </c>
      <c r="G326" s="38">
        <v>44657</v>
      </c>
      <c r="H326" s="39">
        <f t="shared" ref="H326:H389" si="54">(G326-F326)/(EDATE(G326,12)-G326)</f>
        <v>2.1452054794520548</v>
      </c>
      <c r="I326" s="35">
        <v>15</v>
      </c>
      <c r="J326" s="40">
        <v>0.05</v>
      </c>
      <c r="K326" s="41">
        <f t="shared" si="53"/>
        <v>6.3333333333333325E-2</v>
      </c>
      <c r="L326" s="90">
        <v>713000</v>
      </c>
      <c r="M326" s="90">
        <v>661948</v>
      </c>
      <c r="N326" s="189">
        <v>0</v>
      </c>
      <c r="O326" s="190">
        <f t="shared" si="51"/>
        <v>713000</v>
      </c>
      <c r="P326" s="190">
        <f t="shared" si="50"/>
        <v>96870.328767123268</v>
      </c>
      <c r="Q326" s="190">
        <f t="shared" si="52"/>
        <v>616129.67123287672</v>
      </c>
      <c r="R326" s="187">
        <v>0.05</v>
      </c>
      <c r="S326" s="191">
        <f t="shared" ref="S326:S389" si="55">IF(M326&lt;=0,0,IF(Q326&lt;=O326*J326,O326*J326,Q326*(1-R326)))</f>
        <v>585323.18767123285</v>
      </c>
      <c r="T326" s="192"/>
    </row>
    <row r="327" spans="2:26" ht="15" x14ac:dyDescent="0.2">
      <c r="B327" s="35">
        <v>327</v>
      </c>
      <c r="C327" s="16" t="s">
        <v>341</v>
      </c>
      <c r="D327" s="16" t="s">
        <v>65</v>
      </c>
      <c r="E327" s="37" t="s">
        <v>368</v>
      </c>
      <c r="F327" s="38">
        <v>43895</v>
      </c>
      <c r="G327" s="38">
        <v>44657</v>
      </c>
      <c r="H327" s="39">
        <f t="shared" si="54"/>
        <v>2.0876712328767124</v>
      </c>
      <c r="I327" s="35">
        <v>5</v>
      </c>
      <c r="J327" s="40">
        <v>0.05</v>
      </c>
      <c r="K327" s="41">
        <f t="shared" si="53"/>
        <v>0.19</v>
      </c>
      <c r="L327" s="90">
        <v>17500</v>
      </c>
      <c r="M327" s="90">
        <v>16310</v>
      </c>
      <c r="N327" s="42">
        <v>0</v>
      </c>
      <c r="O327" s="43">
        <f t="shared" si="51"/>
        <v>17500</v>
      </c>
      <c r="P327" s="43">
        <f t="shared" si="50"/>
        <v>6941.5068493150684</v>
      </c>
      <c r="Q327" s="43">
        <f t="shared" si="52"/>
        <v>10558.493150684932</v>
      </c>
      <c r="R327" s="40">
        <v>0.05</v>
      </c>
      <c r="S327" s="44">
        <f t="shared" si="55"/>
        <v>10030.568493150684</v>
      </c>
      <c r="T327" s="121"/>
      <c r="W327"/>
      <c r="X327"/>
      <c r="Y327"/>
      <c r="Z327"/>
    </row>
    <row r="328" spans="2:26" ht="15" x14ac:dyDescent="0.2">
      <c r="B328" s="35">
        <v>328</v>
      </c>
      <c r="C328" s="16" t="s">
        <v>341</v>
      </c>
      <c r="D328" s="16" t="s">
        <v>65</v>
      </c>
      <c r="E328" s="37" t="s">
        <v>369</v>
      </c>
      <c r="F328" s="38">
        <v>44124</v>
      </c>
      <c r="G328" s="38">
        <v>44657</v>
      </c>
      <c r="H328" s="39">
        <f t="shared" si="54"/>
        <v>1.4602739726027398</v>
      </c>
      <c r="I328" s="35">
        <v>5</v>
      </c>
      <c r="J328" s="40">
        <v>0.05</v>
      </c>
      <c r="K328" s="41">
        <f t="shared" si="53"/>
        <v>0.19</v>
      </c>
      <c r="L328" s="90">
        <v>43012.5</v>
      </c>
      <c r="M328" s="90">
        <v>41796.5</v>
      </c>
      <c r="N328" s="42">
        <v>0</v>
      </c>
      <c r="O328" s="43">
        <f t="shared" si="51"/>
        <v>43012.5</v>
      </c>
      <c r="P328" s="43">
        <f t="shared" si="50"/>
        <v>11933.906506849316</v>
      </c>
      <c r="Q328" s="43">
        <f t="shared" si="52"/>
        <v>31078.593493150685</v>
      </c>
      <c r="R328" s="40">
        <v>0.05</v>
      </c>
      <c r="S328" s="44">
        <f t="shared" si="55"/>
        <v>29524.663818493151</v>
      </c>
      <c r="T328" s="121"/>
      <c r="W328"/>
      <c r="X328"/>
      <c r="Y328"/>
      <c r="Z328"/>
    </row>
    <row r="329" spans="2:26" ht="15" x14ac:dyDescent="0.2">
      <c r="B329" s="35">
        <v>329</v>
      </c>
      <c r="C329" s="16" t="s">
        <v>341</v>
      </c>
      <c r="D329" s="16" t="s">
        <v>65</v>
      </c>
      <c r="E329" s="37" t="s">
        <v>370</v>
      </c>
      <c r="F329" s="38">
        <v>44150</v>
      </c>
      <c r="G329" s="38">
        <v>44657</v>
      </c>
      <c r="H329" s="39">
        <f t="shared" si="54"/>
        <v>1.3890410958904109</v>
      </c>
      <c r="I329" s="35">
        <v>5</v>
      </c>
      <c r="J329" s="40">
        <v>0.05</v>
      </c>
      <c r="K329" s="41">
        <f t="shared" si="53"/>
        <v>0.19</v>
      </c>
      <c r="L329" s="90">
        <v>49800</v>
      </c>
      <c r="M329" s="90">
        <v>48617</v>
      </c>
      <c r="N329" s="42">
        <v>0</v>
      </c>
      <c r="O329" s="43">
        <f t="shared" si="51"/>
        <v>49800</v>
      </c>
      <c r="P329" s="43">
        <f t="shared" si="50"/>
        <v>13143.106849315069</v>
      </c>
      <c r="Q329" s="43">
        <f t="shared" si="52"/>
        <v>36656.893150684933</v>
      </c>
      <c r="R329" s="40">
        <v>0.05</v>
      </c>
      <c r="S329" s="44">
        <f t="shared" si="55"/>
        <v>34824.048493150687</v>
      </c>
      <c r="T329" s="121"/>
      <c r="W329"/>
      <c r="X329"/>
      <c r="Y329"/>
      <c r="Z329"/>
    </row>
    <row r="330" spans="2:26" s="193" customFormat="1" ht="15" x14ac:dyDescent="0.2">
      <c r="B330" s="185">
        <v>330</v>
      </c>
      <c r="C330" s="198" t="s">
        <v>341</v>
      </c>
      <c r="D330" s="198" t="s">
        <v>65</v>
      </c>
      <c r="E330" s="186" t="s">
        <v>108</v>
      </c>
      <c r="F330" s="59">
        <v>44280</v>
      </c>
      <c r="G330" s="38">
        <v>44657</v>
      </c>
      <c r="H330" s="39">
        <f t="shared" si="54"/>
        <v>1.0328767123287672</v>
      </c>
      <c r="I330" s="35">
        <v>8</v>
      </c>
      <c r="J330" s="40">
        <v>0.05</v>
      </c>
      <c r="K330" s="41">
        <f t="shared" si="53"/>
        <v>0.11874999999999999</v>
      </c>
      <c r="L330" s="90">
        <v>107000</v>
      </c>
      <c r="M330" s="90">
        <v>106870</v>
      </c>
      <c r="N330" s="189">
        <v>0</v>
      </c>
      <c r="O330" s="190">
        <f t="shared" si="51"/>
        <v>107000</v>
      </c>
      <c r="P330" s="190">
        <f t="shared" ref="P330:P393" si="56">O330*K330*H330</f>
        <v>13123.989726027399</v>
      </c>
      <c r="Q330" s="190">
        <f t="shared" si="52"/>
        <v>93876.010273972599</v>
      </c>
      <c r="R330" s="187">
        <v>0.05</v>
      </c>
      <c r="S330" s="191">
        <f t="shared" si="55"/>
        <v>89182.209760273967</v>
      </c>
      <c r="T330" s="192"/>
    </row>
    <row r="331" spans="2:26" ht="15" x14ac:dyDescent="0.2">
      <c r="B331" s="35">
        <v>331</v>
      </c>
      <c r="C331" s="16" t="s">
        <v>341</v>
      </c>
      <c r="D331" s="2" t="s">
        <v>204</v>
      </c>
      <c r="E331" s="37" t="s">
        <v>371</v>
      </c>
      <c r="F331" s="38">
        <v>42309</v>
      </c>
      <c r="G331" s="38">
        <v>44657</v>
      </c>
      <c r="H331" s="39">
        <f t="shared" si="54"/>
        <v>6.4328767123287669</v>
      </c>
      <c r="I331" s="35">
        <v>15</v>
      </c>
      <c r="J331" s="40">
        <v>0.05</v>
      </c>
      <c r="K331" s="41">
        <f t="shared" si="53"/>
        <v>6.3333333333333325E-2</v>
      </c>
      <c r="L331" s="90">
        <v>129400</v>
      </c>
      <c r="M331" s="90">
        <v>85034</v>
      </c>
      <c r="N331" s="42">
        <v>7.0000000000000007E-2</v>
      </c>
      <c r="O331" s="43">
        <f t="shared" si="51"/>
        <v>138458</v>
      </c>
      <c r="P331" s="43">
        <f t="shared" si="56"/>
        <v>56409.938776255702</v>
      </c>
      <c r="Q331" s="43">
        <f t="shared" si="52"/>
        <v>82048.061223744298</v>
      </c>
      <c r="R331" s="40">
        <v>0.05</v>
      </c>
      <c r="S331" s="44">
        <f t="shared" si="55"/>
        <v>77945.658162557083</v>
      </c>
      <c r="T331" s="121"/>
      <c r="W331"/>
      <c r="X331"/>
      <c r="Y331"/>
      <c r="Z331"/>
    </row>
    <row r="332" spans="2:26" ht="25.5" x14ac:dyDescent="0.2">
      <c r="B332" s="35">
        <v>332</v>
      </c>
      <c r="C332" s="16" t="s">
        <v>341</v>
      </c>
      <c r="D332" s="2" t="s">
        <v>204</v>
      </c>
      <c r="E332" s="37" t="s">
        <v>372</v>
      </c>
      <c r="F332" s="38">
        <v>42628</v>
      </c>
      <c r="G332" s="38">
        <v>44657</v>
      </c>
      <c r="H332" s="39">
        <f t="shared" si="54"/>
        <v>5.558904109589041</v>
      </c>
      <c r="I332" s="35">
        <v>15</v>
      </c>
      <c r="J332" s="40">
        <v>0.05</v>
      </c>
      <c r="K332" s="41">
        <f t="shared" si="53"/>
        <v>6.3333333333333325E-2</v>
      </c>
      <c r="L332" s="90">
        <v>48800</v>
      </c>
      <c r="M332" s="90">
        <v>34768.46347607053</v>
      </c>
      <c r="N332" s="42">
        <v>7.0000000000000007E-2</v>
      </c>
      <c r="O332" s="43">
        <f t="shared" si="51"/>
        <v>52216</v>
      </c>
      <c r="P332" s="43">
        <f t="shared" si="56"/>
        <v>18383.370009132417</v>
      </c>
      <c r="Q332" s="43">
        <f t="shared" si="52"/>
        <v>33832.629990867586</v>
      </c>
      <c r="R332" s="40">
        <v>0.05</v>
      </c>
      <c r="S332" s="44">
        <f t="shared" si="55"/>
        <v>32140.998491324204</v>
      </c>
      <c r="T332" s="121"/>
      <c r="W332"/>
      <c r="X332"/>
      <c r="Y332"/>
      <c r="Z332"/>
    </row>
    <row r="333" spans="2:26" ht="15" x14ac:dyDescent="0.2">
      <c r="B333" s="35">
        <v>333</v>
      </c>
      <c r="C333" s="16" t="s">
        <v>341</v>
      </c>
      <c r="D333" s="2" t="s">
        <v>204</v>
      </c>
      <c r="E333" s="37" t="s">
        <v>373</v>
      </c>
      <c r="F333" s="38">
        <v>42628</v>
      </c>
      <c r="G333" s="38">
        <v>44657</v>
      </c>
      <c r="H333" s="39">
        <f t="shared" si="54"/>
        <v>5.558904109589041</v>
      </c>
      <c r="I333" s="35">
        <v>15</v>
      </c>
      <c r="J333" s="40">
        <v>0.05</v>
      </c>
      <c r="K333" s="41">
        <f t="shared" si="53"/>
        <v>6.3333333333333325E-2</v>
      </c>
      <c r="L333" s="90">
        <v>30600</v>
      </c>
      <c r="M333" s="90">
        <v>21801.536523929473</v>
      </c>
      <c r="N333" s="42">
        <v>7.0000000000000007E-2</v>
      </c>
      <c r="O333" s="43">
        <f t="shared" si="51"/>
        <v>32742.000000000004</v>
      </c>
      <c r="P333" s="43">
        <f t="shared" si="56"/>
        <v>11527.277095890409</v>
      </c>
      <c r="Q333" s="43">
        <f t="shared" si="52"/>
        <v>21214.722904109592</v>
      </c>
      <c r="R333" s="40">
        <v>0.05</v>
      </c>
      <c r="S333" s="44">
        <f t="shared" si="55"/>
        <v>20153.986758904113</v>
      </c>
      <c r="T333" s="121"/>
      <c r="W333"/>
      <c r="X333"/>
      <c r="Y333"/>
      <c r="Z333"/>
    </row>
    <row r="334" spans="2:26" ht="25.5" x14ac:dyDescent="0.2">
      <c r="B334" s="35">
        <v>334</v>
      </c>
      <c r="C334" s="16" t="s">
        <v>341</v>
      </c>
      <c r="D334" s="2" t="s">
        <v>204</v>
      </c>
      <c r="E334" s="37" t="s">
        <v>374</v>
      </c>
      <c r="F334" s="38">
        <v>42642</v>
      </c>
      <c r="G334" s="38">
        <v>44657</v>
      </c>
      <c r="H334" s="39">
        <f t="shared" si="54"/>
        <v>5.5205479452054798</v>
      </c>
      <c r="I334" s="35">
        <v>8</v>
      </c>
      <c r="J334" s="40">
        <v>0.05</v>
      </c>
      <c r="K334" s="41">
        <f t="shared" si="53"/>
        <v>0.11874999999999999</v>
      </c>
      <c r="L334" s="90">
        <v>21200</v>
      </c>
      <c r="M334" s="90">
        <v>15156</v>
      </c>
      <c r="N334" s="42">
        <v>7.0000000000000007E-2</v>
      </c>
      <c r="O334" s="43">
        <f t="shared" si="51"/>
        <v>22684</v>
      </c>
      <c r="P334" s="43">
        <f t="shared" si="56"/>
        <v>14870.838013698631</v>
      </c>
      <c r="Q334" s="43">
        <f t="shared" si="52"/>
        <v>7813.1619863013693</v>
      </c>
      <c r="R334" s="40">
        <v>0.05</v>
      </c>
      <c r="S334" s="44">
        <f t="shared" si="55"/>
        <v>7422.5038869863001</v>
      </c>
      <c r="T334" s="121"/>
      <c r="W334"/>
      <c r="X334"/>
      <c r="Y334"/>
      <c r="Z334"/>
    </row>
    <row r="335" spans="2:26" ht="15" x14ac:dyDescent="0.2">
      <c r="B335" s="35">
        <v>335</v>
      </c>
      <c r="C335" s="16" t="s">
        <v>341</v>
      </c>
      <c r="D335" s="2" t="s">
        <v>204</v>
      </c>
      <c r="E335" s="37" t="s">
        <v>375</v>
      </c>
      <c r="F335" s="38">
        <v>42819</v>
      </c>
      <c r="G335" s="38">
        <v>44657</v>
      </c>
      <c r="H335" s="39">
        <f t="shared" si="54"/>
        <v>5.0356164383561648</v>
      </c>
      <c r="I335" s="35">
        <v>15</v>
      </c>
      <c r="J335" s="40">
        <v>0.05</v>
      </c>
      <c r="K335" s="41">
        <f t="shared" si="53"/>
        <v>6.3333333333333325E-2</v>
      </c>
      <c r="L335" s="90">
        <v>1562380</v>
      </c>
      <c r="M335" s="90">
        <v>1164890.2416205476</v>
      </c>
      <c r="N335" s="42">
        <v>0.18</v>
      </c>
      <c r="O335" s="43">
        <f t="shared" si="51"/>
        <v>1843608.4</v>
      </c>
      <c r="P335" s="43">
        <f t="shared" si="56"/>
        <v>587967.96844566206</v>
      </c>
      <c r="Q335" s="43">
        <f t="shared" si="52"/>
        <v>1255640.431554338</v>
      </c>
      <c r="R335" s="40">
        <v>0.05</v>
      </c>
      <c r="S335" s="44">
        <f t="shared" si="55"/>
        <v>1192858.4099766209</v>
      </c>
      <c r="T335" s="121"/>
      <c r="W335"/>
      <c r="X335"/>
      <c r="Y335"/>
      <c r="Z335"/>
    </row>
    <row r="336" spans="2:26" ht="25.5" x14ac:dyDescent="0.2">
      <c r="B336" s="35">
        <v>336</v>
      </c>
      <c r="C336" s="16" t="s">
        <v>341</v>
      </c>
      <c r="D336" s="2" t="s">
        <v>204</v>
      </c>
      <c r="E336" s="37" t="s">
        <v>376</v>
      </c>
      <c r="F336" s="38">
        <v>42819</v>
      </c>
      <c r="G336" s="38">
        <v>44657</v>
      </c>
      <c r="H336" s="39">
        <f t="shared" si="54"/>
        <v>5.0356164383561648</v>
      </c>
      <c r="I336" s="35">
        <v>15</v>
      </c>
      <c r="J336" s="40">
        <v>0.05</v>
      </c>
      <c r="K336" s="41">
        <f t="shared" si="53"/>
        <v>6.3333333333333325E-2</v>
      </c>
      <c r="L336" s="90">
        <v>61861</v>
      </c>
      <c r="M336" s="90">
        <v>46122.758379452309</v>
      </c>
      <c r="N336" s="42">
        <v>0.18</v>
      </c>
      <c r="O336" s="43">
        <f t="shared" si="51"/>
        <v>72995.98</v>
      </c>
      <c r="P336" s="43">
        <f t="shared" si="56"/>
        <v>23280.051265388127</v>
      </c>
      <c r="Q336" s="43">
        <f t="shared" si="52"/>
        <v>49715.928734611865</v>
      </c>
      <c r="R336" s="40">
        <v>0.05</v>
      </c>
      <c r="S336" s="44">
        <f t="shared" si="55"/>
        <v>47230.132297881268</v>
      </c>
      <c r="T336" s="121"/>
      <c r="W336"/>
      <c r="X336"/>
      <c r="Y336"/>
      <c r="Z336"/>
    </row>
    <row r="337" spans="2:26" ht="15" x14ac:dyDescent="0.2">
      <c r="B337" s="35">
        <v>337</v>
      </c>
      <c r="C337" s="16" t="s">
        <v>341</v>
      </c>
      <c r="D337" s="2" t="s">
        <v>204</v>
      </c>
      <c r="E337" s="37" t="s">
        <v>377</v>
      </c>
      <c r="F337" s="38">
        <v>42824</v>
      </c>
      <c r="G337" s="38">
        <v>44657</v>
      </c>
      <c r="H337" s="39">
        <f t="shared" si="54"/>
        <v>5.021917808219178</v>
      </c>
      <c r="I337" s="35">
        <v>8</v>
      </c>
      <c r="J337" s="40">
        <v>0.05</v>
      </c>
      <c r="K337" s="41">
        <f t="shared" si="53"/>
        <v>0.11874999999999999</v>
      </c>
      <c r="L337" s="90">
        <v>61000</v>
      </c>
      <c r="M337" s="90">
        <v>45535</v>
      </c>
      <c r="N337" s="42">
        <v>0.05</v>
      </c>
      <c r="O337" s="43">
        <f t="shared" si="51"/>
        <v>64050</v>
      </c>
      <c r="P337" s="43">
        <f t="shared" si="56"/>
        <v>38196.392979452052</v>
      </c>
      <c r="Q337" s="43">
        <f t="shared" si="52"/>
        <v>25853.607020547948</v>
      </c>
      <c r="R337" s="40">
        <v>0.05</v>
      </c>
      <c r="S337" s="44">
        <f t="shared" si="55"/>
        <v>24560.926669520548</v>
      </c>
      <c r="T337" s="121"/>
      <c r="W337"/>
      <c r="X337"/>
      <c r="Y337"/>
      <c r="Z337"/>
    </row>
    <row r="338" spans="2:26" ht="25.5" x14ac:dyDescent="0.2">
      <c r="B338" s="35">
        <v>338</v>
      </c>
      <c r="C338" s="16" t="s">
        <v>341</v>
      </c>
      <c r="D338" s="2" t="s">
        <v>204</v>
      </c>
      <c r="E338" s="37" t="s">
        <v>378</v>
      </c>
      <c r="F338" s="38">
        <v>42948</v>
      </c>
      <c r="G338" s="38">
        <v>44657</v>
      </c>
      <c r="H338" s="39">
        <f t="shared" si="54"/>
        <v>4.6821917808219178</v>
      </c>
      <c r="I338" s="35">
        <v>15</v>
      </c>
      <c r="J338" s="40">
        <v>0.05</v>
      </c>
      <c r="K338" s="41">
        <f t="shared" si="53"/>
        <v>6.3333333333333325E-2</v>
      </c>
      <c r="L338" s="90">
        <v>79500</v>
      </c>
      <c r="M338" s="90">
        <v>61054</v>
      </c>
      <c r="N338" s="42">
        <v>0.05</v>
      </c>
      <c r="O338" s="43">
        <f t="shared" si="51"/>
        <v>83475</v>
      </c>
      <c r="P338" s="43">
        <f t="shared" si="56"/>
        <v>24753.577397260269</v>
      </c>
      <c r="Q338" s="43">
        <f t="shared" si="52"/>
        <v>58721.422602739731</v>
      </c>
      <c r="R338" s="40">
        <v>0.05</v>
      </c>
      <c r="S338" s="44">
        <f t="shared" si="55"/>
        <v>55785.351472602742</v>
      </c>
      <c r="T338" s="121"/>
      <c r="W338"/>
      <c r="X338"/>
      <c r="Y338"/>
      <c r="Z338"/>
    </row>
    <row r="339" spans="2:26" ht="25.5" x14ac:dyDescent="0.2">
      <c r="B339" s="35">
        <v>339</v>
      </c>
      <c r="C339" s="16" t="s">
        <v>341</v>
      </c>
      <c r="D339" s="2" t="s">
        <v>204</v>
      </c>
      <c r="E339" s="37" t="s">
        <v>379</v>
      </c>
      <c r="F339" s="38">
        <v>43084</v>
      </c>
      <c r="G339" s="38">
        <v>44657</v>
      </c>
      <c r="H339" s="39">
        <f t="shared" si="54"/>
        <v>4.3095890410958901</v>
      </c>
      <c r="I339" s="35">
        <v>15</v>
      </c>
      <c r="J339" s="40">
        <v>0.05</v>
      </c>
      <c r="K339" s="41">
        <f t="shared" si="53"/>
        <v>6.3333333333333325E-2</v>
      </c>
      <c r="L339" s="90">
        <v>76500</v>
      </c>
      <c r="M339" s="90">
        <v>60554</v>
      </c>
      <c r="N339" s="42">
        <v>0.18</v>
      </c>
      <c r="O339" s="43">
        <f t="shared" si="51"/>
        <v>90270</v>
      </c>
      <c r="P339" s="43">
        <f t="shared" si="56"/>
        <v>24638.351506849311</v>
      </c>
      <c r="Q339" s="43">
        <f t="shared" si="52"/>
        <v>65631.648493150686</v>
      </c>
      <c r="R339" s="40">
        <v>0.05</v>
      </c>
      <c r="S339" s="44">
        <f t="shared" si="55"/>
        <v>62350.06606849315</v>
      </c>
      <c r="T339" s="121"/>
      <c r="W339"/>
      <c r="X339"/>
      <c r="Y339"/>
      <c r="Z339"/>
    </row>
    <row r="340" spans="2:26" ht="15" x14ac:dyDescent="0.2">
      <c r="B340" s="35">
        <v>340</v>
      </c>
      <c r="C340" s="16" t="s">
        <v>341</v>
      </c>
      <c r="D340" s="2" t="s">
        <v>204</v>
      </c>
      <c r="E340" s="37" t="s">
        <v>380</v>
      </c>
      <c r="F340" s="38">
        <v>43191</v>
      </c>
      <c r="G340" s="38">
        <v>44657</v>
      </c>
      <c r="H340" s="39">
        <f t="shared" si="54"/>
        <v>4.0164383561643833</v>
      </c>
      <c r="I340" s="35">
        <v>15</v>
      </c>
      <c r="J340" s="40">
        <v>0.05</v>
      </c>
      <c r="K340" s="41">
        <f t="shared" si="53"/>
        <v>6.3333333333333325E-2</v>
      </c>
      <c r="L340" s="90">
        <v>267493</v>
      </c>
      <c r="M340" s="90">
        <v>144641</v>
      </c>
      <c r="N340" s="42">
        <v>0.13</v>
      </c>
      <c r="O340" s="43">
        <f t="shared" si="51"/>
        <v>302267.08999999997</v>
      </c>
      <c r="P340" s="43">
        <f t="shared" si="56"/>
        <v>76889.018491872121</v>
      </c>
      <c r="Q340" s="43">
        <f t="shared" si="52"/>
        <v>225378.07150812785</v>
      </c>
      <c r="R340" s="40">
        <v>0.05</v>
      </c>
      <c r="S340" s="44">
        <f t="shared" si="55"/>
        <v>214109.16793272144</v>
      </c>
      <c r="T340" s="121"/>
      <c r="W340"/>
      <c r="X340"/>
      <c r="Y340"/>
      <c r="Z340"/>
    </row>
    <row r="341" spans="2:26" ht="25.5" x14ac:dyDescent="0.2">
      <c r="B341" s="35">
        <v>341</v>
      </c>
      <c r="C341" s="16" t="s">
        <v>341</v>
      </c>
      <c r="D341" s="2" t="s">
        <v>204</v>
      </c>
      <c r="E341" s="37" t="s">
        <v>381</v>
      </c>
      <c r="F341" s="38">
        <v>43191</v>
      </c>
      <c r="G341" s="38">
        <v>44657</v>
      </c>
      <c r="H341" s="39">
        <f t="shared" si="54"/>
        <v>4.0164383561643833</v>
      </c>
      <c r="I341" s="35">
        <v>15</v>
      </c>
      <c r="J341" s="40">
        <v>0.05</v>
      </c>
      <c r="K341" s="41">
        <f t="shared" si="53"/>
        <v>6.3333333333333325E-2</v>
      </c>
      <c r="L341" s="90">
        <v>22000</v>
      </c>
      <c r="M341" s="90">
        <v>12761</v>
      </c>
      <c r="N341" s="42">
        <v>0.13</v>
      </c>
      <c r="O341" s="43">
        <f t="shared" si="51"/>
        <v>24859.999999999996</v>
      </c>
      <c r="P341" s="43">
        <f t="shared" si="56"/>
        <v>6323.7483105022811</v>
      </c>
      <c r="Q341" s="43">
        <f t="shared" si="52"/>
        <v>18536.251689497716</v>
      </c>
      <c r="R341" s="40">
        <v>0.05</v>
      </c>
      <c r="S341" s="44">
        <f t="shared" si="55"/>
        <v>17609.43910502283</v>
      </c>
      <c r="T341" s="121"/>
      <c r="W341"/>
      <c r="X341"/>
      <c r="Y341"/>
      <c r="Z341"/>
    </row>
    <row r="342" spans="2:26" ht="15" x14ac:dyDescent="0.2">
      <c r="B342" s="35">
        <v>342</v>
      </c>
      <c r="C342" s="16" t="s">
        <v>341</v>
      </c>
      <c r="D342" s="2" t="s">
        <v>204</v>
      </c>
      <c r="E342" s="37" t="s">
        <v>382</v>
      </c>
      <c r="F342" s="38">
        <v>43191</v>
      </c>
      <c r="G342" s="38">
        <v>44657</v>
      </c>
      <c r="H342" s="39">
        <f t="shared" si="54"/>
        <v>4.0164383561643833</v>
      </c>
      <c r="I342" s="35">
        <v>15</v>
      </c>
      <c r="J342" s="40">
        <v>0.05</v>
      </c>
      <c r="K342" s="41">
        <f t="shared" si="53"/>
        <v>6.3333333333333325E-2</v>
      </c>
      <c r="L342" s="90">
        <v>74900</v>
      </c>
      <c r="M342" s="90">
        <v>43298</v>
      </c>
      <c r="N342" s="42">
        <v>0.02</v>
      </c>
      <c r="O342" s="43">
        <f t="shared" si="51"/>
        <v>76398</v>
      </c>
      <c r="P342" s="43">
        <f t="shared" si="56"/>
        <v>19433.697643835611</v>
      </c>
      <c r="Q342" s="43">
        <f t="shared" si="52"/>
        <v>56964.302356164393</v>
      </c>
      <c r="R342" s="40">
        <v>0.05</v>
      </c>
      <c r="S342" s="44">
        <f t="shared" si="55"/>
        <v>54116.087238356173</v>
      </c>
      <c r="T342" s="121"/>
      <c r="W342"/>
      <c r="X342"/>
      <c r="Y342"/>
      <c r="Z342"/>
    </row>
    <row r="343" spans="2:26" ht="25.5" x14ac:dyDescent="0.2">
      <c r="B343" s="35">
        <v>343</v>
      </c>
      <c r="C343" s="16" t="s">
        <v>341</v>
      </c>
      <c r="D343" s="2" t="s">
        <v>204</v>
      </c>
      <c r="E343" s="37" t="s">
        <v>330</v>
      </c>
      <c r="F343" s="38">
        <v>43197</v>
      </c>
      <c r="G343" s="38">
        <v>44657</v>
      </c>
      <c r="H343" s="39">
        <f t="shared" si="54"/>
        <v>4</v>
      </c>
      <c r="I343" s="35">
        <v>8</v>
      </c>
      <c r="J343" s="40">
        <v>0.05</v>
      </c>
      <c r="K343" s="41">
        <f t="shared" si="53"/>
        <v>0.11874999999999999</v>
      </c>
      <c r="L343" s="90">
        <v>17600</v>
      </c>
      <c r="M343" s="90">
        <v>14276</v>
      </c>
      <c r="N343" s="42">
        <v>0.02</v>
      </c>
      <c r="O343" s="43">
        <f t="shared" si="51"/>
        <v>17952</v>
      </c>
      <c r="P343" s="43">
        <f t="shared" si="56"/>
        <v>8527.1999999999989</v>
      </c>
      <c r="Q343" s="43">
        <f t="shared" si="52"/>
        <v>9424.8000000000011</v>
      </c>
      <c r="R343" s="40">
        <v>0.05</v>
      </c>
      <c r="S343" s="44">
        <f t="shared" si="55"/>
        <v>8953.5600000000013</v>
      </c>
      <c r="T343" s="121"/>
      <c r="W343"/>
      <c r="X343"/>
      <c r="Y343"/>
      <c r="Z343"/>
    </row>
    <row r="344" spans="2:26" ht="25.5" x14ac:dyDescent="0.2">
      <c r="B344" s="35">
        <v>344</v>
      </c>
      <c r="C344" s="16" t="s">
        <v>341</v>
      </c>
      <c r="D344" s="2" t="s">
        <v>204</v>
      </c>
      <c r="E344" s="37" t="s">
        <v>383</v>
      </c>
      <c r="F344" s="38">
        <v>43266</v>
      </c>
      <c r="G344" s="38">
        <v>44657</v>
      </c>
      <c r="H344" s="39">
        <f t="shared" si="54"/>
        <v>3.8109589041095893</v>
      </c>
      <c r="I344" s="35">
        <v>15</v>
      </c>
      <c r="J344" s="40">
        <v>0.05</v>
      </c>
      <c r="K344" s="41">
        <f t="shared" si="53"/>
        <v>6.3333333333333325E-2</v>
      </c>
      <c r="L344" s="90">
        <v>54500</v>
      </c>
      <c r="M344" s="90">
        <v>44859</v>
      </c>
      <c r="N344" s="42">
        <v>0.02</v>
      </c>
      <c r="O344" s="43">
        <f t="shared" si="51"/>
        <v>55590</v>
      </c>
      <c r="P344" s="43">
        <f t="shared" si="56"/>
        <v>13417.243013698628</v>
      </c>
      <c r="Q344" s="43">
        <f t="shared" si="52"/>
        <v>42172.75698630137</v>
      </c>
      <c r="R344" s="40">
        <v>0.05</v>
      </c>
      <c r="S344" s="44">
        <f t="shared" si="55"/>
        <v>40064.119136986301</v>
      </c>
      <c r="T344" s="121"/>
      <c r="W344"/>
      <c r="X344"/>
      <c r="Y344"/>
      <c r="Z344"/>
    </row>
    <row r="345" spans="2:26" ht="25.5" x14ac:dyDescent="0.2">
      <c r="B345" s="35">
        <v>345</v>
      </c>
      <c r="C345" s="16" t="s">
        <v>341</v>
      </c>
      <c r="D345" s="2" t="s">
        <v>204</v>
      </c>
      <c r="E345" s="37" t="s">
        <v>384</v>
      </c>
      <c r="F345" s="38">
        <v>43281</v>
      </c>
      <c r="G345" s="38">
        <v>44657</v>
      </c>
      <c r="H345" s="39">
        <f t="shared" si="54"/>
        <v>3.7698630136986302</v>
      </c>
      <c r="I345" s="35">
        <v>15</v>
      </c>
      <c r="J345" s="40">
        <v>0.05</v>
      </c>
      <c r="K345" s="41">
        <f t="shared" si="53"/>
        <v>6.3333333333333325E-2</v>
      </c>
      <c r="L345" s="90">
        <v>142200</v>
      </c>
      <c r="M345" s="90">
        <v>117416</v>
      </c>
      <c r="N345" s="42">
        <v>0.02</v>
      </c>
      <c r="O345" s="43">
        <f t="shared" si="51"/>
        <v>145044</v>
      </c>
      <c r="P345" s="43">
        <f t="shared" si="56"/>
        <v>34630.414027397259</v>
      </c>
      <c r="Q345" s="43">
        <f t="shared" si="52"/>
        <v>110413.58597260274</v>
      </c>
      <c r="R345" s="40">
        <v>0.05</v>
      </c>
      <c r="S345" s="44">
        <f t="shared" si="55"/>
        <v>104892.9066739726</v>
      </c>
      <c r="T345" s="121"/>
      <c r="W345"/>
      <c r="X345"/>
      <c r="Y345"/>
      <c r="Z345"/>
    </row>
    <row r="346" spans="2:26" ht="15" x14ac:dyDescent="0.2">
      <c r="B346" s="35">
        <v>346</v>
      </c>
      <c r="C346" s="16" t="s">
        <v>341</v>
      </c>
      <c r="D346" s="2" t="s">
        <v>204</v>
      </c>
      <c r="E346" s="37" t="s">
        <v>385</v>
      </c>
      <c r="F346" s="38">
        <v>43313</v>
      </c>
      <c r="G346" s="38">
        <v>44657</v>
      </c>
      <c r="H346" s="39">
        <f t="shared" si="54"/>
        <v>3.6821917808219178</v>
      </c>
      <c r="I346" s="35">
        <v>15</v>
      </c>
      <c r="J346" s="40">
        <v>0.05</v>
      </c>
      <c r="K346" s="41">
        <f t="shared" si="53"/>
        <v>6.3333333333333325E-2</v>
      </c>
      <c r="L346" s="90">
        <v>512000</v>
      </c>
      <c r="M346" s="90">
        <v>425603</v>
      </c>
      <c r="N346" s="42">
        <v>0.13</v>
      </c>
      <c r="O346" s="43">
        <f t="shared" si="51"/>
        <v>578560</v>
      </c>
      <c r="P346" s="43">
        <f t="shared" si="56"/>
        <v>134923.36219178082</v>
      </c>
      <c r="Q346" s="43">
        <f t="shared" si="52"/>
        <v>443636.63780821918</v>
      </c>
      <c r="R346" s="40">
        <v>0.05</v>
      </c>
      <c r="S346" s="44">
        <f t="shared" si="55"/>
        <v>421454.8059178082</v>
      </c>
      <c r="T346" s="121"/>
      <c r="W346"/>
      <c r="X346"/>
      <c r="Y346"/>
      <c r="Z346"/>
    </row>
    <row r="347" spans="2:26" ht="25.5" x14ac:dyDescent="0.2">
      <c r="B347" s="35">
        <v>347</v>
      </c>
      <c r="C347" s="16" t="s">
        <v>341</v>
      </c>
      <c r="D347" s="2" t="s">
        <v>204</v>
      </c>
      <c r="E347" s="37" t="s">
        <v>386</v>
      </c>
      <c r="F347" s="38">
        <v>43313</v>
      </c>
      <c r="G347" s="38">
        <v>44657</v>
      </c>
      <c r="H347" s="39">
        <f t="shared" si="54"/>
        <v>3.6821917808219178</v>
      </c>
      <c r="I347" s="35">
        <v>15</v>
      </c>
      <c r="J347" s="40">
        <v>0.05</v>
      </c>
      <c r="K347" s="41">
        <f t="shared" si="53"/>
        <v>6.3333333333333325E-2</v>
      </c>
      <c r="L347" s="90">
        <v>275975</v>
      </c>
      <c r="M347" s="90">
        <v>229407</v>
      </c>
      <c r="N347" s="42">
        <v>0.13</v>
      </c>
      <c r="O347" s="43">
        <f t="shared" si="51"/>
        <v>311851.74999999994</v>
      </c>
      <c r="P347" s="43">
        <f t="shared" si="56"/>
        <v>72725.536876712315</v>
      </c>
      <c r="Q347" s="43">
        <f t="shared" si="52"/>
        <v>239126.21312328763</v>
      </c>
      <c r="R347" s="40">
        <v>0.05</v>
      </c>
      <c r="S347" s="44">
        <f t="shared" si="55"/>
        <v>227169.90246712323</v>
      </c>
      <c r="T347" s="121"/>
      <c r="W347"/>
      <c r="X347"/>
      <c r="Y347"/>
      <c r="Z347"/>
    </row>
    <row r="348" spans="2:26" ht="25.5" x14ac:dyDescent="0.2">
      <c r="B348" s="35">
        <v>348</v>
      </c>
      <c r="C348" s="16" t="s">
        <v>341</v>
      </c>
      <c r="D348" s="2" t="s">
        <v>204</v>
      </c>
      <c r="E348" s="37" t="s">
        <v>387</v>
      </c>
      <c r="F348" s="38">
        <v>43388</v>
      </c>
      <c r="G348" s="38">
        <v>44657</v>
      </c>
      <c r="H348" s="39">
        <f t="shared" si="54"/>
        <v>3.4767123287671233</v>
      </c>
      <c r="I348" s="35">
        <v>15</v>
      </c>
      <c r="J348" s="40">
        <v>0.05</v>
      </c>
      <c r="K348" s="41">
        <f t="shared" si="53"/>
        <v>6.3333333333333325E-2</v>
      </c>
      <c r="L348" s="90">
        <v>99000</v>
      </c>
      <c r="M348" s="90">
        <v>83582</v>
      </c>
      <c r="N348" s="42">
        <v>0.02</v>
      </c>
      <c r="O348" s="43">
        <f t="shared" si="51"/>
        <v>100980</v>
      </c>
      <c r="P348" s="43">
        <f t="shared" si="56"/>
        <v>22234.966027397255</v>
      </c>
      <c r="Q348" s="43">
        <f t="shared" si="52"/>
        <v>78745.033972602745</v>
      </c>
      <c r="R348" s="40">
        <v>0.05</v>
      </c>
      <c r="S348" s="44">
        <f t="shared" si="55"/>
        <v>74807.782273972611</v>
      </c>
      <c r="T348" s="121"/>
      <c r="W348"/>
      <c r="X348"/>
      <c r="Y348"/>
      <c r="Z348"/>
    </row>
    <row r="349" spans="2:26" ht="25.5" x14ac:dyDescent="0.2">
      <c r="B349" s="35">
        <v>349</v>
      </c>
      <c r="C349" s="16" t="s">
        <v>341</v>
      </c>
      <c r="D349" s="2" t="s">
        <v>204</v>
      </c>
      <c r="E349" s="37" t="s">
        <v>387</v>
      </c>
      <c r="F349" s="38">
        <v>43501</v>
      </c>
      <c r="G349" s="38">
        <v>44657</v>
      </c>
      <c r="H349" s="39">
        <f t="shared" si="54"/>
        <v>3.1671232876712327</v>
      </c>
      <c r="I349" s="35">
        <v>15</v>
      </c>
      <c r="J349" s="40">
        <v>0.05</v>
      </c>
      <c r="K349" s="41">
        <f t="shared" si="53"/>
        <v>6.3333333333333325E-2</v>
      </c>
      <c r="L349" s="90">
        <v>93500</v>
      </c>
      <c r="M349" s="90">
        <v>80770</v>
      </c>
      <c r="N349" s="42">
        <v>0</v>
      </c>
      <c r="O349" s="43">
        <f t="shared" si="51"/>
        <v>93500</v>
      </c>
      <c r="P349" s="43">
        <f t="shared" si="56"/>
        <v>18754.648401826482</v>
      </c>
      <c r="Q349" s="43">
        <f t="shared" si="52"/>
        <v>74745.351598173525</v>
      </c>
      <c r="R349" s="40">
        <v>0.05</v>
      </c>
      <c r="S349" s="44">
        <f t="shared" si="55"/>
        <v>71008.084018264839</v>
      </c>
      <c r="T349" s="121"/>
      <c r="W349"/>
      <c r="X349"/>
      <c r="Y349"/>
      <c r="Z349"/>
    </row>
    <row r="350" spans="2:26" ht="15" x14ac:dyDescent="0.2">
      <c r="B350" s="35">
        <v>350</v>
      </c>
      <c r="C350" s="16" t="s">
        <v>341</v>
      </c>
      <c r="D350" s="2" t="s">
        <v>204</v>
      </c>
      <c r="E350" s="37" t="s">
        <v>388</v>
      </c>
      <c r="F350" s="38">
        <v>43534</v>
      </c>
      <c r="G350" s="38">
        <v>44657</v>
      </c>
      <c r="H350" s="39">
        <f t="shared" si="54"/>
        <v>3.0767123287671234</v>
      </c>
      <c r="I350" s="35">
        <v>15</v>
      </c>
      <c r="J350" s="40">
        <v>0.05</v>
      </c>
      <c r="K350" s="41">
        <f t="shared" si="53"/>
        <v>6.3333333333333325E-2</v>
      </c>
      <c r="L350" s="90">
        <v>265500</v>
      </c>
      <c r="M350" s="90">
        <v>230875</v>
      </c>
      <c r="N350" s="42">
        <v>0</v>
      </c>
      <c r="O350" s="43">
        <f t="shared" si="51"/>
        <v>265500</v>
      </c>
      <c r="P350" s="43">
        <f t="shared" si="56"/>
        <v>51734.917808219172</v>
      </c>
      <c r="Q350" s="43">
        <f t="shared" si="52"/>
        <v>213765.08219178082</v>
      </c>
      <c r="R350" s="40">
        <v>0.05</v>
      </c>
      <c r="S350" s="44">
        <f t="shared" si="55"/>
        <v>203076.82808219176</v>
      </c>
      <c r="T350" s="121"/>
      <c r="W350"/>
      <c r="X350"/>
      <c r="Y350"/>
      <c r="Z350"/>
    </row>
    <row r="351" spans="2:26" ht="15" x14ac:dyDescent="0.2">
      <c r="B351" s="35">
        <v>351</v>
      </c>
      <c r="C351" s="16" t="s">
        <v>341</v>
      </c>
      <c r="D351" s="2" t="s">
        <v>204</v>
      </c>
      <c r="E351" s="37" t="s">
        <v>389</v>
      </c>
      <c r="F351" s="38">
        <v>43539</v>
      </c>
      <c r="G351" s="38">
        <v>44657</v>
      </c>
      <c r="H351" s="39">
        <f t="shared" si="54"/>
        <v>3.0630136986301371</v>
      </c>
      <c r="I351" s="35">
        <v>10</v>
      </c>
      <c r="J351" s="40">
        <v>0.05</v>
      </c>
      <c r="K351" s="41">
        <f t="shared" si="53"/>
        <v>9.5000000000000001E-2</v>
      </c>
      <c r="L351" s="90">
        <v>146000</v>
      </c>
      <c r="M351" s="90">
        <v>127086</v>
      </c>
      <c r="N351" s="42">
        <v>0</v>
      </c>
      <c r="O351" s="43">
        <f t="shared" si="51"/>
        <v>146000</v>
      </c>
      <c r="P351" s="43">
        <f t="shared" si="56"/>
        <v>42484</v>
      </c>
      <c r="Q351" s="43">
        <f t="shared" si="52"/>
        <v>103516</v>
      </c>
      <c r="R351" s="40">
        <v>0.05</v>
      </c>
      <c r="S351" s="44">
        <f t="shared" si="55"/>
        <v>98340.2</v>
      </c>
      <c r="T351" s="121"/>
      <c r="W351"/>
      <c r="X351"/>
      <c r="Y351"/>
      <c r="Z351"/>
    </row>
    <row r="352" spans="2:26" ht="15" x14ac:dyDescent="0.2">
      <c r="B352" s="35">
        <v>352</v>
      </c>
      <c r="C352" s="16" t="s">
        <v>341</v>
      </c>
      <c r="D352" s="2" t="s">
        <v>204</v>
      </c>
      <c r="E352" s="37" t="s">
        <v>390</v>
      </c>
      <c r="F352" s="38">
        <v>43575</v>
      </c>
      <c r="G352" s="38">
        <v>44657</v>
      </c>
      <c r="H352" s="39">
        <f t="shared" si="54"/>
        <v>2.9643835616438357</v>
      </c>
      <c r="I352" s="35">
        <v>15</v>
      </c>
      <c r="J352" s="40">
        <v>0.05</v>
      </c>
      <c r="K352" s="41">
        <f t="shared" si="53"/>
        <v>6.3333333333333325E-2</v>
      </c>
      <c r="L352" s="90">
        <v>57000</v>
      </c>
      <c r="M352" s="90">
        <v>49971</v>
      </c>
      <c r="N352" s="42">
        <v>0</v>
      </c>
      <c r="O352" s="43">
        <f t="shared" si="51"/>
        <v>57000</v>
      </c>
      <c r="P352" s="43">
        <f t="shared" si="56"/>
        <v>10701.424657534246</v>
      </c>
      <c r="Q352" s="43">
        <f t="shared" si="52"/>
        <v>46298.575342465752</v>
      </c>
      <c r="R352" s="40">
        <v>0.05</v>
      </c>
      <c r="S352" s="44">
        <f t="shared" si="55"/>
        <v>43983.646575342464</v>
      </c>
      <c r="T352" s="121"/>
      <c r="W352"/>
      <c r="X352"/>
      <c r="Y352"/>
      <c r="Z352"/>
    </row>
    <row r="353" spans="2:26" ht="15" x14ac:dyDescent="0.2">
      <c r="B353" s="35">
        <v>353</v>
      </c>
      <c r="C353" s="16" t="s">
        <v>341</v>
      </c>
      <c r="D353" s="2" t="s">
        <v>204</v>
      </c>
      <c r="E353" s="37" t="s">
        <v>391</v>
      </c>
      <c r="F353" s="38">
        <v>43600</v>
      </c>
      <c r="G353" s="38">
        <v>44657</v>
      </c>
      <c r="H353" s="39">
        <f t="shared" si="54"/>
        <v>2.8958904109589043</v>
      </c>
      <c r="I353" s="35">
        <v>15</v>
      </c>
      <c r="J353" s="40">
        <v>0.05</v>
      </c>
      <c r="K353" s="41">
        <f t="shared" si="53"/>
        <v>6.3333333333333325E-2</v>
      </c>
      <c r="L353" s="90">
        <v>2175000</v>
      </c>
      <c r="M353" s="90">
        <v>1916196</v>
      </c>
      <c r="N353" s="42">
        <v>0.01</v>
      </c>
      <c r="O353" s="43">
        <f t="shared" si="51"/>
        <v>2196750</v>
      </c>
      <c r="P353" s="43">
        <f t="shared" si="56"/>
        <v>402897.99315068487</v>
      </c>
      <c r="Q353" s="43">
        <f t="shared" si="52"/>
        <v>1793852.006849315</v>
      </c>
      <c r="R353" s="40">
        <v>0.05</v>
      </c>
      <c r="S353" s="44">
        <f t="shared" si="55"/>
        <v>1704159.4065068492</v>
      </c>
      <c r="T353" s="121"/>
      <c r="W353"/>
      <c r="X353"/>
      <c r="Y353"/>
      <c r="Z353"/>
    </row>
    <row r="354" spans="2:26" ht="25.5" x14ac:dyDescent="0.2">
      <c r="B354" s="35">
        <v>354</v>
      </c>
      <c r="C354" s="16" t="s">
        <v>341</v>
      </c>
      <c r="D354" s="2" t="s">
        <v>204</v>
      </c>
      <c r="E354" s="37" t="s">
        <v>392</v>
      </c>
      <c r="F354" s="38">
        <v>43661</v>
      </c>
      <c r="G354" s="38">
        <v>44657</v>
      </c>
      <c r="H354" s="39">
        <f t="shared" si="54"/>
        <v>2.7287671232876711</v>
      </c>
      <c r="I354" s="35">
        <v>8</v>
      </c>
      <c r="J354" s="40">
        <v>0.05</v>
      </c>
      <c r="K354" s="41">
        <f t="shared" si="53"/>
        <v>0.11874999999999999</v>
      </c>
      <c r="L354" s="90">
        <v>65000</v>
      </c>
      <c r="M354" s="90">
        <v>57951</v>
      </c>
      <c r="N354" s="42">
        <v>0</v>
      </c>
      <c r="O354" s="43">
        <f t="shared" si="51"/>
        <v>65000</v>
      </c>
      <c r="P354" s="43">
        <f t="shared" si="56"/>
        <v>21062.67123287671</v>
      </c>
      <c r="Q354" s="43">
        <f t="shared" si="52"/>
        <v>43937.32876712329</v>
      </c>
      <c r="R354" s="40">
        <v>0.05</v>
      </c>
      <c r="S354" s="44">
        <f t="shared" si="55"/>
        <v>41740.46232876712</v>
      </c>
      <c r="T354" s="121"/>
      <c r="W354"/>
      <c r="X354"/>
      <c r="Y354"/>
      <c r="Z354"/>
    </row>
    <row r="355" spans="2:26" ht="25.5" x14ac:dyDescent="0.2">
      <c r="B355" s="35">
        <v>355</v>
      </c>
      <c r="C355" s="16" t="s">
        <v>341</v>
      </c>
      <c r="D355" s="2" t="s">
        <v>204</v>
      </c>
      <c r="E355" s="37" t="s">
        <v>393</v>
      </c>
      <c r="F355" s="38">
        <v>43678</v>
      </c>
      <c r="G355" s="38">
        <v>44657</v>
      </c>
      <c r="H355" s="39">
        <f t="shared" si="54"/>
        <v>2.6821917808219178</v>
      </c>
      <c r="I355" s="35">
        <v>15</v>
      </c>
      <c r="J355" s="40">
        <v>0.05</v>
      </c>
      <c r="K355" s="41">
        <f t="shared" si="53"/>
        <v>6.3333333333333325E-2</v>
      </c>
      <c r="L355" s="90">
        <v>261848</v>
      </c>
      <c r="M355" s="90">
        <v>234223</v>
      </c>
      <c r="N355" s="42">
        <v>0.04</v>
      </c>
      <c r="O355" s="43">
        <f t="shared" si="51"/>
        <v>272321.91999999998</v>
      </c>
      <c r="P355" s="43">
        <f t="shared" si="56"/>
        <v>46259.908985570764</v>
      </c>
      <c r="Q355" s="43">
        <f t="shared" si="52"/>
        <v>226062.01101442921</v>
      </c>
      <c r="R355" s="40">
        <v>0.05</v>
      </c>
      <c r="S355" s="44">
        <f t="shared" si="55"/>
        <v>214758.91046370775</v>
      </c>
      <c r="T355" s="121"/>
      <c r="W355"/>
      <c r="X355"/>
      <c r="Y355"/>
      <c r="Z355"/>
    </row>
    <row r="356" spans="2:26" ht="15" x14ac:dyDescent="0.2">
      <c r="B356" s="35">
        <v>356</v>
      </c>
      <c r="C356" s="16" t="s">
        <v>341</v>
      </c>
      <c r="D356" s="2" t="s">
        <v>204</v>
      </c>
      <c r="E356" s="37" t="s">
        <v>394</v>
      </c>
      <c r="F356" s="38">
        <v>43723</v>
      </c>
      <c r="G356" s="38">
        <v>44657</v>
      </c>
      <c r="H356" s="39">
        <f t="shared" si="54"/>
        <v>2.558904109589041</v>
      </c>
      <c r="I356" s="35">
        <v>15</v>
      </c>
      <c r="J356" s="40">
        <v>0.05</v>
      </c>
      <c r="K356" s="41">
        <f t="shared" si="53"/>
        <v>6.3333333333333325E-2</v>
      </c>
      <c r="L356" s="90">
        <v>1303205</v>
      </c>
      <c r="M356" s="90">
        <v>1175859</v>
      </c>
      <c r="N356" s="42">
        <v>0.01</v>
      </c>
      <c r="O356" s="43">
        <f t="shared" si="51"/>
        <v>1316237.05</v>
      </c>
      <c r="P356" s="43">
        <f t="shared" si="56"/>
        <v>213314.54510776253</v>
      </c>
      <c r="Q356" s="43">
        <f t="shared" si="52"/>
        <v>1102922.5048922375</v>
      </c>
      <c r="R356" s="40">
        <v>0.05</v>
      </c>
      <c r="S356" s="44">
        <f t="shared" si="55"/>
        <v>1047776.3796476256</v>
      </c>
      <c r="T356" s="121"/>
      <c r="W356"/>
      <c r="X356"/>
      <c r="Y356"/>
      <c r="Z356"/>
    </row>
    <row r="357" spans="2:26" ht="25.5" x14ac:dyDescent="0.2">
      <c r="B357" s="35">
        <v>357</v>
      </c>
      <c r="C357" s="16" t="s">
        <v>341</v>
      </c>
      <c r="D357" s="2" t="s">
        <v>204</v>
      </c>
      <c r="E357" s="37" t="s">
        <v>395</v>
      </c>
      <c r="F357" s="38">
        <v>43770</v>
      </c>
      <c r="G357" s="38">
        <v>44657</v>
      </c>
      <c r="H357" s="39">
        <f t="shared" si="54"/>
        <v>2.43013698630137</v>
      </c>
      <c r="I357" s="35">
        <v>10</v>
      </c>
      <c r="J357" s="40">
        <v>0.05</v>
      </c>
      <c r="K357" s="41">
        <f t="shared" si="53"/>
        <v>9.5000000000000001E-2</v>
      </c>
      <c r="L357" s="90">
        <v>250000</v>
      </c>
      <c r="M357" s="90">
        <v>227603</v>
      </c>
      <c r="N357" s="42">
        <v>0</v>
      </c>
      <c r="O357" s="43">
        <f t="shared" si="51"/>
        <v>250000</v>
      </c>
      <c r="P357" s="43">
        <f t="shared" si="56"/>
        <v>57715.753424657538</v>
      </c>
      <c r="Q357" s="43">
        <f t="shared" si="52"/>
        <v>192284.24657534246</v>
      </c>
      <c r="R357" s="40">
        <v>0.05</v>
      </c>
      <c r="S357" s="44">
        <f t="shared" si="55"/>
        <v>182670.03424657532</v>
      </c>
      <c r="T357" s="121"/>
      <c r="W357"/>
      <c r="X357"/>
      <c r="Y357"/>
      <c r="Z357"/>
    </row>
    <row r="358" spans="2:26" ht="25.5" x14ac:dyDescent="0.2">
      <c r="B358" s="35">
        <v>358</v>
      </c>
      <c r="C358" s="16" t="s">
        <v>341</v>
      </c>
      <c r="D358" s="2" t="s">
        <v>204</v>
      </c>
      <c r="E358" s="37" t="s">
        <v>396</v>
      </c>
      <c r="F358" s="38">
        <v>43784</v>
      </c>
      <c r="G358" s="38">
        <v>44657</v>
      </c>
      <c r="H358" s="39">
        <f t="shared" si="54"/>
        <v>2.3917808219178083</v>
      </c>
      <c r="I358" s="35">
        <v>15</v>
      </c>
      <c r="J358" s="40">
        <v>0.05</v>
      </c>
      <c r="K358" s="41">
        <f t="shared" si="53"/>
        <v>6.3333333333333325E-2</v>
      </c>
      <c r="L358" s="90">
        <v>151500</v>
      </c>
      <c r="M358" s="90">
        <v>138294</v>
      </c>
      <c r="N358" s="42">
        <v>0</v>
      </c>
      <c r="O358" s="43">
        <f t="shared" si="51"/>
        <v>151500</v>
      </c>
      <c r="P358" s="43">
        <f t="shared" si="56"/>
        <v>22949.136986301364</v>
      </c>
      <c r="Q358" s="43">
        <f t="shared" si="52"/>
        <v>128550.86301369863</v>
      </c>
      <c r="R358" s="40">
        <v>0.05</v>
      </c>
      <c r="S358" s="44">
        <f t="shared" si="55"/>
        <v>122123.31986301369</v>
      </c>
      <c r="T358" s="121"/>
      <c r="W358"/>
      <c r="X358"/>
      <c r="Y358"/>
      <c r="Z358"/>
    </row>
    <row r="359" spans="2:26" ht="15" x14ac:dyDescent="0.2">
      <c r="B359" s="35">
        <v>359</v>
      </c>
      <c r="C359" s="16" t="s">
        <v>341</v>
      </c>
      <c r="D359" s="2" t="s">
        <v>204</v>
      </c>
      <c r="E359" s="37" t="s">
        <v>390</v>
      </c>
      <c r="F359" s="38">
        <v>43850</v>
      </c>
      <c r="G359" s="38">
        <v>44657</v>
      </c>
      <c r="H359" s="39">
        <f t="shared" si="54"/>
        <v>2.2109589041095892</v>
      </c>
      <c r="I359" s="35">
        <v>15</v>
      </c>
      <c r="J359" s="40">
        <v>0.05</v>
      </c>
      <c r="K359" s="41">
        <f t="shared" si="53"/>
        <v>6.3333333333333325E-2</v>
      </c>
      <c r="L359" s="90">
        <v>98500</v>
      </c>
      <c r="M359" s="90">
        <v>91038</v>
      </c>
      <c r="N359" s="42">
        <v>0</v>
      </c>
      <c r="O359" s="43">
        <f t="shared" si="51"/>
        <v>98500</v>
      </c>
      <c r="P359" s="43">
        <f t="shared" si="56"/>
        <v>13792.698630136985</v>
      </c>
      <c r="Q359" s="43">
        <f t="shared" si="52"/>
        <v>84707.301369863009</v>
      </c>
      <c r="R359" s="40">
        <v>0.05</v>
      </c>
      <c r="S359" s="44">
        <f t="shared" si="55"/>
        <v>80471.93630136986</v>
      </c>
      <c r="T359" s="121"/>
      <c r="W359"/>
      <c r="X359"/>
      <c r="Y359"/>
      <c r="Z359"/>
    </row>
    <row r="360" spans="2:26" ht="15" x14ac:dyDescent="0.2">
      <c r="B360" s="35">
        <v>360</v>
      </c>
      <c r="C360" s="16" t="s">
        <v>341</v>
      </c>
      <c r="D360" s="2" t="s">
        <v>204</v>
      </c>
      <c r="E360" s="37" t="s">
        <v>397</v>
      </c>
      <c r="F360" s="38">
        <v>43891</v>
      </c>
      <c r="G360" s="38">
        <v>44657</v>
      </c>
      <c r="H360" s="39">
        <f t="shared" si="54"/>
        <v>2.0986301369863014</v>
      </c>
      <c r="I360" s="35">
        <v>15</v>
      </c>
      <c r="J360" s="40">
        <v>0.05</v>
      </c>
      <c r="K360" s="41">
        <f t="shared" si="53"/>
        <v>6.3333333333333325E-2</v>
      </c>
      <c r="L360" s="90">
        <v>94500</v>
      </c>
      <c r="M360" s="90">
        <v>88011</v>
      </c>
      <c r="N360" s="42">
        <v>0</v>
      </c>
      <c r="O360" s="43">
        <f t="shared" si="51"/>
        <v>94500</v>
      </c>
      <c r="P360" s="43">
        <f t="shared" si="56"/>
        <v>12560.301369863011</v>
      </c>
      <c r="Q360" s="43">
        <f t="shared" si="52"/>
        <v>81939.698630136991</v>
      </c>
      <c r="R360" s="40">
        <v>0.05</v>
      </c>
      <c r="S360" s="44">
        <f t="shared" si="55"/>
        <v>77842.713698630134</v>
      </c>
      <c r="T360" s="121"/>
      <c r="W360"/>
      <c r="X360"/>
      <c r="Y360"/>
      <c r="Z360"/>
    </row>
    <row r="361" spans="2:26" ht="15" x14ac:dyDescent="0.2">
      <c r="B361" s="35">
        <v>361</v>
      </c>
      <c r="C361" s="16" t="s">
        <v>341</v>
      </c>
      <c r="D361" s="2" t="s">
        <v>204</v>
      </c>
      <c r="E361" s="37" t="s">
        <v>398</v>
      </c>
      <c r="F361" s="38">
        <v>44057</v>
      </c>
      <c r="G361" s="38">
        <v>44657</v>
      </c>
      <c r="H361" s="39">
        <f t="shared" si="54"/>
        <v>1.6438356164383561</v>
      </c>
      <c r="I361" s="35">
        <v>15</v>
      </c>
      <c r="J361" s="40">
        <v>0.05</v>
      </c>
      <c r="K361" s="41">
        <f t="shared" si="53"/>
        <v>6.3333333333333325E-2</v>
      </c>
      <c r="L361" s="90">
        <v>311000</v>
      </c>
      <c r="M361" s="90">
        <v>298594.94382022473</v>
      </c>
      <c r="N361" s="42">
        <v>0</v>
      </c>
      <c r="O361" s="43">
        <f t="shared" si="51"/>
        <v>311000</v>
      </c>
      <c r="P361" s="43">
        <f t="shared" si="56"/>
        <v>32378.082191780817</v>
      </c>
      <c r="Q361" s="43">
        <f t="shared" si="52"/>
        <v>278621.91780821921</v>
      </c>
      <c r="R361" s="40">
        <v>0.05</v>
      </c>
      <c r="S361" s="44">
        <f t="shared" si="55"/>
        <v>264690.82191780821</v>
      </c>
      <c r="T361" s="121"/>
      <c r="W361"/>
      <c r="X361"/>
      <c r="Y361"/>
      <c r="Z361"/>
    </row>
    <row r="362" spans="2:26" ht="25.5" x14ac:dyDescent="0.2">
      <c r="B362" s="35">
        <v>362</v>
      </c>
      <c r="C362" s="16" t="s">
        <v>341</v>
      </c>
      <c r="D362" s="2" t="s">
        <v>204</v>
      </c>
      <c r="E362" s="37" t="s">
        <v>399</v>
      </c>
      <c r="F362" s="38">
        <v>44057</v>
      </c>
      <c r="G362" s="38">
        <v>44657</v>
      </c>
      <c r="H362" s="39">
        <f t="shared" si="54"/>
        <v>1.6438356164383561</v>
      </c>
      <c r="I362" s="35">
        <v>15</v>
      </c>
      <c r="J362" s="40">
        <v>0.05</v>
      </c>
      <c r="K362" s="41">
        <f t="shared" si="53"/>
        <v>6.3333333333333325E-2</v>
      </c>
      <c r="L362" s="90">
        <v>350000</v>
      </c>
      <c r="M362" s="90">
        <v>336039.32584269665</v>
      </c>
      <c r="N362" s="42">
        <v>0</v>
      </c>
      <c r="O362" s="43">
        <f t="shared" si="51"/>
        <v>350000</v>
      </c>
      <c r="P362" s="43">
        <f t="shared" si="56"/>
        <v>36438.356164383556</v>
      </c>
      <c r="Q362" s="43">
        <f t="shared" si="52"/>
        <v>313561.64383561641</v>
      </c>
      <c r="R362" s="40">
        <v>0.05</v>
      </c>
      <c r="S362" s="44">
        <f t="shared" si="55"/>
        <v>297883.56164383556</v>
      </c>
      <c r="T362" s="121"/>
      <c r="W362"/>
      <c r="X362"/>
      <c r="Y362"/>
      <c r="Z362"/>
    </row>
    <row r="363" spans="2:26" ht="15" x14ac:dyDescent="0.2">
      <c r="B363" s="35">
        <v>363</v>
      </c>
      <c r="C363" s="16" t="s">
        <v>341</v>
      </c>
      <c r="D363" s="2" t="s">
        <v>204</v>
      </c>
      <c r="E363" s="37" t="s">
        <v>400</v>
      </c>
      <c r="F363" s="38">
        <v>44057</v>
      </c>
      <c r="G363" s="38">
        <v>44657</v>
      </c>
      <c r="H363" s="39">
        <f t="shared" si="54"/>
        <v>1.6438356164383561</v>
      </c>
      <c r="I363" s="35">
        <v>10</v>
      </c>
      <c r="J363" s="40">
        <v>0.05</v>
      </c>
      <c r="K363" s="41">
        <f t="shared" si="53"/>
        <v>9.5000000000000001E-2</v>
      </c>
      <c r="L363" s="90">
        <v>140000</v>
      </c>
      <c r="M363" s="90">
        <v>134415.73033707865</v>
      </c>
      <c r="N363" s="42">
        <v>0</v>
      </c>
      <c r="O363" s="43">
        <f t="shared" si="51"/>
        <v>140000</v>
      </c>
      <c r="P363" s="43">
        <f t="shared" si="56"/>
        <v>21863.013698630137</v>
      </c>
      <c r="Q363" s="43">
        <f t="shared" si="52"/>
        <v>118136.98630136986</v>
      </c>
      <c r="R363" s="40">
        <v>0.05</v>
      </c>
      <c r="S363" s="44">
        <f t="shared" si="55"/>
        <v>112230.13698630137</v>
      </c>
      <c r="T363" s="121"/>
      <c r="W363"/>
      <c r="X363"/>
      <c r="Y363"/>
      <c r="Z363"/>
    </row>
    <row r="364" spans="2:26" ht="15" x14ac:dyDescent="0.2">
      <c r="B364" s="35">
        <v>364</v>
      </c>
      <c r="C364" s="16" t="s">
        <v>341</v>
      </c>
      <c r="D364" s="2" t="s">
        <v>204</v>
      </c>
      <c r="E364" s="37" t="s">
        <v>401</v>
      </c>
      <c r="F364" s="38">
        <v>44089</v>
      </c>
      <c r="G364" s="38">
        <v>44657</v>
      </c>
      <c r="H364" s="39">
        <f t="shared" si="54"/>
        <v>1.5561643835616439</v>
      </c>
      <c r="I364" s="35">
        <v>15</v>
      </c>
      <c r="J364" s="40">
        <v>0.05</v>
      </c>
      <c r="K364" s="41">
        <f t="shared" si="53"/>
        <v>6.3333333333333325E-2</v>
      </c>
      <c r="L364" s="90">
        <v>199000</v>
      </c>
      <c r="M364" s="90">
        <v>192166.96979645439</v>
      </c>
      <c r="N364" s="42">
        <v>0</v>
      </c>
      <c r="O364" s="43">
        <f t="shared" si="51"/>
        <v>199000</v>
      </c>
      <c r="P364" s="43">
        <f t="shared" si="56"/>
        <v>19612.858447488583</v>
      </c>
      <c r="Q364" s="43">
        <f t="shared" si="52"/>
        <v>179387.14155251143</v>
      </c>
      <c r="R364" s="40">
        <v>0.05</v>
      </c>
      <c r="S364" s="44">
        <f t="shared" si="55"/>
        <v>170417.78447488585</v>
      </c>
      <c r="T364" s="121"/>
      <c r="W364"/>
      <c r="X364"/>
      <c r="Y364"/>
      <c r="Z364"/>
    </row>
    <row r="365" spans="2:26" ht="25.5" x14ac:dyDescent="0.2">
      <c r="B365" s="35">
        <v>365</v>
      </c>
      <c r="C365" s="16" t="s">
        <v>341</v>
      </c>
      <c r="D365" s="2" t="s">
        <v>204</v>
      </c>
      <c r="E365" s="37" t="s">
        <v>402</v>
      </c>
      <c r="F365" s="38">
        <v>44089</v>
      </c>
      <c r="G365" s="38">
        <v>44657</v>
      </c>
      <c r="H365" s="39">
        <f t="shared" si="54"/>
        <v>1.5561643835616439</v>
      </c>
      <c r="I365" s="35">
        <v>15</v>
      </c>
      <c r="J365" s="40">
        <v>0.05</v>
      </c>
      <c r="K365" s="41">
        <f t="shared" si="53"/>
        <v>6.3333333333333325E-2</v>
      </c>
      <c r="L365" s="90">
        <v>105600</v>
      </c>
      <c r="M365" s="90">
        <v>101974.03020354564</v>
      </c>
      <c r="N365" s="42">
        <v>0</v>
      </c>
      <c r="O365" s="43">
        <f t="shared" si="51"/>
        <v>105600</v>
      </c>
      <c r="P365" s="43">
        <f t="shared" si="56"/>
        <v>10407.627397260272</v>
      </c>
      <c r="Q365" s="43">
        <f t="shared" si="52"/>
        <v>95192.372602739721</v>
      </c>
      <c r="R365" s="40">
        <v>0.05</v>
      </c>
      <c r="S365" s="44">
        <f t="shared" si="55"/>
        <v>90432.753972602732</v>
      </c>
      <c r="T365" s="121"/>
      <c r="W365"/>
      <c r="X365"/>
      <c r="Y365"/>
      <c r="Z365"/>
    </row>
    <row r="366" spans="2:26" ht="38.25" x14ac:dyDescent="0.2">
      <c r="B366" s="35">
        <v>366</v>
      </c>
      <c r="C366" s="16" t="s">
        <v>341</v>
      </c>
      <c r="D366" s="2" t="s">
        <v>204</v>
      </c>
      <c r="E366" s="37" t="s">
        <v>403</v>
      </c>
      <c r="F366" s="38">
        <v>44129</v>
      </c>
      <c r="G366" s="38">
        <v>44657</v>
      </c>
      <c r="H366" s="39">
        <f t="shared" si="54"/>
        <v>1.4465753424657535</v>
      </c>
      <c r="I366" s="35">
        <v>8</v>
      </c>
      <c r="J366" s="40">
        <v>0.05</v>
      </c>
      <c r="K366" s="41">
        <f t="shared" si="53"/>
        <v>0.11874999999999999</v>
      </c>
      <c r="L366" s="90">
        <v>317500</v>
      </c>
      <c r="M366" s="90">
        <v>308800</v>
      </c>
      <c r="N366" s="42">
        <v>0</v>
      </c>
      <c r="O366" s="43">
        <f t="shared" si="51"/>
        <v>317500</v>
      </c>
      <c r="P366" s="43">
        <f t="shared" si="56"/>
        <v>54540.410958904111</v>
      </c>
      <c r="Q366" s="43">
        <f t="shared" si="52"/>
        <v>262959.58904109587</v>
      </c>
      <c r="R366" s="40">
        <v>0.05</v>
      </c>
      <c r="S366" s="44">
        <f t="shared" si="55"/>
        <v>249811.60958904107</v>
      </c>
      <c r="T366" s="121"/>
      <c r="W366"/>
      <c r="X366"/>
      <c r="Y366"/>
      <c r="Z366"/>
    </row>
    <row r="367" spans="2:26" ht="25.5" x14ac:dyDescent="0.2">
      <c r="B367" s="35">
        <v>367</v>
      </c>
      <c r="C367" s="16" t="s">
        <v>341</v>
      </c>
      <c r="D367" s="2" t="s">
        <v>204</v>
      </c>
      <c r="E367" s="37" t="s">
        <v>404</v>
      </c>
      <c r="F367" s="38">
        <v>44211</v>
      </c>
      <c r="G367" s="38">
        <v>44657</v>
      </c>
      <c r="H367" s="39">
        <f t="shared" si="54"/>
        <v>1.2219178082191782</v>
      </c>
      <c r="I367" s="35">
        <v>8</v>
      </c>
      <c r="J367" s="40">
        <v>0.05</v>
      </c>
      <c r="K367" s="41">
        <f t="shared" si="53"/>
        <v>0.11874999999999999</v>
      </c>
      <c r="L367" s="90">
        <v>155000</v>
      </c>
      <c r="M367" s="90">
        <v>152957.1</v>
      </c>
      <c r="N367" s="42">
        <v>0</v>
      </c>
      <c r="O367" s="43">
        <f t="shared" si="51"/>
        <v>155000</v>
      </c>
      <c r="P367" s="43">
        <f t="shared" si="56"/>
        <v>22490.924657534248</v>
      </c>
      <c r="Q367" s="43">
        <f t="shared" si="52"/>
        <v>132509.07534246575</v>
      </c>
      <c r="R367" s="40">
        <v>0.05</v>
      </c>
      <c r="S367" s="44">
        <f t="shared" si="55"/>
        <v>125883.62157534245</v>
      </c>
      <c r="T367" s="121"/>
      <c r="W367"/>
      <c r="X367"/>
      <c r="Y367"/>
      <c r="Z367"/>
    </row>
    <row r="368" spans="2:26" ht="25.5" x14ac:dyDescent="0.2">
      <c r="B368" s="35">
        <v>368</v>
      </c>
      <c r="C368" s="16" t="s">
        <v>341</v>
      </c>
      <c r="D368" s="2" t="s">
        <v>204</v>
      </c>
      <c r="E368" s="37" t="s">
        <v>405</v>
      </c>
      <c r="F368" s="38">
        <v>44211</v>
      </c>
      <c r="G368" s="38">
        <v>44657</v>
      </c>
      <c r="H368" s="39">
        <f t="shared" si="54"/>
        <v>1.2219178082191782</v>
      </c>
      <c r="I368" s="35">
        <v>8</v>
      </c>
      <c r="J368" s="40">
        <v>0.05</v>
      </c>
      <c r="K368" s="41">
        <f t="shared" si="53"/>
        <v>0.11874999999999999</v>
      </c>
      <c r="L368" s="90">
        <v>48000</v>
      </c>
      <c r="M368" s="90">
        <v>47367.360000000001</v>
      </c>
      <c r="N368" s="42">
        <v>0</v>
      </c>
      <c r="O368" s="43">
        <f t="shared" si="51"/>
        <v>48000</v>
      </c>
      <c r="P368" s="43">
        <f t="shared" si="56"/>
        <v>6964.9315068493152</v>
      </c>
      <c r="Q368" s="43">
        <f t="shared" si="52"/>
        <v>41035.068493150684</v>
      </c>
      <c r="R368" s="40">
        <v>0.05</v>
      </c>
      <c r="S368" s="44">
        <f t="shared" si="55"/>
        <v>38983.315068493146</v>
      </c>
      <c r="T368" s="121"/>
      <c r="W368"/>
      <c r="X368"/>
      <c r="Y368"/>
      <c r="Z368"/>
    </row>
    <row r="369" spans="2:26" ht="15" x14ac:dyDescent="0.2">
      <c r="B369" s="35">
        <v>369</v>
      </c>
      <c r="C369" s="16" t="s">
        <v>341</v>
      </c>
      <c r="D369" s="2" t="s">
        <v>204</v>
      </c>
      <c r="E369" s="37" t="s">
        <v>406</v>
      </c>
      <c r="F369" s="38">
        <v>44211</v>
      </c>
      <c r="G369" s="38">
        <v>44657</v>
      </c>
      <c r="H369" s="39">
        <f t="shared" si="54"/>
        <v>1.2219178082191782</v>
      </c>
      <c r="I369" s="35">
        <v>15</v>
      </c>
      <c r="J369" s="40">
        <v>0.05</v>
      </c>
      <c r="K369" s="41">
        <f t="shared" si="53"/>
        <v>6.3333333333333325E-2</v>
      </c>
      <c r="L369" s="90">
        <v>722000</v>
      </c>
      <c r="M369" s="90">
        <v>712484.03999999992</v>
      </c>
      <c r="N369" s="42">
        <v>0</v>
      </c>
      <c r="O369" s="43">
        <f t="shared" si="51"/>
        <v>722000</v>
      </c>
      <c r="P369" s="43">
        <f t="shared" si="56"/>
        <v>55874.228310502273</v>
      </c>
      <c r="Q369" s="43">
        <f t="shared" si="52"/>
        <v>666125.77168949775</v>
      </c>
      <c r="R369" s="40">
        <v>0.05</v>
      </c>
      <c r="S369" s="44">
        <f t="shared" si="55"/>
        <v>632819.48310502281</v>
      </c>
      <c r="T369" s="121"/>
      <c r="W369"/>
      <c r="X369"/>
      <c r="Y369"/>
      <c r="Z369"/>
    </row>
    <row r="370" spans="2:26" ht="25.5" x14ac:dyDescent="0.2">
      <c r="B370" s="35">
        <v>370</v>
      </c>
      <c r="C370" s="16" t="s">
        <v>341</v>
      </c>
      <c r="D370" s="2" t="s">
        <v>204</v>
      </c>
      <c r="E370" s="37" t="s">
        <v>407</v>
      </c>
      <c r="F370" s="38">
        <v>44211</v>
      </c>
      <c r="G370" s="38">
        <v>44657</v>
      </c>
      <c r="H370" s="39">
        <f t="shared" si="54"/>
        <v>1.2219178082191782</v>
      </c>
      <c r="I370" s="35">
        <v>15</v>
      </c>
      <c r="J370" s="40">
        <v>0.05</v>
      </c>
      <c r="K370" s="41">
        <f t="shared" si="53"/>
        <v>6.3333333333333325E-2</v>
      </c>
      <c r="L370" s="90">
        <v>75000</v>
      </c>
      <c r="M370" s="90">
        <v>74011.5</v>
      </c>
      <c r="N370" s="42">
        <v>0</v>
      </c>
      <c r="O370" s="43">
        <f t="shared" si="51"/>
        <v>75000</v>
      </c>
      <c r="P370" s="43">
        <f t="shared" si="56"/>
        <v>5804.1095890410952</v>
      </c>
      <c r="Q370" s="43">
        <f t="shared" si="52"/>
        <v>69195.890410958906</v>
      </c>
      <c r="R370" s="40">
        <v>0.05</v>
      </c>
      <c r="S370" s="44">
        <f t="shared" si="55"/>
        <v>65736.095890410958</v>
      </c>
      <c r="T370" s="121"/>
      <c r="W370"/>
      <c r="X370"/>
      <c r="Y370"/>
      <c r="Z370"/>
    </row>
    <row r="371" spans="2:26" ht="25.5" x14ac:dyDescent="0.2">
      <c r="B371" s="35">
        <v>371</v>
      </c>
      <c r="C371" s="16" t="s">
        <v>341</v>
      </c>
      <c r="D371" s="2" t="s">
        <v>204</v>
      </c>
      <c r="E371" s="37" t="s">
        <v>408</v>
      </c>
      <c r="F371" s="38">
        <v>44252</v>
      </c>
      <c r="G371" s="38">
        <v>44657</v>
      </c>
      <c r="H371" s="39">
        <f t="shared" si="54"/>
        <v>1.1095890410958904</v>
      </c>
      <c r="I371" s="35">
        <v>15</v>
      </c>
      <c r="J371" s="40">
        <v>0.05</v>
      </c>
      <c r="K371" s="41">
        <f t="shared" si="53"/>
        <v>6.3333333333333325E-2</v>
      </c>
      <c r="L371" s="90">
        <v>862984</v>
      </c>
      <c r="M371" s="90">
        <v>857745.94582511077</v>
      </c>
      <c r="N371" s="42">
        <v>0</v>
      </c>
      <c r="O371" s="43">
        <f t="shared" si="51"/>
        <v>862984</v>
      </c>
      <c r="P371" s="43">
        <f t="shared" si="56"/>
        <v>60645.313972602737</v>
      </c>
      <c r="Q371" s="43">
        <f t="shared" si="52"/>
        <v>802338.68602739729</v>
      </c>
      <c r="R371" s="40">
        <v>0.05</v>
      </c>
      <c r="S371" s="44">
        <f t="shared" si="55"/>
        <v>762221.75172602735</v>
      </c>
      <c r="T371" s="121"/>
      <c r="W371"/>
      <c r="X371"/>
      <c r="Y371"/>
      <c r="Z371"/>
    </row>
    <row r="372" spans="2:26" ht="25.5" x14ac:dyDescent="0.2">
      <c r="B372" s="35">
        <v>372</v>
      </c>
      <c r="C372" s="16" t="s">
        <v>341</v>
      </c>
      <c r="D372" s="2" t="s">
        <v>204</v>
      </c>
      <c r="E372" s="37" t="s">
        <v>409</v>
      </c>
      <c r="F372" s="38">
        <v>44252</v>
      </c>
      <c r="G372" s="38">
        <v>44657</v>
      </c>
      <c r="H372" s="39">
        <f t="shared" si="54"/>
        <v>1.1095890410958904</v>
      </c>
      <c r="I372" s="35">
        <v>8</v>
      </c>
      <c r="J372" s="40">
        <v>0.05</v>
      </c>
      <c r="K372" s="41">
        <f t="shared" si="53"/>
        <v>0.11874999999999999</v>
      </c>
      <c r="L372" s="90">
        <v>114000</v>
      </c>
      <c r="M372" s="90">
        <v>113308.05417488924</v>
      </c>
      <c r="N372" s="42">
        <v>0</v>
      </c>
      <c r="O372" s="43">
        <f t="shared" si="51"/>
        <v>114000</v>
      </c>
      <c r="P372" s="43">
        <f t="shared" si="56"/>
        <v>15021.061643835616</v>
      </c>
      <c r="Q372" s="43">
        <f t="shared" si="52"/>
        <v>98978.938356164377</v>
      </c>
      <c r="R372" s="40">
        <v>0.05</v>
      </c>
      <c r="S372" s="44">
        <f t="shared" si="55"/>
        <v>94029.991438356155</v>
      </c>
      <c r="T372" s="121"/>
      <c r="W372"/>
      <c r="X372"/>
      <c r="Y372"/>
      <c r="Z372"/>
    </row>
    <row r="373" spans="2:26" ht="38.25" x14ac:dyDescent="0.2">
      <c r="B373" s="35">
        <v>373</v>
      </c>
      <c r="C373" s="16" t="s">
        <v>341</v>
      </c>
      <c r="D373" s="16" t="s">
        <v>0</v>
      </c>
      <c r="E373" s="37" t="s">
        <v>410</v>
      </c>
      <c r="F373" s="38">
        <v>42125</v>
      </c>
      <c r="G373" s="38">
        <v>44657</v>
      </c>
      <c r="H373" s="39">
        <f t="shared" si="54"/>
        <v>6.9369863013698634</v>
      </c>
      <c r="I373" s="35">
        <v>15</v>
      </c>
      <c r="J373" s="40">
        <v>0.05</v>
      </c>
      <c r="K373" s="41">
        <f t="shared" si="53"/>
        <v>6.3333333333333325E-2</v>
      </c>
      <c r="L373" s="90">
        <v>247500</v>
      </c>
      <c r="M373" s="90">
        <v>154743</v>
      </c>
      <c r="N373" s="42">
        <v>0.17</v>
      </c>
      <c r="O373" s="43">
        <f t="shared" ref="O373:O378" si="57">M373*(1+N373)</f>
        <v>181049.31</v>
      </c>
      <c r="P373" s="43">
        <f t="shared" si="56"/>
        <v>79542.650278356159</v>
      </c>
      <c r="Q373" s="43">
        <f t="shared" si="52"/>
        <v>101506.65972164384</v>
      </c>
      <c r="R373" s="40">
        <v>0.05</v>
      </c>
      <c r="S373" s="44">
        <f t="shared" ref="S373:S378" si="58">IF(L373&lt;=0,0,IF(Q373&lt;=O373*J373,O373*J373,Q373*(1-R373)))</f>
        <v>96431.326735561641</v>
      </c>
      <c r="T373" s="121"/>
      <c r="W373"/>
      <c r="X373"/>
      <c r="Y373"/>
      <c r="Z373"/>
    </row>
    <row r="374" spans="2:26" ht="25.5" x14ac:dyDescent="0.2">
      <c r="B374" s="35">
        <v>374</v>
      </c>
      <c r="C374" s="16" t="s">
        <v>341</v>
      </c>
      <c r="D374" s="16" t="s">
        <v>0</v>
      </c>
      <c r="E374" s="37" t="s">
        <v>411</v>
      </c>
      <c r="F374" s="38">
        <v>43370</v>
      </c>
      <c r="G374" s="38">
        <v>44657</v>
      </c>
      <c r="H374" s="39">
        <f t="shared" si="54"/>
        <v>3.526027397260274</v>
      </c>
      <c r="I374" s="35">
        <v>5</v>
      </c>
      <c r="J374" s="40">
        <v>0.05</v>
      </c>
      <c r="K374" s="41">
        <f t="shared" si="53"/>
        <v>0.19</v>
      </c>
      <c r="L374" s="90">
        <v>33500</v>
      </c>
      <c r="M374" s="90">
        <v>28177</v>
      </c>
      <c r="N374" s="42">
        <v>0.02</v>
      </c>
      <c r="O374" s="43">
        <f t="shared" si="57"/>
        <v>28740.54</v>
      </c>
      <c r="P374" s="43">
        <f t="shared" si="56"/>
        <v>19254.586975890412</v>
      </c>
      <c r="Q374" s="43">
        <f t="shared" si="52"/>
        <v>9485.953024109589</v>
      </c>
      <c r="R374" s="40">
        <v>0.05</v>
      </c>
      <c r="S374" s="44">
        <f t="shared" si="58"/>
        <v>9011.6553729041098</v>
      </c>
      <c r="T374" s="121"/>
      <c r="W374"/>
      <c r="X374"/>
      <c r="Y374"/>
      <c r="Z374"/>
    </row>
    <row r="375" spans="2:26" s="193" customFormat="1" ht="25.5" x14ac:dyDescent="0.2">
      <c r="B375" s="185">
        <v>375</v>
      </c>
      <c r="C375" s="198" t="s">
        <v>341</v>
      </c>
      <c r="D375" s="198" t="s">
        <v>0</v>
      </c>
      <c r="E375" s="186" t="s">
        <v>412</v>
      </c>
      <c r="F375" s="59">
        <v>43580</v>
      </c>
      <c r="G375" s="38">
        <v>44657</v>
      </c>
      <c r="H375" s="39">
        <f t="shared" si="54"/>
        <v>2.9506849315068493</v>
      </c>
      <c r="I375" s="35">
        <v>5</v>
      </c>
      <c r="J375" s="40">
        <v>0.05</v>
      </c>
      <c r="K375" s="41">
        <f t="shared" si="53"/>
        <v>0.19</v>
      </c>
      <c r="L375" s="90">
        <v>106000</v>
      </c>
      <c r="M375" s="90">
        <v>93020</v>
      </c>
      <c r="N375" s="189">
        <v>0</v>
      </c>
      <c r="O375" s="190">
        <f t="shared" si="57"/>
        <v>93020</v>
      </c>
      <c r="P375" s="190">
        <f t="shared" si="56"/>
        <v>52149.81534246575</v>
      </c>
      <c r="Q375" s="190">
        <f t="shared" si="52"/>
        <v>40870.18465753425</v>
      </c>
      <c r="R375" s="187">
        <v>0.05</v>
      </c>
      <c r="S375" s="191">
        <f t="shared" si="58"/>
        <v>38826.675424657536</v>
      </c>
      <c r="T375" s="192"/>
    </row>
    <row r="376" spans="2:26" s="193" customFormat="1" ht="15" x14ac:dyDescent="0.2">
      <c r="B376" s="185">
        <v>376</v>
      </c>
      <c r="C376" s="198" t="s">
        <v>341</v>
      </c>
      <c r="D376" s="198" t="s">
        <v>0</v>
      </c>
      <c r="E376" s="186" t="s">
        <v>413</v>
      </c>
      <c r="F376" s="59">
        <v>43657</v>
      </c>
      <c r="G376" s="38">
        <v>44657</v>
      </c>
      <c r="H376" s="39">
        <f t="shared" si="54"/>
        <v>2.7397260273972601</v>
      </c>
      <c r="I376" s="35">
        <v>5</v>
      </c>
      <c r="J376" s="40">
        <v>0.05</v>
      </c>
      <c r="K376" s="41">
        <f t="shared" si="53"/>
        <v>0.19</v>
      </c>
      <c r="L376" s="90">
        <v>25404</v>
      </c>
      <c r="M376" s="90">
        <v>22632</v>
      </c>
      <c r="N376" s="189">
        <v>0</v>
      </c>
      <c r="O376" s="190">
        <f t="shared" si="57"/>
        <v>22632</v>
      </c>
      <c r="P376" s="190">
        <f t="shared" si="56"/>
        <v>11781.04109589041</v>
      </c>
      <c r="Q376" s="190">
        <f t="shared" si="52"/>
        <v>10850.95890410959</v>
      </c>
      <c r="R376" s="187">
        <v>0.05</v>
      </c>
      <c r="S376" s="191">
        <f t="shared" si="58"/>
        <v>10308.410958904109</v>
      </c>
      <c r="T376" s="192"/>
    </row>
    <row r="377" spans="2:26" s="193" customFormat="1" ht="15" x14ac:dyDescent="0.2">
      <c r="B377" s="185">
        <v>377</v>
      </c>
      <c r="C377" s="198" t="s">
        <v>341</v>
      </c>
      <c r="D377" s="198" t="s">
        <v>0</v>
      </c>
      <c r="E377" s="186" t="s">
        <v>413</v>
      </c>
      <c r="F377" s="59">
        <v>43693</v>
      </c>
      <c r="G377" s="38">
        <v>44657</v>
      </c>
      <c r="H377" s="39">
        <f t="shared" si="54"/>
        <v>2.6410958904109587</v>
      </c>
      <c r="I377" s="35">
        <v>5</v>
      </c>
      <c r="J377" s="40">
        <v>0.05</v>
      </c>
      <c r="K377" s="41">
        <f t="shared" si="53"/>
        <v>0.19</v>
      </c>
      <c r="L377" s="90">
        <v>85189</v>
      </c>
      <c r="M377" s="90">
        <v>76422.861251159396</v>
      </c>
      <c r="N377" s="189">
        <v>0</v>
      </c>
      <c r="O377" s="190">
        <f t="shared" si="57"/>
        <v>76422.861251159396</v>
      </c>
      <c r="P377" s="190">
        <f t="shared" si="56"/>
        <v>38349.619908937959</v>
      </c>
      <c r="Q377" s="190">
        <f t="shared" si="52"/>
        <v>38073.241342221438</v>
      </c>
      <c r="R377" s="187">
        <v>0.05</v>
      </c>
      <c r="S377" s="191">
        <f t="shared" si="58"/>
        <v>36169.579275110365</v>
      </c>
      <c r="T377" s="192"/>
    </row>
    <row r="378" spans="2:26" s="193" customFormat="1" ht="25.5" x14ac:dyDescent="0.2">
      <c r="B378" s="185">
        <v>378</v>
      </c>
      <c r="C378" s="198" t="s">
        <v>341</v>
      </c>
      <c r="D378" s="198" t="s">
        <v>0</v>
      </c>
      <c r="E378" s="186" t="s">
        <v>414</v>
      </c>
      <c r="F378" s="59">
        <v>43693</v>
      </c>
      <c r="G378" s="38">
        <v>44657</v>
      </c>
      <c r="H378" s="39">
        <f t="shared" si="54"/>
        <v>2.6410958904109587</v>
      </c>
      <c r="I378" s="35">
        <v>5</v>
      </c>
      <c r="J378" s="40">
        <v>0.05</v>
      </c>
      <c r="K378" s="41">
        <f t="shared" si="53"/>
        <v>0.19</v>
      </c>
      <c r="L378" s="90">
        <v>107800</v>
      </c>
      <c r="M378" s="90">
        <v>96707.138748840618</v>
      </c>
      <c r="N378" s="189">
        <v>0</v>
      </c>
      <c r="O378" s="190">
        <f t="shared" si="57"/>
        <v>96707.138748840618</v>
      </c>
      <c r="P378" s="190">
        <f t="shared" si="56"/>
        <v>48528.437077363422</v>
      </c>
      <c r="Q378" s="190">
        <f t="shared" si="52"/>
        <v>48178.701671477196</v>
      </c>
      <c r="R378" s="187">
        <v>0.05</v>
      </c>
      <c r="S378" s="191">
        <f t="shared" si="58"/>
        <v>45769.766587903337</v>
      </c>
      <c r="T378" s="192"/>
    </row>
    <row r="379" spans="2:26" ht="15" x14ac:dyDescent="0.2">
      <c r="B379" s="35">
        <v>379</v>
      </c>
      <c r="C379" s="16" t="s">
        <v>341</v>
      </c>
      <c r="D379" s="36" t="s">
        <v>1</v>
      </c>
      <c r="E379" s="37" t="s">
        <v>63</v>
      </c>
      <c r="F379" s="38">
        <v>41395</v>
      </c>
      <c r="G379" s="38">
        <v>44657</v>
      </c>
      <c r="H379" s="39">
        <f t="shared" si="54"/>
        <v>8.9369863013698634</v>
      </c>
      <c r="I379" s="35">
        <v>5</v>
      </c>
      <c r="J379" s="40">
        <v>0.05</v>
      </c>
      <c r="K379" s="41">
        <f t="shared" si="53"/>
        <v>0.19</v>
      </c>
      <c r="L379" s="90">
        <v>60000</v>
      </c>
      <c r="M379" s="90">
        <v>29928</v>
      </c>
      <c r="N379" s="42">
        <v>0</v>
      </c>
      <c r="O379" s="43">
        <f t="shared" si="51"/>
        <v>60000</v>
      </c>
      <c r="P379" s="43">
        <f t="shared" si="56"/>
        <v>101881.64383561644</v>
      </c>
      <c r="Q379" s="43">
        <f t="shared" si="52"/>
        <v>0</v>
      </c>
      <c r="R379" s="40">
        <v>0.05</v>
      </c>
      <c r="S379" s="44">
        <f t="shared" si="55"/>
        <v>3000</v>
      </c>
      <c r="T379" s="121"/>
      <c r="W379"/>
      <c r="X379">
        <v>29928</v>
      </c>
      <c r="Y379"/>
      <c r="Z379" s="124">
        <f>M379-X379</f>
        <v>0</v>
      </c>
    </row>
    <row r="380" spans="2:26" ht="15" x14ac:dyDescent="0.2">
      <c r="B380" s="35">
        <v>380</v>
      </c>
      <c r="C380" s="16" t="s">
        <v>341</v>
      </c>
      <c r="D380" s="36" t="s">
        <v>1</v>
      </c>
      <c r="E380" s="37" t="s">
        <v>63</v>
      </c>
      <c r="F380" s="38">
        <v>41426</v>
      </c>
      <c r="G380" s="38">
        <v>44657</v>
      </c>
      <c r="H380" s="39">
        <f t="shared" si="54"/>
        <v>8.8520547945205479</v>
      </c>
      <c r="I380" s="35">
        <v>5</v>
      </c>
      <c r="J380" s="40">
        <v>0.05</v>
      </c>
      <c r="K380" s="41">
        <f t="shared" si="53"/>
        <v>0.19</v>
      </c>
      <c r="L380" s="90">
        <v>1172020</v>
      </c>
      <c r="M380" s="90">
        <v>590907</v>
      </c>
      <c r="N380" s="42">
        <v>0</v>
      </c>
      <c r="O380" s="43">
        <f t="shared" si="51"/>
        <v>1172020</v>
      </c>
      <c r="P380" s="43">
        <f t="shared" si="56"/>
        <v>1971209.1994520547</v>
      </c>
      <c r="Q380" s="43">
        <f t="shared" si="52"/>
        <v>0</v>
      </c>
      <c r="R380" s="40">
        <v>0.05</v>
      </c>
      <c r="S380" s="44">
        <f t="shared" si="55"/>
        <v>58601</v>
      </c>
      <c r="T380" s="121"/>
      <c r="W380"/>
      <c r="X380">
        <v>590907</v>
      </c>
      <c r="Y380"/>
      <c r="Z380" s="124">
        <f t="shared" ref="Z380:Z389" si="59">M380-X380</f>
        <v>0</v>
      </c>
    </row>
    <row r="381" spans="2:26" ht="15" x14ac:dyDescent="0.2">
      <c r="B381" s="35">
        <v>381</v>
      </c>
      <c r="C381" s="16" t="s">
        <v>341</v>
      </c>
      <c r="D381" s="36" t="s">
        <v>1</v>
      </c>
      <c r="E381" s="37" t="s">
        <v>63</v>
      </c>
      <c r="F381" s="38">
        <v>41440</v>
      </c>
      <c r="G381" s="38">
        <v>44657</v>
      </c>
      <c r="H381" s="39">
        <f t="shared" si="54"/>
        <v>8.8136986301369866</v>
      </c>
      <c r="I381" s="35">
        <v>5</v>
      </c>
      <c r="J381" s="40">
        <v>0.05</v>
      </c>
      <c r="K381" s="41">
        <f t="shared" si="53"/>
        <v>0.19</v>
      </c>
      <c r="L381" s="90">
        <v>265500</v>
      </c>
      <c r="M381" s="90">
        <v>134505</v>
      </c>
      <c r="N381" s="42">
        <v>0</v>
      </c>
      <c r="O381" s="43">
        <f t="shared" si="51"/>
        <v>265500</v>
      </c>
      <c r="P381" s="43">
        <f t="shared" si="56"/>
        <v>444607.0273972603</v>
      </c>
      <c r="Q381" s="43">
        <f t="shared" si="52"/>
        <v>0</v>
      </c>
      <c r="R381" s="40">
        <v>0.05</v>
      </c>
      <c r="S381" s="44">
        <f t="shared" si="55"/>
        <v>13275</v>
      </c>
      <c r="T381" s="121"/>
      <c r="W381"/>
      <c r="X381">
        <v>134505</v>
      </c>
      <c r="Y381"/>
      <c r="Z381" s="124">
        <f t="shared" si="59"/>
        <v>0</v>
      </c>
    </row>
    <row r="382" spans="2:26" ht="15" x14ac:dyDescent="0.2">
      <c r="B382" s="35">
        <v>382</v>
      </c>
      <c r="C382" s="16" t="s">
        <v>341</v>
      </c>
      <c r="D382" s="36" t="s">
        <v>1</v>
      </c>
      <c r="E382" s="37" t="s">
        <v>63</v>
      </c>
      <c r="F382" s="38">
        <v>41487</v>
      </c>
      <c r="G382" s="38">
        <v>44657</v>
      </c>
      <c r="H382" s="39">
        <f t="shared" si="54"/>
        <v>8.6849315068493151</v>
      </c>
      <c r="I382" s="35">
        <v>5</v>
      </c>
      <c r="J382" s="40">
        <v>0.05</v>
      </c>
      <c r="K382" s="41">
        <f t="shared" si="53"/>
        <v>0.19</v>
      </c>
      <c r="L382" s="90">
        <v>516171</v>
      </c>
      <c r="M382" s="90">
        <v>265701</v>
      </c>
      <c r="N382" s="42">
        <v>0</v>
      </c>
      <c r="O382" s="43">
        <f t="shared" si="51"/>
        <v>516171</v>
      </c>
      <c r="P382" s="43">
        <f t="shared" si="56"/>
        <v>851752.85835616442</v>
      </c>
      <c r="Q382" s="43">
        <f t="shared" si="52"/>
        <v>0</v>
      </c>
      <c r="R382" s="40">
        <v>0.05</v>
      </c>
      <c r="S382" s="44">
        <f t="shared" si="55"/>
        <v>25808.550000000003</v>
      </c>
      <c r="T382" s="121"/>
      <c r="W382"/>
      <c r="X382">
        <v>265701</v>
      </c>
      <c r="Y382"/>
      <c r="Z382" s="124">
        <f t="shared" si="59"/>
        <v>0</v>
      </c>
    </row>
    <row r="383" spans="2:26" ht="15" x14ac:dyDescent="0.2">
      <c r="B383" s="35">
        <v>383</v>
      </c>
      <c r="C383" s="16" t="s">
        <v>341</v>
      </c>
      <c r="D383" s="36" t="s">
        <v>1</v>
      </c>
      <c r="E383" s="37" t="s">
        <v>63</v>
      </c>
      <c r="F383" s="38">
        <v>41470</v>
      </c>
      <c r="G383" s="38">
        <v>44657</v>
      </c>
      <c r="H383" s="39">
        <f t="shared" si="54"/>
        <v>8.7315068493150694</v>
      </c>
      <c r="I383" s="35">
        <v>5</v>
      </c>
      <c r="J383" s="40">
        <v>0.05</v>
      </c>
      <c r="K383" s="41">
        <f t="shared" si="53"/>
        <v>0.19</v>
      </c>
      <c r="L383" s="90">
        <v>418000</v>
      </c>
      <c r="M383" s="90">
        <v>213938</v>
      </c>
      <c r="N383" s="42">
        <v>0</v>
      </c>
      <c r="O383" s="43">
        <f t="shared" si="51"/>
        <v>418000</v>
      </c>
      <c r="P383" s="43">
        <f t="shared" si="56"/>
        <v>693456.27397260279</v>
      </c>
      <c r="Q383" s="43">
        <f t="shared" si="52"/>
        <v>0</v>
      </c>
      <c r="R383" s="40">
        <v>0.05</v>
      </c>
      <c r="S383" s="44">
        <f t="shared" si="55"/>
        <v>20900</v>
      </c>
      <c r="T383" s="121"/>
      <c r="W383"/>
      <c r="X383">
        <v>213938</v>
      </c>
      <c r="Y383"/>
      <c r="Z383" s="124">
        <f t="shared" si="59"/>
        <v>0</v>
      </c>
    </row>
    <row r="384" spans="2:26" ht="15" x14ac:dyDescent="0.2">
      <c r="B384" s="35">
        <v>384</v>
      </c>
      <c r="C384" s="16" t="s">
        <v>341</v>
      </c>
      <c r="D384" s="36" t="s">
        <v>1</v>
      </c>
      <c r="E384" s="37" t="s">
        <v>63</v>
      </c>
      <c r="F384" s="38">
        <v>41654</v>
      </c>
      <c r="G384" s="38">
        <v>44657</v>
      </c>
      <c r="H384" s="39">
        <f t="shared" si="54"/>
        <v>8.2273972602739729</v>
      </c>
      <c r="I384" s="35">
        <v>5</v>
      </c>
      <c r="J384" s="40">
        <v>0.05</v>
      </c>
      <c r="K384" s="41">
        <f t="shared" si="53"/>
        <v>0.19</v>
      </c>
      <c r="L384" s="90">
        <v>0</v>
      </c>
      <c r="M384" s="90">
        <v>0</v>
      </c>
      <c r="N384" s="42">
        <v>0</v>
      </c>
      <c r="O384" s="43">
        <f t="shared" ref="O384:O422" si="60">L384*(1+N384)</f>
        <v>0</v>
      </c>
      <c r="P384" s="43">
        <f t="shared" si="56"/>
        <v>0</v>
      </c>
      <c r="Q384" s="43">
        <f t="shared" ref="Q384:Q422" si="61">MAX(O384-P384,0)</f>
        <v>0</v>
      </c>
      <c r="R384" s="40">
        <v>0.05</v>
      </c>
      <c r="S384" s="44">
        <f t="shared" si="55"/>
        <v>0</v>
      </c>
      <c r="T384" s="121"/>
      <c r="W384"/>
      <c r="X384"/>
      <c r="Y384"/>
      <c r="Z384" s="124">
        <f t="shared" si="59"/>
        <v>0</v>
      </c>
    </row>
    <row r="385" spans="2:26" ht="15" x14ac:dyDescent="0.2">
      <c r="B385" s="35">
        <v>385</v>
      </c>
      <c r="C385" s="16" t="s">
        <v>341</v>
      </c>
      <c r="D385" s="36" t="s">
        <v>1</v>
      </c>
      <c r="E385" s="37" t="s">
        <v>415</v>
      </c>
      <c r="F385" s="38">
        <v>41852</v>
      </c>
      <c r="G385" s="38">
        <v>44657</v>
      </c>
      <c r="H385" s="39">
        <f t="shared" si="54"/>
        <v>7.6849315068493151</v>
      </c>
      <c r="I385" s="35">
        <v>15</v>
      </c>
      <c r="J385" s="40">
        <v>0.05</v>
      </c>
      <c r="K385" s="41">
        <f t="shared" si="53"/>
        <v>6.3333333333333325E-2</v>
      </c>
      <c r="L385" s="90">
        <v>0</v>
      </c>
      <c r="M385" s="90">
        <v>0</v>
      </c>
      <c r="N385" s="42">
        <v>0.06</v>
      </c>
      <c r="O385" s="43">
        <f t="shared" si="60"/>
        <v>0</v>
      </c>
      <c r="P385" s="43">
        <f t="shared" si="56"/>
        <v>0</v>
      </c>
      <c r="Q385" s="43">
        <f t="shared" si="61"/>
        <v>0</v>
      </c>
      <c r="R385" s="40">
        <v>0.05</v>
      </c>
      <c r="S385" s="44">
        <f t="shared" si="55"/>
        <v>0</v>
      </c>
      <c r="T385" s="121"/>
      <c r="W385"/>
      <c r="X385"/>
      <c r="Y385"/>
      <c r="Z385" s="124">
        <f t="shared" si="59"/>
        <v>0</v>
      </c>
    </row>
    <row r="386" spans="2:26" ht="25.5" x14ac:dyDescent="0.2">
      <c r="B386" s="35">
        <v>386</v>
      </c>
      <c r="C386" s="16" t="s">
        <v>341</v>
      </c>
      <c r="D386" s="36" t="s">
        <v>1</v>
      </c>
      <c r="E386" s="37" t="s">
        <v>331</v>
      </c>
      <c r="F386" s="38">
        <v>42217</v>
      </c>
      <c r="G386" s="38">
        <v>44657</v>
      </c>
      <c r="H386" s="39">
        <f t="shared" si="54"/>
        <v>6.6849315068493151</v>
      </c>
      <c r="I386" s="35">
        <v>10</v>
      </c>
      <c r="J386" s="40">
        <v>0.05</v>
      </c>
      <c r="K386" s="41">
        <f t="shared" si="53"/>
        <v>9.5000000000000001E-2</v>
      </c>
      <c r="L386" s="90">
        <v>100000</v>
      </c>
      <c r="M386" s="90">
        <v>64118</v>
      </c>
      <c r="N386" s="42">
        <v>0.08</v>
      </c>
      <c r="O386" s="43">
        <f t="shared" si="60"/>
        <v>108000</v>
      </c>
      <c r="P386" s="43">
        <f t="shared" si="56"/>
        <v>68587.397260273967</v>
      </c>
      <c r="Q386" s="43">
        <f t="shared" si="61"/>
        <v>39412.602739726033</v>
      </c>
      <c r="R386" s="40">
        <v>0.05</v>
      </c>
      <c r="S386" s="44">
        <f t="shared" si="55"/>
        <v>37441.972602739726</v>
      </c>
      <c r="T386" s="121"/>
      <c r="W386"/>
      <c r="X386">
        <v>64118</v>
      </c>
      <c r="Y386"/>
      <c r="Z386" s="124">
        <f t="shared" si="59"/>
        <v>0</v>
      </c>
    </row>
    <row r="387" spans="2:26" s="193" customFormat="1" ht="15" x14ac:dyDescent="0.2">
      <c r="B387" s="185">
        <v>387</v>
      </c>
      <c r="C387" s="198" t="s">
        <v>341</v>
      </c>
      <c r="D387" s="184" t="s">
        <v>1</v>
      </c>
      <c r="E387" s="186" t="s">
        <v>416</v>
      </c>
      <c r="F387" s="59">
        <v>42278</v>
      </c>
      <c r="G387" s="38">
        <v>44657</v>
      </c>
      <c r="H387" s="39">
        <f t="shared" si="54"/>
        <v>6.5178082191780824</v>
      </c>
      <c r="I387" s="35">
        <v>20</v>
      </c>
      <c r="J387" s="40">
        <v>0.05</v>
      </c>
      <c r="K387" s="41">
        <f t="shared" si="53"/>
        <v>4.7500000000000001E-2</v>
      </c>
      <c r="L387" s="90">
        <v>1712687</v>
      </c>
      <c r="M387" s="90">
        <v>1116266.7565575219</v>
      </c>
      <c r="N387" s="189">
        <v>0.14000000000000001</v>
      </c>
      <c r="O387" s="190">
        <f t="shared" si="60"/>
        <v>1952463.1800000002</v>
      </c>
      <c r="P387" s="190">
        <f t="shared" si="56"/>
        <v>604474.57670671237</v>
      </c>
      <c r="Q387" s="190">
        <f t="shared" si="61"/>
        <v>1347988.6032932878</v>
      </c>
      <c r="R387" s="187">
        <v>0.05</v>
      </c>
      <c r="S387" s="191">
        <f t="shared" si="55"/>
        <v>1280589.1731286233</v>
      </c>
      <c r="T387" s="192"/>
      <c r="U387" s="199"/>
      <c r="V387" s="90"/>
      <c r="W387" s="200"/>
      <c r="X387" s="200">
        <f ca="1">V387*$X$387</f>
        <v>1116266.7565575219</v>
      </c>
      <c r="Z387" s="201">
        <f t="shared" ca="1" si="59"/>
        <v>0</v>
      </c>
    </row>
    <row r="388" spans="2:26" s="193" customFormat="1" ht="25.5" x14ac:dyDescent="0.2">
      <c r="B388" s="185">
        <v>388</v>
      </c>
      <c r="C388" s="198" t="s">
        <v>341</v>
      </c>
      <c r="D388" s="184" t="s">
        <v>1</v>
      </c>
      <c r="E388" s="186" t="s">
        <v>417</v>
      </c>
      <c r="F388" s="59">
        <v>42278</v>
      </c>
      <c r="G388" s="38">
        <v>44657</v>
      </c>
      <c r="H388" s="39">
        <f t="shared" si="54"/>
        <v>6.5178082191780824</v>
      </c>
      <c r="I388" s="35">
        <v>20</v>
      </c>
      <c r="J388" s="40">
        <v>0.05</v>
      </c>
      <c r="K388" s="41">
        <f t="shared" si="53"/>
        <v>4.7500000000000001E-2</v>
      </c>
      <c r="L388" s="90">
        <v>13918</v>
      </c>
      <c r="M388" s="90">
        <v>9071.2434424781586</v>
      </c>
      <c r="N388" s="189">
        <v>0</v>
      </c>
      <c r="O388" s="190">
        <f t="shared" si="60"/>
        <v>13918</v>
      </c>
      <c r="P388" s="190">
        <f t="shared" si="56"/>
        <v>4308.9556027397266</v>
      </c>
      <c r="Q388" s="190">
        <f t="shared" si="61"/>
        <v>9609.0443972602734</v>
      </c>
      <c r="R388" s="187">
        <v>0.05</v>
      </c>
      <c r="S388" s="191">
        <f t="shared" si="55"/>
        <v>9128.5921773972586</v>
      </c>
      <c r="T388" s="192"/>
      <c r="U388" s="199"/>
      <c r="V388" s="90"/>
      <c r="W388" s="200"/>
      <c r="X388" s="200">
        <f ca="1">V388*$X$387</f>
        <v>9071.2434424781586</v>
      </c>
      <c r="Z388" s="201">
        <f t="shared" ca="1" si="59"/>
        <v>0</v>
      </c>
    </row>
    <row r="389" spans="2:26" ht="25.5" x14ac:dyDescent="0.2">
      <c r="B389" s="35">
        <v>389</v>
      </c>
      <c r="C389" s="16" t="s">
        <v>341</v>
      </c>
      <c r="D389" s="36" t="s">
        <v>1</v>
      </c>
      <c r="E389" s="37" t="s">
        <v>418</v>
      </c>
      <c r="F389" s="38">
        <v>42809</v>
      </c>
      <c r="G389" s="38">
        <v>44657</v>
      </c>
      <c r="H389" s="39">
        <f t="shared" si="54"/>
        <v>5.0630136986301366</v>
      </c>
      <c r="I389" s="35">
        <v>10</v>
      </c>
      <c r="J389" s="40">
        <v>0.05</v>
      </c>
      <c r="K389" s="41">
        <f t="shared" ref="K389:K432" si="62">(1-J389)/I389</f>
        <v>9.5000000000000001E-2</v>
      </c>
      <c r="L389" s="90">
        <v>220000</v>
      </c>
      <c r="M389" s="90">
        <v>163647</v>
      </c>
      <c r="N389" s="42">
        <v>0.05</v>
      </c>
      <c r="O389" s="43">
        <f t="shared" si="60"/>
        <v>231000</v>
      </c>
      <c r="P389" s="43">
        <f t="shared" si="56"/>
        <v>111107.83561643834</v>
      </c>
      <c r="Q389" s="43">
        <f t="shared" si="61"/>
        <v>119892.16438356166</v>
      </c>
      <c r="R389" s="40">
        <v>0.05</v>
      </c>
      <c r="S389" s="44">
        <f t="shared" si="55"/>
        <v>113897.55616438357</v>
      </c>
      <c r="T389" s="121"/>
      <c r="W389"/>
      <c r="X389">
        <v>163647</v>
      </c>
      <c r="Y389"/>
      <c r="Z389" s="124">
        <f t="shared" si="59"/>
        <v>0</v>
      </c>
    </row>
    <row r="390" spans="2:26" s="193" customFormat="1" ht="25.5" x14ac:dyDescent="0.2">
      <c r="B390" s="185">
        <v>390</v>
      </c>
      <c r="C390" s="198" t="s">
        <v>341</v>
      </c>
      <c r="D390" s="184" t="s">
        <v>1</v>
      </c>
      <c r="E390" s="186" t="s">
        <v>419</v>
      </c>
      <c r="F390" s="59">
        <v>42824</v>
      </c>
      <c r="G390" s="38">
        <v>44657</v>
      </c>
      <c r="H390" s="39">
        <f t="shared" ref="H390:H432" si="63">(G390-F390)/(EDATE(G390,12)-G390)</f>
        <v>5.021917808219178</v>
      </c>
      <c r="I390" s="35">
        <v>15</v>
      </c>
      <c r="J390" s="40">
        <v>0.05</v>
      </c>
      <c r="K390" s="41">
        <f t="shared" si="62"/>
        <v>6.3333333333333325E-2</v>
      </c>
      <c r="L390" s="90">
        <v>232000</v>
      </c>
      <c r="M390" s="90">
        <v>173177.06688667272</v>
      </c>
      <c r="N390" s="189">
        <v>0.05</v>
      </c>
      <c r="O390" s="190">
        <f t="shared" si="60"/>
        <v>243600</v>
      </c>
      <c r="P390" s="190">
        <f t="shared" si="56"/>
        <v>77478.147945205463</v>
      </c>
      <c r="Q390" s="190">
        <f t="shared" si="61"/>
        <v>166121.85205479455</v>
      </c>
      <c r="R390" s="187">
        <v>0.05</v>
      </c>
      <c r="S390" s="191">
        <f t="shared" ref="S390:S432" si="64">IF(M390&lt;=0,0,IF(Q390&lt;=O390*J390,O390*J390,Q390*(1-R390)))</f>
        <v>157815.75945205483</v>
      </c>
      <c r="T390" s="192"/>
      <c r="V390" s="195">
        <f>SUM(M390:M391)</f>
        <v>1185244</v>
      </c>
      <c r="X390" s="202">
        <v>1185244</v>
      </c>
      <c r="Z390" s="201">
        <f>V390-X390</f>
        <v>0</v>
      </c>
    </row>
    <row r="391" spans="2:26" ht="25.5" x14ac:dyDescent="0.2">
      <c r="B391" s="35">
        <v>391</v>
      </c>
      <c r="C391" s="16" t="s">
        <v>341</v>
      </c>
      <c r="D391" s="36" t="s">
        <v>1</v>
      </c>
      <c r="E391" s="37" t="s">
        <v>420</v>
      </c>
      <c r="F391" s="38">
        <v>42824</v>
      </c>
      <c r="G391" s="38">
        <v>44657</v>
      </c>
      <c r="H391" s="39">
        <f t="shared" si="63"/>
        <v>5.021917808219178</v>
      </c>
      <c r="I391" s="35">
        <v>20</v>
      </c>
      <c r="J391" s="40">
        <v>0.05</v>
      </c>
      <c r="K391" s="41">
        <f t="shared" si="62"/>
        <v>4.7500000000000001E-2</v>
      </c>
      <c r="L391" s="90">
        <v>1355835</v>
      </c>
      <c r="M391" s="90">
        <v>1012066.9331133274</v>
      </c>
      <c r="N391" s="42">
        <v>0.09</v>
      </c>
      <c r="O391" s="43">
        <f t="shared" si="60"/>
        <v>1477860.1500000001</v>
      </c>
      <c r="P391" s="43">
        <f t="shared" si="56"/>
        <v>352530.37975376716</v>
      </c>
      <c r="Q391" s="43">
        <f t="shared" si="61"/>
        <v>1125329.7702462329</v>
      </c>
      <c r="R391" s="40">
        <v>0.05</v>
      </c>
      <c r="S391" s="44">
        <f t="shared" si="64"/>
        <v>1069063.2817339213</v>
      </c>
      <c r="T391" s="121"/>
      <c r="V391" s="140"/>
      <c r="W391"/>
      <c r="X391" s="141"/>
      <c r="Y391"/>
      <c r="Z391" s="124">
        <f t="shared" ref="Z391:Z396" si="65">V391-X391</f>
        <v>0</v>
      </c>
    </row>
    <row r="392" spans="2:26" ht="15" x14ac:dyDescent="0.2">
      <c r="B392" s="35">
        <v>392</v>
      </c>
      <c r="C392" s="16" t="s">
        <v>341</v>
      </c>
      <c r="D392" s="36" t="s">
        <v>1</v>
      </c>
      <c r="E392" s="37" t="s">
        <v>421</v>
      </c>
      <c r="F392" s="38">
        <v>43182</v>
      </c>
      <c r="G392" s="38">
        <v>44657</v>
      </c>
      <c r="H392" s="39">
        <f t="shared" si="63"/>
        <v>4.0410958904109586</v>
      </c>
      <c r="I392" s="35">
        <v>10</v>
      </c>
      <c r="J392" s="40">
        <v>0.05</v>
      </c>
      <c r="K392" s="41">
        <f t="shared" si="62"/>
        <v>9.5000000000000001E-2</v>
      </c>
      <c r="L392" s="90">
        <v>200000</v>
      </c>
      <c r="M392" s="90">
        <v>161742.44961240308</v>
      </c>
      <c r="N392" s="42">
        <v>0.04</v>
      </c>
      <c r="O392" s="43">
        <f t="shared" si="60"/>
        <v>208000</v>
      </c>
      <c r="P392" s="43">
        <f t="shared" si="56"/>
        <v>79852.054794520547</v>
      </c>
      <c r="Q392" s="43">
        <f t="shared" si="61"/>
        <v>128147.94520547945</v>
      </c>
      <c r="R392" s="40">
        <v>0.05</v>
      </c>
      <c r="S392" s="44">
        <f t="shared" si="64"/>
        <v>121740.54794520547</v>
      </c>
      <c r="T392" s="121"/>
      <c r="V392" s="140">
        <f>SUM(M392:M396)</f>
        <v>2608097</v>
      </c>
      <c r="W392"/>
      <c r="X392" s="141">
        <v>2608097</v>
      </c>
      <c r="Y392"/>
      <c r="Z392" s="124">
        <f t="shared" si="65"/>
        <v>0</v>
      </c>
    </row>
    <row r="393" spans="2:26" ht="25.5" x14ac:dyDescent="0.2">
      <c r="B393" s="35">
        <v>393</v>
      </c>
      <c r="C393" s="16" t="s">
        <v>341</v>
      </c>
      <c r="D393" s="36" t="s">
        <v>1</v>
      </c>
      <c r="E393" s="37" t="s">
        <v>422</v>
      </c>
      <c r="F393" s="38">
        <v>43182</v>
      </c>
      <c r="G393" s="38">
        <v>44657</v>
      </c>
      <c r="H393" s="39">
        <f t="shared" si="63"/>
        <v>4.0410958904109586</v>
      </c>
      <c r="I393" s="35">
        <v>15</v>
      </c>
      <c r="J393" s="40">
        <v>0.05</v>
      </c>
      <c r="K393" s="41">
        <f t="shared" si="62"/>
        <v>6.3333333333333325E-2</v>
      </c>
      <c r="L393" s="90">
        <v>850000</v>
      </c>
      <c r="M393" s="90">
        <v>687405.41085271328</v>
      </c>
      <c r="N393" s="42">
        <v>0.1</v>
      </c>
      <c r="O393" s="43">
        <f t="shared" si="60"/>
        <v>935000.00000000012</v>
      </c>
      <c r="P393" s="43">
        <f t="shared" si="56"/>
        <v>239300.22831050225</v>
      </c>
      <c r="Q393" s="43">
        <f t="shared" si="61"/>
        <v>695699.77168949787</v>
      </c>
      <c r="R393" s="40">
        <v>0.05</v>
      </c>
      <c r="S393" s="44">
        <f t="shared" si="64"/>
        <v>660914.78310502297</v>
      </c>
      <c r="T393" s="121"/>
      <c r="V393" s="140"/>
      <c r="W393"/>
      <c r="X393" s="141"/>
      <c r="Y393"/>
      <c r="Z393" s="124">
        <f t="shared" si="65"/>
        <v>0</v>
      </c>
    </row>
    <row r="394" spans="2:26" ht="15" x14ac:dyDescent="0.2">
      <c r="B394" s="35">
        <v>394</v>
      </c>
      <c r="C394" s="16" t="s">
        <v>341</v>
      </c>
      <c r="D394" s="36" t="s">
        <v>1</v>
      </c>
      <c r="E394" s="37" t="s">
        <v>423</v>
      </c>
      <c r="F394" s="38">
        <v>43182</v>
      </c>
      <c r="G394" s="38">
        <v>44657</v>
      </c>
      <c r="H394" s="39">
        <f t="shared" si="63"/>
        <v>4.0410958904109586</v>
      </c>
      <c r="I394" s="35">
        <v>10</v>
      </c>
      <c r="J394" s="40">
        <v>0.05</v>
      </c>
      <c r="K394" s="41">
        <f t="shared" si="62"/>
        <v>9.5000000000000001E-2</v>
      </c>
      <c r="L394" s="90">
        <v>300000</v>
      </c>
      <c r="M394" s="90">
        <v>242613.67441860464</v>
      </c>
      <c r="N394" s="42">
        <v>0.04</v>
      </c>
      <c r="O394" s="43">
        <f t="shared" si="60"/>
        <v>312000</v>
      </c>
      <c r="P394" s="43">
        <f t="shared" ref="P394:P422" si="66">O394*K394*H394</f>
        <v>119778.08219178082</v>
      </c>
      <c r="Q394" s="43">
        <f t="shared" si="61"/>
        <v>192221.91780821918</v>
      </c>
      <c r="R394" s="40">
        <v>0.05</v>
      </c>
      <c r="S394" s="44">
        <f t="shared" si="64"/>
        <v>182610.82191780821</v>
      </c>
      <c r="T394" s="121"/>
      <c r="V394" s="140"/>
      <c r="W394"/>
      <c r="X394" s="141"/>
      <c r="Y394"/>
      <c r="Z394" s="124">
        <f t="shared" si="65"/>
        <v>0</v>
      </c>
    </row>
    <row r="395" spans="2:26" ht="25.5" x14ac:dyDescent="0.2">
      <c r="B395" s="35">
        <v>395</v>
      </c>
      <c r="C395" s="16" t="s">
        <v>341</v>
      </c>
      <c r="D395" s="36" t="s">
        <v>1</v>
      </c>
      <c r="E395" s="37" t="s">
        <v>424</v>
      </c>
      <c r="F395" s="38">
        <v>43182</v>
      </c>
      <c r="G395" s="38">
        <v>44657</v>
      </c>
      <c r="H395" s="39">
        <f t="shared" si="63"/>
        <v>4.0410958904109586</v>
      </c>
      <c r="I395" s="35">
        <v>20</v>
      </c>
      <c r="J395" s="40">
        <v>0.05</v>
      </c>
      <c r="K395" s="41">
        <f t="shared" si="62"/>
        <v>4.7500000000000001E-2</v>
      </c>
      <c r="L395" s="90">
        <v>1550000</v>
      </c>
      <c r="M395" s="90">
        <v>1253503.9844961241</v>
      </c>
      <c r="N395" s="42">
        <v>0.08</v>
      </c>
      <c r="O395" s="43">
        <f t="shared" si="60"/>
        <v>1674000</v>
      </c>
      <c r="P395" s="43">
        <f t="shared" si="66"/>
        <v>321327.73972602736</v>
      </c>
      <c r="Q395" s="43">
        <f t="shared" si="61"/>
        <v>1352672.2602739725</v>
      </c>
      <c r="R395" s="40">
        <v>0.05</v>
      </c>
      <c r="S395" s="44">
        <f t="shared" si="64"/>
        <v>1285038.6472602738</v>
      </c>
      <c r="T395" s="121"/>
      <c r="V395" s="140"/>
      <c r="W395"/>
      <c r="X395" s="141"/>
      <c r="Y395"/>
      <c r="Z395" s="124">
        <f t="shared" si="65"/>
        <v>0</v>
      </c>
    </row>
    <row r="396" spans="2:26" ht="25.5" x14ac:dyDescent="0.2">
      <c r="B396" s="35">
        <v>396</v>
      </c>
      <c r="C396" s="16" t="s">
        <v>341</v>
      </c>
      <c r="D396" s="36" t="s">
        <v>1</v>
      </c>
      <c r="E396" s="37" t="s">
        <v>425</v>
      </c>
      <c r="F396" s="38">
        <v>43182</v>
      </c>
      <c r="G396" s="38">
        <v>44657</v>
      </c>
      <c r="H396" s="39">
        <f t="shared" si="63"/>
        <v>4.0410958904109586</v>
      </c>
      <c r="I396" s="35">
        <v>10</v>
      </c>
      <c r="J396" s="40">
        <v>0.05</v>
      </c>
      <c r="K396" s="41">
        <f t="shared" si="62"/>
        <v>9.5000000000000001E-2</v>
      </c>
      <c r="L396" s="90">
        <v>325000</v>
      </c>
      <c r="M396" s="90">
        <v>262831.48062015505</v>
      </c>
      <c r="N396" s="42">
        <v>0.08</v>
      </c>
      <c r="O396" s="43">
        <f t="shared" si="60"/>
        <v>351000</v>
      </c>
      <c r="P396" s="43">
        <f t="shared" si="66"/>
        <v>134750.34246575341</v>
      </c>
      <c r="Q396" s="43">
        <f t="shared" si="61"/>
        <v>216249.65753424659</v>
      </c>
      <c r="R396" s="40">
        <v>0.05</v>
      </c>
      <c r="S396" s="44">
        <f t="shared" si="64"/>
        <v>205437.17465753425</v>
      </c>
      <c r="T396" s="121"/>
      <c r="V396" s="140"/>
      <c r="W396"/>
      <c r="X396" s="141"/>
      <c r="Y396"/>
      <c r="Z396" s="124">
        <f t="shared" si="65"/>
        <v>0</v>
      </c>
    </row>
    <row r="397" spans="2:26" ht="15" x14ac:dyDescent="0.2">
      <c r="B397" s="35">
        <v>397</v>
      </c>
      <c r="C397" s="16" t="s">
        <v>341</v>
      </c>
      <c r="D397" s="36" t="s">
        <v>1</v>
      </c>
      <c r="E397" s="37" t="s">
        <v>426</v>
      </c>
      <c r="F397" s="38">
        <v>43266</v>
      </c>
      <c r="G397" s="38">
        <v>44657</v>
      </c>
      <c r="H397" s="39">
        <f t="shared" si="63"/>
        <v>3.8109589041095893</v>
      </c>
      <c r="I397" s="35">
        <v>20</v>
      </c>
      <c r="J397" s="40">
        <v>0.05</v>
      </c>
      <c r="K397" s="41">
        <f t="shared" si="62"/>
        <v>4.7500000000000001E-2</v>
      </c>
      <c r="L397" s="90">
        <v>2050000</v>
      </c>
      <c r="M397" s="90">
        <v>1687369</v>
      </c>
      <c r="N397" s="42">
        <v>0.08</v>
      </c>
      <c r="O397" s="43">
        <f t="shared" si="60"/>
        <v>2214000</v>
      </c>
      <c r="P397" s="43">
        <f t="shared" si="66"/>
        <v>400779.49315068498</v>
      </c>
      <c r="Q397" s="43">
        <f t="shared" si="61"/>
        <v>1813220.506849315</v>
      </c>
      <c r="R397" s="40">
        <v>0.05</v>
      </c>
      <c r="S397" s="44">
        <f t="shared" si="64"/>
        <v>1722559.4815068492</v>
      </c>
      <c r="T397" s="121"/>
      <c r="W397"/>
      <c r="X397">
        <v>1687369</v>
      </c>
      <c r="Y397"/>
      <c r="Z397" s="124">
        <f>M397-X397</f>
        <v>0</v>
      </c>
    </row>
    <row r="398" spans="2:26" ht="15" x14ac:dyDescent="0.2">
      <c r="B398" s="35">
        <v>398</v>
      </c>
      <c r="C398" s="16" t="s">
        <v>341</v>
      </c>
      <c r="D398" s="36" t="s">
        <v>1</v>
      </c>
      <c r="E398" s="37" t="s">
        <v>427</v>
      </c>
      <c r="F398" s="38">
        <v>43327</v>
      </c>
      <c r="G398" s="38">
        <v>44657</v>
      </c>
      <c r="H398" s="39">
        <f t="shared" si="63"/>
        <v>3.6438356164383561</v>
      </c>
      <c r="I398" s="35">
        <v>10</v>
      </c>
      <c r="J398" s="40">
        <v>0.05</v>
      </c>
      <c r="K398" s="41">
        <f t="shared" si="62"/>
        <v>9.5000000000000001E-2</v>
      </c>
      <c r="L398" s="90">
        <v>106000</v>
      </c>
      <c r="M398" s="90">
        <v>88370</v>
      </c>
      <c r="N398" s="42">
        <v>0.08</v>
      </c>
      <c r="O398" s="43">
        <f t="shared" si="60"/>
        <v>114480.00000000001</v>
      </c>
      <c r="P398" s="43">
        <f t="shared" si="66"/>
        <v>39628.898630136995</v>
      </c>
      <c r="Q398" s="43">
        <f t="shared" si="61"/>
        <v>74851.101369863027</v>
      </c>
      <c r="R398" s="40">
        <v>0.05</v>
      </c>
      <c r="S398" s="44">
        <f t="shared" si="64"/>
        <v>71108.546301369875</v>
      </c>
      <c r="T398" s="121"/>
      <c r="W398"/>
      <c r="X398">
        <v>88370</v>
      </c>
      <c r="Y398"/>
      <c r="Z398" s="124">
        <f>M398-X398</f>
        <v>0</v>
      </c>
    </row>
    <row r="399" spans="2:26" ht="63.75" x14ac:dyDescent="0.2">
      <c r="B399" s="35">
        <v>399</v>
      </c>
      <c r="C399" s="16" t="s">
        <v>341</v>
      </c>
      <c r="D399" s="36" t="s">
        <v>1</v>
      </c>
      <c r="E399" s="37" t="s">
        <v>428</v>
      </c>
      <c r="F399" s="38">
        <v>43419</v>
      </c>
      <c r="G399" s="38">
        <v>44657</v>
      </c>
      <c r="H399" s="39">
        <f t="shared" si="63"/>
        <v>3.3917808219178083</v>
      </c>
      <c r="I399" s="35">
        <v>15</v>
      </c>
      <c r="J399" s="40">
        <v>0.05</v>
      </c>
      <c r="K399" s="41">
        <f t="shared" si="62"/>
        <v>6.3333333333333325E-2</v>
      </c>
      <c r="L399" s="90">
        <v>610000</v>
      </c>
      <c r="M399" s="90">
        <v>518280.93823529413</v>
      </c>
      <c r="N399" s="42">
        <v>0.04</v>
      </c>
      <c r="O399" s="43">
        <f t="shared" si="60"/>
        <v>634400</v>
      </c>
      <c r="P399" s="43">
        <f t="shared" si="66"/>
        <v>136277.23105022829</v>
      </c>
      <c r="Q399" s="43">
        <f t="shared" si="61"/>
        <v>498122.76894977171</v>
      </c>
      <c r="R399" s="40">
        <v>0.05</v>
      </c>
      <c r="S399" s="44">
        <f t="shared" si="64"/>
        <v>473216.63050228311</v>
      </c>
      <c r="T399" s="121"/>
      <c r="V399" s="140">
        <f>SUM(M399:M405)</f>
        <v>2888778.9999999995</v>
      </c>
      <c r="W399"/>
      <c r="X399" s="141">
        <v>2888779</v>
      </c>
      <c r="Y399"/>
      <c r="Z399" s="124">
        <f>V399-X399</f>
        <v>0</v>
      </c>
    </row>
    <row r="400" spans="2:26" ht="63.75" x14ac:dyDescent="0.2">
      <c r="B400" s="35">
        <v>400</v>
      </c>
      <c r="C400" s="16" t="s">
        <v>341</v>
      </c>
      <c r="D400" s="36" t="s">
        <v>1</v>
      </c>
      <c r="E400" s="37" t="s">
        <v>429</v>
      </c>
      <c r="F400" s="38">
        <v>43419</v>
      </c>
      <c r="G400" s="38">
        <v>44657</v>
      </c>
      <c r="H400" s="39">
        <f t="shared" si="63"/>
        <v>3.3917808219178083</v>
      </c>
      <c r="I400" s="35">
        <v>15</v>
      </c>
      <c r="J400" s="40">
        <v>0.05</v>
      </c>
      <c r="K400" s="41">
        <f t="shared" si="62"/>
        <v>6.3333333333333325E-2</v>
      </c>
      <c r="L400" s="90">
        <v>550000</v>
      </c>
      <c r="M400" s="90">
        <v>467302.48529411765</v>
      </c>
      <c r="N400" s="42">
        <v>0.04</v>
      </c>
      <c r="O400" s="43">
        <f t="shared" si="60"/>
        <v>572000</v>
      </c>
      <c r="P400" s="43">
        <f t="shared" si="66"/>
        <v>122872.91324200912</v>
      </c>
      <c r="Q400" s="43">
        <f t="shared" si="61"/>
        <v>449127.08675799088</v>
      </c>
      <c r="R400" s="40">
        <v>0.05</v>
      </c>
      <c r="S400" s="44">
        <f t="shared" si="64"/>
        <v>426670.73242009134</v>
      </c>
      <c r="T400" s="121"/>
      <c r="V400" s="140"/>
      <c r="W400"/>
      <c r="X400" s="141"/>
      <c r="Y400"/>
      <c r="Z400"/>
    </row>
    <row r="401" spans="2:26" ht="25.5" x14ac:dyDescent="0.2">
      <c r="B401" s="35">
        <v>401</v>
      </c>
      <c r="C401" s="16" t="s">
        <v>341</v>
      </c>
      <c r="D401" s="36" t="s">
        <v>1</v>
      </c>
      <c r="E401" s="37" t="s">
        <v>430</v>
      </c>
      <c r="F401" s="38">
        <v>43419</v>
      </c>
      <c r="G401" s="38">
        <v>44657</v>
      </c>
      <c r="H401" s="39">
        <f t="shared" si="63"/>
        <v>3.3917808219178083</v>
      </c>
      <c r="I401" s="35">
        <v>10</v>
      </c>
      <c r="J401" s="40">
        <v>0.05</v>
      </c>
      <c r="K401" s="41">
        <f t="shared" si="62"/>
        <v>9.5000000000000001E-2</v>
      </c>
      <c r="L401" s="90">
        <v>240000</v>
      </c>
      <c r="M401" s="90">
        <v>203913.81176470587</v>
      </c>
      <c r="N401" s="42">
        <v>0.04</v>
      </c>
      <c r="O401" s="43">
        <f t="shared" si="60"/>
        <v>249600</v>
      </c>
      <c r="P401" s="43">
        <f t="shared" si="66"/>
        <v>80425.90684931507</v>
      </c>
      <c r="Q401" s="43">
        <f t="shared" si="61"/>
        <v>169174.09315068493</v>
      </c>
      <c r="R401" s="40">
        <v>0.05</v>
      </c>
      <c r="S401" s="44">
        <f t="shared" si="64"/>
        <v>160715.38849315068</v>
      </c>
      <c r="T401" s="121"/>
      <c r="V401" s="140"/>
      <c r="W401"/>
      <c r="X401" s="141"/>
      <c r="Y401"/>
      <c r="Z401"/>
    </row>
    <row r="402" spans="2:26" ht="25.5" x14ac:dyDescent="0.2">
      <c r="B402" s="35">
        <v>402</v>
      </c>
      <c r="C402" s="16" t="s">
        <v>341</v>
      </c>
      <c r="D402" s="36" t="s">
        <v>1</v>
      </c>
      <c r="E402" s="37" t="s">
        <v>431</v>
      </c>
      <c r="F402" s="38">
        <v>43419</v>
      </c>
      <c r="G402" s="38">
        <v>44657</v>
      </c>
      <c r="H402" s="39">
        <f t="shared" si="63"/>
        <v>3.3917808219178083</v>
      </c>
      <c r="I402" s="35">
        <v>15</v>
      </c>
      <c r="J402" s="40">
        <v>0.05</v>
      </c>
      <c r="K402" s="41">
        <f t="shared" si="62"/>
        <v>6.3333333333333325E-2</v>
      </c>
      <c r="L402" s="90">
        <v>200000</v>
      </c>
      <c r="M402" s="90">
        <v>169928.17647058822</v>
      </c>
      <c r="N402" s="42">
        <v>0.04</v>
      </c>
      <c r="O402" s="43">
        <f t="shared" si="60"/>
        <v>208000</v>
      </c>
      <c r="P402" s="43">
        <f t="shared" si="66"/>
        <v>44681.059360730593</v>
      </c>
      <c r="Q402" s="43">
        <f t="shared" si="61"/>
        <v>163318.94063926942</v>
      </c>
      <c r="R402" s="40">
        <v>0.05</v>
      </c>
      <c r="S402" s="44">
        <f t="shared" si="64"/>
        <v>155152.99360730595</v>
      </c>
      <c r="T402" s="121"/>
      <c r="V402" s="140"/>
      <c r="W402"/>
      <c r="X402" s="141"/>
      <c r="Y402"/>
      <c r="Z402"/>
    </row>
    <row r="403" spans="2:26" ht="25.5" x14ac:dyDescent="0.2">
      <c r="B403" s="35">
        <v>403</v>
      </c>
      <c r="C403" s="16" t="s">
        <v>341</v>
      </c>
      <c r="D403" s="36" t="s">
        <v>1</v>
      </c>
      <c r="E403" s="37" t="s">
        <v>432</v>
      </c>
      <c r="F403" s="38">
        <v>43419</v>
      </c>
      <c r="G403" s="38">
        <v>44657</v>
      </c>
      <c r="H403" s="39">
        <f t="shared" si="63"/>
        <v>3.3917808219178083</v>
      </c>
      <c r="I403" s="35">
        <v>15</v>
      </c>
      <c r="J403" s="40">
        <v>0.05</v>
      </c>
      <c r="K403" s="41">
        <f t="shared" si="62"/>
        <v>6.3333333333333325E-2</v>
      </c>
      <c r="L403" s="90">
        <v>755000</v>
      </c>
      <c r="M403" s="90">
        <v>641478.86617647053</v>
      </c>
      <c r="N403" s="42">
        <v>0.04</v>
      </c>
      <c r="O403" s="43">
        <f t="shared" si="60"/>
        <v>785200</v>
      </c>
      <c r="P403" s="43">
        <f t="shared" si="66"/>
        <v>168670.99908675798</v>
      </c>
      <c r="Q403" s="43">
        <f t="shared" si="61"/>
        <v>616529.00091324199</v>
      </c>
      <c r="R403" s="40">
        <v>0.05</v>
      </c>
      <c r="S403" s="44">
        <f t="shared" si="64"/>
        <v>585702.55086757988</v>
      </c>
      <c r="T403" s="121"/>
      <c r="V403" s="140"/>
      <c r="W403"/>
      <c r="X403" s="141"/>
      <c r="Y403"/>
      <c r="Z403"/>
    </row>
    <row r="404" spans="2:26" ht="15" x14ac:dyDescent="0.2">
      <c r="B404" s="35">
        <v>404</v>
      </c>
      <c r="C404" s="16" t="s">
        <v>341</v>
      </c>
      <c r="D404" s="36" t="s">
        <v>1</v>
      </c>
      <c r="E404" s="37" t="s">
        <v>433</v>
      </c>
      <c r="F404" s="38">
        <v>43419</v>
      </c>
      <c r="G404" s="38">
        <v>44657</v>
      </c>
      <c r="H404" s="39">
        <f t="shared" si="63"/>
        <v>3.3917808219178083</v>
      </c>
      <c r="I404" s="35">
        <v>15</v>
      </c>
      <c r="J404" s="40">
        <v>0.05</v>
      </c>
      <c r="K404" s="41">
        <f t="shared" si="62"/>
        <v>6.3333333333333325E-2</v>
      </c>
      <c r="L404" s="90">
        <v>645000</v>
      </c>
      <c r="M404" s="90">
        <v>548018.36911764706</v>
      </c>
      <c r="N404" s="42">
        <v>0.04</v>
      </c>
      <c r="O404" s="43">
        <f t="shared" si="60"/>
        <v>670800</v>
      </c>
      <c r="P404" s="43">
        <f t="shared" si="66"/>
        <v>144096.41643835613</v>
      </c>
      <c r="Q404" s="43">
        <f t="shared" si="61"/>
        <v>526703.58356164384</v>
      </c>
      <c r="R404" s="40">
        <v>0.05</v>
      </c>
      <c r="S404" s="44">
        <f t="shared" si="64"/>
        <v>500368.40438356163</v>
      </c>
      <c r="T404" s="121"/>
      <c r="V404" s="140"/>
      <c r="W404"/>
      <c r="X404" s="141"/>
      <c r="Y404"/>
      <c r="Z404"/>
    </row>
    <row r="405" spans="2:26" s="193" customFormat="1" ht="38.25" x14ac:dyDescent="0.2">
      <c r="B405" s="185">
        <v>405</v>
      </c>
      <c r="C405" s="198" t="s">
        <v>341</v>
      </c>
      <c r="D405" s="184" t="s">
        <v>1</v>
      </c>
      <c r="E405" s="186" t="s">
        <v>434</v>
      </c>
      <c r="F405" s="59">
        <v>43419</v>
      </c>
      <c r="G405" s="38">
        <v>44657</v>
      </c>
      <c r="H405" s="39">
        <f t="shared" si="63"/>
        <v>3.3917808219178083</v>
      </c>
      <c r="I405" s="35">
        <v>20</v>
      </c>
      <c r="J405" s="40">
        <v>0.05</v>
      </c>
      <c r="K405" s="41">
        <f t="shared" si="62"/>
        <v>4.7500000000000001E-2</v>
      </c>
      <c r="L405" s="90">
        <v>400000</v>
      </c>
      <c r="M405" s="90">
        <v>339856.35294117645</v>
      </c>
      <c r="N405" s="189">
        <v>0</v>
      </c>
      <c r="O405" s="190">
        <f t="shared" si="60"/>
        <v>400000</v>
      </c>
      <c r="P405" s="190">
        <f t="shared" si="66"/>
        <v>64443.835616438359</v>
      </c>
      <c r="Q405" s="190">
        <f t="shared" si="61"/>
        <v>335556.16438356164</v>
      </c>
      <c r="R405" s="187">
        <v>0.05</v>
      </c>
      <c r="S405" s="191">
        <f t="shared" si="64"/>
        <v>318778.35616438353</v>
      </c>
      <c r="T405" s="192"/>
      <c r="V405" s="195"/>
      <c r="X405" s="202"/>
    </row>
    <row r="406" spans="2:26" ht="25.5" x14ac:dyDescent="0.2">
      <c r="B406" s="35">
        <v>406</v>
      </c>
      <c r="C406" s="16" t="s">
        <v>341</v>
      </c>
      <c r="D406" s="36" t="s">
        <v>1</v>
      </c>
      <c r="E406" s="37" t="s">
        <v>435</v>
      </c>
      <c r="F406" s="139">
        <v>43449</v>
      </c>
      <c r="G406" s="38">
        <v>44657</v>
      </c>
      <c r="H406" s="39">
        <f t="shared" si="63"/>
        <v>3.3095890410958906</v>
      </c>
      <c r="I406" s="35">
        <v>15</v>
      </c>
      <c r="J406" s="40">
        <v>0.05</v>
      </c>
      <c r="K406" s="41">
        <f t="shared" si="62"/>
        <v>6.3333333333333325E-2</v>
      </c>
      <c r="L406" s="90">
        <v>550000</v>
      </c>
      <c r="M406" s="90">
        <v>470164</v>
      </c>
      <c r="N406" s="42">
        <v>0.1</v>
      </c>
      <c r="O406" s="43">
        <f t="shared" si="60"/>
        <v>605000</v>
      </c>
      <c r="P406" s="43">
        <f t="shared" si="66"/>
        <v>126812.42009132419</v>
      </c>
      <c r="Q406" s="43">
        <f t="shared" si="61"/>
        <v>478187.57990867581</v>
      </c>
      <c r="R406" s="40">
        <v>0.05</v>
      </c>
      <c r="S406" s="44">
        <f t="shared" si="64"/>
        <v>454278.20091324201</v>
      </c>
      <c r="T406" s="121"/>
      <c r="W406"/>
      <c r="X406">
        <v>470164</v>
      </c>
      <c r="Y406"/>
      <c r="Z406"/>
    </row>
    <row r="407" spans="2:26" ht="51" x14ac:dyDescent="0.2">
      <c r="B407" s="35">
        <v>407</v>
      </c>
      <c r="C407" s="16" t="s">
        <v>341</v>
      </c>
      <c r="D407" s="36" t="s">
        <v>1</v>
      </c>
      <c r="E407" s="37" t="s">
        <v>436</v>
      </c>
      <c r="F407" s="77">
        <v>43753</v>
      </c>
      <c r="G407" s="38">
        <v>44657</v>
      </c>
      <c r="H407" s="39">
        <f t="shared" si="63"/>
        <v>2.4767123287671233</v>
      </c>
      <c r="I407" s="35">
        <v>20</v>
      </c>
      <c r="J407" s="40">
        <v>0.05</v>
      </c>
      <c r="K407" s="41">
        <f t="shared" si="62"/>
        <v>4.7500000000000001E-2</v>
      </c>
      <c r="L407" s="90">
        <v>3100000</v>
      </c>
      <c r="M407" s="90">
        <v>2813160.9454545453</v>
      </c>
      <c r="N407" s="42">
        <v>0.02</v>
      </c>
      <c r="O407" s="43">
        <f t="shared" si="60"/>
        <v>3162000</v>
      </c>
      <c r="P407" s="43">
        <f t="shared" si="66"/>
        <v>371989.80821917811</v>
      </c>
      <c r="Q407" s="43">
        <f t="shared" si="61"/>
        <v>2790010.1917808219</v>
      </c>
      <c r="R407" s="40">
        <v>0.05</v>
      </c>
      <c r="S407" s="44">
        <f t="shared" si="64"/>
        <v>2650509.6821917808</v>
      </c>
      <c r="T407" s="121"/>
      <c r="V407" s="140">
        <f>SUM(M407:M413)</f>
        <v>7486638</v>
      </c>
      <c r="W407"/>
      <c r="X407" s="141">
        <v>7486638</v>
      </c>
      <c r="Y407"/>
      <c r="Z407"/>
    </row>
    <row r="408" spans="2:26" ht="51" x14ac:dyDescent="0.2">
      <c r="B408" s="35">
        <v>408</v>
      </c>
      <c r="C408" s="16" t="s">
        <v>341</v>
      </c>
      <c r="D408" s="36" t="s">
        <v>1</v>
      </c>
      <c r="E408" s="37" t="s">
        <v>436</v>
      </c>
      <c r="F408" s="77">
        <v>43753</v>
      </c>
      <c r="G408" s="38">
        <v>44657</v>
      </c>
      <c r="H408" s="39">
        <f t="shared" si="63"/>
        <v>2.4767123287671233</v>
      </c>
      <c r="I408" s="35">
        <v>20</v>
      </c>
      <c r="J408" s="40">
        <v>0.05</v>
      </c>
      <c r="K408" s="41">
        <f t="shared" si="62"/>
        <v>4.7500000000000001E-2</v>
      </c>
      <c r="L408" s="90">
        <v>1150000</v>
      </c>
      <c r="M408" s="90">
        <v>1043591.9636363637</v>
      </c>
      <c r="N408" s="42">
        <v>0.02</v>
      </c>
      <c r="O408" s="43">
        <f t="shared" si="60"/>
        <v>1173000</v>
      </c>
      <c r="P408" s="43">
        <f t="shared" si="66"/>
        <v>137996.21917808219</v>
      </c>
      <c r="Q408" s="43">
        <f t="shared" si="61"/>
        <v>1035003.7808219178</v>
      </c>
      <c r="R408" s="40">
        <v>0.05</v>
      </c>
      <c r="S408" s="44">
        <f t="shared" si="64"/>
        <v>983253.59178082191</v>
      </c>
      <c r="T408" s="121"/>
      <c r="V408" s="140"/>
      <c r="W408"/>
      <c r="X408" s="141"/>
      <c r="Y408"/>
      <c r="Z408"/>
    </row>
    <row r="409" spans="2:26" ht="51" x14ac:dyDescent="0.2">
      <c r="B409" s="35">
        <v>409</v>
      </c>
      <c r="C409" s="16" t="s">
        <v>341</v>
      </c>
      <c r="D409" s="36" t="s">
        <v>1</v>
      </c>
      <c r="E409" s="37" t="s">
        <v>436</v>
      </c>
      <c r="F409" s="77">
        <v>43753</v>
      </c>
      <c r="G409" s="38">
        <v>44657</v>
      </c>
      <c r="H409" s="39">
        <f t="shared" si="63"/>
        <v>2.4767123287671233</v>
      </c>
      <c r="I409" s="35">
        <v>20</v>
      </c>
      <c r="J409" s="40">
        <v>0.05</v>
      </c>
      <c r="K409" s="41">
        <f t="shared" si="62"/>
        <v>4.7500000000000001E-2</v>
      </c>
      <c r="L409" s="90">
        <v>700000</v>
      </c>
      <c r="M409" s="90">
        <v>635229.89090909099</v>
      </c>
      <c r="N409" s="42">
        <v>0.11</v>
      </c>
      <c r="O409" s="43">
        <f t="shared" si="60"/>
        <v>777000.00000000012</v>
      </c>
      <c r="P409" s="43">
        <f t="shared" si="66"/>
        <v>91409.260273972628</v>
      </c>
      <c r="Q409" s="43">
        <f t="shared" si="61"/>
        <v>685590.73972602747</v>
      </c>
      <c r="R409" s="40">
        <v>0.05</v>
      </c>
      <c r="S409" s="44">
        <f t="shared" si="64"/>
        <v>651311.20273972605</v>
      </c>
      <c r="T409" s="121"/>
      <c r="V409" s="140"/>
      <c r="W409"/>
      <c r="X409" s="141"/>
      <c r="Y409"/>
      <c r="Z409"/>
    </row>
    <row r="410" spans="2:26" ht="25.5" x14ac:dyDescent="0.2">
      <c r="B410" s="35">
        <v>410</v>
      </c>
      <c r="C410" s="16" t="s">
        <v>341</v>
      </c>
      <c r="D410" s="36" t="s">
        <v>1</v>
      </c>
      <c r="E410" s="37" t="s">
        <v>437</v>
      </c>
      <c r="F410" s="77">
        <v>43753</v>
      </c>
      <c r="G410" s="38">
        <v>44657</v>
      </c>
      <c r="H410" s="39">
        <f t="shared" si="63"/>
        <v>2.4767123287671233</v>
      </c>
      <c r="I410" s="35">
        <v>20</v>
      </c>
      <c r="J410" s="40">
        <v>0.05</v>
      </c>
      <c r="K410" s="41">
        <f t="shared" si="62"/>
        <v>4.7500000000000001E-2</v>
      </c>
      <c r="L410" s="90">
        <v>300000</v>
      </c>
      <c r="M410" s="90">
        <v>272241.38181818178</v>
      </c>
      <c r="N410" s="42">
        <v>0.02</v>
      </c>
      <c r="O410" s="43">
        <f t="shared" si="60"/>
        <v>306000</v>
      </c>
      <c r="P410" s="43">
        <f t="shared" si="66"/>
        <v>35999.013698630137</v>
      </c>
      <c r="Q410" s="43">
        <f t="shared" si="61"/>
        <v>270000.98630136985</v>
      </c>
      <c r="R410" s="40">
        <v>0.05</v>
      </c>
      <c r="S410" s="44">
        <f t="shared" si="64"/>
        <v>256500.93698630136</v>
      </c>
      <c r="T410" s="121"/>
      <c r="V410" s="140"/>
      <c r="W410"/>
      <c r="X410" s="141"/>
      <c r="Y410"/>
      <c r="Z410"/>
    </row>
    <row r="411" spans="2:26" ht="15" x14ac:dyDescent="0.2">
      <c r="B411" s="35">
        <v>411</v>
      </c>
      <c r="C411" s="16" t="s">
        <v>341</v>
      </c>
      <c r="D411" s="36" t="s">
        <v>1</v>
      </c>
      <c r="E411" s="37" t="s">
        <v>438</v>
      </c>
      <c r="F411" s="38">
        <v>43753</v>
      </c>
      <c r="G411" s="38">
        <v>44657</v>
      </c>
      <c r="H411" s="39">
        <f t="shared" si="63"/>
        <v>2.4767123287671233</v>
      </c>
      <c r="I411" s="35">
        <v>20</v>
      </c>
      <c r="J411" s="40">
        <v>0.05</v>
      </c>
      <c r="K411" s="41">
        <f t="shared" si="62"/>
        <v>4.7500000000000001E-2</v>
      </c>
      <c r="L411" s="90">
        <v>500000</v>
      </c>
      <c r="M411" s="90">
        <v>453735.63636363635</v>
      </c>
      <c r="N411" s="42">
        <v>0.01</v>
      </c>
      <c r="O411" s="43">
        <f t="shared" si="60"/>
        <v>505000</v>
      </c>
      <c r="P411" s="43">
        <f t="shared" si="66"/>
        <v>59410.136986301368</v>
      </c>
      <c r="Q411" s="43">
        <f t="shared" si="61"/>
        <v>445589.8630136986</v>
      </c>
      <c r="R411" s="40">
        <v>0.05</v>
      </c>
      <c r="S411" s="44">
        <f t="shared" si="64"/>
        <v>423310.36986301368</v>
      </c>
      <c r="T411" s="121"/>
      <c r="V411" s="140"/>
      <c r="W411"/>
      <c r="X411" s="141"/>
      <c r="Y411"/>
      <c r="Z411"/>
    </row>
    <row r="412" spans="2:26" s="193" customFormat="1" ht="25.5" x14ac:dyDescent="0.2">
      <c r="B412" s="185">
        <v>412</v>
      </c>
      <c r="C412" s="198" t="s">
        <v>341</v>
      </c>
      <c r="D412" s="184" t="s">
        <v>1</v>
      </c>
      <c r="E412" s="186" t="s">
        <v>439</v>
      </c>
      <c r="F412" s="59">
        <v>43753</v>
      </c>
      <c r="G412" s="38">
        <v>44657</v>
      </c>
      <c r="H412" s="39">
        <f t="shared" si="63"/>
        <v>2.4767123287671233</v>
      </c>
      <c r="I412" s="35">
        <v>20</v>
      </c>
      <c r="J412" s="40">
        <v>0.05</v>
      </c>
      <c r="K412" s="41">
        <f t="shared" si="62"/>
        <v>4.7500000000000001E-2</v>
      </c>
      <c r="L412" s="90">
        <v>550000</v>
      </c>
      <c r="M412" s="90">
        <v>499109.2</v>
      </c>
      <c r="N412" s="189">
        <v>0</v>
      </c>
      <c r="O412" s="190">
        <f t="shared" si="60"/>
        <v>550000</v>
      </c>
      <c r="P412" s="190">
        <f t="shared" si="66"/>
        <v>64704.109589041094</v>
      </c>
      <c r="Q412" s="190">
        <f t="shared" si="61"/>
        <v>485295.89041095891</v>
      </c>
      <c r="R412" s="187">
        <v>0.05</v>
      </c>
      <c r="S412" s="191">
        <f t="shared" si="64"/>
        <v>461031.09589041094</v>
      </c>
      <c r="T412" s="192"/>
      <c r="V412" s="195"/>
      <c r="X412" s="202"/>
    </row>
    <row r="413" spans="2:26" ht="38.25" x14ac:dyDescent="0.2">
      <c r="B413" s="35">
        <v>413</v>
      </c>
      <c r="C413" s="16" t="s">
        <v>341</v>
      </c>
      <c r="D413" s="36" t="s">
        <v>1</v>
      </c>
      <c r="E413" s="37" t="s">
        <v>440</v>
      </c>
      <c r="F413" s="38">
        <v>43753</v>
      </c>
      <c r="G413" s="38">
        <v>44657</v>
      </c>
      <c r="H413" s="39">
        <f t="shared" si="63"/>
        <v>2.4767123287671233</v>
      </c>
      <c r="I413" s="35">
        <v>15</v>
      </c>
      <c r="J413" s="40">
        <v>0.05</v>
      </c>
      <c r="K413" s="41">
        <f t="shared" si="62"/>
        <v>6.3333333333333325E-2</v>
      </c>
      <c r="L413" s="90">
        <v>1950000</v>
      </c>
      <c r="M413" s="90">
        <v>1769568.9818181817</v>
      </c>
      <c r="N413" s="42">
        <v>0</v>
      </c>
      <c r="O413" s="43">
        <f t="shared" si="60"/>
        <v>1950000</v>
      </c>
      <c r="P413" s="43">
        <f t="shared" si="66"/>
        <v>305873.9726027397</v>
      </c>
      <c r="Q413" s="43">
        <f t="shared" si="61"/>
        <v>1644126.0273972603</v>
      </c>
      <c r="R413" s="40">
        <v>0.05</v>
      </c>
      <c r="S413" s="44">
        <f t="shared" si="64"/>
        <v>1561919.7260273972</v>
      </c>
      <c r="T413" s="121"/>
      <c r="V413" s="140"/>
      <c r="W413"/>
      <c r="X413" s="141"/>
      <c r="Y413"/>
      <c r="Z413"/>
    </row>
    <row r="414" spans="2:26" ht="25.5" x14ac:dyDescent="0.2">
      <c r="B414" s="35">
        <v>414</v>
      </c>
      <c r="C414" s="16" t="s">
        <v>341</v>
      </c>
      <c r="D414" s="137" t="s">
        <v>1</v>
      </c>
      <c r="E414" s="37" t="s">
        <v>441</v>
      </c>
      <c r="F414" s="38">
        <v>43881</v>
      </c>
      <c r="G414" s="138">
        <v>44657</v>
      </c>
      <c r="H414" s="39">
        <f t="shared" si="63"/>
        <v>2.1260273972602741</v>
      </c>
      <c r="I414" s="35">
        <v>15</v>
      </c>
      <c r="J414" s="40">
        <v>0.05</v>
      </c>
      <c r="K414" s="41">
        <f t="shared" si="62"/>
        <v>6.3333333333333325E-2</v>
      </c>
      <c r="L414" s="90">
        <v>1361000</v>
      </c>
      <c r="M414" s="90">
        <v>1265198</v>
      </c>
      <c r="N414" s="42">
        <v>0</v>
      </c>
      <c r="O414" s="43">
        <f t="shared" si="60"/>
        <v>1361000</v>
      </c>
      <c r="P414" s="43">
        <f t="shared" si="66"/>
        <v>183256.47488584474</v>
      </c>
      <c r="Q414" s="43">
        <f t="shared" si="61"/>
        <v>1177743.5251141554</v>
      </c>
      <c r="R414" s="40">
        <v>0.05</v>
      </c>
      <c r="S414" s="44">
        <f t="shared" si="64"/>
        <v>1118856.3488584475</v>
      </c>
      <c r="T414" s="121"/>
      <c r="W414"/>
      <c r="X414">
        <v>1265198</v>
      </c>
      <c r="Y414"/>
      <c r="Z414"/>
    </row>
    <row r="415" spans="2:26" s="193" customFormat="1" ht="25.5" x14ac:dyDescent="0.2">
      <c r="B415" s="185">
        <v>415</v>
      </c>
      <c r="C415" s="198" t="s">
        <v>341</v>
      </c>
      <c r="D415" s="203" t="s">
        <v>64</v>
      </c>
      <c r="E415" s="186" t="s">
        <v>547</v>
      </c>
      <c r="F415" s="59">
        <v>41974</v>
      </c>
      <c r="G415" s="138">
        <v>44657</v>
      </c>
      <c r="H415" s="39">
        <f t="shared" si="63"/>
        <v>7.3506849315068497</v>
      </c>
      <c r="I415" s="35">
        <v>15</v>
      </c>
      <c r="J415" s="40">
        <v>0.05</v>
      </c>
      <c r="K415" s="41">
        <f t="shared" si="62"/>
        <v>6.3333333333333325E-2</v>
      </c>
      <c r="L415" s="128">
        <v>16672</v>
      </c>
      <c r="M415" s="128">
        <v>24928</v>
      </c>
      <c r="N415" s="189">
        <v>0</v>
      </c>
      <c r="O415" s="190">
        <f t="shared" si="60"/>
        <v>16672</v>
      </c>
      <c r="P415" s="190">
        <f t="shared" si="66"/>
        <v>7761.5392146118711</v>
      </c>
      <c r="Q415" s="190">
        <f t="shared" si="61"/>
        <v>8910.460785388128</v>
      </c>
      <c r="R415" s="187">
        <v>0.05</v>
      </c>
      <c r="S415" s="191">
        <f t="shared" si="64"/>
        <v>8464.9377461187214</v>
      </c>
      <c r="T415" s="192"/>
    </row>
    <row r="416" spans="2:26" s="193" customFormat="1" ht="25.5" x14ac:dyDescent="0.2">
      <c r="B416" s="185">
        <v>416</v>
      </c>
      <c r="C416" s="198" t="s">
        <v>341</v>
      </c>
      <c r="D416" s="203" t="s">
        <v>64</v>
      </c>
      <c r="E416" s="186" t="s">
        <v>548</v>
      </c>
      <c r="F416" s="59">
        <v>43184</v>
      </c>
      <c r="G416" s="138">
        <v>44657</v>
      </c>
      <c r="H416" s="39">
        <f t="shared" si="63"/>
        <v>4.0356164383561648</v>
      </c>
      <c r="I416" s="35">
        <v>15</v>
      </c>
      <c r="J416" s="40">
        <v>0.05</v>
      </c>
      <c r="K416" s="41">
        <f t="shared" si="62"/>
        <v>6.3333333333333325E-2</v>
      </c>
      <c r="L416" s="128">
        <v>220738</v>
      </c>
      <c r="M416" s="128">
        <v>934262</v>
      </c>
      <c r="N416" s="189">
        <v>0</v>
      </c>
      <c r="O416" s="190">
        <f t="shared" si="60"/>
        <v>220738</v>
      </c>
      <c r="P416" s="190">
        <f t="shared" si="66"/>
        <v>56418.213753424658</v>
      </c>
      <c r="Q416" s="190">
        <f t="shared" si="61"/>
        <v>164319.78624657536</v>
      </c>
      <c r="R416" s="187">
        <v>0.05</v>
      </c>
      <c r="S416" s="191">
        <f t="shared" si="64"/>
        <v>156103.79693424658</v>
      </c>
      <c r="T416" s="192"/>
    </row>
    <row r="417" spans="2:26" s="193" customFormat="1" ht="25.5" x14ac:dyDescent="0.2">
      <c r="B417" s="185">
        <v>417</v>
      </c>
      <c r="C417" s="198" t="s">
        <v>341</v>
      </c>
      <c r="D417" s="203" t="s">
        <v>64</v>
      </c>
      <c r="E417" s="186" t="s">
        <v>549</v>
      </c>
      <c r="F417" s="59">
        <v>43235</v>
      </c>
      <c r="G417" s="138">
        <v>44657</v>
      </c>
      <c r="H417" s="39">
        <f t="shared" si="63"/>
        <v>3.8958904109589043</v>
      </c>
      <c r="I417" s="35">
        <v>15</v>
      </c>
      <c r="J417" s="40">
        <v>0.05</v>
      </c>
      <c r="K417" s="41">
        <f t="shared" si="62"/>
        <v>6.3333333333333325E-2</v>
      </c>
      <c r="L417" s="90">
        <v>1495000</v>
      </c>
      <c r="M417" s="90">
        <v>1222508.3543870167</v>
      </c>
      <c r="N417" s="189">
        <v>0</v>
      </c>
      <c r="O417" s="190">
        <f t="shared" si="60"/>
        <v>1495000</v>
      </c>
      <c r="P417" s="190">
        <f t="shared" si="66"/>
        <v>368875.89041095885</v>
      </c>
      <c r="Q417" s="190">
        <f t="shared" si="61"/>
        <v>1126124.1095890412</v>
      </c>
      <c r="R417" s="187">
        <v>0.05</v>
      </c>
      <c r="S417" s="191">
        <f t="shared" si="64"/>
        <v>1069817.9041095891</v>
      </c>
      <c r="T417" s="192"/>
    </row>
    <row r="418" spans="2:26" s="193" customFormat="1" ht="25.5" x14ac:dyDescent="0.2">
      <c r="B418" s="185">
        <v>418</v>
      </c>
      <c r="C418" s="198" t="s">
        <v>341</v>
      </c>
      <c r="D418" s="203" t="s">
        <v>64</v>
      </c>
      <c r="E418" s="186" t="s">
        <v>550</v>
      </c>
      <c r="F418" s="59">
        <v>43235</v>
      </c>
      <c r="G418" s="138">
        <v>44657</v>
      </c>
      <c r="H418" s="39">
        <f t="shared" si="63"/>
        <v>3.8958904109589043</v>
      </c>
      <c r="I418" s="35">
        <v>15</v>
      </c>
      <c r="J418" s="40">
        <v>0.05</v>
      </c>
      <c r="K418" s="41">
        <f t="shared" si="62"/>
        <v>6.3333333333333325E-2</v>
      </c>
      <c r="L418" s="90">
        <v>181475</v>
      </c>
      <c r="M418" s="90">
        <v>148397.79505845072</v>
      </c>
      <c r="N418" s="189">
        <v>0</v>
      </c>
      <c r="O418" s="190">
        <f t="shared" si="60"/>
        <v>181475</v>
      </c>
      <c r="P418" s="190">
        <f t="shared" si="66"/>
        <v>44777.091780821909</v>
      </c>
      <c r="Q418" s="190">
        <f t="shared" si="61"/>
        <v>136697.90821917809</v>
      </c>
      <c r="R418" s="187">
        <v>0.05</v>
      </c>
      <c r="S418" s="191">
        <f t="shared" si="64"/>
        <v>129863.01280821918</v>
      </c>
      <c r="T418" s="192"/>
    </row>
    <row r="419" spans="2:26" s="193" customFormat="1" ht="25.5" x14ac:dyDescent="0.2">
      <c r="B419" s="185">
        <v>419</v>
      </c>
      <c r="C419" s="198" t="s">
        <v>341</v>
      </c>
      <c r="D419" s="203" t="s">
        <v>64</v>
      </c>
      <c r="E419" s="186" t="s">
        <v>551</v>
      </c>
      <c r="F419" s="59">
        <v>43235</v>
      </c>
      <c r="G419" s="138">
        <v>44657</v>
      </c>
      <c r="H419" s="39">
        <f t="shared" si="63"/>
        <v>3.8958904109589043</v>
      </c>
      <c r="I419" s="35">
        <v>15</v>
      </c>
      <c r="J419" s="40">
        <v>0.05</v>
      </c>
      <c r="K419" s="41">
        <f t="shared" si="62"/>
        <v>6.3333333333333325E-2</v>
      </c>
      <c r="L419" s="90">
        <v>75000</v>
      </c>
      <c r="M419" s="90">
        <v>61329.850554532604</v>
      </c>
      <c r="N419" s="189">
        <v>0</v>
      </c>
      <c r="O419" s="190">
        <f t="shared" si="60"/>
        <v>75000</v>
      </c>
      <c r="P419" s="190">
        <f t="shared" si="66"/>
        <v>18505.479452054791</v>
      </c>
      <c r="Q419" s="190">
        <f t="shared" si="61"/>
        <v>56494.520547945212</v>
      </c>
      <c r="R419" s="187">
        <v>0.05</v>
      </c>
      <c r="S419" s="191">
        <f t="shared" si="64"/>
        <v>53669.794520547948</v>
      </c>
      <c r="T419" s="192"/>
    </row>
    <row r="420" spans="2:26" s="193" customFormat="1" ht="25.5" x14ac:dyDescent="0.2">
      <c r="B420" s="185">
        <v>420</v>
      </c>
      <c r="C420" s="198" t="s">
        <v>341</v>
      </c>
      <c r="D420" s="203" t="s">
        <v>64</v>
      </c>
      <c r="E420" s="186" t="s">
        <v>552</v>
      </c>
      <c r="F420" s="59">
        <v>43600</v>
      </c>
      <c r="G420" s="138">
        <v>44657</v>
      </c>
      <c r="H420" s="39">
        <f t="shared" si="63"/>
        <v>2.8958904109589043</v>
      </c>
      <c r="I420" s="35">
        <v>15</v>
      </c>
      <c r="J420" s="40">
        <v>0.05</v>
      </c>
      <c r="K420" s="41">
        <f t="shared" si="62"/>
        <v>6.3333333333333325E-2</v>
      </c>
      <c r="L420" s="90">
        <v>220000</v>
      </c>
      <c r="M420" s="90">
        <v>193821.83333333331</v>
      </c>
      <c r="N420" s="189">
        <v>0</v>
      </c>
      <c r="O420" s="190">
        <f t="shared" si="60"/>
        <v>220000</v>
      </c>
      <c r="P420" s="190">
        <f t="shared" si="66"/>
        <v>40349.406392694065</v>
      </c>
      <c r="Q420" s="190">
        <f t="shared" si="61"/>
        <v>179650.59360730593</v>
      </c>
      <c r="R420" s="187">
        <v>0.05</v>
      </c>
      <c r="S420" s="191">
        <f t="shared" si="64"/>
        <v>170668.06392694061</v>
      </c>
      <c r="T420" s="192"/>
    </row>
    <row r="421" spans="2:26" s="193" customFormat="1" ht="25.5" x14ac:dyDescent="0.2">
      <c r="B421" s="185">
        <v>421</v>
      </c>
      <c r="C421" s="198" t="s">
        <v>341</v>
      </c>
      <c r="D421" s="203" t="s">
        <v>64</v>
      </c>
      <c r="E421" s="186" t="s">
        <v>553</v>
      </c>
      <c r="F421" s="59">
        <v>43600</v>
      </c>
      <c r="G421" s="138">
        <v>44657</v>
      </c>
      <c r="H421" s="39">
        <f t="shared" si="63"/>
        <v>2.8958904109589043</v>
      </c>
      <c r="I421" s="35">
        <v>15</v>
      </c>
      <c r="J421" s="40">
        <v>0.05</v>
      </c>
      <c r="K421" s="41">
        <f t="shared" si="62"/>
        <v>6.3333333333333325E-2</v>
      </c>
      <c r="L421" s="90">
        <v>20000</v>
      </c>
      <c r="M421" s="90">
        <v>17620.166666666664</v>
      </c>
      <c r="N421" s="189">
        <v>0</v>
      </c>
      <c r="O421" s="190">
        <f t="shared" si="60"/>
        <v>20000</v>
      </c>
      <c r="P421" s="190">
        <f t="shared" si="66"/>
        <v>3668.1278538812785</v>
      </c>
      <c r="Q421" s="190">
        <f t="shared" si="61"/>
        <v>16331.872146118722</v>
      </c>
      <c r="R421" s="187">
        <v>0.05</v>
      </c>
      <c r="S421" s="191">
        <f t="shared" si="64"/>
        <v>15515.278538812785</v>
      </c>
      <c r="T421" s="192"/>
    </row>
    <row r="422" spans="2:26" s="193" customFormat="1" ht="25.5" x14ac:dyDescent="0.2">
      <c r="B422" s="185">
        <v>422</v>
      </c>
      <c r="C422" s="198" t="s">
        <v>341</v>
      </c>
      <c r="D422" s="203" t="s">
        <v>64</v>
      </c>
      <c r="E422" s="186" t="s">
        <v>554</v>
      </c>
      <c r="F422" s="59">
        <v>43689</v>
      </c>
      <c r="G422" s="138">
        <v>44657</v>
      </c>
      <c r="H422" s="39">
        <f t="shared" si="63"/>
        <v>2.6520547945205482</v>
      </c>
      <c r="I422" s="35">
        <v>15</v>
      </c>
      <c r="J422" s="40">
        <v>0.05</v>
      </c>
      <c r="K422" s="41">
        <f t="shared" si="62"/>
        <v>6.3333333333333325E-2</v>
      </c>
      <c r="L422" s="128">
        <v>90648</v>
      </c>
      <c r="M422" s="128">
        <v>784352</v>
      </c>
      <c r="N422" s="189">
        <v>0</v>
      </c>
      <c r="O422" s="190">
        <f t="shared" si="60"/>
        <v>90648</v>
      </c>
      <c r="P422" s="190">
        <f t="shared" si="66"/>
        <v>15225.552657534245</v>
      </c>
      <c r="Q422" s="190">
        <f t="shared" si="61"/>
        <v>75422.447342465748</v>
      </c>
      <c r="R422" s="187">
        <v>0.05</v>
      </c>
      <c r="S422" s="191">
        <f t="shared" si="64"/>
        <v>71651.324975342461</v>
      </c>
      <c r="T422" s="192"/>
    </row>
    <row r="423" spans="2:26" ht="25.5" x14ac:dyDescent="0.2">
      <c r="B423" s="35">
        <v>423</v>
      </c>
      <c r="C423" s="16" t="s">
        <v>341</v>
      </c>
      <c r="D423" s="135" t="s">
        <v>466</v>
      </c>
      <c r="E423" s="37" t="s">
        <v>555</v>
      </c>
      <c r="F423" s="38">
        <v>43459</v>
      </c>
      <c r="G423" s="138">
        <v>44657</v>
      </c>
      <c r="H423" s="39">
        <f t="shared" si="63"/>
        <v>3.2821917808219179</v>
      </c>
      <c r="I423" s="35">
        <v>15</v>
      </c>
      <c r="J423" s="40">
        <v>0.05</v>
      </c>
      <c r="K423" s="41">
        <f t="shared" si="62"/>
        <v>6.3333333333333325E-2</v>
      </c>
      <c r="L423" s="128">
        <v>630000</v>
      </c>
      <c r="M423" s="128">
        <v>494395</v>
      </c>
      <c r="N423" s="42">
        <v>0.02</v>
      </c>
      <c r="O423" s="43">
        <f t="shared" ref="O423:O432" si="67">L423*(1+N423)</f>
        <v>642600</v>
      </c>
      <c r="P423" s="43">
        <f t="shared" ref="P423:P432" si="68">O423*K423*H423</f>
        <v>133578.6410958904</v>
      </c>
      <c r="Q423" s="43">
        <f t="shared" ref="Q423:Q432" si="69">MAX(O423-P423,0)</f>
        <v>509021.35890410957</v>
      </c>
      <c r="R423" s="40">
        <v>0.05</v>
      </c>
      <c r="S423" s="44">
        <f t="shared" si="64"/>
        <v>483570.29095890408</v>
      </c>
      <c r="T423" s="121"/>
      <c r="W423"/>
      <c r="X423"/>
      <c r="Y423"/>
      <c r="Z423"/>
    </row>
    <row r="424" spans="2:26" ht="25.5" x14ac:dyDescent="0.2">
      <c r="B424" s="35">
        <v>424</v>
      </c>
      <c r="C424" s="16" t="s">
        <v>341</v>
      </c>
      <c r="D424" s="135" t="s">
        <v>466</v>
      </c>
      <c r="E424" s="37" t="s">
        <v>556</v>
      </c>
      <c r="F424" s="38">
        <v>43723</v>
      </c>
      <c r="G424" s="138">
        <v>44657</v>
      </c>
      <c r="H424" s="39">
        <f t="shared" si="63"/>
        <v>2.558904109589041</v>
      </c>
      <c r="I424" s="35">
        <v>15</v>
      </c>
      <c r="J424" s="40">
        <v>0.05</v>
      </c>
      <c r="K424" s="41">
        <f t="shared" si="62"/>
        <v>6.3333333333333325E-2</v>
      </c>
      <c r="L424" s="128">
        <v>642000</v>
      </c>
      <c r="M424" s="128">
        <v>547849</v>
      </c>
      <c r="N424" s="42">
        <v>0.01</v>
      </c>
      <c r="O424" s="43">
        <f t="shared" si="67"/>
        <v>648420</v>
      </c>
      <c r="P424" s="43">
        <f t="shared" si="68"/>
        <v>105085.49150684928</v>
      </c>
      <c r="Q424" s="43">
        <f t="shared" si="69"/>
        <v>543334.5084931507</v>
      </c>
      <c r="R424" s="40">
        <v>0.05</v>
      </c>
      <c r="S424" s="44">
        <f t="shared" si="64"/>
        <v>516167.78306849313</v>
      </c>
      <c r="T424" s="121"/>
      <c r="W424"/>
      <c r="X424"/>
      <c r="Y424"/>
      <c r="Z424"/>
    </row>
    <row r="425" spans="2:26" ht="25.5" x14ac:dyDescent="0.2">
      <c r="B425" s="35">
        <v>425</v>
      </c>
      <c r="C425" s="16" t="s">
        <v>341</v>
      </c>
      <c r="D425" s="135" t="s">
        <v>54</v>
      </c>
      <c r="E425" s="37" t="s">
        <v>557</v>
      </c>
      <c r="F425" s="38">
        <v>43661</v>
      </c>
      <c r="G425" s="138">
        <v>44657</v>
      </c>
      <c r="H425" s="39">
        <f t="shared" si="63"/>
        <v>2.7287671232876711</v>
      </c>
      <c r="I425" s="35">
        <v>10</v>
      </c>
      <c r="J425" s="40">
        <v>0.05</v>
      </c>
      <c r="K425" s="41">
        <f t="shared" si="62"/>
        <v>9.5000000000000001E-2</v>
      </c>
      <c r="L425" s="128">
        <v>1280000</v>
      </c>
      <c r="M425" s="128">
        <v>1141197</v>
      </c>
      <c r="N425" s="42"/>
      <c r="O425" s="43">
        <f t="shared" si="67"/>
        <v>1280000</v>
      </c>
      <c r="P425" s="43">
        <f t="shared" si="68"/>
        <v>331818.08219178079</v>
      </c>
      <c r="Q425" s="43">
        <f t="shared" si="69"/>
        <v>948181.91780821921</v>
      </c>
      <c r="R425" s="40">
        <v>0.05</v>
      </c>
      <c r="S425" s="44">
        <f t="shared" si="64"/>
        <v>900772.82191780815</v>
      </c>
      <c r="T425" s="121"/>
      <c r="W425"/>
      <c r="X425"/>
      <c r="Y425"/>
      <c r="Z425"/>
    </row>
    <row r="426" spans="2:26" ht="15" x14ac:dyDescent="0.2">
      <c r="B426" s="35">
        <v>426</v>
      </c>
      <c r="C426" s="16" t="s">
        <v>341</v>
      </c>
      <c r="D426" s="135" t="s">
        <v>562</v>
      </c>
      <c r="E426" s="37" t="s">
        <v>558</v>
      </c>
      <c r="F426" s="38">
        <v>43661</v>
      </c>
      <c r="G426" s="138">
        <v>44657</v>
      </c>
      <c r="H426" s="39">
        <f t="shared" si="63"/>
        <v>2.7287671232876711</v>
      </c>
      <c r="I426" s="136">
        <v>5</v>
      </c>
      <c r="J426" s="40">
        <v>0.05</v>
      </c>
      <c r="K426" s="41">
        <f t="shared" si="62"/>
        <v>0.19</v>
      </c>
      <c r="L426" s="128">
        <v>0</v>
      </c>
      <c r="M426" s="128">
        <v>0</v>
      </c>
      <c r="N426" s="42"/>
      <c r="O426" s="43">
        <f t="shared" si="67"/>
        <v>0</v>
      </c>
      <c r="P426" s="43">
        <f t="shared" si="68"/>
        <v>0</v>
      </c>
      <c r="Q426" s="43">
        <f t="shared" si="69"/>
        <v>0</v>
      </c>
      <c r="R426" s="40">
        <v>0.05</v>
      </c>
      <c r="S426" s="44">
        <f t="shared" si="64"/>
        <v>0</v>
      </c>
      <c r="T426" s="121"/>
      <c r="W426"/>
      <c r="X426"/>
      <c r="Y426"/>
      <c r="Z426"/>
    </row>
    <row r="427" spans="2:26" ht="15" x14ac:dyDescent="0.2">
      <c r="B427" s="35">
        <v>427</v>
      </c>
      <c r="C427" s="16" t="s">
        <v>341</v>
      </c>
      <c r="D427" s="135" t="s">
        <v>562</v>
      </c>
      <c r="E427" s="37" t="s">
        <v>559</v>
      </c>
      <c r="F427" s="38">
        <v>43661</v>
      </c>
      <c r="G427" s="138">
        <v>44657</v>
      </c>
      <c r="H427" s="39">
        <f t="shared" si="63"/>
        <v>2.7287671232876711</v>
      </c>
      <c r="I427" s="136">
        <v>5</v>
      </c>
      <c r="J427" s="40">
        <v>0.05</v>
      </c>
      <c r="K427" s="41">
        <f t="shared" si="62"/>
        <v>0.19</v>
      </c>
      <c r="L427" s="128">
        <v>0</v>
      </c>
      <c r="M427" s="128">
        <v>0</v>
      </c>
      <c r="N427" s="42"/>
      <c r="O427" s="43">
        <f t="shared" si="67"/>
        <v>0</v>
      </c>
      <c r="P427" s="43">
        <f t="shared" si="68"/>
        <v>0</v>
      </c>
      <c r="Q427" s="43">
        <f t="shared" si="69"/>
        <v>0</v>
      </c>
      <c r="R427" s="40">
        <v>0.05</v>
      </c>
      <c r="S427" s="44">
        <f t="shared" si="64"/>
        <v>0</v>
      </c>
      <c r="T427" s="121"/>
      <c r="W427"/>
      <c r="X427"/>
      <c r="Y427"/>
      <c r="Z427"/>
    </row>
    <row r="428" spans="2:26" ht="15" x14ac:dyDescent="0.2">
      <c r="B428" s="35">
        <v>428</v>
      </c>
      <c r="C428" s="16" t="s">
        <v>341</v>
      </c>
      <c r="D428" s="135" t="s">
        <v>562</v>
      </c>
      <c r="E428" s="37" t="s">
        <v>560</v>
      </c>
      <c r="F428" s="38">
        <v>43661</v>
      </c>
      <c r="G428" s="138">
        <v>44657</v>
      </c>
      <c r="H428" s="39">
        <f t="shared" si="63"/>
        <v>2.7287671232876711</v>
      </c>
      <c r="I428" s="136">
        <v>5</v>
      </c>
      <c r="J428" s="40">
        <v>0.05</v>
      </c>
      <c r="K428" s="41">
        <f t="shared" si="62"/>
        <v>0.19</v>
      </c>
      <c r="L428" s="128">
        <v>0</v>
      </c>
      <c r="M428" s="128">
        <v>0</v>
      </c>
      <c r="N428" s="42"/>
      <c r="O428" s="43">
        <f t="shared" si="67"/>
        <v>0</v>
      </c>
      <c r="P428" s="43">
        <f t="shared" si="68"/>
        <v>0</v>
      </c>
      <c r="Q428" s="43">
        <f t="shared" si="69"/>
        <v>0</v>
      </c>
      <c r="R428" s="40">
        <v>0.05</v>
      </c>
      <c r="S428" s="44">
        <f t="shared" si="64"/>
        <v>0</v>
      </c>
      <c r="T428" s="121"/>
      <c r="W428"/>
      <c r="X428"/>
      <c r="Y428"/>
      <c r="Z428"/>
    </row>
    <row r="429" spans="2:26" ht="15" x14ac:dyDescent="0.2">
      <c r="B429" s="35">
        <v>429</v>
      </c>
      <c r="C429" s="16" t="s">
        <v>341</v>
      </c>
      <c r="D429" s="135" t="s">
        <v>562</v>
      </c>
      <c r="E429" s="37" t="s">
        <v>559</v>
      </c>
      <c r="F429" s="38">
        <v>43723</v>
      </c>
      <c r="G429" s="138">
        <v>44657</v>
      </c>
      <c r="H429" s="39">
        <f t="shared" si="63"/>
        <v>2.558904109589041</v>
      </c>
      <c r="I429" s="136">
        <v>5</v>
      </c>
      <c r="J429" s="40">
        <v>0.05</v>
      </c>
      <c r="K429" s="41">
        <f t="shared" si="62"/>
        <v>0.19</v>
      </c>
      <c r="L429" s="128">
        <v>0</v>
      </c>
      <c r="M429" s="128">
        <v>0</v>
      </c>
      <c r="N429" s="42"/>
      <c r="O429" s="43">
        <f t="shared" si="67"/>
        <v>0</v>
      </c>
      <c r="P429" s="43">
        <f t="shared" si="68"/>
        <v>0</v>
      </c>
      <c r="Q429" s="43">
        <f t="shared" si="69"/>
        <v>0</v>
      </c>
      <c r="R429" s="40">
        <v>0.05</v>
      </c>
      <c r="S429" s="44">
        <f t="shared" si="64"/>
        <v>0</v>
      </c>
      <c r="T429" s="121"/>
      <c r="W429"/>
      <c r="X429"/>
      <c r="Y429"/>
      <c r="Z429"/>
    </row>
    <row r="430" spans="2:26" ht="15" x14ac:dyDescent="0.2">
      <c r="B430" s="35">
        <v>430</v>
      </c>
      <c r="C430" s="16" t="s">
        <v>341</v>
      </c>
      <c r="D430" s="135" t="s">
        <v>562</v>
      </c>
      <c r="E430" s="37" t="s">
        <v>559</v>
      </c>
      <c r="F430" s="38">
        <v>43723</v>
      </c>
      <c r="G430" s="138">
        <v>44657</v>
      </c>
      <c r="H430" s="39">
        <f t="shared" si="63"/>
        <v>2.558904109589041</v>
      </c>
      <c r="I430" s="136">
        <v>5</v>
      </c>
      <c r="J430" s="40">
        <v>0.05</v>
      </c>
      <c r="K430" s="41">
        <f t="shared" si="62"/>
        <v>0.19</v>
      </c>
      <c r="L430" s="128">
        <v>0</v>
      </c>
      <c r="M430" s="128">
        <v>0</v>
      </c>
      <c r="N430" s="42"/>
      <c r="O430" s="43">
        <f t="shared" si="67"/>
        <v>0</v>
      </c>
      <c r="P430" s="43">
        <f t="shared" si="68"/>
        <v>0</v>
      </c>
      <c r="Q430" s="43">
        <f t="shared" si="69"/>
        <v>0</v>
      </c>
      <c r="R430" s="40">
        <v>0.05</v>
      </c>
      <c r="S430" s="44">
        <f t="shared" si="64"/>
        <v>0</v>
      </c>
      <c r="T430" s="121"/>
      <c r="W430"/>
      <c r="X430"/>
      <c r="Y430"/>
      <c r="Z430"/>
    </row>
    <row r="431" spans="2:26" ht="15" x14ac:dyDescent="0.2">
      <c r="B431" s="35">
        <v>431</v>
      </c>
      <c r="C431" s="16" t="s">
        <v>341</v>
      </c>
      <c r="D431" s="135" t="s">
        <v>562</v>
      </c>
      <c r="E431" s="37" t="s">
        <v>561</v>
      </c>
      <c r="F431" s="38">
        <v>43723</v>
      </c>
      <c r="G431" s="138">
        <v>44657</v>
      </c>
      <c r="H431" s="39">
        <f t="shared" si="63"/>
        <v>2.558904109589041</v>
      </c>
      <c r="I431" s="136">
        <v>5</v>
      </c>
      <c r="J431" s="40">
        <v>0.05</v>
      </c>
      <c r="K431" s="41">
        <f t="shared" si="62"/>
        <v>0.19</v>
      </c>
      <c r="L431" s="128">
        <v>0</v>
      </c>
      <c r="M431" s="128">
        <v>0</v>
      </c>
      <c r="N431" s="42"/>
      <c r="O431" s="43">
        <f t="shared" si="67"/>
        <v>0</v>
      </c>
      <c r="P431" s="43">
        <f t="shared" si="68"/>
        <v>0</v>
      </c>
      <c r="Q431" s="43">
        <f t="shared" si="69"/>
        <v>0</v>
      </c>
      <c r="R431" s="40">
        <v>0.05</v>
      </c>
      <c r="S431" s="44">
        <f t="shared" si="64"/>
        <v>0</v>
      </c>
      <c r="T431" s="121"/>
      <c r="W431"/>
      <c r="X431"/>
      <c r="Y431"/>
      <c r="Z431"/>
    </row>
    <row r="432" spans="2:26" ht="15" x14ac:dyDescent="0.2">
      <c r="B432" s="35">
        <v>432</v>
      </c>
      <c r="C432" s="16" t="s">
        <v>341</v>
      </c>
      <c r="D432" s="135" t="s">
        <v>562</v>
      </c>
      <c r="E432" s="37" t="s">
        <v>559</v>
      </c>
      <c r="F432" s="38">
        <v>43905</v>
      </c>
      <c r="G432" s="138">
        <v>44657</v>
      </c>
      <c r="H432" s="39">
        <f t="shared" si="63"/>
        <v>2.0602739726027397</v>
      </c>
      <c r="I432" s="136">
        <v>5</v>
      </c>
      <c r="J432" s="40">
        <v>0.05</v>
      </c>
      <c r="K432" s="41">
        <f t="shared" si="62"/>
        <v>0.19</v>
      </c>
      <c r="L432" s="128">
        <v>0</v>
      </c>
      <c r="M432" s="128">
        <v>0</v>
      </c>
      <c r="N432" s="42"/>
      <c r="O432" s="43">
        <f t="shared" si="67"/>
        <v>0</v>
      </c>
      <c r="P432" s="43">
        <f t="shared" si="68"/>
        <v>0</v>
      </c>
      <c r="Q432" s="43">
        <f t="shared" si="69"/>
        <v>0</v>
      </c>
      <c r="R432" s="40">
        <v>0.05</v>
      </c>
      <c r="S432" s="44">
        <f t="shared" si="64"/>
        <v>0</v>
      </c>
      <c r="T432" s="121"/>
      <c r="W432"/>
      <c r="X432"/>
      <c r="Y432"/>
      <c r="Z432"/>
    </row>
    <row r="433" spans="2:26" x14ac:dyDescent="0.2">
      <c r="B433" s="144" t="s">
        <v>17</v>
      </c>
      <c r="C433" s="145"/>
      <c r="D433" s="145"/>
      <c r="E433" s="145"/>
      <c r="F433" s="145"/>
      <c r="G433" s="145"/>
      <c r="H433" s="145"/>
      <c r="I433" s="145"/>
      <c r="J433" s="145"/>
      <c r="K433" s="146"/>
      <c r="L433" s="91">
        <f>SUM(L5:L432)</f>
        <v>167642138.03999999</v>
      </c>
      <c r="M433" s="91">
        <f t="shared" ref="M433:O433" si="70">SUM(M5:M432)</f>
        <v>117537069.13800175</v>
      </c>
      <c r="N433" s="91">
        <f t="shared" si="70"/>
        <v>13.729999999999984</v>
      </c>
      <c r="O433" s="91">
        <f t="shared" si="70"/>
        <v>173591390.43077943</v>
      </c>
      <c r="P433" s="91"/>
      <c r="Q433" s="91">
        <f>SUM(Q5:Q432)</f>
        <v>102955382.9256409</v>
      </c>
      <c r="R433" s="40"/>
      <c r="S433" s="91">
        <f>SUM(S5:S432)</f>
        <v>99651901.530890197</v>
      </c>
      <c r="T433" s="123"/>
      <c r="W433"/>
      <c r="X433"/>
      <c r="Y433"/>
      <c r="Z433"/>
    </row>
    <row r="1048057" spans="9:9" ht="15" x14ac:dyDescent="0.2">
      <c r="I1048057" s="2"/>
    </row>
  </sheetData>
  <autoFilter ref="B4:S433" xr:uid="{00000000-0009-0000-0000-000000000000}"/>
  <mergeCells count="44">
    <mergeCell ref="B3:S3"/>
    <mergeCell ref="B433:K433"/>
    <mergeCell ref="V188:X190"/>
    <mergeCell ref="X28:X30"/>
    <mergeCell ref="W28:W30"/>
    <mergeCell ref="T28:T30"/>
    <mergeCell ref="U99:U100"/>
    <mergeCell ref="V99:V100"/>
    <mergeCell ref="W99:W100"/>
    <mergeCell ref="X99:X100"/>
    <mergeCell ref="U103:U105"/>
    <mergeCell ref="V103:V105"/>
    <mergeCell ref="W103:W105"/>
    <mergeCell ref="X103:X105"/>
    <mergeCell ref="X407:X413"/>
    <mergeCell ref="V407:V413"/>
    <mergeCell ref="Y99:Y100"/>
    <mergeCell ref="Z99:Z100"/>
    <mergeCell ref="U101:U102"/>
    <mergeCell ref="V101:V102"/>
    <mergeCell ref="W101:W102"/>
    <mergeCell ref="X101:X102"/>
    <mergeCell ref="Y101:Y102"/>
    <mergeCell ref="Z101:Z102"/>
    <mergeCell ref="Z121:Z128"/>
    <mergeCell ref="Y103:Y105"/>
    <mergeCell ref="Z103:Z105"/>
    <mergeCell ref="U110:U120"/>
    <mergeCell ref="V110:V120"/>
    <mergeCell ref="W110:W120"/>
    <mergeCell ref="X110:X120"/>
    <mergeCell ref="Y110:Y120"/>
    <mergeCell ref="Z110:Z120"/>
    <mergeCell ref="W121:W128"/>
    <mergeCell ref="X121:X128"/>
    <mergeCell ref="U121:U128"/>
    <mergeCell ref="V121:V128"/>
    <mergeCell ref="Y121:Y128"/>
    <mergeCell ref="V390:V391"/>
    <mergeCell ref="X390:X391"/>
    <mergeCell ref="V392:V396"/>
    <mergeCell ref="X392:X396"/>
    <mergeCell ref="V399:V405"/>
    <mergeCell ref="X399:X40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Z24"/>
  <sheetViews>
    <sheetView workbookViewId="0">
      <pane ySplit="3" topLeftCell="A4" activePane="bottomLeft" state="frozen"/>
      <selection pane="bottomLeft" activeCell="H23" sqref="H23"/>
    </sheetView>
  </sheetViews>
  <sheetFormatPr defaultRowHeight="12.75" x14ac:dyDescent="0.2"/>
  <cols>
    <col min="2" max="2" width="9.28515625" bestFit="1" customWidth="1"/>
    <col min="3" max="3" width="16.28515625" bestFit="1" customWidth="1"/>
    <col min="4" max="4" width="35" customWidth="1"/>
    <col min="5" max="5" width="13.140625" customWidth="1"/>
    <col min="6" max="6" width="13" customWidth="1"/>
    <col min="7" max="7" width="10.140625" customWidth="1"/>
    <col min="8" max="8" width="13" customWidth="1"/>
    <col min="9" max="9" width="9.28515625" customWidth="1"/>
    <col min="10" max="10" width="14.140625" customWidth="1"/>
    <col min="11" max="14" width="13.85546875" customWidth="1"/>
    <col min="15" max="15" width="18" customWidth="1"/>
    <col min="16" max="16" width="16.28515625" customWidth="1"/>
    <col min="17" max="17" width="11" customWidth="1"/>
    <col min="18" max="18" width="11.85546875" customWidth="1"/>
    <col min="20" max="21" width="10.85546875" bestFit="1" customWidth="1"/>
    <col min="25" max="26" width="9.85546875" bestFit="1" customWidth="1"/>
  </cols>
  <sheetData>
    <row r="2" spans="2:26" x14ac:dyDescent="0.2">
      <c r="B2" s="143" t="s">
        <v>492</v>
      </c>
      <c r="C2" s="143"/>
      <c r="D2" s="143"/>
      <c r="E2" s="143"/>
      <c r="F2" s="143"/>
      <c r="G2" s="143"/>
      <c r="H2" s="143"/>
      <c r="I2" s="143"/>
      <c r="J2" s="143"/>
      <c r="K2" s="143"/>
      <c r="L2" s="143"/>
      <c r="M2" s="143"/>
      <c r="N2" s="143"/>
      <c r="O2" s="143"/>
      <c r="P2" s="143"/>
      <c r="Q2" s="143"/>
      <c r="R2" s="143"/>
    </row>
    <row r="3" spans="2:26" ht="75" x14ac:dyDescent="0.2">
      <c r="B3" s="29" t="s">
        <v>18</v>
      </c>
      <c r="C3" s="29" t="s">
        <v>44</v>
      </c>
      <c r="D3" s="29" t="s">
        <v>19</v>
      </c>
      <c r="E3" s="29" t="s">
        <v>20</v>
      </c>
      <c r="F3" s="29" t="s">
        <v>8</v>
      </c>
      <c r="G3" s="29" t="s">
        <v>337</v>
      </c>
      <c r="H3" s="29" t="s">
        <v>338</v>
      </c>
      <c r="I3" s="29" t="s">
        <v>21</v>
      </c>
      <c r="J3" s="29" t="s">
        <v>22</v>
      </c>
      <c r="K3" s="57" t="s">
        <v>23</v>
      </c>
      <c r="L3" s="57" t="s">
        <v>24</v>
      </c>
      <c r="M3" s="99" t="s">
        <v>12</v>
      </c>
      <c r="N3" s="101" t="s">
        <v>451</v>
      </c>
      <c r="O3" s="34" t="s">
        <v>25</v>
      </c>
      <c r="P3" s="34" t="s">
        <v>26</v>
      </c>
      <c r="Q3" s="58" t="s">
        <v>27</v>
      </c>
      <c r="R3" s="34" t="s">
        <v>28</v>
      </c>
      <c r="V3" s="57" t="s">
        <v>498</v>
      </c>
      <c r="W3" s="57" t="s">
        <v>497</v>
      </c>
      <c r="Y3" s="57" t="s">
        <v>499</v>
      </c>
      <c r="Z3" s="57" t="s">
        <v>500</v>
      </c>
    </row>
    <row r="4" spans="2:26" x14ac:dyDescent="0.2">
      <c r="B4" s="35">
        <v>1</v>
      </c>
      <c r="C4" s="35" t="s">
        <v>45</v>
      </c>
      <c r="D4" s="18" t="s">
        <v>47</v>
      </c>
      <c r="E4" s="59">
        <v>31137</v>
      </c>
      <c r="F4" s="59">
        <v>44657</v>
      </c>
      <c r="G4" s="60">
        <f>(F4-E4)/365</f>
        <v>37.041095890410958</v>
      </c>
      <c r="H4" s="35">
        <v>5</v>
      </c>
      <c r="I4" s="40">
        <v>0.1</v>
      </c>
      <c r="J4" s="41">
        <f>(1-I4)/H4</f>
        <v>0.18</v>
      </c>
      <c r="K4" s="46">
        <v>13143</v>
      </c>
      <c r="L4" s="46">
        <v>657</v>
      </c>
      <c r="M4" s="42">
        <v>0</v>
      </c>
      <c r="N4" s="46">
        <f>K4*(1+M4)</f>
        <v>13143</v>
      </c>
      <c r="O4" s="61">
        <f>G4*J4*N4</f>
        <v>87629.602191780825</v>
      </c>
      <c r="P4" s="61">
        <f>MAX(N4-O4,0)</f>
        <v>0</v>
      </c>
      <c r="Q4" s="62">
        <v>0.05</v>
      </c>
      <c r="R4" s="44">
        <f>IF(L4&lt;=0,0,IF(P4&lt;=I4*K4,I4*K4,P4*(1-Q4)))</f>
        <v>1314.3000000000002</v>
      </c>
      <c r="V4">
        <v>13143</v>
      </c>
      <c r="W4">
        <v>657</v>
      </c>
      <c r="Y4" s="127">
        <f>K4-V4</f>
        <v>0</v>
      </c>
      <c r="Z4" s="127">
        <f>L4-W4</f>
        <v>0</v>
      </c>
    </row>
    <row r="5" spans="2:26" x14ac:dyDescent="0.2">
      <c r="B5" s="35">
        <v>2</v>
      </c>
      <c r="C5" s="35" t="s">
        <v>45</v>
      </c>
      <c r="D5" s="18" t="s">
        <v>56</v>
      </c>
      <c r="E5" s="59">
        <v>38806</v>
      </c>
      <c r="F5" s="59">
        <v>44657</v>
      </c>
      <c r="G5" s="60">
        <f>(F5-E5)/365</f>
        <v>16.030136986301368</v>
      </c>
      <c r="H5" s="35">
        <v>5</v>
      </c>
      <c r="I5" s="40">
        <v>0.1</v>
      </c>
      <c r="J5" s="41">
        <f>(1-I5)/H5</f>
        <v>0.18</v>
      </c>
      <c r="K5" s="46">
        <v>1700</v>
      </c>
      <c r="L5" s="46">
        <v>85</v>
      </c>
      <c r="M5" s="42">
        <v>0</v>
      </c>
      <c r="N5" s="46">
        <f t="shared" ref="N5:N23" si="0">K5*(1+M5)</f>
        <v>1700</v>
      </c>
      <c r="O5" s="61">
        <f t="shared" ref="O5:O23" si="1">G5*J5*N5</f>
        <v>4905.2219178082187</v>
      </c>
      <c r="P5" s="61">
        <f t="shared" ref="P5:P23" si="2">MAX(N5-O5,0)</f>
        <v>0</v>
      </c>
      <c r="Q5" s="62">
        <v>0.05</v>
      </c>
      <c r="R5" s="44">
        <f>IF(L5&lt;=0,0,IF(P5&lt;=I5*K5,I5*K5,P5*(1-Q5)))</f>
        <v>170</v>
      </c>
      <c r="V5">
        <v>1700</v>
      </c>
      <c r="W5">
        <v>85</v>
      </c>
      <c r="Y5" s="127">
        <f t="shared" ref="Y5:Y17" si="3">K5-V5</f>
        <v>0</v>
      </c>
      <c r="Z5" s="127">
        <f t="shared" ref="Z5:Z17" si="4">L5-W5</f>
        <v>0</v>
      </c>
    </row>
    <row r="6" spans="2:26" x14ac:dyDescent="0.2">
      <c r="B6" s="56">
        <v>3</v>
      </c>
      <c r="C6" s="35" t="s">
        <v>45</v>
      </c>
      <c r="D6" s="18" t="s">
        <v>57</v>
      </c>
      <c r="E6" s="59">
        <v>38655</v>
      </c>
      <c r="F6" s="59">
        <v>44657</v>
      </c>
      <c r="G6" s="60">
        <f t="shared" ref="G6:G23" si="5">(F6-E6)/365</f>
        <v>16.443835616438356</v>
      </c>
      <c r="H6" s="35">
        <v>5</v>
      </c>
      <c r="I6" s="40">
        <v>0.1</v>
      </c>
      <c r="J6" s="41">
        <f t="shared" ref="J6:J23" si="6">(1-I6)/H6</f>
        <v>0.18</v>
      </c>
      <c r="K6" s="46">
        <v>8850.5</v>
      </c>
      <c r="L6" s="46">
        <v>442.5</v>
      </c>
      <c r="M6" s="42">
        <v>0</v>
      </c>
      <c r="N6" s="46">
        <f t="shared" si="0"/>
        <v>8850.5</v>
      </c>
      <c r="O6" s="61">
        <f t="shared" si="1"/>
        <v>26196.51008219178</v>
      </c>
      <c r="P6" s="61">
        <f t="shared" si="2"/>
        <v>0</v>
      </c>
      <c r="Q6" s="62">
        <v>0.05</v>
      </c>
      <c r="R6" s="44">
        <f t="shared" ref="R6:R11" si="7">IF(L6&lt;=0,0,IF(P6&lt;=I6*K6,I6*K6,P6*(1-Q6)))</f>
        <v>885.05000000000007</v>
      </c>
      <c r="V6">
        <v>8850.5</v>
      </c>
      <c r="W6">
        <v>442.5</v>
      </c>
      <c r="Y6" s="127">
        <f t="shared" si="3"/>
        <v>0</v>
      </c>
      <c r="Z6" s="127">
        <f t="shared" si="4"/>
        <v>0</v>
      </c>
    </row>
    <row r="7" spans="2:26" x14ac:dyDescent="0.2">
      <c r="B7" s="35">
        <v>4</v>
      </c>
      <c r="C7" s="35" t="s">
        <v>45</v>
      </c>
      <c r="D7" s="18" t="s">
        <v>111</v>
      </c>
      <c r="E7" s="59">
        <v>38943</v>
      </c>
      <c r="F7" s="59">
        <v>44657</v>
      </c>
      <c r="G7" s="60">
        <f t="shared" si="5"/>
        <v>15.654794520547945</v>
      </c>
      <c r="H7" s="35">
        <v>5</v>
      </c>
      <c r="I7" s="40">
        <v>0.1</v>
      </c>
      <c r="J7" s="41">
        <f t="shared" si="6"/>
        <v>0.18</v>
      </c>
      <c r="K7" s="46">
        <v>49091</v>
      </c>
      <c r="L7" s="46">
        <v>2454</v>
      </c>
      <c r="M7" s="42">
        <v>0</v>
      </c>
      <c r="N7" s="46">
        <f t="shared" si="0"/>
        <v>49091</v>
      </c>
      <c r="O7" s="61">
        <f t="shared" si="1"/>
        <v>138331.71320547943</v>
      </c>
      <c r="P7" s="61">
        <f t="shared" si="2"/>
        <v>0</v>
      </c>
      <c r="Q7" s="62">
        <v>0.05</v>
      </c>
      <c r="R7" s="44">
        <f t="shared" si="7"/>
        <v>4909.1000000000004</v>
      </c>
      <c r="V7">
        <v>49091</v>
      </c>
      <c r="W7">
        <v>2454</v>
      </c>
      <c r="Y7" s="127">
        <f t="shared" si="3"/>
        <v>0</v>
      </c>
      <c r="Z7" s="127">
        <f t="shared" si="4"/>
        <v>0</v>
      </c>
    </row>
    <row r="8" spans="2:26" x14ac:dyDescent="0.2">
      <c r="B8" s="35">
        <v>5</v>
      </c>
      <c r="C8" s="35" t="s">
        <v>45</v>
      </c>
      <c r="D8" s="18" t="s">
        <v>112</v>
      </c>
      <c r="E8" s="59">
        <v>39326</v>
      </c>
      <c r="F8" s="59">
        <v>44657</v>
      </c>
      <c r="G8" s="60">
        <f t="shared" si="5"/>
        <v>14.605479452054794</v>
      </c>
      <c r="H8" s="35">
        <v>5</v>
      </c>
      <c r="I8" s="40">
        <v>0.1</v>
      </c>
      <c r="J8" s="41">
        <f t="shared" si="6"/>
        <v>0.18</v>
      </c>
      <c r="K8" s="46">
        <v>22969.87</v>
      </c>
      <c r="L8" s="46">
        <v>1147.869999999999</v>
      </c>
      <c r="M8" s="42">
        <v>0</v>
      </c>
      <c r="N8" s="46">
        <f t="shared" si="0"/>
        <v>22969.87</v>
      </c>
      <c r="O8" s="61">
        <f t="shared" si="1"/>
        <v>60387.473574246578</v>
      </c>
      <c r="P8" s="61">
        <f t="shared" si="2"/>
        <v>0</v>
      </c>
      <c r="Q8" s="62">
        <v>0.05</v>
      </c>
      <c r="R8" s="44">
        <f t="shared" si="7"/>
        <v>2296.9870000000001</v>
      </c>
      <c r="V8">
        <v>22969.87</v>
      </c>
      <c r="W8">
        <v>1147.869999999999</v>
      </c>
      <c r="Y8" s="127">
        <f t="shared" si="3"/>
        <v>0</v>
      </c>
      <c r="Z8" s="127">
        <f t="shared" si="4"/>
        <v>0</v>
      </c>
    </row>
    <row r="9" spans="2:26" x14ac:dyDescent="0.2">
      <c r="B9" s="56">
        <v>6</v>
      </c>
      <c r="C9" s="35" t="s">
        <v>45</v>
      </c>
      <c r="D9" s="18" t="s">
        <v>58</v>
      </c>
      <c r="E9" s="59">
        <v>39782</v>
      </c>
      <c r="F9" s="59">
        <v>44657</v>
      </c>
      <c r="G9" s="60">
        <f t="shared" si="5"/>
        <v>13.356164383561644</v>
      </c>
      <c r="H9" s="35">
        <v>5</v>
      </c>
      <c r="I9" s="40">
        <v>0.1</v>
      </c>
      <c r="J9" s="41">
        <f t="shared" si="6"/>
        <v>0.18</v>
      </c>
      <c r="K9" s="46">
        <v>44880.76</v>
      </c>
      <c r="L9" s="46">
        <v>2243.760000000002</v>
      </c>
      <c r="M9" s="42">
        <v>0</v>
      </c>
      <c r="N9" s="46">
        <f t="shared" si="0"/>
        <v>44880.76</v>
      </c>
      <c r="O9" s="61">
        <f t="shared" si="1"/>
        <v>107898.26547945206</v>
      </c>
      <c r="P9" s="61">
        <f t="shared" si="2"/>
        <v>0</v>
      </c>
      <c r="Q9" s="62">
        <v>0.05</v>
      </c>
      <c r="R9" s="44">
        <f t="shared" si="7"/>
        <v>4488.076</v>
      </c>
      <c r="V9">
        <v>44880.76</v>
      </c>
      <c r="W9">
        <v>2243.760000000002</v>
      </c>
      <c r="Y9" s="127">
        <f t="shared" si="3"/>
        <v>0</v>
      </c>
      <c r="Z9" s="127">
        <f t="shared" si="4"/>
        <v>0</v>
      </c>
    </row>
    <row r="10" spans="2:26" x14ac:dyDescent="0.2">
      <c r="B10" s="35">
        <v>7</v>
      </c>
      <c r="C10" s="35" t="s">
        <v>45</v>
      </c>
      <c r="D10" s="51" t="s">
        <v>59</v>
      </c>
      <c r="E10" s="59">
        <v>40369</v>
      </c>
      <c r="F10" s="59">
        <v>44657</v>
      </c>
      <c r="G10" s="60">
        <f t="shared" si="5"/>
        <v>11.747945205479452</v>
      </c>
      <c r="H10" s="35">
        <v>5</v>
      </c>
      <c r="I10" s="40">
        <v>0.1</v>
      </c>
      <c r="J10" s="41">
        <f t="shared" si="6"/>
        <v>0.18</v>
      </c>
      <c r="K10" s="46">
        <v>24010</v>
      </c>
      <c r="L10" s="46">
        <v>1201</v>
      </c>
      <c r="M10" s="42">
        <v>0</v>
      </c>
      <c r="N10" s="46">
        <f t="shared" si="0"/>
        <v>24010</v>
      </c>
      <c r="O10" s="61">
        <f t="shared" si="1"/>
        <v>50772.269589041098</v>
      </c>
      <c r="P10" s="61">
        <f t="shared" si="2"/>
        <v>0</v>
      </c>
      <c r="Q10" s="62">
        <v>0.05</v>
      </c>
      <c r="R10" s="44">
        <f t="shared" si="7"/>
        <v>2401</v>
      </c>
      <c r="V10">
        <v>24010</v>
      </c>
      <c r="W10">
        <v>1201</v>
      </c>
      <c r="Y10" s="127">
        <f t="shared" si="3"/>
        <v>0</v>
      </c>
      <c r="Z10" s="127">
        <f t="shared" si="4"/>
        <v>0</v>
      </c>
    </row>
    <row r="11" spans="2:26" x14ac:dyDescent="0.2">
      <c r="B11" s="35">
        <v>8</v>
      </c>
      <c r="C11" s="35" t="s">
        <v>45</v>
      </c>
      <c r="D11" s="51" t="s">
        <v>60</v>
      </c>
      <c r="E11" s="59">
        <v>41234</v>
      </c>
      <c r="F11" s="59">
        <v>44657</v>
      </c>
      <c r="G11" s="60">
        <f t="shared" si="5"/>
        <v>9.3780821917808215</v>
      </c>
      <c r="H11" s="35">
        <v>5</v>
      </c>
      <c r="I11" s="40">
        <v>0.1</v>
      </c>
      <c r="J11" s="41">
        <f t="shared" si="6"/>
        <v>0.18</v>
      </c>
      <c r="K11" s="46">
        <v>54700</v>
      </c>
      <c r="L11" s="46">
        <v>11260</v>
      </c>
      <c r="M11" s="42">
        <v>0</v>
      </c>
      <c r="N11" s="46">
        <f t="shared" si="0"/>
        <v>54700</v>
      </c>
      <c r="O11" s="61">
        <f t="shared" si="1"/>
        <v>92336.597260273964</v>
      </c>
      <c r="P11" s="61">
        <f t="shared" si="2"/>
        <v>0</v>
      </c>
      <c r="Q11" s="62">
        <v>0.05</v>
      </c>
      <c r="R11" s="44">
        <f t="shared" si="7"/>
        <v>5470</v>
      </c>
      <c r="V11">
        <v>54700</v>
      </c>
      <c r="W11">
        <v>11260</v>
      </c>
      <c r="Y11" s="127">
        <f t="shared" si="3"/>
        <v>0</v>
      </c>
      <c r="Z11" s="127">
        <f t="shared" si="4"/>
        <v>0</v>
      </c>
    </row>
    <row r="12" spans="2:26" x14ac:dyDescent="0.2">
      <c r="B12" s="56">
        <v>9</v>
      </c>
      <c r="C12" s="35" t="s">
        <v>45</v>
      </c>
      <c r="D12" s="51" t="s">
        <v>113</v>
      </c>
      <c r="E12" s="59">
        <v>42050</v>
      </c>
      <c r="F12" s="59">
        <v>44657</v>
      </c>
      <c r="G12" s="60">
        <f t="shared" si="5"/>
        <v>7.1424657534246574</v>
      </c>
      <c r="H12" s="35">
        <v>5</v>
      </c>
      <c r="I12" s="40">
        <v>0.1</v>
      </c>
      <c r="J12" s="41">
        <f t="shared" si="6"/>
        <v>0.18</v>
      </c>
      <c r="K12" s="46">
        <v>13250</v>
      </c>
      <c r="L12" s="46">
        <v>5541</v>
      </c>
      <c r="M12" s="42">
        <v>0</v>
      </c>
      <c r="N12" s="46">
        <f t="shared" si="0"/>
        <v>13250</v>
      </c>
      <c r="O12" s="61">
        <f t="shared" si="1"/>
        <v>17034.780821917808</v>
      </c>
      <c r="P12" s="61">
        <f t="shared" si="2"/>
        <v>0</v>
      </c>
      <c r="Q12" s="62">
        <v>0.05</v>
      </c>
      <c r="R12" s="44">
        <f t="shared" ref="R12:R23" si="8">IF(L12&lt;=0,0,IF(P12&lt;=I12*K12,I12*K12,P12*(1-Q12)))</f>
        <v>1325</v>
      </c>
      <c r="V12">
        <v>13250</v>
      </c>
      <c r="W12">
        <v>5541</v>
      </c>
      <c r="Y12" s="127">
        <f t="shared" si="3"/>
        <v>0</v>
      </c>
      <c r="Z12" s="127">
        <f t="shared" si="4"/>
        <v>0</v>
      </c>
    </row>
    <row r="13" spans="2:26" x14ac:dyDescent="0.2">
      <c r="B13" s="35">
        <v>10</v>
      </c>
      <c r="C13" s="35" t="s">
        <v>45</v>
      </c>
      <c r="D13" s="51" t="s">
        <v>114</v>
      </c>
      <c r="E13" s="59">
        <v>43586</v>
      </c>
      <c r="F13" s="59">
        <v>44657</v>
      </c>
      <c r="G13" s="60">
        <f t="shared" si="5"/>
        <v>2.9342465753424656</v>
      </c>
      <c r="H13" s="35">
        <v>5</v>
      </c>
      <c r="I13" s="40">
        <v>0.1</v>
      </c>
      <c r="J13" s="41">
        <f t="shared" si="6"/>
        <v>0.18</v>
      </c>
      <c r="K13" s="46">
        <v>79774.600000000006</v>
      </c>
      <c r="L13" s="46">
        <v>65238.784595665013</v>
      </c>
      <c r="M13" s="42">
        <v>0</v>
      </c>
      <c r="N13" s="46">
        <f t="shared" si="0"/>
        <v>79774.600000000006</v>
      </c>
      <c r="O13" s="61">
        <f t="shared" si="1"/>
        <v>42134.102432876709</v>
      </c>
      <c r="P13" s="61">
        <f t="shared" si="2"/>
        <v>37640.497567123297</v>
      </c>
      <c r="Q13" s="62">
        <v>0.05</v>
      </c>
      <c r="R13" s="44">
        <f t="shared" si="8"/>
        <v>35758.472688767128</v>
      </c>
      <c r="T13" s="127">
        <f>SUM(K13:K14)</f>
        <v>178814.6</v>
      </c>
      <c r="U13" s="127">
        <f>SUM(L13:L14)</f>
        <v>146232.6</v>
      </c>
      <c r="V13" s="141">
        <v>178814.6</v>
      </c>
      <c r="W13" s="141">
        <v>146232.6</v>
      </c>
      <c r="Y13" s="127">
        <f t="shared" si="3"/>
        <v>-99040</v>
      </c>
      <c r="Z13" s="127">
        <f t="shared" si="4"/>
        <v>-80993.815404334993</v>
      </c>
    </row>
    <row r="14" spans="2:26" x14ac:dyDescent="0.2">
      <c r="B14" s="35">
        <v>11</v>
      </c>
      <c r="C14" s="35" t="s">
        <v>45</v>
      </c>
      <c r="D14" s="51" t="s">
        <v>115</v>
      </c>
      <c r="E14" s="59">
        <v>43586</v>
      </c>
      <c r="F14" s="59">
        <v>44657</v>
      </c>
      <c r="G14" s="60">
        <f t="shared" si="5"/>
        <v>2.9342465753424656</v>
      </c>
      <c r="H14" s="35">
        <v>5</v>
      </c>
      <c r="I14" s="40">
        <v>0.1</v>
      </c>
      <c r="J14" s="41">
        <f t="shared" si="6"/>
        <v>0.18</v>
      </c>
      <c r="K14" s="46">
        <v>99040</v>
      </c>
      <c r="L14" s="46">
        <v>80993.815404334993</v>
      </c>
      <c r="M14" s="42">
        <v>0</v>
      </c>
      <c r="N14" s="46">
        <f t="shared" si="0"/>
        <v>99040</v>
      </c>
      <c r="O14" s="61">
        <f t="shared" si="1"/>
        <v>52309.400547945195</v>
      </c>
      <c r="P14" s="61">
        <f t="shared" si="2"/>
        <v>46730.599452054805</v>
      </c>
      <c r="Q14" s="62">
        <v>0.05</v>
      </c>
      <c r="R14" s="44">
        <f t="shared" si="8"/>
        <v>44394.06947945206</v>
      </c>
      <c r="V14" s="141"/>
      <c r="W14" s="141"/>
      <c r="Y14" s="127">
        <f t="shared" si="3"/>
        <v>99040</v>
      </c>
      <c r="Z14" s="127">
        <f t="shared" si="4"/>
        <v>80993.815404334993</v>
      </c>
    </row>
    <row r="15" spans="2:26" x14ac:dyDescent="0.2">
      <c r="B15" s="56">
        <v>12</v>
      </c>
      <c r="C15" s="35" t="s">
        <v>45</v>
      </c>
      <c r="D15" s="51" t="s">
        <v>116</v>
      </c>
      <c r="E15" s="59">
        <v>43647</v>
      </c>
      <c r="F15" s="59">
        <v>44657</v>
      </c>
      <c r="G15" s="60">
        <f t="shared" si="5"/>
        <v>2.7671232876712328</v>
      </c>
      <c r="H15" s="35">
        <v>5</v>
      </c>
      <c r="I15" s="40">
        <v>0.1</v>
      </c>
      <c r="J15" s="41">
        <f t="shared" si="6"/>
        <v>0.18</v>
      </c>
      <c r="K15" s="46">
        <v>91436.800000000003</v>
      </c>
      <c r="L15" s="46">
        <v>76223.8</v>
      </c>
      <c r="M15" s="42">
        <v>0</v>
      </c>
      <c r="N15" s="46">
        <f t="shared" si="0"/>
        <v>91436.800000000003</v>
      </c>
      <c r="O15" s="61">
        <f t="shared" si="1"/>
        <v>45543.041753424659</v>
      </c>
      <c r="P15" s="61">
        <f t="shared" si="2"/>
        <v>45893.758246575344</v>
      </c>
      <c r="Q15" s="62">
        <v>0.05</v>
      </c>
      <c r="R15" s="44">
        <f t="shared" si="8"/>
        <v>43599.070334246571</v>
      </c>
      <c r="V15">
        <v>91436.800000000003</v>
      </c>
      <c r="W15">
        <v>76223.8</v>
      </c>
      <c r="Y15" s="127">
        <f t="shared" si="3"/>
        <v>0</v>
      </c>
      <c r="Z15" s="127">
        <f t="shared" si="4"/>
        <v>0</v>
      </c>
    </row>
    <row r="16" spans="2:26" x14ac:dyDescent="0.2">
      <c r="B16" s="35">
        <v>13</v>
      </c>
      <c r="C16" s="35" t="s">
        <v>45</v>
      </c>
      <c r="D16" s="51" t="s">
        <v>117</v>
      </c>
      <c r="E16" s="59">
        <v>43774</v>
      </c>
      <c r="F16" s="59">
        <v>44657</v>
      </c>
      <c r="G16" s="60">
        <f t="shared" si="5"/>
        <v>2.419178082191781</v>
      </c>
      <c r="H16" s="35">
        <v>5</v>
      </c>
      <c r="I16" s="40">
        <v>0.1</v>
      </c>
      <c r="J16" s="41">
        <f t="shared" si="6"/>
        <v>0.18</v>
      </c>
      <c r="K16" s="46">
        <v>156064</v>
      </c>
      <c r="L16" s="46">
        <v>135243</v>
      </c>
      <c r="M16" s="42">
        <v>0</v>
      </c>
      <c r="N16" s="46">
        <f t="shared" si="0"/>
        <v>156064</v>
      </c>
      <c r="O16" s="61">
        <f t="shared" si="1"/>
        <v>67958.38947945206</v>
      </c>
      <c r="P16" s="61">
        <f t="shared" si="2"/>
        <v>88105.61052054794</v>
      </c>
      <c r="Q16" s="62">
        <v>0.05</v>
      </c>
      <c r="R16" s="44">
        <f t="shared" si="8"/>
        <v>83700.329994520536</v>
      </c>
      <c r="V16">
        <v>156064</v>
      </c>
      <c r="W16">
        <v>135243</v>
      </c>
      <c r="Y16" s="127">
        <f t="shared" si="3"/>
        <v>0</v>
      </c>
      <c r="Z16" s="127">
        <f t="shared" si="4"/>
        <v>0</v>
      </c>
    </row>
    <row r="17" spans="2:26" x14ac:dyDescent="0.2">
      <c r="B17" s="35">
        <v>14</v>
      </c>
      <c r="C17" s="35" t="s">
        <v>45</v>
      </c>
      <c r="D17" s="51" t="s">
        <v>118</v>
      </c>
      <c r="E17" s="59">
        <v>43912</v>
      </c>
      <c r="F17" s="59">
        <v>44657</v>
      </c>
      <c r="G17" s="60">
        <f t="shared" si="5"/>
        <v>2.0410958904109591</v>
      </c>
      <c r="H17" s="35">
        <v>5</v>
      </c>
      <c r="I17" s="40">
        <v>0.1</v>
      </c>
      <c r="J17" s="41">
        <f t="shared" si="6"/>
        <v>0.18</v>
      </c>
      <c r="K17" s="46">
        <v>21360</v>
      </c>
      <c r="L17" s="46">
        <v>19276</v>
      </c>
      <c r="M17" s="42">
        <v>0</v>
      </c>
      <c r="N17" s="46">
        <f t="shared" si="0"/>
        <v>21360</v>
      </c>
      <c r="O17" s="61">
        <f t="shared" si="1"/>
        <v>7847.6054794520551</v>
      </c>
      <c r="P17" s="61">
        <f t="shared" si="2"/>
        <v>13512.394520547945</v>
      </c>
      <c r="Q17" s="62">
        <v>0.05</v>
      </c>
      <c r="R17" s="44">
        <f t="shared" si="8"/>
        <v>12836.774794520546</v>
      </c>
      <c r="V17">
        <v>21360</v>
      </c>
      <c r="W17">
        <v>19276</v>
      </c>
      <c r="Y17" s="127">
        <f t="shared" si="3"/>
        <v>0</v>
      </c>
      <c r="Z17" s="127">
        <f t="shared" si="4"/>
        <v>0</v>
      </c>
    </row>
    <row r="18" spans="2:26" x14ac:dyDescent="0.2">
      <c r="B18" s="56">
        <v>15</v>
      </c>
      <c r="C18" s="36" t="s">
        <v>233</v>
      </c>
      <c r="D18" s="51" t="s">
        <v>63</v>
      </c>
      <c r="E18" s="59">
        <v>41694</v>
      </c>
      <c r="F18" s="59">
        <v>44657</v>
      </c>
      <c r="G18" s="60">
        <f t="shared" si="5"/>
        <v>8.117808219178082</v>
      </c>
      <c r="H18" s="35">
        <v>5</v>
      </c>
      <c r="I18" s="40">
        <v>0.1</v>
      </c>
      <c r="J18" s="41">
        <f t="shared" si="6"/>
        <v>0.18</v>
      </c>
      <c r="K18" s="46">
        <v>6600</v>
      </c>
      <c r="L18" s="46">
        <v>2149</v>
      </c>
      <c r="M18" s="42">
        <v>0</v>
      </c>
      <c r="N18" s="46">
        <f t="shared" si="0"/>
        <v>6600</v>
      </c>
      <c r="O18" s="61">
        <f t="shared" si="1"/>
        <v>9643.9561643835623</v>
      </c>
      <c r="P18" s="61">
        <f t="shared" si="2"/>
        <v>0</v>
      </c>
      <c r="Q18" s="62">
        <v>0.05</v>
      </c>
      <c r="R18" s="44">
        <f t="shared" si="8"/>
        <v>660</v>
      </c>
    </row>
    <row r="19" spans="2:26" x14ac:dyDescent="0.2">
      <c r="B19" s="35">
        <v>16</v>
      </c>
      <c r="C19" s="35" t="s">
        <v>308</v>
      </c>
      <c r="D19" s="51" t="s">
        <v>317</v>
      </c>
      <c r="E19" s="59">
        <v>41852</v>
      </c>
      <c r="F19" s="59">
        <v>44657</v>
      </c>
      <c r="G19" s="60">
        <f t="shared" si="5"/>
        <v>7.6849315068493151</v>
      </c>
      <c r="H19" s="35">
        <v>5</v>
      </c>
      <c r="I19" s="40">
        <v>0.1</v>
      </c>
      <c r="J19" s="41">
        <f t="shared" si="6"/>
        <v>0.18</v>
      </c>
      <c r="K19" s="46">
        <v>5500</v>
      </c>
      <c r="L19" s="46">
        <v>2016.4137931034481</v>
      </c>
      <c r="M19" s="42">
        <v>0</v>
      </c>
      <c r="N19" s="46">
        <f t="shared" si="0"/>
        <v>5500</v>
      </c>
      <c r="O19" s="61">
        <f t="shared" si="1"/>
        <v>7608.0821917808225</v>
      </c>
      <c r="P19" s="61">
        <f t="shared" si="2"/>
        <v>0</v>
      </c>
      <c r="Q19" s="62">
        <v>0.05</v>
      </c>
      <c r="R19" s="44">
        <f t="shared" si="8"/>
        <v>550</v>
      </c>
    </row>
    <row r="20" spans="2:26" x14ac:dyDescent="0.2">
      <c r="B20" s="35">
        <v>17</v>
      </c>
      <c r="C20" s="35" t="s">
        <v>308</v>
      </c>
      <c r="D20" s="51" t="s">
        <v>318</v>
      </c>
      <c r="E20" s="59">
        <v>41852</v>
      </c>
      <c r="F20" s="59">
        <v>44657</v>
      </c>
      <c r="G20" s="60">
        <f t="shared" si="5"/>
        <v>7.6849315068493151</v>
      </c>
      <c r="H20" s="35">
        <v>5</v>
      </c>
      <c r="I20" s="40">
        <v>0.1</v>
      </c>
      <c r="J20" s="41">
        <f t="shared" si="6"/>
        <v>0.18</v>
      </c>
      <c r="K20" s="46">
        <v>9000</v>
      </c>
      <c r="L20" s="46">
        <v>3299.5862068965516</v>
      </c>
      <c r="M20" s="42">
        <v>0</v>
      </c>
      <c r="N20" s="46">
        <f t="shared" si="0"/>
        <v>9000</v>
      </c>
      <c r="O20" s="61">
        <f t="shared" si="1"/>
        <v>12449.589041095891</v>
      </c>
      <c r="P20" s="61">
        <f t="shared" si="2"/>
        <v>0</v>
      </c>
      <c r="Q20" s="62">
        <v>0.05</v>
      </c>
      <c r="R20" s="44">
        <f t="shared" si="8"/>
        <v>900</v>
      </c>
    </row>
    <row r="21" spans="2:26" x14ac:dyDescent="0.2">
      <c r="B21" s="56">
        <v>18</v>
      </c>
      <c r="C21" s="56" t="s">
        <v>340</v>
      </c>
      <c r="D21" s="51" t="s">
        <v>63</v>
      </c>
      <c r="E21" s="59">
        <v>41726</v>
      </c>
      <c r="F21" s="59">
        <v>44657</v>
      </c>
      <c r="G21" s="60">
        <f t="shared" si="5"/>
        <v>8.0301369863013701</v>
      </c>
      <c r="H21" s="35">
        <v>5</v>
      </c>
      <c r="I21" s="40">
        <v>0.1</v>
      </c>
      <c r="J21" s="41">
        <f t="shared" si="6"/>
        <v>0.18</v>
      </c>
      <c r="K21" s="75">
        <v>14200</v>
      </c>
      <c r="L21" s="75">
        <v>4746</v>
      </c>
      <c r="M21" s="42">
        <v>0</v>
      </c>
      <c r="N21" s="46">
        <f t="shared" si="0"/>
        <v>14200</v>
      </c>
      <c r="O21" s="61">
        <f t="shared" si="1"/>
        <v>20525.030136986301</v>
      </c>
      <c r="P21" s="61">
        <f t="shared" si="2"/>
        <v>0</v>
      </c>
      <c r="Q21" s="62">
        <v>0.05</v>
      </c>
      <c r="R21" s="44">
        <f t="shared" si="8"/>
        <v>1420</v>
      </c>
    </row>
    <row r="22" spans="2:26" x14ac:dyDescent="0.2">
      <c r="B22" s="35">
        <v>19</v>
      </c>
      <c r="C22" s="67" t="s">
        <v>340</v>
      </c>
      <c r="D22" s="51" t="s">
        <v>506</v>
      </c>
      <c r="E22" s="59">
        <v>41913</v>
      </c>
      <c r="F22" s="59">
        <v>44657</v>
      </c>
      <c r="G22" s="60">
        <f t="shared" si="5"/>
        <v>7.5178082191780824</v>
      </c>
      <c r="H22" s="35">
        <v>5</v>
      </c>
      <c r="I22" s="40">
        <v>0.1</v>
      </c>
      <c r="J22" s="41">
        <f t="shared" si="6"/>
        <v>0.18</v>
      </c>
      <c r="K22" s="75">
        <v>10500</v>
      </c>
      <c r="L22" s="75">
        <v>4018</v>
      </c>
      <c r="M22" s="42">
        <v>0</v>
      </c>
      <c r="N22" s="46">
        <f t="shared" si="0"/>
        <v>10500</v>
      </c>
      <c r="O22" s="61">
        <f t="shared" si="1"/>
        <v>14208.657534246575</v>
      </c>
      <c r="P22" s="61">
        <f t="shared" si="2"/>
        <v>0</v>
      </c>
      <c r="Q22" s="62">
        <v>0.05</v>
      </c>
      <c r="R22" s="44">
        <f t="shared" si="8"/>
        <v>1050</v>
      </c>
    </row>
    <row r="23" spans="2:26" x14ac:dyDescent="0.2">
      <c r="B23" s="35">
        <v>20</v>
      </c>
      <c r="C23" s="67" t="s">
        <v>340</v>
      </c>
      <c r="D23" s="51" t="s">
        <v>507</v>
      </c>
      <c r="E23" s="59">
        <v>43907</v>
      </c>
      <c r="F23" s="59">
        <v>44657</v>
      </c>
      <c r="G23" s="60">
        <f t="shared" si="5"/>
        <v>2.0547945205479454</v>
      </c>
      <c r="H23" s="35">
        <v>5</v>
      </c>
      <c r="I23" s="40">
        <v>0.1</v>
      </c>
      <c r="J23" s="41">
        <f t="shared" si="6"/>
        <v>0.18</v>
      </c>
      <c r="K23" s="75">
        <v>133254.39999999999</v>
      </c>
      <c r="L23" s="75">
        <v>120076.4</v>
      </c>
      <c r="M23" s="42">
        <v>0</v>
      </c>
      <c r="N23" s="46">
        <f t="shared" si="0"/>
        <v>133254.39999999999</v>
      </c>
      <c r="O23" s="61">
        <f t="shared" si="1"/>
        <v>49285.873972602742</v>
      </c>
      <c r="P23" s="61">
        <f t="shared" si="2"/>
        <v>83968.526027397253</v>
      </c>
      <c r="Q23" s="62">
        <v>0.05</v>
      </c>
      <c r="R23" s="44">
        <f t="shared" si="8"/>
        <v>79770.099726027387</v>
      </c>
    </row>
    <row r="24" spans="2:26" ht="12.75" customHeight="1" x14ac:dyDescent="0.2">
      <c r="B24" s="148" t="s">
        <v>17</v>
      </c>
      <c r="C24" s="149"/>
      <c r="D24" s="149"/>
      <c r="E24" s="149"/>
      <c r="F24" s="149"/>
      <c r="G24" s="149"/>
      <c r="H24" s="149"/>
      <c r="I24" s="149"/>
      <c r="J24" s="150"/>
      <c r="K24" s="63">
        <f>SUM(K4:K23)</f>
        <v>859324.93</v>
      </c>
      <c r="L24" s="63">
        <f>SUM(L4:L23)</f>
        <v>538312.93000000005</v>
      </c>
      <c r="M24" s="63"/>
      <c r="N24" s="63">
        <f>SUM(N4:N23)</f>
        <v>859324.93</v>
      </c>
      <c r="O24" s="63">
        <f>SUM(O4:O23)</f>
        <v>915006.16285643843</v>
      </c>
      <c r="P24" s="63">
        <f>SUM(P4:P23)</f>
        <v>315851.38633424655</v>
      </c>
      <c r="Q24" s="55"/>
      <c r="R24" s="63">
        <f>SUM(R4:R23)</f>
        <v>327898.3300175342</v>
      </c>
    </row>
  </sheetData>
  <autoFilter ref="B3:R24" xr:uid="{00000000-0009-0000-0000-000001000000}"/>
  <mergeCells count="4">
    <mergeCell ref="B2:R2"/>
    <mergeCell ref="V13:V14"/>
    <mergeCell ref="W13:W14"/>
    <mergeCell ref="B24:J2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Z48"/>
  <sheetViews>
    <sheetView tabSelected="1" zoomScaleNormal="100" workbookViewId="0">
      <selection activeCell="A30" sqref="A30:XFD30"/>
    </sheetView>
  </sheetViews>
  <sheetFormatPr defaultRowHeight="12.75" x14ac:dyDescent="0.2"/>
  <cols>
    <col min="2" max="2" width="9.28515625" bestFit="1" customWidth="1"/>
    <col min="3" max="3" width="21.7109375" customWidth="1"/>
    <col min="4" max="4" width="51.5703125" customWidth="1"/>
    <col min="5" max="5" width="16.5703125" bestFit="1" customWidth="1"/>
    <col min="6" max="6" width="13" hidden="1" customWidth="1"/>
    <col min="7" max="7" width="13.85546875" hidden="1" customWidth="1"/>
    <col min="8" max="8" width="19.85546875" hidden="1" customWidth="1"/>
    <col min="9" max="9" width="12.28515625" hidden="1" customWidth="1"/>
    <col min="10" max="10" width="17" hidden="1" customWidth="1"/>
    <col min="11" max="12" width="13.85546875" hidden="1" customWidth="1"/>
    <col min="13" max="13" width="15.140625" style="96" customWidth="1"/>
    <col min="14" max="14" width="17.7109375" customWidth="1"/>
    <col min="15" max="15" width="22.140625" customWidth="1"/>
    <col min="16" max="16" width="16.42578125" customWidth="1"/>
    <col min="17" max="17" width="15" customWidth="1"/>
    <col min="18" max="18" width="17.7109375" bestFit="1" customWidth="1"/>
    <col min="22" max="22" width="12" bestFit="1" customWidth="1"/>
    <col min="23" max="23" width="11.85546875" bestFit="1" customWidth="1"/>
    <col min="25" max="25" width="13.5703125" bestFit="1" customWidth="1"/>
  </cols>
  <sheetData>
    <row r="2" spans="2:26" x14ac:dyDescent="0.2">
      <c r="B2" s="151" t="s">
        <v>491</v>
      </c>
      <c r="C2" s="151"/>
      <c r="D2" s="151"/>
      <c r="E2" s="151"/>
      <c r="F2" s="151"/>
      <c r="G2" s="151"/>
      <c r="H2" s="151"/>
      <c r="I2" s="151"/>
      <c r="J2" s="151"/>
      <c r="K2" s="151"/>
      <c r="L2" s="151"/>
      <c r="M2" s="152"/>
      <c r="N2" s="151"/>
      <c r="O2" s="151"/>
      <c r="P2" s="151"/>
      <c r="Q2" s="151"/>
      <c r="R2" s="151"/>
    </row>
    <row r="3" spans="2:26" ht="60" x14ac:dyDescent="0.2">
      <c r="B3" s="66" t="s">
        <v>18</v>
      </c>
      <c r="C3" s="66" t="s">
        <v>44</v>
      </c>
      <c r="D3" s="94" t="s">
        <v>19</v>
      </c>
      <c r="E3" s="94" t="s">
        <v>20</v>
      </c>
      <c r="F3" s="94" t="s">
        <v>8</v>
      </c>
      <c r="G3" s="94" t="s">
        <v>337</v>
      </c>
      <c r="H3" s="94" t="s">
        <v>338</v>
      </c>
      <c r="I3" s="94" t="s">
        <v>21</v>
      </c>
      <c r="J3" s="94" t="s">
        <v>22</v>
      </c>
      <c r="K3" s="94" t="s">
        <v>23</v>
      </c>
      <c r="L3" s="94" t="s">
        <v>24</v>
      </c>
      <c r="M3" s="95" t="s">
        <v>12</v>
      </c>
      <c r="N3" s="94" t="s">
        <v>448</v>
      </c>
      <c r="O3" s="94" t="s">
        <v>13</v>
      </c>
      <c r="P3" s="94" t="s">
        <v>26</v>
      </c>
      <c r="Q3" s="94" t="s">
        <v>27</v>
      </c>
      <c r="R3" s="94" t="s">
        <v>28</v>
      </c>
      <c r="V3" s="94" t="s">
        <v>498</v>
      </c>
      <c r="W3" s="94" t="s">
        <v>497</v>
      </c>
      <c r="Y3" s="94" t="s">
        <v>501</v>
      </c>
      <c r="Z3" s="94" t="s">
        <v>500</v>
      </c>
    </row>
    <row r="4" spans="2:26" x14ac:dyDescent="0.2">
      <c r="B4" s="35">
        <v>1</v>
      </c>
      <c r="C4" s="35" t="s">
        <v>45</v>
      </c>
      <c r="D4" s="18" t="s">
        <v>47</v>
      </c>
      <c r="E4" s="59">
        <v>31137</v>
      </c>
      <c r="F4" s="59">
        <v>44657</v>
      </c>
      <c r="G4" s="60">
        <f>(F4-E4)/365</f>
        <v>37.041095890410958</v>
      </c>
      <c r="H4" s="35">
        <v>8</v>
      </c>
      <c r="I4" s="40">
        <v>0.05</v>
      </c>
      <c r="J4" s="41">
        <f>(1-I4)/H4</f>
        <v>0.11874999999999999</v>
      </c>
      <c r="K4" s="46">
        <v>271080</v>
      </c>
      <c r="L4" s="46">
        <v>13554</v>
      </c>
      <c r="M4" s="42">
        <v>0</v>
      </c>
      <c r="N4" s="46">
        <f>K4*(1+M4)</f>
        <v>271080</v>
      </c>
      <c r="O4" s="61">
        <f t="shared" ref="O4:O46" si="0">G4*J4*K4</f>
        <v>1192380.6575342466</v>
      </c>
      <c r="P4" s="61">
        <f t="shared" ref="P4:P11" si="1">MAX(K4-O4,0)</f>
        <v>0</v>
      </c>
      <c r="Q4" s="62"/>
      <c r="R4" s="44">
        <f>IF(L4&lt;=0,0,IF(P4&lt;=I4*K4,I4*K4,P4*(1-Q4)))</f>
        <v>13554</v>
      </c>
      <c r="V4" s="125">
        <v>271080</v>
      </c>
      <c r="W4" s="125">
        <v>13554</v>
      </c>
      <c r="Y4" s="124">
        <f>K4-V4</f>
        <v>0</v>
      </c>
      <c r="Z4" s="124">
        <f>L4-W4</f>
        <v>0</v>
      </c>
    </row>
    <row r="5" spans="2:26" x14ac:dyDescent="0.2">
      <c r="B5" s="35">
        <v>2</v>
      </c>
      <c r="C5" s="35" t="s">
        <v>45</v>
      </c>
      <c r="D5" s="18" t="s">
        <v>111</v>
      </c>
      <c r="E5" s="59">
        <v>39006</v>
      </c>
      <c r="F5" s="59">
        <v>44657</v>
      </c>
      <c r="G5" s="60">
        <f t="shared" ref="G5:G16" si="2">(F5-E5)/365</f>
        <v>15.482191780821918</v>
      </c>
      <c r="H5" s="35">
        <v>8</v>
      </c>
      <c r="I5" s="40">
        <v>0.05</v>
      </c>
      <c r="J5" s="41">
        <f t="shared" ref="J5:J16" si="3">(1-I5)/H5</f>
        <v>0.11874999999999999</v>
      </c>
      <c r="K5" s="46">
        <v>457390.1</v>
      </c>
      <c r="L5" s="46">
        <v>22869.099999999977</v>
      </c>
      <c r="M5" s="42">
        <v>0</v>
      </c>
      <c r="N5" s="46">
        <f t="shared" ref="N5:N46" si="4">K5*(1+M5)</f>
        <v>457390.1</v>
      </c>
      <c r="O5" s="61">
        <f t="shared" si="0"/>
        <v>840916.39806335606</v>
      </c>
      <c r="P5" s="61">
        <f t="shared" si="1"/>
        <v>0</v>
      </c>
      <c r="Q5" s="62"/>
      <c r="R5" s="44">
        <f t="shared" ref="R5:R16" si="5">IF(L5&lt;=0,0,IF(P5&lt;=I5*K5,I5*K5,P5*(1-Q5)))</f>
        <v>22869.505000000001</v>
      </c>
      <c r="V5" s="125">
        <v>457390.1</v>
      </c>
      <c r="W5" s="125">
        <v>22869.099999999977</v>
      </c>
      <c r="Y5" s="124">
        <f t="shared" ref="Y5:Y16" si="6">K5-V5</f>
        <v>0</v>
      </c>
      <c r="Z5" s="124">
        <f t="shared" ref="Z5:Z16" si="7">L5-W5</f>
        <v>0</v>
      </c>
    </row>
    <row r="6" spans="2:26" x14ac:dyDescent="0.2">
      <c r="B6" s="35">
        <v>3</v>
      </c>
      <c r="C6" s="35" t="s">
        <v>45</v>
      </c>
      <c r="D6" s="18" t="s">
        <v>112</v>
      </c>
      <c r="E6" s="59">
        <v>39440</v>
      </c>
      <c r="F6" s="59">
        <v>44657</v>
      </c>
      <c r="G6" s="60">
        <f t="shared" si="2"/>
        <v>14.293150684931506</v>
      </c>
      <c r="H6" s="35">
        <v>8</v>
      </c>
      <c r="I6" s="40">
        <v>0.05</v>
      </c>
      <c r="J6" s="41">
        <f t="shared" si="3"/>
        <v>0.11874999999999999</v>
      </c>
      <c r="K6" s="46">
        <v>634134.96</v>
      </c>
      <c r="L6" s="46">
        <v>31705.959999999963</v>
      </c>
      <c r="M6" s="42">
        <v>0</v>
      </c>
      <c r="N6" s="46">
        <f t="shared" si="4"/>
        <v>634134.96</v>
      </c>
      <c r="O6" s="61">
        <f t="shared" si="0"/>
        <v>1076324.6513712327</v>
      </c>
      <c r="P6" s="61">
        <f t="shared" si="1"/>
        <v>0</v>
      </c>
      <c r="Q6" s="62"/>
      <c r="R6" s="44">
        <f t="shared" si="5"/>
        <v>31706.748</v>
      </c>
      <c r="V6" s="125">
        <v>634134.96</v>
      </c>
      <c r="W6" s="125">
        <v>31705.959999999963</v>
      </c>
      <c r="Y6" s="124">
        <f t="shared" si="6"/>
        <v>0</v>
      </c>
      <c r="Z6" s="124">
        <f t="shared" si="7"/>
        <v>0</v>
      </c>
    </row>
    <row r="7" spans="2:26" x14ac:dyDescent="0.2">
      <c r="B7" s="35">
        <v>4</v>
      </c>
      <c r="C7" s="35" t="s">
        <v>45</v>
      </c>
      <c r="D7" s="18" t="s">
        <v>58</v>
      </c>
      <c r="E7" s="59">
        <v>39873</v>
      </c>
      <c r="F7" s="59">
        <v>44657</v>
      </c>
      <c r="G7" s="60">
        <f t="shared" si="2"/>
        <v>13.106849315068493</v>
      </c>
      <c r="H7" s="35">
        <v>8</v>
      </c>
      <c r="I7" s="40">
        <v>0.05</v>
      </c>
      <c r="J7" s="41">
        <f t="shared" si="3"/>
        <v>0.11874999999999999</v>
      </c>
      <c r="K7" s="46">
        <v>7607</v>
      </c>
      <c r="L7" s="46">
        <v>380</v>
      </c>
      <c r="M7" s="42">
        <v>0</v>
      </c>
      <c r="N7" s="46">
        <f t="shared" si="4"/>
        <v>7607</v>
      </c>
      <c r="O7" s="61">
        <f t="shared" si="0"/>
        <v>11839.826575342466</v>
      </c>
      <c r="P7" s="61">
        <f t="shared" si="1"/>
        <v>0</v>
      </c>
      <c r="Q7" s="62"/>
      <c r="R7" s="44">
        <f t="shared" si="5"/>
        <v>380.35</v>
      </c>
      <c r="V7" s="125">
        <v>7607</v>
      </c>
      <c r="W7" s="125">
        <v>380</v>
      </c>
      <c r="Y7" s="124">
        <f t="shared" si="6"/>
        <v>0</v>
      </c>
      <c r="Z7" s="124">
        <f t="shared" si="7"/>
        <v>0</v>
      </c>
    </row>
    <row r="8" spans="2:26" x14ac:dyDescent="0.2">
      <c r="B8" s="35">
        <v>5</v>
      </c>
      <c r="C8" s="35" t="s">
        <v>45</v>
      </c>
      <c r="D8" s="18" t="s">
        <v>59</v>
      </c>
      <c r="E8" s="59">
        <v>40396</v>
      </c>
      <c r="F8" s="59">
        <v>44657</v>
      </c>
      <c r="G8" s="60">
        <f t="shared" si="2"/>
        <v>11.673972602739726</v>
      </c>
      <c r="H8" s="35">
        <v>8</v>
      </c>
      <c r="I8" s="40">
        <v>0.05</v>
      </c>
      <c r="J8" s="41">
        <f t="shared" si="3"/>
        <v>0.11874999999999999</v>
      </c>
      <c r="K8" s="46">
        <v>471530.63</v>
      </c>
      <c r="L8" s="46">
        <v>23576.630000000005</v>
      </c>
      <c r="M8" s="42">
        <v>0</v>
      </c>
      <c r="N8" s="46">
        <f t="shared" si="4"/>
        <v>471530.63</v>
      </c>
      <c r="O8" s="61">
        <f t="shared" si="0"/>
        <v>653675.48414674657</v>
      </c>
      <c r="P8" s="61">
        <f t="shared" si="1"/>
        <v>0</v>
      </c>
      <c r="Q8" s="62"/>
      <c r="R8" s="44">
        <f t="shared" si="5"/>
        <v>23576.531500000001</v>
      </c>
      <c r="V8" s="125">
        <v>471530.63</v>
      </c>
      <c r="W8" s="125">
        <v>23576.630000000005</v>
      </c>
      <c r="Y8" s="124">
        <f t="shared" si="6"/>
        <v>0</v>
      </c>
      <c r="Z8" s="124">
        <f t="shared" si="7"/>
        <v>0</v>
      </c>
    </row>
    <row r="9" spans="2:26" x14ac:dyDescent="0.2">
      <c r="B9" s="35">
        <v>6</v>
      </c>
      <c r="C9" s="35" t="s">
        <v>45</v>
      </c>
      <c r="D9" s="18" t="s">
        <v>60</v>
      </c>
      <c r="E9" s="59">
        <v>40756</v>
      </c>
      <c r="F9" s="59">
        <v>44657</v>
      </c>
      <c r="G9" s="60">
        <f t="shared" si="2"/>
        <v>10.687671232876712</v>
      </c>
      <c r="H9" s="35">
        <v>8</v>
      </c>
      <c r="I9" s="40">
        <v>0.05</v>
      </c>
      <c r="J9" s="41">
        <f t="shared" si="3"/>
        <v>0.11874999999999999</v>
      </c>
      <c r="K9" s="46">
        <v>165094.88</v>
      </c>
      <c r="L9" s="46">
        <v>13453.880000000005</v>
      </c>
      <c r="M9" s="42">
        <v>0</v>
      </c>
      <c r="N9" s="46">
        <f t="shared" si="4"/>
        <v>165094.88</v>
      </c>
      <c r="O9" s="61">
        <f t="shared" si="0"/>
        <v>209531.97621095891</v>
      </c>
      <c r="P9" s="61">
        <f t="shared" si="1"/>
        <v>0</v>
      </c>
      <c r="Q9" s="62"/>
      <c r="R9" s="44">
        <f t="shared" si="5"/>
        <v>8254.7440000000006</v>
      </c>
      <c r="V9" s="125">
        <v>165094.88</v>
      </c>
      <c r="W9" s="125">
        <v>13453.880000000005</v>
      </c>
      <c r="Y9" s="124">
        <f t="shared" si="6"/>
        <v>0</v>
      </c>
      <c r="Z9" s="124">
        <f t="shared" si="7"/>
        <v>0</v>
      </c>
    </row>
    <row r="10" spans="2:26" x14ac:dyDescent="0.2">
      <c r="B10" s="35">
        <v>7</v>
      </c>
      <c r="C10" s="35" t="s">
        <v>45</v>
      </c>
      <c r="D10" s="18" t="s">
        <v>62</v>
      </c>
      <c r="E10" s="59">
        <v>41141</v>
      </c>
      <c r="F10" s="59">
        <v>44657</v>
      </c>
      <c r="G10" s="60">
        <f t="shared" si="2"/>
        <v>9.632876712328768</v>
      </c>
      <c r="H10" s="35">
        <v>8</v>
      </c>
      <c r="I10" s="40">
        <v>0.05</v>
      </c>
      <c r="J10" s="41">
        <f t="shared" si="3"/>
        <v>0.11874999999999999</v>
      </c>
      <c r="K10" s="46">
        <v>695480</v>
      </c>
      <c r="L10" s="46">
        <v>126366</v>
      </c>
      <c r="M10" s="42">
        <v>0</v>
      </c>
      <c r="N10" s="46">
        <f t="shared" si="4"/>
        <v>695480</v>
      </c>
      <c r="O10" s="61">
        <f t="shared" si="0"/>
        <v>795562.43013698643</v>
      </c>
      <c r="P10" s="61">
        <f t="shared" si="1"/>
        <v>0</v>
      </c>
      <c r="Q10" s="62"/>
      <c r="R10" s="44">
        <f t="shared" si="5"/>
        <v>34774</v>
      </c>
      <c r="V10" s="125">
        <v>695480</v>
      </c>
      <c r="W10" s="125">
        <v>126366</v>
      </c>
      <c r="Y10" s="124">
        <f t="shared" si="6"/>
        <v>0</v>
      </c>
      <c r="Z10" s="124">
        <f t="shared" si="7"/>
        <v>0</v>
      </c>
    </row>
    <row r="11" spans="2:26" x14ac:dyDescent="0.2">
      <c r="B11" s="35">
        <v>8</v>
      </c>
      <c r="C11" s="35" t="s">
        <v>45</v>
      </c>
      <c r="D11" s="18" t="s">
        <v>63</v>
      </c>
      <c r="E11" s="59">
        <v>41482</v>
      </c>
      <c r="F11" s="59">
        <v>44657</v>
      </c>
      <c r="G11" s="60">
        <f t="shared" si="2"/>
        <v>8.6986301369863011</v>
      </c>
      <c r="H11" s="35">
        <v>8</v>
      </c>
      <c r="I11" s="40">
        <v>0.05</v>
      </c>
      <c r="J11" s="41">
        <f t="shared" si="3"/>
        <v>0.11874999999999999</v>
      </c>
      <c r="K11" s="46">
        <v>101404</v>
      </c>
      <c r="L11" s="46">
        <v>27427</v>
      </c>
      <c r="M11" s="42">
        <v>0</v>
      </c>
      <c r="N11" s="46">
        <f t="shared" si="4"/>
        <v>101404</v>
      </c>
      <c r="O11" s="61">
        <f t="shared" si="0"/>
        <v>104746.51198630137</v>
      </c>
      <c r="P11" s="61">
        <f t="shared" si="1"/>
        <v>0</v>
      </c>
      <c r="Q11" s="62"/>
      <c r="R11" s="44">
        <f t="shared" si="5"/>
        <v>5070.2000000000007</v>
      </c>
      <c r="V11" s="125">
        <v>101404</v>
      </c>
      <c r="W11" s="125">
        <v>27427</v>
      </c>
      <c r="Y11" s="124">
        <f t="shared" si="6"/>
        <v>0</v>
      </c>
      <c r="Z11" s="124">
        <f t="shared" si="7"/>
        <v>0</v>
      </c>
    </row>
    <row r="12" spans="2:26" ht="25.5" x14ac:dyDescent="0.2">
      <c r="B12" s="35">
        <v>9</v>
      </c>
      <c r="C12" s="35" t="s">
        <v>45</v>
      </c>
      <c r="D12" s="48" t="s">
        <v>119</v>
      </c>
      <c r="E12" s="59">
        <v>41974</v>
      </c>
      <c r="F12" s="59">
        <v>44657</v>
      </c>
      <c r="G12" s="60">
        <f t="shared" si="2"/>
        <v>7.3506849315068497</v>
      </c>
      <c r="H12" s="35">
        <v>8</v>
      </c>
      <c r="I12" s="40">
        <v>0.05</v>
      </c>
      <c r="J12" s="41">
        <f t="shared" si="3"/>
        <v>0.11874999999999999</v>
      </c>
      <c r="K12" s="46">
        <v>46500</v>
      </c>
      <c r="L12" s="46">
        <v>18529</v>
      </c>
      <c r="M12" s="42">
        <v>0.1</v>
      </c>
      <c r="N12" s="46">
        <f t="shared" si="4"/>
        <v>51150.000000000007</v>
      </c>
      <c r="O12" s="61">
        <f>G12*J12*N12</f>
        <v>44648.519691780828</v>
      </c>
      <c r="P12" s="61">
        <f>MAX(N12-O12,0)</f>
        <v>6501.4803082191793</v>
      </c>
      <c r="Q12" s="62"/>
      <c r="R12" s="44">
        <f t="shared" si="5"/>
        <v>6501.4803082191793</v>
      </c>
      <c r="V12" s="125">
        <v>46500</v>
      </c>
      <c r="W12" s="125">
        <v>18529</v>
      </c>
      <c r="Y12" s="124">
        <f t="shared" si="6"/>
        <v>0</v>
      </c>
      <c r="Z12" s="124">
        <f t="shared" si="7"/>
        <v>0</v>
      </c>
    </row>
    <row r="13" spans="2:26" s="193" customFormat="1" x14ac:dyDescent="0.2">
      <c r="B13" s="185">
        <v>10</v>
      </c>
      <c r="C13" s="185" t="s">
        <v>45</v>
      </c>
      <c r="D13" s="20" t="s">
        <v>120</v>
      </c>
      <c r="E13" s="59">
        <v>43862</v>
      </c>
      <c r="F13" s="59">
        <v>44657</v>
      </c>
      <c r="G13" s="60">
        <f t="shared" si="2"/>
        <v>2.1780821917808217</v>
      </c>
      <c r="H13" s="185">
        <v>15</v>
      </c>
      <c r="I13" s="187">
        <v>0.05</v>
      </c>
      <c r="J13" s="188">
        <f t="shared" si="3"/>
        <v>6.3333333333333325E-2</v>
      </c>
      <c r="K13" s="204">
        <v>905000</v>
      </c>
      <c r="L13" s="204">
        <v>804931</v>
      </c>
      <c r="M13" s="189">
        <v>0</v>
      </c>
      <c r="N13" s="204">
        <f t="shared" si="4"/>
        <v>905000</v>
      </c>
      <c r="O13" s="205">
        <f t="shared" si="0"/>
        <v>124840.41095890407</v>
      </c>
      <c r="P13" s="205">
        <f t="shared" ref="P13:P17" si="8">MAX(N13-O13,0)</f>
        <v>780159.58904109593</v>
      </c>
      <c r="Q13" s="206"/>
      <c r="R13" s="191">
        <f t="shared" si="5"/>
        <v>780159.58904109593</v>
      </c>
      <c r="V13" s="196">
        <v>905000</v>
      </c>
      <c r="W13" s="196">
        <v>804931</v>
      </c>
      <c r="Y13" s="201">
        <f t="shared" si="6"/>
        <v>0</v>
      </c>
      <c r="Z13" s="201">
        <f t="shared" si="7"/>
        <v>0</v>
      </c>
    </row>
    <row r="14" spans="2:26" x14ac:dyDescent="0.2">
      <c r="B14" s="35">
        <v>11</v>
      </c>
      <c r="C14" s="35" t="s">
        <v>45</v>
      </c>
      <c r="D14" s="19" t="s">
        <v>121</v>
      </c>
      <c r="E14" s="59">
        <v>44089</v>
      </c>
      <c r="F14" s="59">
        <v>44657</v>
      </c>
      <c r="G14" s="60">
        <f>(F14-E14)/365</f>
        <v>1.5561643835616439</v>
      </c>
      <c r="H14" s="35">
        <v>8</v>
      </c>
      <c r="I14" s="40">
        <v>0.05</v>
      </c>
      <c r="J14" s="41">
        <f t="shared" si="3"/>
        <v>0.11874999999999999</v>
      </c>
      <c r="K14" s="46">
        <v>100000</v>
      </c>
      <c r="L14" s="46">
        <v>94847</v>
      </c>
      <c r="M14" s="42">
        <v>0</v>
      </c>
      <c r="N14" s="46">
        <f t="shared" si="4"/>
        <v>100000</v>
      </c>
      <c r="O14" s="61">
        <f t="shared" si="0"/>
        <v>18479.452054794521</v>
      </c>
      <c r="P14" s="61">
        <f t="shared" si="8"/>
        <v>81520.547945205471</v>
      </c>
      <c r="Q14" s="62"/>
      <c r="R14" s="44">
        <f>IF(L14&lt;=0,0,IF(P14&lt;=I14*K14,I14*K14,P14*(1-Q14)))</f>
        <v>81520.547945205471</v>
      </c>
      <c r="V14" s="125">
        <v>100000</v>
      </c>
      <c r="W14" s="125">
        <v>94847</v>
      </c>
      <c r="Y14" s="124">
        <f t="shared" si="6"/>
        <v>0</v>
      </c>
      <c r="Z14" s="124">
        <f t="shared" si="7"/>
        <v>0</v>
      </c>
    </row>
    <row r="15" spans="2:26" s="193" customFormat="1" x14ac:dyDescent="0.2">
      <c r="B15" s="185">
        <v>12</v>
      </c>
      <c r="C15" s="185" t="s">
        <v>45</v>
      </c>
      <c r="D15" s="20" t="s">
        <v>122</v>
      </c>
      <c r="E15" s="59">
        <v>44058</v>
      </c>
      <c r="F15" s="59">
        <v>44657</v>
      </c>
      <c r="G15" s="60">
        <f t="shared" si="2"/>
        <v>1.6410958904109589</v>
      </c>
      <c r="H15" s="185">
        <v>15</v>
      </c>
      <c r="I15" s="187">
        <v>0.05</v>
      </c>
      <c r="J15" s="188">
        <f t="shared" si="3"/>
        <v>6.3333333333333325E-2</v>
      </c>
      <c r="K15" s="204">
        <v>260000</v>
      </c>
      <c r="L15" s="204">
        <v>244503</v>
      </c>
      <c r="M15" s="189">
        <v>0</v>
      </c>
      <c r="N15" s="204">
        <f t="shared" si="4"/>
        <v>260000</v>
      </c>
      <c r="O15" s="205">
        <f t="shared" si="0"/>
        <v>27023.378995433784</v>
      </c>
      <c r="P15" s="205">
        <f t="shared" si="8"/>
        <v>232976.6210045662</v>
      </c>
      <c r="Q15" s="206"/>
      <c r="R15" s="191">
        <f t="shared" si="5"/>
        <v>232976.6210045662</v>
      </c>
      <c r="V15" s="196">
        <v>260000</v>
      </c>
      <c r="W15" s="196">
        <v>244503</v>
      </c>
      <c r="Y15" s="201">
        <f t="shared" si="6"/>
        <v>0</v>
      </c>
      <c r="Z15" s="201">
        <f t="shared" si="7"/>
        <v>0</v>
      </c>
    </row>
    <row r="16" spans="2:26" x14ac:dyDescent="0.2">
      <c r="B16" s="35">
        <v>13</v>
      </c>
      <c r="C16" s="35" t="s">
        <v>45</v>
      </c>
      <c r="D16" s="20" t="s">
        <v>123</v>
      </c>
      <c r="E16" s="59">
        <v>44180</v>
      </c>
      <c r="F16" s="59">
        <v>44657</v>
      </c>
      <c r="G16" s="60">
        <f t="shared" si="2"/>
        <v>1.3068493150684932</v>
      </c>
      <c r="H16" s="35">
        <v>8</v>
      </c>
      <c r="I16" s="40">
        <v>0.05</v>
      </c>
      <c r="J16" s="41">
        <f t="shared" si="3"/>
        <v>0.11874999999999999</v>
      </c>
      <c r="K16" s="46">
        <v>85000</v>
      </c>
      <c r="L16" s="46">
        <v>82633</v>
      </c>
      <c r="M16" s="42">
        <v>0</v>
      </c>
      <c r="N16" s="46">
        <f t="shared" si="4"/>
        <v>85000</v>
      </c>
      <c r="O16" s="61">
        <f t="shared" si="0"/>
        <v>13191.010273972603</v>
      </c>
      <c r="P16" s="61">
        <f t="shared" si="8"/>
        <v>71808.989726027401</v>
      </c>
      <c r="Q16" s="62"/>
      <c r="R16" s="44">
        <f t="shared" si="5"/>
        <v>71808.989726027401</v>
      </c>
      <c r="V16" s="125">
        <v>85000</v>
      </c>
      <c r="W16" s="125">
        <v>82633</v>
      </c>
      <c r="Y16" s="124">
        <f t="shared" si="6"/>
        <v>0</v>
      </c>
      <c r="Z16" s="124">
        <f t="shared" si="7"/>
        <v>0</v>
      </c>
    </row>
    <row r="17" spans="2:18" x14ac:dyDescent="0.2">
      <c r="B17" s="35">
        <v>14</v>
      </c>
      <c r="C17" s="35" t="s">
        <v>226</v>
      </c>
      <c r="D17" s="23" t="s">
        <v>230</v>
      </c>
      <c r="E17" s="59">
        <v>44013</v>
      </c>
      <c r="F17" s="59">
        <v>44657</v>
      </c>
      <c r="G17" s="60">
        <f t="shared" ref="G17:G18" si="9">(F17-E17)/365</f>
        <v>1.7643835616438357</v>
      </c>
      <c r="H17" s="35">
        <v>8</v>
      </c>
      <c r="I17" s="40">
        <v>0.05</v>
      </c>
      <c r="J17" s="41">
        <f t="shared" ref="J17:J18" si="10">(1-I17)/H17</f>
        <v>0.11874999999999999</v>
      </c>
      <c r="K17" s="64">
        <v>216000</v>
      </c>
      <c r="L17" s="46">
        <v>200596</v>
      </c>
      <c r="M17" s="42">
        <v>0</v>
      </c>
      <c r="N17" s="46">
        <f t="shared" si="4"/>
        <v>216000</v>
      </c>
      <c r="O17" s="61">
        <f t="shared" si="0"/>
        <v>45256.438356164384</v>
      </c>
      <c r="P17" s="61">
        <f t="shared" si="8"/>
        <v>170743.56164383562</v>
      </c>
      <c r="Q17" s="62"/>
      <c r="R17" s="44">
        <f t="shared" ref="R17:R18" si="11">IF(L17&lt;=0,0,IF(P17&lt;=I17*K17,I17*K17,P17*(1-Q17)))</f>
        <v>170743.56164383562</v>
      </c>
    </row>
    <row r="18" spans="2:18" x14ac:dyDescent="0.2">
      <c r="B18" s="35">
        <v>15</v>
      </c>
      <c r="C18" s="36" t="s">
        <v>233</v>
      </c>
      <c r="D18" s="18" t="s">
        <v>63</v>
      </c>
      <c r="E18" s="59">
        <v>41379</v>
      </c>
      <c r="F18" s="59">
        <v>44657</v>
      </c>
      <c r="G18" s="60">
        <f t="shared" si="9"/>
        <v>8.9808219178082194</v>
      </c>
      <c r="H18" s="35">
        <v>8</v>
      </c>
      <c r="I18" s="40">
        <v>0.05</v>
      </c>
      <c r="J18" s="41">
        <f t="shared" si="10"/>
        <v>0.11874999999999999</v>
      </c>
      <c r="K18" s="46">
        <v>33840</v>
      </c>
      <c r="L18" s="65">
        <v>8245</v>
      </c>
      <c r="M18" s="106">
        <v>0</v>
      </c>
      <c r="N18" s="46">
        <f t="shared" si="4"/>
        <v>33840</v>
      </c>
      <c r="O18" s="61">
        <f t="shared" si="0"/>
        <v>36089.43287671233</v>
      </c>
      <c r="P18" s="61">
        <f t="shared" ref="P18" si="12">MAX(K18-O18,0)</f>
        <v>0</v>
      </c>
      <c r="Q18" s="62"/>
      <c r="R18" s="44">
        <f t="shared" si="11"/>
        <v>1692</v>
      </c>
    </row>
    <row r="19" spans="2:18" x14ac:dyDescent="0.2">
      <c r="B19" s="35">
        <v>16</v>
      </c>
      <c r="C19" s="36" t="s">
        <v>233</v>
      </c>
      <c r="D19" s="18" t="s">
        <v>63</v>
      </c>
      <c r="E19" s="59">
        <v>41456</v>
      </c>
      <c r="F19" s="59">
        <v>44657</v>
      </c>
      <c r="G19" s="60">
        <f t="shared" ref="G19:G39" si="13">(F19-E19)/365</f>
        <v>8.7698630136986306</v>
      </c>
      <c r="H19" s="35">
        <v>8</v>
      </c>
      <c r="I19" s="40">
        <v>0.05</v>
      </c>
      <c r="J19" s="41">
        <f t="shared" ref="J19:J39" si="14">(1-I19)/H19</f>
        <v>0.11874999999999999</v>
      </c>
      <c r="K19" s="46">
        <v>10450</v>
      </c>
      <c r="L19" s="65">
        <v>2755</v>
      </c>
      <c r="M19" s="106">
        <v>0</v>
      </c>
      <c r="N19" s="46">
        <f t="shared" si="4"/>
        <v>10450</v>
      </c>
      <c r="O19" s="61">
        <f t="shared" si="0"/>
        <v>10882.851883561643</v>
      </c>
      <c r="P19" s="61">
        <f t="shared" ref="P19:P38" si="15">MAX(K19-O19,0)</f>
        <v>0</v>
      </c>
      <c r="Q19" s="62"/>
      <c r="R19" s="44">
        <f t="shared" ref="R19:R39" si="16">IF(L19&lt;=0,0,IF(P19&lt;=I19*K19,I19*K19,P19*(1-Q19)))</f>
        <v>522.5</v>
      </c>
    </row>
    <row r="20" spans="2:18" x14ac:dyDescent="0.2">
      <c r="B20" s="35">
        <v>17</v>
      </c>
      <c r="C20" s="36" t="s">
        <v>233</v>
      </c>
      <c r="D20" s="51" t="s">
        <v>251</v>
      </c>
      <c r="E20" s="59">
        <v>41913</v>
      </c>
      <c r="F20" s="59">
        <v>44657</v>
      </c>
      <c r="G20" s="60">
        <f t="shared" si="13"/>
        <v>7.5178082191780824</v>
      </c>
      <c r="H20" s="35">
        <v>8</v>
      </c>
      <c r="I20" s="40">
        <v>0.05</v>
      </c>
      <c r="J20" s="41">
        <f t="shared" si="14"/>
        <v>0.11874999999999999</v>
      </c>
      <c r="K20" s="46">
        <v>108000</v>
      </c>
      <c r="L20" s="65">
        <v>41324</v>
      </c>
      <c r="M20" s="112">
        <v>0.02</v>
      </c>
      <c r="N20" s="46">
        <f t="shared" si="4"/>
        <v>110160</v>
      </c>
      <c r="O20" s="61">
        <f t="shared" si="0"/>
        <v>96415.890410958906</v>
      </c>
      <c r="P20" s="61">
        <f t="shared" ref="P20:P37" si="17">MAX(N20-O20,0)</f>
        <v>13744.109589041094</v>
      </c>
      <c r="Q20" s="62"/>
      <c r="R20" s="44">
        <f t="shared" si="16"/>
        <v>13744.109589041094</v>
      </c>
    </row>
    <row r="21" spans="2:18" s="193" customFormat="1" x14ac:dyDescent="0.2">
      <c r="B21" s="185">
        <v>18</v>
      </c>
      <c r="C21" s="184" t="s">
        <v>233</v>
      </c>
      <c r="D21" s="207" t="s">
        <v>252</v>
      </c>
      <c r="E21" s="59">
        <v>42444</v>
      </c>
      <c r="F21" s="59">
        <v>44657</v>
      </c>
      <c r="G21" s="60">
        <f t="shared" si="13"/>
        <v>6.0630136986301366</v>
      </c>
      <c r="H21" s="185">
        <v>15</v>
      </c>
      <c r="I21" s="187">
        <v>0.05</v>
      </c>
      <c r="J21" s="188">
        <f t="shared" si="14"/>
        <v>6.3333333333333325E-2</v>
      </c>
      <c r="K21" s="204">
        <v>1661562.5</v>
      </c>
      <c r="L21" s="204">
        <v>864968.19713892567</v>
      </c>
      <c r="M21" s="189">
        <v>0.05</v>
      </c>
      <c r="N21" s="204">
        <f t="shared" si="4"/>
        <v>1744640.625</v>
      </c>
      <c r="O21" s="205">
        <f t="shared" si="0"/>
        <v>638024.82591324183</v>
      </c>
      <c r="P21" s="205">
        <f t="shared" si="17"/>
        <v>1106615.7990867582</v>
      </c>
      <c r="Q21" s="206"/>
      <c r="R21" s="191">
        <f t="shared" si="16"/>
        <v>1106615.7990867582</v>
      </c>
    </row>
    <row r="22" spans="2:18" x14ac:dyDescent="0.2">
      <c r="B22" s="35">
        <v>19</v>
      </c>
      <c r="C22" s="36" t="s">
        <v>233</v>
      </c>
      <c r="D22" s="50" t="s">
        <v>253</v>
      </c>
      <c r="E22" s="59">
        <v>42444</v>
      </c>
      <c r="F22" s="59">
        <v>44657</v>
      </c>
      <c r="G22" s="60">
        <f t="shared" si="13"/>
        <v>6.0630136986301366</v>
      </c>
      <c r="H22" s="35">
        <v>8</v>
      </c>
      <c r="I22" s="40">
        <v>0.05</v>
      </c>
      <c r="J22" s="41">
        <f t="shared" si="14"/>
        <v>0.11874999999999999</v>
      </c>
      <c r="K22" s="46">
        <v>60000</v>
      </c>
      <c r="L22" s="46">
        <v>31234.510786284325</v>
      </c>
      <c r="M22" s="42">
        <v>0</v>
      </c>
      <c r="N22" s="46">
        <f t="shared" si="4"/>
        <v>60000</v>
      </c>
      <c r="O22" s="61">
        <f t="shared" si="0"/>
        <v>43198.972602739719</v>
      </c>
      <c r="P22" s="61">
        <f t="shared" si="17"/>
        <v>16801.027397260281</v>
      </c>
      <c r="Q22" s="62"/>
      <c r="R22" s="44">
        <f t="shared" si="16"/>
        <v>16801.027397260281</v>
      </c>
    </row>
    <row r="23" spans="2:18" s="193" customFormat="1" x14ac:dyDescent="0.2">
      <c r="B23" s="185">
        <v>20</v>
      </c>
      <c r="C23" s="184" t="s">
        <v>233</v>
      </c>
      <c r="D23" s="207" t="s">
        <v>254</v>
      </c>
      <c r="E23" s="59">
        <v>42444</v>
      </c>
      <c r="F23" s="59">
        <v>44657</v>
      </c>
      <c r="G23" s="60">
        <f t="shared" si="13"/>
        <v>6.0630136986301366</v>
      </c>
      <c r="H23" s="185">
        <v>15</v>
      </c>
      <c r="I23" s="187">
        <v>0.05</v>
      </c>
      <c r="J23" s="188">
        <f t="shared" si="14"/>
        <v>6.3333333333333325E-2</v>
      </c>
      <c r="K23" s="204">
        <v>1305000</v>
      </c>
      <c r="L23" s="204">
        <v>679350.60960168403</v>
      </c>
      <c r="M23" s="189">
        <v>0.05</v>
      </c>
      <c r="N23" s="204">
        <f t="shared" si="4"/>
        <v>1370250</v>
      </c>
      <c r="O23" s="205">
        <f t="shared" si="0"/>
        <v>501108.08219178068</v>
      </c>
      <c r="P23" s="205">
        <f t="shared" si="17"/>
        <v>869141.91780821932</v>
      </c>
      <c r="Q23" s="206"/>
      <c r="R23" s="191">
        <f t="shared" si="16"/>
        <v>869141.91780821932</v>
      </c>
    </row>
    <row r="24" spans="2:18" s="193" customFormat="1" x14ac:dyDescent="0.2">
      <c r="B24" s="185">
        <v>21</v>
      </c>
      <c r="C24" s="184" t="s">
        <v>233</v>
      </c>
      <c r="D24" s="207" t="s">
        <v>254</v>
      </c>
      <c r="E24" s="59">
        <v>42444</v>
      </c>
      <c r="F24" s="59">
        <v>44657</v>
      </c>
      <c r="G24" s="60">
        <f t="shared" si="13"/>
        <v>6.0630136986301366</v>
      </c>
      <c r="H24" s="185">
        <v>15</v>
      </c>
      <c r="I24" s="187">
        <v>0.05</v>
      </c>
      <c r="J24" s="188">
        <f t="shared" si="14"/>
        <v>6.3333333333333325E-2</v>
      </c>
      <c r="K24" s="204">
        <v>1175000</v>
      </c>
      <c r="L24" s="204">
        <v>611675.83623140131</v>
      </c>
      <c r="M24" s="189">
        <v>0.05</v>
      </c>
      <c r="N24" s="204">
        <f t="shared" si="4"/>
        <v>1233750</v>
      </c>
      <c r="O24" s="205">
        <f t="shared" si="0"/>
        <v>451189.26940639259</v>
      </c>
      <c r="P24" s="205">
        <f t="shared" si="17"/>
        <v>782560.73059360741</v>
      </c>
      <c r="Q24" s="206"/>
      <c r="R24" s="191">
        <f t="shared" si="16"/>
        <v>782560.73059360741</v>
      </c>
    </row>
    <row r="25" spans="2:18" s="193" customFormat="1" x14ac:dyDescent="0.2">
      <c r="B25" s="185">
        <v>22</v>
      </c>
      <c r="C25" s="184" t="s">
        <v>233</v>
      </c>
      <c r="D25" s="207" t="s">
        <v>255</v>
      </c>
      <c r="E25" s="59">
        <v>42444</v>
      </c>
      <c r="F25" s="59">
        <v>44657</v>
      </c>
      <c r="G25" s="60">
        <f t="shared" si="13"/>
        <v>6.0630136986301366</v>
      </c>
      <c r="H25" s="185">
        <v>15</v>
      </c>
      <c r="I25" s="187">
        <v>0.05</v>
      </c>
      <c r="J25" s="188">
        <f t="shared" si="14"/>
        <v>6.3333333333333325E-2</v>
      </c>
      <c r="K25" s="204">
        <v>1712580</v>
      </c>
      <c r="L25" s="204">
        <v>891526.64137291338</v>
      </c>
      <c r="M25" s="189">
        <v>0.05</v>
      </c>
      <c r="N25" s="204">
        <f t="shared" si="4"/>
        <v>1798209</v>
      </c>
      <c r="O25" s="205">
        <f t="shared" si="0"/>
        <v>657615.07999999984</v>
      </c>
      <c r="P25" s="205">
        <f t="shared" si="17"/>
        <v>1140593.9200000002</v>
      </c>
      <c r="Q25" s="206"/>
      <c r="R25" s="191">
        <f t="shared" si="16"/>
        <v>1140593.9200000002</v>
      </c>
    </row>
    <row r="26" spans="2:18" s="193" customFormat="1" x14ac:dyDescent="0.2">
      <c r="B26" s="185">
        <v>23</v>
      </c>
      <c r="C26" s="184" t="s">
        <v>233</v>
      </c>
      <c r="D26" s="207" t="s">
        <v>255</v>
      </c>
      <c r="E26" s="59">
        <v>42444</v>
      </c>
      <c r="F26" s="59">
        <v>44657</v>
      </c>
      <c r="G26" s="60">
        <f t="shared" si="13"/>
        <v>6.0630136986301366</v>
      </c>
      <c r="H26" s="185">
        <v>15</v>
      </c>
      <c r="I26" s="187">
        <v>0.05</v>
      </c>
      <c r="J26" s="188">
        <f t="shared" si="14"/>
        <v>6.3333333333333325E-2</v>
      </c>
      <c r="K26" s="204">
        <v>740090</v>
      </c>
      <c r="L26" s="204">
        <v>385272.4847970194</v>
      </c>
      <c r="M26" s="189">
        <v>0.05</v>
      </c>
      <c r="N26" s="204">
        <f t="shared" si="4"/>
        <v>777094.5</v>
      </c>
      <c r="O26" s="205">
        <f t="shared" si="0"/>
        <v>284187.80118721456</v>
      </c>
      <c r="P26" s="205">
        <f t="shared" si="17"/>
        <v>492906.69881278544</v>
      </c>
      <c r="Q26" s="206">
        <v>0.05</v>
      </c>
      <c r="R26" s="191">
        <f t="shared" si="16"/>
        <v>468261.36387214618</v>
      </c>
    </row>
    <row r="27" spans="2:18" x14ac:dyDescent="0.2">
      <c r="B27" s="35">
        <v>24</v>
      </c>
      <c r="C27" s="36" t="s">
        <v>233</v>
      </c>
      <c r="D27" s="50" t="s">
        <v>256</v>
      </c>
      <c r="E27" s="59">
        <v>42444</v>
      </c>
      <c r="F27" s="59">
        <v>44657</v>
      </c>
      <c r="G27" s="60">
        <f t="shared" si="13"/>
        <v>6.0630136986301366</v>
      </c>
      <c r="H27" s="35">
        <v>8</v>
      </c>
      <c r="I27" s="40">
        <v>0.05</v>
      </c>
      <c r="J27" s="41">
        <f t="shared" si="14"/>
        <v>0.11874999999999999</v>
      </c>
      <c r="K27" s="46">
        <v>108175</v>
      </c>
      <c r="L27" s="46">
        <v>56313.220071771771</v>
      </c>
      <c r="M27" s="42">
        <v>0</v>
      </c>
      <c r="N27" s="46">
        <f t="shared" si="4"/>
        <v>108175</v>
      </c>
      <c r="O27" s="61">
        <f t="shared" si="0"/>
        <v>77884.147688356155</v>
      </c>
      <c r="P27" s="61">
        <f t="shared" si="17"/>
        <v>30290.852311643845</v>
      </c>
      <c r="Q27" s="62">
        <v>0.05</v>
      </c>
      <c r="R27" s="44">
        <f t="shared" si="16"/>
        <v>28776.309696061649</v>
      </c>
    </row>
    <row r="28" spans="2:18" x14ac:dyDescent="0.2">
      <c r="B28" s="35">
        <v>25</v>
      </c>
      <c r="C28" s="36" t="s">
        <v>233</v>
      </c>
      <c r="D28" s="54" t="s">
        <v>257</v>
      </c>
      <c r="E28" s="59">
        <v>43282</v>
      </c>
      <c r="F28" s="59">
        <v>44657</v>
      </c>
      <c r="G28" s="60">
        <f t="shared" si="13"/>
        <v>3.7671232876712328</v>
      </c>
      <c r="H28" s="35">
        <v>8</v>
      </c>
      <c r="I28" s="40">
        <v>0.05</v>
      </c>
      <c r="J28" s="41">
        <f t="shared" si="14"/>
        <v>0.11874999999999999</v>
      </c>
      <c r="K28" s="46">
        <v>131386.1</v>
      </c>
      <c r="L28" s="46">
        <v>97052.1</v>
      </c>
      <c r="M28" s="42">
        <v>0</v>
      </c>
      <c r="N28" s="46">
        <f t="shared" si="4"/>
        <v>131386.1</v>
      </c>
      <c r="O28" s="61">
        <f t="shared" si="0"/>
        <v>58775.03189212329</v>
      </c>
      <c r="P28" s="61">
        <f t="shared" si="17"/>
        <v>72611.068107876723</v>
      </c>
      <c r="Q28" s="62">
        <v>0.05</v>
      </c>
      <c r="R28" s="44">
        <f t="shared" si="16"/>
        <v>68980.514702482877</v>
      </c>
    </row>
    <row r="29" spans="2:18" s="193" customFormat="1" x14ac:dyDescent="0.2">
      <c r="B29" s="185">
        <v>26</v>
      </c>
      <c r="C29" s="184" t="s">
        <v>233</v>
      </c>
      <c r="D29" s="54" t="s">
        <v>258</v>
      </c>
      <c r="E29" s="59">
        <v>43344</v>
      </c>
      <c r="F29" s="59">
        <v>44657</v>
      </c>
      <c r="G29" s="60">
        <f t="shared" si="13"/>
        <v>3.5972602739726027</v>
      </c>
      <c r="H29" s="185">
        <v>15</v>
      </c>
      <c r="I29" s="187">
        <v>0.05</v>
      </c>
      <c r="J29" s="188">
        <f t="shared" si="14"/>
        <v>6.3333333333333325E-2</v>
      </c>
      <c r="K29" s="204">
        <v>1125000</v>
      </c>
      <c r="L29" s="204">
        <v>849175</v>
      </c>
      <c r="M29" s="189">
        <v>0.01</v>
      </c>
      <c r="N29" s="204">
        <f t="shared" si="4"/>
        <v>1136250</v>
      </c>
      <c r="O29" s="205">
        <f t="shared" si="0"/>
        <v>256304.7945205479</v>
      </c>
      <c r="P29" s="205">
        <f t="shared" si="17"/>
        <v>879945.20547945215</v>
      </c>
      <c r="Q29" s="206">
        <v>0.05</v>
      </c>
      <c r="R29" s="191">
        <f t="shared" si="16"/>
        <v>835947.94520547951</v>
      </c>
    </row>
    <row r="30" spans="2:18" s="193" customFormat="1" x14ac:dyDescent="0.2">
      <c r="B30" s="185">
        <v>27</v>
      </c>
      <c r="C30" s="184" t="s">
        <v>233</v>
      </c>
      <c r="D30" s="54" t="s">
        <v>259</v>
      </c>
      <c r="E30" s="59">
        <v>43405</v>
      </c>
      <c r="F30" s="59">
        <v>44657</v>
      </c>
      <c r="G30" s="60">
        <f t="shared" si="13"/>
        <v>3.43013698630137</v>
      </c>
      <c r="H30" s="185">
        <v>15</v>
      </c>
      <c r="I30" s="187">
        <v>0.05</v>
      </c>
      <c r="J30" s="188">
        <f t="shared" si="14"/>
        <v>6.3333333333333325E-2</v>
      </c>
      <c r="K30" s="204">
        <v>1380000</v>
      </c>
      <c r="L30" s="204">
        <v>1063564</v>
      </c>
      <c r="M30" s="189">
        <v>0.06</v>
      </c>
      <c r="N30" s="204">
        <f t="shared" si="4"/>
        <v>1462800</v>
      </c>
      <c r="O30" s="205">
        <f t="shared" si="0"/>
        <v>299793.9726027397</v>
      </c>
      <c r="P30" s="205">
        <f t="shared" si="17"/>
        <v>1163006.0273972603</v>
      </c>
      <c r="Q30" s="206">
        <v>0.05</v>
      </c>
      <c r="R30" s="191">
        <f t="shared" si="16"/>
        <v>1104855.7260273972</v>
      </c>
    </row>
    <row r="31" spans="2:18" s="193" customFormat="1" x14ac:dyDescent="0.2">
      <c r="B31" s="185">
        <v>28</v>
      </c>
      <c r="C31" s="184" t="s">
        <v>233</v>
      </c>
      <c r="D31" s="54" t="s">
        <v>260</v>
      </c>
      <c r="E31" s="59">
        <v>43480</v>
      </c>
      <c r="F31" s="59">
        <v>44657</v>
      </c>
      <c r="G31" s="60">
        <f t="shared" si="13"/>
        <v>3.2246575342465755</v>
      </c>
      <c r="H31" s="185">
        <v>15</v>
      </c>
      <c r="I31" s="187">
        <v>0.05</v>
      </c>
      <c r="J31" s="188">
        <f t="shared" si="14"/>
        <v>6.3333333333333325E-2</v>
      </c>
      <c r="K31" s="204">
        <v>260100</v>
      </c>
      <c r="L31" s="204">
        <v>205535</v>
      </c>
      <c r="M31" s="189">
        <v>0</v>
      </c>
      <c r="N31" s="204">
        <f t="shared" si="4"/>
        <v>260100</v>
      </c>
      <c r="O31" s="205">
        <f t="shared" si="0"/>
        <v>53119.783561643831</v>
      </c>
      <c r="P31" s="205">
        <f t="shared" si="17"/>
        <v>206980.21643835618</v>
      </c>
      <c r="Q31" s="206">
        <v>0.05</v>
      </c>
      <c r="R31" s="191">
        <f t="shared" si="16"/>
        <v>196631.20561643835</v>
      </c>
    </row>
    <row r="32" spans="2:18" s="193" customFormat="1" x14ac:dyDescent="0.2">
      <c r="B32" s="185">
        <v>29</v>
      </c>
      <c r="C32" s="184" t="s">
        <v>233</v>
      </c>
      <c r="D32" s="20" t="s">
        <v>261</v>
      </c>
      <c r="E32" s="59">
        <v>43624</v>
      </c>
      <c r="F32" s="59">
        <v>44657</v>
      </c>
      <c r="G32" s="60">
        <f t="shared" si="13"/>
        <v>2.8301369863013699</v>
      </c>
      <c r="H32" s="185">
        <v>15</v>
      </c>
      <c r="I32" s="187">
        <v>0.05</v>
      </c>
      <c r="J32" s="188">
        <f t="shared" si="14"/>
        <v>6.3333333333333325E-2</v>
      </c>
      <c r="K32" s="204">
        <v>1961600</v>
      </c>
      <c r="L32" s="204">
        <v>1623519.0929506144</v>
      </c>
      <c r="M32" s="189">
        <v>0.04</v>
      </c>
      <c r="N32" s="204">
        <f t="shared" si="4"/>
        <v>2040064</v>
      </c>
      <c r="O32" s="205">
        <f t="shared" si="0"/>
        <v>351601.12511415523</v>
      </c>
      <c r="P32" s="205">
        <f t="shared" si="17"/>
        <v>1688462.8748858448</v>
      </c>
      <c r="Q32" s="206">
        <v>0.05</v>
      </c>
      <c r="R32" s="191">
        <f t="shared" si="16"/>
        <v>1604039.7311415526</v>
      </c>
    </row>
    <row r="33" spans="2:18" s="193" customFormat="1" x14ac:dyDescent="0.2">
      <c r="B33" s="185">
        <v>30</v>
      </c>
      <c r="C33" s="184" t="s">
        <v>233</v>
      </c>
      <c r="D33" s="19" t="s">
        <v>262</v>
      </c>
      <c r="E33" s="59">
        <v>43624</v>
      </c>
      <c r="F33" s="59">
        <v>44657</v>
      </c>
      <c r="G33" s="60">
        <f t="shared" si="13"/>
        <v>2.8301369863013699</v>
      </c>
      <c r="H33" s="185">
        <v>15</v>
      </c>
      <c r="I33" s="187">
        <v>0.05</v>
      </c>
      <c r="J33" s="188">
        <f t="shared" si="14"/>
        <v>6.3333333333333325E-2</v>
      </c>
      <c r="K33" s="204">
        <v>900000</v>
      </c>
      <c r="L33" s="204">
        <v>744885.39134153398</v>
      </c>
      <c r="M33" s="189">
        <v>0</v>
      </c>
      <c r="N33" s="204">
        <f t="shared" si="4"/>
        <v>900000</v>
      </c>
      <c r="O33" s="205">
        <f t="shared" si="0"/>
        <v>161317.80821917808</v>
      </c>
      <c r="P33" s="205">
        <f t="shared" si="17"/>
        <v>738682.19178082189</v>
      </c>
      <c r="Q33" s="206">
        <v>0.05</v>
      </c>
      <c r="R33" s="191">
        <f t="shared" si="16"/>
        <v>701748.08219178079</v>
      </c>
    </row>
    <row r="34" spans="2:18" s="193" customFormat="1" x14ac:dyDescent="0.2">
      <c r="B34" s="185">
        <v>31</v>
      </c>
      <c r="C34" s="184" t="s">
        <v>233</v>
      </c>
      <c r="D34" s="19" t="s">
        <v>260</v>
      </c>
      <c r="E34" s="59">
        <v>43624</v>
      </c>
      <c r="F34" s="59">
        <v>44657</v>
      </c>
      <c r="G34" s="60">
        <f t="shared" si="13"/>
        <v>2.8301369863013699</v>
      </c>
      <c r="H34" s="185">
        <v>15</v>
      </c>
      <c r="I34" s="187">
        <v>0.05</v>
      </c>
      <c r="J34" s="188">
        <f t="shared" si="14"/>
        <v>6.3333333333333325E-2</v>
      </c>
      <c r="K34" s="204">
        <v>715000</v>
      </c>
      <c r="L34" s="204">
        <v>591770.06089910748</v>
      </c>
      <c r="M34" s="189">
        <v>0</v>
      </c>
      <c r="N34" s="204">
        <f t="shared" si="4"/>
        <v>715000</v>
      </c>
      <c r="O34" s="205">
        <f t="shared" si="0"/>
        <v>128158.03652968036</v>
      </c>
      <c r="P34" s="205">
        <f t="shared" si="17"/>
        <v>586841.96347031964</v>
      </c>
      <c r="Q34" s="206">
        <v>0.05</v>
      </c>
      <c r="R34" s="191">
        <f t="shared" si="16"/>
        <v>557499.86529680365</v>
      </c>
    </row>
    <row r="35" spans="2:18" s="193" customFormat="1" x14ac:dyDescent="0.2">
      <c r="B35" s="185">
        <v>32</v>
      </c>
      <c r="C35" s="184" t="s">
        <v>233</v>
      </c>
      <c r="D35" s="19" t="s">
        <v>263</v>
      </c>
      <c r="E35" s="59">
        <v>43624</v>
      </c>
      <c r="F35" s="59">
        <v>44657</v>
      </c>
      <c r="G35" s="60">
        <f t="shared" si="13"/>
        <v>2.8301369863013699</v>
      </c>
      <c r="H35" s="185">
        <v>15</v>
      </c>
      <c r="I35" s="187">
        <v>0.05</v>
      </c>
      <c r="J35" s="188">
        <f t="shared" si="14"/>
        <v>6.3333333333333325E-2</v>
      </c>
      <c r="K35" s="204">
        <v>698005</v>
      </c>
      <c r="L35" s="204">
        <v>577704.14175927488</v>
      </c>
      <c r="M35" s="189">
        <v>0</v>
      </c>
      <c r="N35" s="204">
        <f t="shared" si="4"/>
        <v>698005</v>
      </c>
      <c r="O35" s="205">
        <f t="shared" si="0"/>
        <v>125111.81858447488</v>
      </c>
      <c r="P35" s="205">
        <f t="shared" si="17"/>
        <v>572893.18141552515</v>
      </c>
      <c r="Q35" s="206">
        <v>0.05</v>
      </c>
      <c r="R35" s="191">
        <f t="shared" si="16"/>
        <v>544248.52234474884</v>
      </c>
    </row>
    <row r="36" spans="2:18" s="193" customFormat="1" x14ac:dyDescent="0.2">
      <c r="B36" s="185">
        <v>33</v>
      </c>
      <c r="C36" s="184" t="s">
        <v>233</v>
      </c>
      <c r="D36" s="19" t="s">
        <v>264</v>
      </c>
      <c r="E36" s="59">
        <v>43624</v>
      </c>
      <c r="F36" s="59">
        <v>44657</v>
      </c>
      <c r="G36" s="60">
        <f t="shared" si="13"/>
        <v>2.8301369863013699</v>
      </c>
      <c r="H36" s="185">
        <v>15</v>
      </c>
      <c r="I36" s="187">
        <v>0.05</v>
      </c>
      <c r="J36" s="188">
        <f t="shared" si="14"/>
        <v>6.3333333333333325E-2</v>
      </c>
      <c r="K36" s="204">
        <v>145000</v>
      </c>
      <c r="L36" s="204">
        <v>120009.31304946936</v>
      </c>
      <c r="M36" s="189">
        <v>0</v>
      </c>
      <c r="N36" s="204">
        <f t="shared" si="4"/>
        <v>145000</v>
      </c>
      <c r="O36" s="205">
        <f t="shared" si="0"/>
        <v>25990.091324200912</v>
      </c>
      <c r="P36" s="205">
        <f t="shared" si="17"/>
        <v>119009.90867579909</v>
      </c>
      <c r="Q36" s="206">
        <v>0.05</v>
      </c>
      <c r="R36" s="191">
        <f t="shared" si="16"/>
        <v>113059.41324200913</v>
      </c>
    </row>
    <row r="37" spans="2:18" s="193" customFormat="1" x14ac:dyDescent="0.2">
      <c r="B37" s="185">
        <v>34</v>
      </c>
      <c r="C37" s="184" t="s">
        <v>233</v>
      </c>
      <c r="D37" s="19" t="s">
        <v>265</v>
      </c>
      <c r="E37" s="59">
        <v>43862</v>
      </c>
      <c r="F37" s="59">
        <v>44657</v>
      </c>
      <c r="G37" s="60">
        <f t="shared" si="13"/>
        <v>2.1780821917808217</v>
      </c>
      <c r="H37" s="185">
        <v>15</v>
      </c>
      <c r="I37" s="187">
        <v>0.05</v>
      </c>
      <c r="J37" s="188">
        <f t="shared" si="14"/>
        <v>6.3333333333333325E-2</v>
      </c>
      <c r="K37" s="204">
        <v>151940</v>
      </c>
      <c r="L37" s="204">
        <v>135140</v>
      </c>
      <c r="M37" s="189">
        <v>0</v>
      </c>
      <c r="N37" s="204">
        <f t="shared" si="4"/>
        <v>151940</v>
      </c>
      <c r="O37" s="205">
        <f t="shared" si="0"/>
        <v>20959.394520547939</v>
      </c>
      <c r="P37" s="205">
        <f t="shared" si="17"/>
        <v>130980.60547945206</v>
      </c>
      <c r="Q37" s="206">
        <v>0.05</v>
      </c>
      <c r="R37" s="191">
        <f t="shared" si="16"/>
        <v>124431.57520547946</v>
      </c>
    </row>
    <row r="38" spans="2:18" x14ac:dyDescent="0.2">
      <c r="B38" s="35">
        <v>35</v>
      </c>
      <c r="C38" s="36" t="s">
        <v>308</v>
      </c>
      <c r="D38" s="19" t="s">
        <v>63</v>
      </c>
      <c r="E38" s="59">
        <v>41487</v>
      </c>
      <c r="F38" s="59">
        <v>44657</v>
      </c>
      <c r="G38" s="60">
        <f t="shared" si="13"/>
        <v>8.6849315068493151</v>
      </c>
      <c r="H38" s="35">
        <v>8</v>
      </c>
      <c r="I38" s="40">
        <v>0.05</v>
      </c>
      <c r="J38" s="41">
        <f t="shared" si="14"/>
        <v>0.11874999999999999</v>
      </c>
      <c r="K38" s="46">
        <v>47450</v>
      </c>
      <c r="L38" s="46">
        <v>12894</v>
      </c>
      <c r="M38" s="42">
        <v>0</v>
      </c>
      <c r="N38" s="46">
        <f t="shared" si="4"/>
        <v>47450</v>
      </c>
      <c r="O38" s="61">
        <f t="shared" si="0"/>
        <v>48936.874999999993</v>
      </c>
      <c r="P38" s="61">
        <f t="shared" si="15"/>
        <v>0</v>
      </c>
      <c r="Q38" s="62">
        <v>0.05</v>
      </c>
      <c r="R38" s="44">
        <f t="shared" si="16"/>
        <v>2372.5</v>
      </c>
    </row>
    <row r="39" spans="2:18" s="89" customFormat="1" x14ac:dyDescent="0.2">
      <c r="B39" s="81">
        <v>36</v>
      </c>
      <c r="C39" s="82" t="s">
        <v>308</v>
      </c>
      <c r="D39" s="92" t="s">
        <v>316</v>
      </c>
      <c r="E39" s="83">
        <v>41852</v>
      </c>
      <c r="F39" s="83">
        <v>44657</v>
      </c>
      <c r="G39" s="80">
        <f t="shared" si="13"/>
        <v>7.6849315068493151</v>
      </c>
      <c r="H39" s="81">
        <v>8</v>
      </c>
      <c r="I39" s="84">
        <v>0.05</v>
      </c>
      <c r="J39" s="85">
        <f t="shared" si="14"/>
        <v>0.11874999999999999</v>
      </c>
      <c r="K39" s="93">
        <v>12000</v>
      </c>
      <c r="L39" s="93">
        <v>4401</v>
      </c>
      <c r="M39" s="86">
        <v>0.1</v>
      </c>
      <c r="N39" s="46">
        <f t="shared" si="4"/>
        <v>13200.000000000002</v>
      </c>
      <c r="O39" s="61">
        <f t="shared" si="0"/>
        <v>10951.027397260274</v>
      </c>
      <c r="P39" s="61">
        <f>MAX(N39-O39,0)</f>
        <v>2248.9726027397282</v>
      </c>
      <c r="Q39" s="62">
        <v>0.05</v>
      </c>
      <c r="R39" s="88">
        <f t="shared" si="16"/>
        <v>2136.5239726027417</v>
      </c>
    </row>
    <row r="40" spans="2:18" x14ac:dyDescent="0.2">
      <c r="B40" s="35">
        <v>37</v>
      </c>
      <c r="C40" s="36" t="s">
        <v>340</v>
      </c>
      <c r="D40" s="18" t="s">
        <v>63</v>
      </c>
      <c r="E40" s="59">
        <v>41456</v>
      </c>
      <c r="F40" s="59">
        <v>44657</v>
      </c>
      <c r="G40" s="60">
        <f t="shared" ref="G40:G46" si="18">(F40-E40)/365</f>
        <v>8.7698630136986306</v>
      </c>
      <c r="H40" s="35">
        <v>8</v>
      </c>
      <c r="I40" s="40">
        <v>0.05</v>
      </c>
      <c r="J40" s="41">
        <f t="shared" ref="J40:J46" si="19">(1-I40)/H40</f>
        <v>0.11874999999999999</v>
      </c>
      <c r="K40" s="128">
        <v>31365</v>
      </c>
      <c r="L40" s="128">
        <v>8269</v>
      </c>
      <c r="M40" s="42">
        <v>0</v>
      </c>
      <c r="N40" s="46">
        <f t="shared" si="4"/>
        <v>31365</v>
      </c>
      <c r="O40" s="61">
        <f t="shared" si="0"/>
        <v>32664.176969178079</v>
      </c>
      <c r="P40" s="61">
        <f t="shared" ref="P40:P46" si="20">MAX(K40-O40,0)</f>
        <v>0</v>
      </c>
      <c r="Q40" s="62">
        <v>0.05</v>
      </c>
      <c r="R40" s="44">
        <f t="shared" ref="R40:R46" si="21">IF(L40&lt;=0,0,IF(P40&lt;=I40*K40,I40*K40,P40*(1-Q40)))</f>
        <v>1568.25</v>
      </c>
    </row>
    <row r="41" spans="2:18" x14ac:dyDescent="0.2">
      <c r="B41" s="35">
        <v>38</v>
      </c>
      <c r="C41" s="36" t="s">
        <v>340</v>
      </c>
      <c r="D41" s="18" t="s">
        <v>63</v>
      </c>
      <c r="E41" s="59">
        <v>41470</v>
      </c>
      <c r="F41" s="59">
        <v>44657</v>
      </c>
      <c r="G41" s="60">
        <f t="shared" si="18"/>
        <v>8.7315068493150694</v>
      </c>
      <c r="H41" s="35">
        <v>8</v>
      </c>
      <c r="I41" s="40">
        <v>0.05</v>
      </c>
      <c r="J41" s="41">
        <f t="shared" si="19"/>
        <v>0.11874999999999999</v>
      </c>
      <c r="K41" s="128">
        <v>31475</v>
      </c>
      <c r="L41" s="128">
        <v>8415</v>
      </c>
      <c r="M41" s="42">
        <v>0</v>
      </c>
      <c r="N41" s="46">
        <f t="shared" si="4"/>
        <v>31475</v>
      </c>
      <c r="O41" s="61">
        <f t="shared" si="0"/>
        <v>32635.371147260277</v>
      </c>
      <c r="P41" s="61">
        <f t="shared" si="20"/>
        <v>0</v>
      </c>
      <c r="Q41" s="62">
        <v>0.05</v>
      </c>
      <c r="R41" s="44">
        <f t="shared" si="21"/>
        <v>1573.75</v>
      </c>
    </row>
    <row r="42" spans="2:18" x14ac:dyDescent="0.2">
      <c r="B42" s="35">
        <v>39</v>
      </c>
      <c r="C42" s="36" t="s">
        <v>340</v>
      </c>
      <c r="D42" s="208" t="s">
        <v>316</v>
      </c>
      <c r="E42" s="59">
        <v>41760</v>
      </c>
      <c r="F42" s="59">
        <v>44657</v>
      </c>
      <c r="G42" s="60">
        <f t="shared" si="18"/>
        <v>7.9369863013698634</v>
      </c>
      <c r="H42" s="35">
        <v>8</v>
      </c>
      <c r="I42" s="40">
        <v>0.05</v>
      </c>
      <c r="J42" s="41">
        <f t="shared" si="19"/>
        <v>0.11874999999999999</v>
      </c>
      <c r="K42" s="128">
        <v>68300</v>
      </c>
      <c r="L42" s="128">
        <v>23412</v>
      </c>
      <c r="M42" s="42">
        <v>0.1</v>
      </c>
      <c r="N42" s="46">
        <f t="shared" si="4"/>
        <v>75130</v>
      </c>
      <c r="O42" s="61">
        <f t="shared" si="0"/>
        <v>64373.919520547948</v>
      </c>
      <c r="P42" s="61">
        <f t="shared" si="20"/>
        <v>3926.0804794520518</v>
      </c>
      <c r="Q42" s="62">
        <v>0.05</v>
      </c>
      <c r="R42" s="44">
        <f t="shared" si="21"/>
        <v>3729.7764554794489</v>
      </c>
    </row>
    <row r="43" spans="2:18" s="193" customFormat="1" x14ac:dyDescent="0.2">
      <c r="B43" s="185">
        <v>40</v>
      </c>
      <c r="C43" s="184" t="s">
        <v>340</v>
      </c>
      <c r="D43" s="49" t="s">
        <v>508</v>
      </c>
      <c r="E43" s="59">
        <v>43344</v>
      </c>
      <c r="F43" s="59">
        <v>44657</v>
      </c>
      <c r="G43" s="60">
        <f t="shared" si="18"/>
        <v>3.5972602739726027</v>
      </c>
      <c r="H43" s="185">
        <v>15</v>
      </c>
      <c r="I43" s="187">
        <v>0.05</v>
      </c>
      <c r="J43" s="188">
        <f t="shared" si="19"/>
        <v>6.3333333333333325E-2</v>
      </c>
      <c r="K43" s="128">
        <v>1100000</v>
      </c>
      <c r="L43" s="128">
        <v>830304</v>
      </c>
      <c r="M43" s="189">
        <v>0.01</v>
      </c>
      <c r="N43" s="204">
        <f t="shared" si="4"/>
        <v>1111000</v>
      </c>
      <c r="O43" s="205">
        <f t="shared" si="0"/>
        <v>250609.13242009128</v>
      </c>
      <c r="P43" s="205">
        <f t="shared" si="20"/>
        <v>849390.86757990869</v>
      </c>
      <c r="Q43" s="206">
        <v>0.05</v>
      </c>
      <c r="R43" s="191">
        <f t="shared" si="21"/>
        <v>806921.32420091319</v>
      </c>
    </row>
    <row r="44" spans="2:18" s="193" customFormat="1" x14ac:dyDescent="0.2">
      <c r="B44" s="185">
        <v>41</v>
      </c>
      <c r="C44" s="184" t="s">
        <v>340</v>
      </c>
      <c r="D44" s="49" t="s">
        <v>509</v>
      </c>
      <c r="E44" s="59">
        <v>43480</v>
      </c>
      <c r="F44" s="59">
        <v>44657</v>
      </c>
      <c r="G44" s="60">
        <f t="shared" si="18"/>
        <v>3.2246575342465755</v>
      </c>
      <c r="H44" s="185">
        <v>15</v>
      </c>
      <c r="I44" s="187">
        <v>0.05</v>
      </c>
      <c r="J44" s="188">
        <f t="shared" si="19"/>
        <v>6.3333333333333325E-2</v>
      </c>
      <c r="K44" s="128">
        <v>749600</v>
      </c>
      <c r="L44" s="128">
        <v>592348</v>
      </c>
      <c r="M44" s="189">
        <v>0</v>
      </c>
      <c r="N44" s="204">
        <f t="shared" si="4"/>
        <v>749600</v>
      </c>
      <c r="O44" s="205">
        <f t="shared" si="0"/>
        <v>153089.54155251142</v>
      </c>
      <c r="P44" s="205">
        <f t="shared" si="20"/>
        <v>596510.45844748861</v>
      </c>
      <c r="Q44" s="206">
        <v>0.05</v>
      </c>
      <c r="R44" s="191">
        <f t="shared" si="21"/>
        <v>566684.93552511418</v>
      </c>
    </row>
    <row r="45" spans="2:18" ht="25.5" x14ac:dyDescent="0.2">
      <c r="B45" s="35">
        <v>42</v>
      </c>
      <c r="C45" s="36" t="s">
        <v>340</v>
      </c>
      <c r="D45" s="49" t="s">
        <v>510</v>
      </c>
      <c r="E45" s="59">
        <v>43549</v>
      </c>
      <c r="F45" s="59">
        <v>44657</v>
      </c>
      <c r="G45" s="60">
        <f t="shared" si="18"/>
        <v>3.0356164383561643</v>
      </c>
      <c r="H45" s="35">
        <v>8</v>
      </c>
      <c r="I45" s="40">
        <v>0.05</v>
      </c>
      <c r="J45" s="41">
        <f t="shared" si="19"/>
        <v>0.11874999999999999</v>
      </c>
      <c r="K45" s="128">
        <v>292628</v>
      </c>
      <c r="L45" s="128">
        <v>236495</v>
      </c>
      <c r="M45" s="42">
        <v>0</v>
      </c>
      <c r="N45" s="46">
        <f t="shared" si="4"/>
        <v>292628</v>
      </c>
      <c r="O45" s="61">
        <f t="shared" si="0"/>
        <v>105486.38109589039</v>
      </c>
      <c r="P45" s="61">
        <f t="shared" si="20"/>
        <v>187141.61890410961</v>
      </c>
      <c r="Q45" s="62">
        <v>0.05</v>
      </c>
      <c r="R45" s="44">
        <f t="shared" si="21"/>
        <v>177784.53795890411</v>
      </c>
    </row>
    <row r="46" spans="2:18" x14ac:dyDescent="0.2">
      <c r="B46" s="35">
        <v>43</v>
      </c>
      <c r="C46" s="36" t="s">
        <v>340</v>
      </c>
      <c r="D46" s="20" t="s">
        <v>511</v>
      </c>
      <c r="E46" s="59">
        <v>43694</v>
      </c>
      <c r="F46" s="59">
        <v>44657</v>
      </c>
      <c r="G46" s="60">
        <f t="shared" si="18"/>
        <v>2.6383561643835618</v>
      </c>
      <c r="H46" s="35">
        <v>8</v>
      </c>
      <c r="I46" s="40">
        <v>0.05</v>
      </c>
      <c r="J46" s="41">
        <f t="shared" si="19"/>
        <v>0.11874999999999999</v>
      </c>
      <c r="K46" s="128">
        <v>41000</v>
      </c>
      <c r="L46" s="128">
        <v>34679</v>
      </c>
      <c r="M46" s="42">
        <v>0</v>
      </c>
      <c r="N46" s="46">
        <f t="shared" si="4"/>
        <v>41000</v>
      </c>
      <c r="O46" s="61">
        <f t="shared" si="0"/>
        <v>12845.496575342466</v>
      </c>
      <c r="P46" s="61">
        <f t="shared" si="20"/>
        <v>28154.503424657534</v>
      </c>
      <c r="Q46" s="62">
        <v>0.05</v>
      </c>
      <c r="R46" s="44">
        <f t="shared" si="21"/>
        <v>26746.778253424658</v>
      </c>
    </row>
    <row r="47" spans="2:18" x14ac:dyDescent="0.2">
      <c r="B47" s="35">
        <v>44</v>
      </c>
      <c r="C47" s="36" t="s">
        <v>340</v>
      </c>
      <c r="D47" s="20" t="s">
        <v>512</v>
      </c>
      <c r="E47" s="59">
        <v>43807</v>
      </c>
      <c r="F47" s="59">
        <v>44657</v>
      </c>
      <c r="G47" s="60">
        <f>(F47-E47)/365</f>
        <v>2.3287671232876712</v>
      </c>
      <c r="H47" s="35">
        <v>8</v>
      </c>
      <c r="I47" s="40">
        <v>0.05</v>
      </c>
      <c r="J47" s="41">
        <f>(1-I47)/H47</f>
        <v>0.11874999999999999</v>
      </c>
      <c r="K47" s="128">
        <v>137750</v>
      </c>
      <c r="L47" s="128">
        <v>120552</v>
      </c>
      <c r="M47" s="42">
        <v>0</v>
      </c>
      <c r="N47" s="46">
        <f>K47*(1+M47)</f>
        <v>137750</v>
      </c>
      <c r="O47" s="61">
        <f>G47*J47*K47</f>
        <v>38093.535958904104</v>
      </c>
      <c r="P47" s="61">
        <f>MAX(K47-O47,0)</f>
        <v>99656.464041095896</v>
      </c>
      <c r="Q47" s="62">
        <v>0.05</v>
      </c>
      <c r="R47" s="44">
        <f>IF(L47&lt;=0,0,IF(P47&lt;=I47*K47,I47*K47,P47*(1-Q47)))</f>
        <v>94673.640839041094</v>
      </c>
    </row>
    <row r="48" spans="2:18" s="76" customFormat="1" ht="12.75" customHeight="1" x14ac:dyDescent="0.2">
      <c r="B48" s="79" t="s">
        <v>17</v>
      </c>
      <c r="C48" s="79"/>
      <c r="D48" s="79"/>
      <c r="E48" s="79"/>
      <c r="F48" s="79"/>
      <c r="G48" s="79"/>
      <c r="H48" s="79"/>
      <c r="I48" s="79"/>
      <c r="J48" s="79"/>
      <c r="K48" s="12">
        <f>SUM(K4:K47)</f>
        <v>21310518.170000002</v>
      </c>
      <c r="L48" s="12">
        <f>SUM(L4:L47)</f>
        <v>13158160.169999998</v>
      </c>
      <c r="M48" s="104"/>
      <c r="N48" s="12">
        <f>SUM(N4:N47)</f>
        <v>21838583.795000002</v>
      </c>
      <c r="O48" s="12">
        <f>SUM(O4:O47)</f>
        <v>10185830.815023459</v>
      </c>
      <c r="P48" s="12">
        <f>SUM(P4:P47)</f>
        <v>13722808.053878425</v>
      </c>
      <c r="Q48" s="8"/>
      <c r="R48" s="12">
        <f>SUM(R4:R47)</f>
        <v>13448241.144391693</v>
      </c>
    </row>
  </sheetData>
  <autoFilter ref="B3:R48" xr:uid="{00000000-0009-0000-0000-000002000000}"/>
  <mergeCells count="1">
    <mergeCell ref="B2:R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S20"/>
  <sheetViews>
    <sheetView workbookViewId="0">
      <selection activeCell="I21" sqref="I21"/>
    </sheetView>
  </sheetViews>
  <sheetFormatPr defaultRowHeight="12.75" x14ac:dyDescent="0.2"/>
  <cols>
    <col min="1" max="2" width="9.140625" style="26"/>
    <col min="3" max="3" width="14.85546875" style="26" bestFit="1" customWidth="1"/>
    <col min="4" max="4" width="13.42578125" style="26" bestFit="1" customWidth="1"/>
    <col min="5" max="5" width="42.5703125" style="26" bestFit="1" customWidth="1"/>
    <col min="6" max="6" width="17.85546875" style="26" bestFit="1" customWidth="1"/>
    <col min="7" max="7" width="14.140625" style="26" customWidth="1"/>
    <col min="8" max="8" width="13.85546875" style="26" customWidth="1"/>
    <col min="9" max="9" width="17.42578125" style="26" customWidth="1"/>
    <col min="10" max="10" width="12.28515625" style="26" customWidth="1"/>
    <col min="11" max="11" width="17" style="26" customWidth="1"/>
    <col min="12" max="12" width="17.85546875" style="26" bestFit="1" customWidth="1"/>
    <col min="13" max="13" width="14.42578125" style="26" bestFit="1" customWidth="1"/>
    <col min="14" max="15" width="14.42578125" style="26" customWidth="1"/>
    <col min="16" max="16" width="17.42578125" style="26" customWidth="1"/>
    <col min="17" max="17" width="16.85546875" style="26" customWidth="1"/>
    <col min="18" max="18" width="15" style="26" customWidth="1"/>
    <col min="19" max="19" width="17.7109375" style="26" customWidth="1"/>
    <col min="20" max="16384" width="9.140625" style="26"/>
  </cols>
  <sheetData>
    <row r="3" spans="2:19" ht="39" customHeight="1" x14ac:dyDescent="0.2">
      <c r="B3" s="143" t="s">
        <v>490</v>
      </c>
      <c r="C3" s="143"/>
      <c r="D3" s="143"/>
      <c r="E3" s="143"/>
      <c r="F3" s="143"/>
      <c r="G3" s="143"/>
      <c r="H3" s="143"/>
      <c r="I3" s="143"/>
      <c r="J3" s="143"/>
      <c r="K3" s="143"/>
      <c r="L3" s="143"/>
      <c r="M3" s="143"/>
      <c r="N3" s="143"/>
      <c r="O3" s="143"/>
      <c r="P3" s="143"/>
      <c r="Q3" s="143"/>
      <c r="R3" s="143"/>
      <c r="S3" s="143"/>
    </row>
    <row r="4" spans="2:19" ht="75" x14ac:dyDescent="0.2">
      <c r="B4" s="29" t="s">
        <v>18</v>
      </c>
      <c r="C4" s="29" t="s">
        <v>44</v>
      </c>
      <c r="D4" s="29" t="s">
        <v>109</v>
      </c>
      <c r="E4" s="29" t="s">
        <v>19</v>
      </c>
      <c r="F4" s="29" t="s">
        <v>20</v>
      </c>
      <c r="G4" s="29" t="s">
        <v>8</v>
      </c>
      <c r="H4" s="29" t="s">
        <v>339</v>
      </c>
      <c r="I4" s="29" t="s">
        <v>327</v>
      </c>
      <c r="J4" s="29" t="s">
        <v>21</v>
      </c>
      <c r="K4" s="29" t="s">
        <v>22</v>
      </c>
      <c r="L4" s="34" t="s">
        <v>23</v>
      </c>
      <c r="M4" s="34" t="s">
        <v>24</v>
      </c>
      <c r="N4" s="97" t="s">
        <v>12</v>
      </c>
      <c r="O4" s="98" t="s">
        <v>449</v>
      </c>
      <c r="P4" s="34" t="s">
        <v>25</v>
      </c>
      <c r="Q4" s="34" t="s">
        <v>26</v>
      </c>
      <c r="R4" s="58" t="s">
        <v>27</v>
      </c>
      <c r="S4" s="34" t="s">
        <v>28</v>
      </c>
    </row>
    <row r="5" spans="2:19" x14ac:dyDescent="0.2">
      <c r="B5" s="35">
        <v>1</v>
      </c>
      <c r="C5" s="35" t="s">
        <v>45</v>
      </c>
      <c r="D5" s="35" t="s">
        <v>157</v>
      </c>
      <c r="E5" s="18" t="s">
        <v>47</v>
      </c>
      <c r="F5" s="38">
        <v>31137</v>
      </c>
      <c r="G5" s="59">
        <v>44657</v>
      </c>
      <c r="H5" s="60">
        <f>(G5-F5)/365</f>
        <v>37.041095890410958</v>
      </c>
      <c r="I5" s="35">
        <v>6</v>
      </c>
      <c r="J5" s="40">
        <v>0.05</v>
      </c>
      <c r="K5" s="41">
        <f t="shared" ref="K5:K19" si="0">(1-J5)/I5</f>
        <v>0.15833333333333333</v>
      </c>
      <c r="L5" s="44">
        <v>0</v>
      </c>
      <c r="M5" s="44">
        <v>0</v>
      </c>
      <c r="N5" s="42">
        <v>0</v>
      </c>
      <c r="O5" s="44">
        <f>L5*(1+N5)</f>
        <v>0</v>
      </c>
      <c r="P5" s="44">
        <f>O5*K5*H5</f>
        <v>0</v>
      </c>
      <c r="Q5" s="44">
        <f>MAX(O5-P5,0)</f>
        <v>0</v>
      </c>
      <c r="R5" s="42">
        <v>0.05</v>
      </c>
      <c r="S5" s="44">
        <f t="shared" ref="S5:S11" si="1">IF(M5&lt;=0,0,IF(Q5&lt;J5*L5,J5*L5,Q5*(1-R5)))</f>
        <v>0</v>
      </c>
    </row>
    <row r="6" spans="2:19" x14ac:dyDescent="0.2">
      <c r="B6" s="35">
        <v>2</v>
      </c>
      <c r="C6" s="35" t="s">
        <v>45</v>
      </c>
      <c r="D6" s="35" t="s">
        <v>157</v>
      </c>
      <c r="E6" s="18" t="s">
        <v>124</v>
      </c>
      <c r="F6" s="38">
        <v>38321</v>
      </c>
      <c r="G6" s="59">
        <v>44657</v>
      </c>
      <c r="H6" s="60">
        <f t="shared" ref="H6:H19" si="2">(G6-F6)/365</f>
        <v>17.358904109589041</v>
      </c>
      <c r="I6" s="35">
        <v>6</v>
      </c>
      <c r="J6" s="40">
        <v>0.05</v>
      </c>
      <c r="K6" s="41">
        <f t="shared" si="0"/>
        <v>0.15833333333333333</v>
      </c>
      <c r="L6" s="44">
        <v>0</v>
      </c>
      <c r="M6" s="44">
        <v>0</v>
      </c>
      <c r="N6" s="42">
        <v>0</v>
      </c>
      <c r="O6" s="44">
        <f t="shared" ref="O6:O14" si="3">L6*(1+N6)</f>
        <v>0</v>
      </c>
      <c r="P6" s="44">
        <f t="shared" ref="P6:P14" si="4">O6*K6*H6</f>
        <v>0</v>
      </c>
      <c r="Q6" s="44">
        <f t="shared" ref="Q6:Q14" si="5">MAX(O6-P6,0)</f>
        <v>0</v>
      </c>
      <c r="R6" s="42">
        <v>0.05</v>
      </c>
      <c r="S6" s="44">
        <f t="shared" si="1"/>
        <v>0</v>
      </c>
    </row>
    <row r="7" spans="2:19" x14ac:dyDescent="0.2">
      <c r="B7" s="35">
        <v>3</v>
      </c>
      <c r="C7" s="35" t="s">
        <v>45</v>
      </c>
      <c r="D7" s="35" t="s">
        <v>157</v>
      </c>
      <c r="E7" s="18" t="s">
        <v>111</v>
      </c>
      <c r="F7" s="38">
        <v>39065</v>
      </c>
      <c r="G7" s="59">
        <v>44657</v>
      </c>
      <c r="H7" s="60">
        <f t="shared" si="2"/>
        <v>15.32054794520548</v>
      </c>
      <c r="I7" s="35">
        <v>6</v>
      </c>
      <c r="J7" s="40">
        <v>0.05</v>
      </c>
      <c r="K7" s="41">
        <f t="shared" si="0"/>
        <v>0.15833333333333333</v>
      </c>
      <c r="L7" s="44">
        <v>0</v>
      </c>
      <c r="M7" s="44">
        <v>0</v>
      </c>
      <c r="N7" s="42">
        <v>0</v>
      </c>
      <c r="O7" s="44">
        <f t="shared" si="3"/>
        <v>0</v>
      </c>
      <c r="P7" s="44">
        <f t="shared" si="4"/>
        <v>0</v>
      </c>
      <c r="Q7" s="44">
        <f t="shared" si="5"/>
        <v>0</v>
      </c>
      <c r="R7" s="42">
        <v>0.05</v>
      </c>
      <c r="S7" s="44">
        <f t="shared" si="1"/>
        <v>0</v>
      </c>
    </row>
    <row r="8" spans="2:19" x14ac:dyDescent="0.2">
      <c r="B8" s="35">
        <v>4</v>
      </c>
      <c r="C8" s="35" t="s">
        <v>45</v>
      </c>
      <c r="D8" s="35" t="s">
        <v>157</v>
      </c>
      <c r="E8" s="18" t="s">
        <v>58</v>
      </c>
      <c r="F8" s="38">
        <v>39903</v>
      </c>
      <c r="G8" s="59">
        <v>44657</v>
      </c>
      <c r="H8" s="60">
        <f t="shared" si="2"/>
        <v>13.024657534246575</v>
      </c>
      <c r="I8" s="35">
        <v>6</v>
      </c>
      <c r="J8" s="40">
        <v>0.05</v>
      </c>
      <c r="K8" s="41">
        <f t="shared" si="0"/>
        <v>0.15833333333333333</v>
      </c>
      <c r="L8" s="44">
        <v>0</v>
      </c>
      <c r="M8" s="44">
        <v>0</v>
      </c>
      <c r="N8" s="42">
        <v>0</v>
      </c>
      <c r="O8" s="44">
        <f t="shared" si="3"/>
        <v>0</v>
      </c>
      <c r="P8" s="44">
        <f t="shared" si="4"/>
        <v>0</v>
      </c>
      <c r="Q8" s="44">
        <f t="shared" si="5"/>
        <v>0</v>
      </c>
      <c r="R8" s="42">
        <v>0.05</v>
      </c>
      <c r="S8" s="44">
        <f t="shared" si="1"/>
        <v>0</v>
      </c>
    </row>
    <row r="9" spans="2:19" x14ac:dyDescent="0.2">
      <c r="B9" s="35">
        <v>5</v>
      </c>
      <c r="C9" s="35" t="s">
        <v>45</v>
      </c>
      <c r="D9" s="35" t="s">
        <v>158</v>
      </c>
      <c r="E9" s="18" t="s">
        <v>61</v>
      </c>
      <c r="F9" s="38">
        <v>40087</v>
      </c>
      <c r="G9" s="59">
        <v>44657</v>
      </c>
      <c r="H9" s="60">
        <f t="shared" si="2"/>
        <v>12.520547945205479</v>
      </c>
      <c r="I9" s="35">
        <v>6</v>
      </c>
      <c r="J9" s="40">
        <v>0.05</v>
      </c>
      <c r="K9" s="41">
        <f t="shared" si="0"/>
        <v>0.15833333333333333</v>
      </c>
      <c r="L9" s="44">
        <v>21471.22</v>
      </c>
      <c r="M9" s="44">
        <v>1073.2200000000012</v>
      </c>
      <c r="N9" s="42">
        <v>0</v>
      </c>
      <c r="O9" s="44">
        <f t="shared" si="3"/>
        <v>21471.22</v>
      </c>
      <c r="P9" s="44">
        <f t="shared" si="4"/>
        <v>42564.977913242008</v>
      </c>
      <c r="Q9" s="44">
        <f t="shared" si="5"/>
        <v>0</v>
      </c>
      <c r="R9" s="42">
        <v>0.05</v>
      </c>
      <c r="S9" s="44">
        <f t="shared" si="1"/>
        <v>1073.5610000000001</v>
      </c>
    </row>
    <row r="10" spans="2:19" x14ac:dyDescent="0.2">
      <c r="B10" s="35">
        <v>6</v>
      </c>
      <c r="C10" s="35" t="s">
        <v>45</v>
      </c>
      <c r="D10" s="35" t="s">
        <v>158</v>
      </c>
      <c r="E10" s="18" t="s">
        <v>62</v>
      </c>
      <c r="F10" s="38">
        <v>41334</v>
      </c>
      <c r="G10" s="59">
        <v>44657</v>
      </c>
      <c r="H10" s="60">
        <f t="shared" si="2"/>
        <v>9.1041095890410961</v>
      </c>
      <c r="I10" s="35">
        <v>6</v>
      </c>
      <c r="J10" s="40">
        <v>0.05</v>
      </c>
      <c r="K10" s="41">
        <f t="shared" si="0"/>
        <v>0.15833333333333333</v>
      </c>
      <c r="L10" s="44">
        <v>51961.58</v>
      </c>
      <c r="M10" s="44">
        <v>2597.5800000000017</v>
      </c>
      <c r="N10" s="42">
        <v>0</v>
      </c>
      <c r="O10" s="44">
        <f t="shared" si="3"/>
        <v>51961.58</v>
      </c>
      <c r="P10" s="44">
        <f t="shared" si="4"/>
        <v>74901.787133789956</v>
      </c>
      <c r="Q10" s="44">
        <f t="shared" si="5"/>
        <v>0</v>
      </c>
      <c r="R10" s="42">
        <v>0.05</v>
      </c>
      <c r="S10" s="44">
        <f t="shared" si="1"/>
        <v>2598.0790000000002</v>
      </c>
    </row>
    <row r="11" spans="2:19" x14ac:dyDescent="0.2">
      <c r="B11" s="35">
        <v>8</v>
      </c>
      <c r="C11" s="35" t="s">
        <v>45</v>
      </c>
      <c r="D11" s="35" t="s">
        <v>158</v>
      </c>
      <c r="E11" s="18" t="s">
        <v>159</v>
      </c>
      <c r="F11" s="38">
        <v>43497</v>
      </c>
      <c r="G11" s="59">
        <v>44657</v>
      </c>
      <c r="H11" s="60">
        <f t="shared" si="2"/>
        <v>3.1780821917808217</v>
      </c>
      <c r="I11" s="35">
        <v>6</v>
      </c>
      <c r="J11" s="40">
        <v>0.05</v>
      </c>
      <c r="K11" s="41">
        <f t="shared" si="0"/>
        <v>0.15833333333333333</v>
      </c>
      <c r="L11" s="44">
        <v>818359.5</v>
      </c>
      <c r="M11" s="44">
        <v>482249.5</v>
      </c>
      <c r="N11" s="42">
        <v>0</v>
      </c>
      <c r="O11" s="44">
        <f t="shared" si="3"/>
        <v>818359.5</v>
      </c>
      <c r="P11" s="44">
        <f t="shared" si="4"/>
        <v>411795.51095890405</v>
      </c>
      <c r="Q11" s="44">
        <f t="shared" si="5"/>
        <v>406563.98904109595</v>
      </c>
      <c r="R11" s="42">
        <v>0.05</v>
      </c>
      <c r="S11" s="44">
        <f t="shared" si="1"/>
        <v>386235.78958904115</v>
      </c>
    </row>
    <row r="12" spans="2:19" x14ac:dyDescent="0.2">
      <c r="B12" s="35">
        <v>9</v>
      </c>
      <c r="C12" s="35" t="s">
        <v>45</v>
      </c>
      <c r="D12" s="35" t="s">
        <v>224</v>
      </c>
      <c r="E12" s="18" t="s">
        <v>225</v>
      </c>
      <c r="F12" s="38">
        <v>43620</v>
      </c>
      <c r="G12" s="59">
        <v>44657</v>
      </c>
      <c r="H12" s="60">
        <f t="shared" si="2"/>
        <v>2.8410958904109589</v>
      </c>
      <c r="I12" s="35">
        <v>6</v>
      </c>
      <c r="J12" s="40">
        <v>0.05</v>
      </c>
      <c r="K12" s="41">
        <f t="shared" si="0"/>
        <v>0.15833333333333333</v>
      </c>
      <c r="L12" s="44">
        <v>11864.5</v>
      </c>
      <c r="M12" s="44">
        <v>9807.5</v>
      </c>
      <c r="N12" s="42">
        <v>0</v>
      </c>
      <c r="O12" s="44">
        <f t="shared" si="3"/>
        <v>11864.5</v>
      </c>
      <c r="P12" s="44">
        <f t="shared" si="4"/>
        <v>5337.1288470319632</v>
      </c>
      <c r="Q12" s="44">
        <f t="shared" si="5"/>
        <v>6527.3711529680368</v>
      </c>
      <c r="R12" s="42">
        <v>0.05</v>
      </c>
      <c r="S12" s="44">
        <f>IF(M11&lt;=0,0,IF(Q12&lt;J12*L11,J12*L11,Q12*(1-R12)))</f>
        <v>40917.975000000006</v>
      </c>
    </row>
    <row r="13" spans="2:19" x14ac:dyDescent="0.2">
      <c r="B13" s="35">
        <v>10</v>
      </c>
      <c r="C13" s="35" t="s">
        <v>233</v>
      </c>
      <c r="D13" s="35" t="s">
        <v>158</v>
      </c>
      <c r="E13" s="18" t="s">
        <v>304</v>
      </c>
      <c r="F13" s="38">
        <v>43225</v>
      </c>
      <c r="G13" s="59">
        <v>44657</v>
      </c>
      <c r="H13" s="60">
        <f t="shared" si="2"/>
        <v>3.9232876712328766</v>
      </c>
      <c r="I13" s="35">
        <v>6</v>
      </c>
      <c r="J13" s="40">
        <v>0.05</v>
      </c>
      <c r="K13" s="41">
        <f t="shared" si="0"/>
        <v>0.15833333333333333</v>
      </c>
      <c r="L13" s="44">
        <v>37437.5</v>
      </c>
      <c r="M13" s="44">
        <v>16760.5</v>
      </c>
      <c r="N13" s="42">
        <v>0.01</v>
      </c>
      <c r="O13" s="44">
        <f t="shared" si="3"/>
        <v>37811.875</v>
      </c>
      <c r="P13" s="44">
        <f t="shared" si="4"/>
        <v>23488.253310502281</v>
      </c>
      <c r="Q13" s="44">
        <f t="shared" si="5"/>
        <v>14323.621689497719</v>
      </c>
      <c r="R13" s="42">
        <v>0.05</v>
      </c>
      <c r="S13" s="44">
        <f>IF(M13&lt;=0,0,IF(Q13&lt;J13*L13,J13*L13,Q13*(1-R13)))</f>
        <v>13607.440605022832</v>
      </c>
    </row>
    <row r="14" spans="2:19" x14ac:dyDescent="0.2">
      <c r="B14" s="35">
        <v>11</v>
      </c>
      <c r="C14" s="35" t="s">
        <v>233</v>
      </c>
      <c r="D14" s="35" t="s">
        <v>158</v>
      </c>
      <c r="E14" s="18" t="s">
        <v>305</v>
      </c>
      <c r="F14" s="38">
        <v>43313</v>
      </c>
      <c r="G14" s="59">
        <v>44657</v>
      </c>
      <c r="H14" s="60">
        <f t="shared" si="2"/>
        <v>3.6821917808219178</v>
      </c>
      <c r="I14" s="35">
        <v>6</v>
      </c>
      <c r="J14" s="40">
        <v>0.05</v>
      </c>
      <c r="K14" s="41">
        <f t="shared" si="0"/>
        <v>0.15833333333333333</v>
      </c>
      <c r="L14" s="44">
        <v>26935</v>
      </c>
      <c r="M14" s="44">
        <v>13292</v>
      </c>
      <c r="N14" s="42">
        <v>0.01</v>
      </c>
      <c r="O14" s="44">
        <f t="shared" si="3"/>
        <v>27204.35</v>
      </c>
      <c r="P14" s="44">
        <f t="shared" si="4"/>
        <v>15860.508712328765</v>
      </c>
      <c r="Q14" s="44">
        <f t="shared" si="5"/>
        <v>11343.841287671234</v>
      </c>
      <c r="R14" s="42">
        <v>0.05</v>
      </c>
      <c r="S14" s="44">
        <f>IF(M14&lt;=0,0,IF(Q14&lt;J14*L14,J14*L14,Q14*(1-R14)))</f>
        <v>10776.649223287672</v>
      </c>
    </row>
    <row r="15" spans="2:19" x14ac:dyDescent="0.2">
      <c r="B15" s="35">
        <v>12</v>
      </c>
      <c r="C15" s="35" t="s">
        <v>340</v>
      </c>
      <c r="D15" s="35" t="s">
        <v>158</v>
      </c>
      <c r="E15" s="18" t="s">
        <v>543</v>
      </c>
      <c r="F15" s="38">
        <v>42416</v>
      </c>
      <c r="G15" s="59">
        <v>44657</v>
      </c>
      <c r="H15" s="60">
        <f t="shared" si="2"/>
        <v>6.13972602739726</v>
      </c>
      <c r="I15" s="35">
        <v>6</v>
      </c>
      <c r="J15" s="40">
        <v>0.05</v>
      </c>
      <c r="K15" s="41">
        <f t="shared" si="0"/>
        <v>0.15833333333333333</v>
      </c>
      <c r="L15" s="44">
        <v>27153.93</v>
      </c>
      <c r="M15" s="44">
        <v>1358.9300000000003</v>
      </c>
      <c r="N15" s="42">
        <v>0.06</v>
      </c>
      <c r="O15" s="44">
        <f t="shared" ref="O15:O19" si="6">L15*(1+N15)</f>
        <v>28783.165800000002</v>
      </c>
      <c r="P15" s="44">
        <f t="shared" ref="P15:P19" si="7">O15*K15*H15</f>
        <v>27980.785767082194</v>
      </c>
      <c r="Q15" s="44">
        <f t="shared" ref="Q15:Q19" si="8">MAX(O15-P15,0)</f>
        <v>802.38003291780842</v>
      </c>
      <c r="R15" s="42">
        <v>0.05</v>
      </c>
      <c r="S15" s="44">
        <f t="shared" ref="S15:S19" si="9">IF(M15&lt;=0,0,IF(Q15&lt;J15*L15,J15*L15,Q15*(1-R15)))</f>
        <v>1357.6965</v>
      </c>
    </row>
    <row r="16" spans="2:19" x14ac:dyDescent="0.2">
      <c r="B16" s="35">
        <v>13</v>
      </c>
      <c r="C16" s="35" t="s">
        <v>340</v>
      </c>
      <c r="D16" s="35" t="s">
        <v>158</v>
      </c>
      <c r="E16" s="18" t="s">
        <v>544</v>
      </c>
      <c r="F16" s="38">
        <v>43344</v>
      </c>
      <c r="G16" s="59">
        <v>44657</v>
      </c>
      <c r="H16" s="60">
        <f t="shared" si="2"/>
        <v>3.5972602739726027</v>
      </c>
      <c r="I16" s="35">
        <v>6</v>
      </c>
      <c r="J16" s="40">
        <v>0.05</v>
      </c>
      <c r="K16" s="41">
        <f t="shared" si="0"/>
        <v>0.15833333333333333</v>
      </c>
      <c r="L16" s="44">
        <v>147026</v>
      </c>
      <c r="M16" s="44">
        <v>74931</v>
      </c>
      <c r="N16" s="42">
        <v>0.01</v>
      </c>
      <c r="O16" s="44">
        <f t="shared" si="6"/>
        <v>148496.26</v>
      </c>
      <c r="P16" s="44">
        <f t="shared" si="7"/>
        <v>84578.452014155249</v>
      </c>
      <c r="Q16" s="44">
        <f t="shared" si="8"/>
        <v>63917.80798584476</v>
      </c>
      <c r="R16" s="42">
        <v>0.05</v>
      </c>
      <c r="S16" s="44">
        <f t="shared" si="9"/>
        <v>60721.917586552518</v>
      </c>
    </row>
    <row r="17" spans="2:19" x14ac:dyDescent="0.2">
      <c r="B17" s="35">
        <v>14</v>
      </c>
      <c r="C17" s="35" t="s">
        <v>340</v>
      </c>
      <c r="D17" s="35" t="s">
        <v>158</v>
      </c>
      <c r="E17" s="18" t="s">
        <v>545</v>
      </c>
      <c r="F17" s="38">
        <v>43600</v>
      </c>
      <c r="G17" s="59">
        <v>44657</v>
      </c>
      <c r="H17" s="60">
        <f t="shared" si="2"/>
        <v>2.8958904109589043</v>
      </c>
      <c r="I17" s="35">
        <v>6</v>
      </c>
      <c r="J17" s="40">
        <v>0.05</v>
      </c>
      <c r="K17" s="41">
        <f t="shared" si="0"/>
        <v>0.15833333333333333</v>
      </c>
      <c r="L17" s="44">
        <v>71400</v>
      </c>
      <c r="M17" s="44">
        <v>45899</v>
      </c>
      <c r="N17" s="42">
        <v>0</v>
      </c>
      <c r="O17" s="44">
        <f t="shared" si="6"/>
        <v>71400</v>
      </c>
      <c r="P17" s="44">
        <f t="shared" si="7"/>
        <v>32738.041095890414</v>
      </c>
      <c r="Q17" s="44">
        <f t="shared" si="8"/>
        <v>38661.95890410959</v>
      </c>
      <c r="R17" s="42">
        <v>0.05</v>
      </c>
      <c r="S17" s="44">
        <f t="shared" si="9"/>
        <v>36728.860958904108</v>
      </c>
    </row>
    <row r="18" spans="2:19" ht="12" customHeight="1" x14ac:dyDescent="0.2">
      <c r="B18" s="35">
        <v>15</v>
      </c>
      <c r="C18" s="35" t="s">
        <v>340</v>
      </c>
      <c r="D18" s="35" t="s">
        <v>158</v>
      </c>
      <c r="E18" s="18" t="s">
        <v>546</v>
      </c>
      <c r="F18" s="38">
        <v>43816</v>
      </c>
      <c r="G18" s="59">
        <v>44657</v>
      </c>
      <c r="H18" s="60">
        <f t="shared" si="2"/>
        <v>2.3041095890410959</v>
      </c>
      <c r="I18" s="35">
        <v>6</v>
      </c>
      <c r="J18" s="40">
        <v>0.05</v>
      </c>
      <c r="K18" s="41">
        <f t="shared" si="0"/>
        <v>0.15833333333333333</v>
      </c>
      <c r="L18" s="44">
        <v>66657</v>
      </c>
      <c r="M18" s="44">
        <v>50324</v>
      </c>
      <c r="N18" s="42">
        <v>0</v>
      </c>
      <c r="O18" s="44">
        <f t="shared" si="6"/>
        <v>66657</v>
      </c>
      <c r="P18" s="44">
        <f t="shared" si="7"/>
        <v>24317.630205479451</v>
      </c>
      <c r="Q18" s="44">
        <f t="shared" si="8"/>
        <v>42339.369794520549</v>
      </c>
      <c r="R18" s="42">
        <v>0.05</v>
      </c>
      <c r="S18" s="44">
        <f t="shared" si="9"/>
        <v>40222.401304794519</v>
      </c>
    </row>
    <row r="19" spans="2:19" x14ac:dyDescent="0.2">
      <c r="B19" s="35">
        <v>16</v>
      </c>
      <c r="C19" s="35" t="s">
        <v>340</v>
      </c>
      <c r="D19" s="35" t="s">
        <v>158</v>
      </c>
      <c r="E19" s="18" t="s">
        <v>305</v>
      </c>
      <c r="F19" s="38">
        <v>44206</v>
      </c>
      <c r="G19" s="59">
        <v>44657</v>
      </c>
      <c r="H19" s="60">
        <f t="shared" si="2"/>
        <v>1.2356164383561643</v>
      </c>
      <c r="I19" s="35">
        <v>6</v>
      </c>
      <c r="J19" s="40">
        <v>0.05</v>
      </c>
      <c r="K19" s="41">
        <f t="shared" si="0"/>
        <v>0.15833333333333333</v>
      </c>
      <c r="L19" s="44">
        <v>62031</v>
      </c>
      <c r="M19" s="44">
        <v>59416</v>
      </c>
      <c r="N19" s="42">
        <v>0</v>
      </c>
      <c r="O19" s="44">
        <f t="shared" si="6"/>
        <v>62031</v>
      </c>
      <c r="P19" s="44">
        <f t="shared" si="7"/>
        <v>12135.699520547943</v>
      </c>
      <c r="Q19" s="44">
        <f t="shared" si="8"/>
        <v>49895.300479452053</v>
      </c>
      <c r="R19" s="42">
        <v>0.05</v>
      </c>
      <c r="S19" s="44">
        <f t="shared" si="9"/>
        <v>47400.535455479447</v>
      </c>
    </row>
    <row r="20" spans="2:19" x14ac:dyDescent="0.2">
      <c r="B20" s="153" t="s">
        <v>17</v>
      </c>
      <c r="C20" s="153"/>
      <c r="D20" s="153"/>
      <c r="E20" s="153"/>
      <c r="F20" s="153"/>
      <c r="G20" s="153"/>
      <c r="H20" s="153"/>
      <c r="I20" s="153"/>
      <c r="J20" s="153"/>
      <c r="K20" s="153"/>
      <c r="L20" s="68">
        <f t="shared" ref="L20" si="10">SUM(L5:L19)</f>
        <v>1342297.23</v>
      </c>
      <c r="M20" s="68">
        <f t="shared" ref="M20" si="11">SUM(M5:M19)</f>
        <v>757709.2300000001</v>
      </c>
      <c r="N20" s="68"/>
      <c r="O20" s="68">
        <f t="shared" ref="O20:Q20" si="12">SUM(O5:O19)</f>
        <v>1346040.4508</v>
      </c>
      <c r="P20" s="68">
        <f t="shared" si="12"/>
        <v>755698.77547895431</v>
      </c>
      <c r="Q20" s="68">
        <f t="shared" si="12"/>
        <v>634375.64036807767</v>
      </c>
      <c r="R20" s="68"/>
      <c r="S20" s="68">
        <f>SUM(S5:S19)</f>
        <v>641640.9062230821</v>
      </c>
    </row>
  </sheetData>
  <autoFilter ref="B4:S20" xr:uid="{00000000-0009-0000-0000-000003000000}"/>
  <mergeCells count="2">
    <mergeCell ref="B3:S3"/>
    <mergeCell ref="B20:K20"/>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Z98"/>
  <sheetViews>
    <sheetView workbookViewId="0">
      <selection activeCell="E12" sqref="E12"/>
    </sheetView>
  </sheetViews>
  <sheetFormatPr defaultRowHeight="12.75" x14ac:dyDescent="0.2"/>
  <cols>
    <col min="2" max="2" width="9.28515625" bestFit="1" customWidth="1"/>
    <col min="3" max="3" width="17.85546875" customWidth="1"/>
    <col min="4" max="4" width="12.5703125" bestFit="1" customWidth="1"/>
    <col min="5" max="5" width="29.5703125" customWidth="1"/>
    <col min="6" max="6" width="16.5703125" customWidth="1"/>
    <col min="7" max="7" width="14.140625" customWidth="1"/>
    <col min="8" max="8" width="13.85546875" customWidth="1"/>
    <col min="9" max="9" width="15.140625" customWidth="1"/>
    <col min="10" max="10" width="12.28515625" customWidth="1"/>
    <col min="11" max="11" width="17" customWidth="1"/>
    <col min="12" max="12" width="13.85546875" customWidth="1"/>
    <col min="13" max="13" width="13.85546875" style="24" customWidth="1"/>
    <col min="14" max="14" width="13.85546875" style="96" customWidth="1"/>
    <col min="15" max="15" width="13.85546875" style="24" customWidth="1"/>
    <col min="16" max="16" width="18" customWidth="1"/>
    <col min="17" max="17" width="16.28515625" customWidth="1"/>
    <col min="18" max="18" width="11" customWidth="1"/>
    <col min="19" max="19" width="11.85546875" customWidth="1"/>
    <col min="21" max="21" width="13.5703125" bestFit="1" customWidth="1"/>
    <col min="22" max="23" width="11.85546875" bestFit="1" customWidth="1"/>
    <col min="24" max="24" width="9.28515625" bestFit="1" customWidth="1"/>
    <col min="26" max="26" width="11.42578125" bestFit="1" customWidth="1"/>
  </cols>
  <sheetData>
    <row r="3" spans="2:26" x14ac:dyDescent="0.2">
      <c r="B3" s="143" t="s">
        <v>489</v>
      </c>
      <c r="C3" s="143"/>
      <c r="D3" s="143"/>
      <c r="E3" s="143"/>
      <c r="F3" s="143"/>
      <c r="G3" s="143"/>
      <c r="H3" s="143"/>
      <c r="I3" s="143"/>
      <c r="J3" s="143"/>
      <c r="K3" s="143"/>
      <c r="L3" s="143"/>
      <c r="M3" s="143"/>
      <c r="N3" s="143"/>
      <c r="O3" s="143"/>
      <c r="P3" s="143"/>
      <c r="Q3" s="143"/>
      <c r="R3" s="143"/>
      <c r="S3" s="143"/>
    </row>
    <row r="4" spans="2:26" ht="75" x14ac:dyDescent="0.2">
      <c r="B4" s="29" t="s">
        <v>18</v>
      </c>
      <c r="C4" s="29" t="s">
        <v>44</v>
      </c>
      <c r="D4" s="29" t="s">
        <v>109</v>
      </c>
      <c r="E4" s="29" t="s">
        <v>19</v>
      </c>
      <c r="F4" s="29" t="s">
        <v>20</v>
      </c>
      <c r="G4" s="29" t="s">
        <v>8</v>
      </c>
      <c r="H4" s="29" t="s">
        <v>337</v>
      </c>
      <c r="I4" s="29" t="s">
        <v>338</v>
      </c>
      <c r="J4" s="29" t="s">
        <v>21</v>
      </c>
      <c r="K4" s="29" t="s">
        <v>22</v>
      </c>
      <c r="L4" s="57" t="s">
        <v>23</v>
      </c>
      <c r="M4" s="34" t="s">
        <v>24</v>
      </c>
      <c r="N4" s="105" t="s">
        <v>12</v>
      </c>
      <c r="O4" s="100" t="s">
        <v>450</v>
      </c>
      <c r="P4" s="34" t="s">
        <v>25</v>
      </c>
      <c r="Q4" s="34" t="s">
        <v>26</v>
      </c>
      <c r="R4" s="58" t="s">
        <v>27</v>
      </c>
      <c r="S4" s="34" t="s">
        <v>28</v>
      </c>
      <c r="W4" s="34" t="s">
        <v>498</v>
      </c>
      <c r="X4" s="34" t="s">
        <v>497</v>
      </c>
      <c r="Y4" s="34" t="s">
        <v>502</v>
      </c>
      <c r="Z4" s="34" t="s">
        <v>500</v>
      </c>
    </row>
    <row r="5" spans="2:26" x14ac:dyDescent="0.2">
      <c r="B5" s="35">
        <v>1</v>
      </c>
      <c r="C5" s="35" t="s">
        <v>45</v>
      </c>
      <c r="D5" s="35" t="s">
        <v>125</v>
      </c>
      <c r="E5" s="47" t="s">
        <v>57</v>
      </c>
      <c r="F5" s="59">
        <v>38717</v>
      </c>
      <c r="G5" s="59">
        <v>44657</v>
      </c>
      <c r="H5" s="60">
        <f>(G5-F5)/365</f>
        <v>16.273972602739725</v>
      </c>
      <c r="I5" s="35">
        <v>3</v>
      </c>
      <c r="J5" s="40">
        <v>0.05</v>
      </c>
      <c r="K5" s="41">
        <f>(1-J5)/I5</f>
        <v>0.31666666666666665</v>
      </c>
      <c r="L5" s="90">
        <v>0</v>
      </c>
      <c r="M5" s="90">
        <v>0</v>
      </c>
      <c r="N5" s="42">
        <v>0</v>
      </c>
      <c r="O5" s="69">
        <f>L5*(1+N5)</f>
        <v>0</v>
      </c>
      <c r="P5" s="61">
        <f>H5*K5*O5</f>
        <v>0</v>
      </c>
      <c r="Q5" s="61">
        <f>MAX(O5-P5,0)</f>
        <v>0</v>
      </c>
      <c r="R5" s="62">
        <v>0.05</v>
      </c>
      <c r="S5" s="44">
        <f>IF(M5&lt;=0,0,IF(Q5&lt;=J5*L5,J5*L5,Q5*(1-R5)))</f>
        <v>0</v>
      </c>
    </row>
    <row r="6" spans="2:26" x14ac:dyDescent="0.2">
      <c r="B6" s="35">
        <v>2</v>
      </c>
      <c r="C6" s="35" t="s">
        <v>45</v>
      </c>
      <c r="D6" s="35" t="s">
        <v>125</v>
      </c>
      <c r="E6" s="47" t="s">
        <v>60</v>
      </c>
      <c r="F6" s="59">
        <v>40816</v>
      </c>
      <c r="G6" s="59">
        <v>44657</v>
      </c>
      <c r="H6" s="60">
        <f t="shared" ref="H6:H65" si="0">(G6-F6)/365</f>
        <v>10.523287671232877</v>
      </c>
      <c r="I6" s="35">
        <v>3</v>
      </c>
      <c r="J6" s="40">
        <v>0.05</v>
      </c>
      <c r="K6" s="41">
        <f t="shared" ref="K6:K70" si="1">(1-J6)/I6</f>
        <v>0.31666666666666665</v>
      </c>
      <c r="L6" s="90">
        <v>0</v>
      </c>
      <c r="M6" s="90">
        <v>0</v>
      </c>
      <c r="N6" s="42">
        <v>0</v>
      </c>
      <c r="O6" s="69">
        <f t="shared" ref="O6:O69" si="2">L6*(1+N6)</f>
        <v>0</v>
      </c>
      <c r="P6" s="61">
        <f t="shared" ref="P6:P69" si="3">H6*K6*O6</f>
        <v>0</v>
      </c>
      <c r="Q6" s="61">
        <f t="shared" ref="Q6:Q69" si="4">MAX(O6-P6,0)</f>
        <v>0</v>
      </c>
      <c r="R6" s="62">
        <v>0.05</v>
      </c>
      <c r="S6" s="44">
        <f t="shared" ref="S6:S69" si="5">IF(M6&lt;=0,0,IF(Q6&lt;=J6*L6,J6*L6,Q6*(1-R6)))</f>
        <v>0</v>
      </c>
    </row>
    <row r="7" spans="2:26" x14ac:dyDescent="0.2">
      <c r="B7" s="35">
        <v>3</v>
      </c>
      <c r="C7" s="35" t="s">
        <v>45</v>
      </c>
      <c r="D7" s="35" t="s">
        <v>125</v>
      </c>
      <c r="E7" s="47" t="s">
        <v>63</v>
      </c>
      <c r="F7" s="59">
        <v>41608</v>
      </c>
      <c r="G7" s="59">
        <v>44657</v>
      </c>
      <c r="H7" s="60">
        <f t="shared" si="0"/>
        <v>8.3534246575342461</v>
      </c>
      <c r="I7" s="35">
        <v>3</v>
      </c>
      <c r="J7" s="40">
        <v>0.05</v>
      </c>
      <c r="K7" s="41">
        <f t="shared" si="1"/>
        <v>0.31666666666666665</v>
      </c>
      <c r="L7" s="90">
        <v>0</v>
      </c>
      <c r="M7" s="90">
        <v>0</v>
      </c>
      <c r="N7" s="42">
        <v>0</v>
      </c>
      <c r="O7" s="69">
        <f t="shared" si="2"/>
        <v>0</v>
      </c>
      <c r="P7" s="61">
        <f t="shared" si="3"/>
        <v>0</v>
      </c>
      <c r="Q7" s="61">
        <f t="shared" si="4"/>
        <v>0</v>
      </c>
      <c r="R7" s="62">
        <v>0.05</v>
      </c>
      <c r="S7" s="44">
        <f t="shared" si="5"/>
        <v>0</v>
      </c>
    </row>
    <row r="8" spans="2:26" x14ac:dyDescent="0.2">
      <c r="B8" s="35">
        <v>4</v>
      </c>
      <c r="C8" s="35" t="s">
        <v>45</v>
      </c>
      <c r="D8" s="35" t="s">
        <v>130</v>
      </c>
      <c r="E8" s="47" t="s">
        <v>124</v>
      </c>
      <c r="F8" s="59">
        <v>38717</v>
      </c>
      <c r="G8" s="59">
        <v>44657</v>
      </c>
      <c r="H8" s="60">
        <f t="shared" si="0"/>
        <v>16.273972602739725</v>
      </c>
      <c r="I8" s="35">
        <v>5</v>
      </c>
      <c r="J8" s="40">
        <v>0.05</v>
      </c>
      <c r="K8" s="41">
        <f t="shared" si="1"/>
        <v>0.19</v>
      </c>
      <c r="L8" s="90">
        <v>22800</v>
      </c>
      <c r="M8" s="90">
        <v>1140</v>
      </c>
      <c r="N8" s="42">
        <v>0</v>
      </c>
      <c r="O8" s="69">
        <f t="shared" si="2"/>
        <v>22800</v>
      </c>
      <c r="P8" s="61">
        <f t="shared" si="3"/>
        <v>70498.849315068481</v>
      </c>
      <c r="Q8" s="61">
        <f t="shared" si="4"/>
        <v>0</v>
      </c>
      <c r="R8" s="62">
        <v>0.05</v>
      </c>
      <c r="S8" s="44">
        <f t="shared" si="5"/>
        <v>1140</v>
      </c>
      <c r="W8" s="125">
        <v>22800</v>
      </c>
      <c r="X8" s="125">
        <v>1140</v>
      </c>
      <c r="Y8" s="124">
        <f>L8-W8</f>
        <v>0</v>
      </c>
      <c r="Z8" s="124">
        <f>M8-X8</f>
        <v>0</v>
      </c>
    </row>
    <row r="9" spans="2:26" x14ac:dyDescent="0.2">
      <c r="B9" s="35">
        <v>5</v>
      </c>
      <c r="C9" s="35" t="s">
        <v>45</v>
      </c>
      <c r="D9" s="35" t="s">
        <v>130</v>
      </c>
      <c r="E9" s="47" t="s">
        <v>57</v>
      </c>
      <c r="F9" s="59">
        <v>38717</v>
      </c>
      <c r="G9" s="59">
        <v>44657</v>
      </c>
      <c r="H9" s="60">
        <f t="shared" si="0"/>
        <v>16.273972602739725</v>
      </c>
      <c r="I9" s="35">
        <v>5</v>
      </c>
      <c r="J9" s="40">
        <v>0.05</v>
      </c>
      <c r="K9" s="41">
        <f t="shared" si="1"/>
        <v>0.19</v>
      </c>
      <c r="L9" s="90">
        <v>34108</v>
      </c>
      <c r="M9" s="90">
        <v>1705</v>
      </c>
      <c r="N9" s="42">
        <v>0</v>
      </c>
      <c r="O9" s="69">
        <f t="shared" si="2"/>
        <v>34108</v>
      </c>
      <c r="P9" s="61">
        <f t="shared" si="3"/>
        <v>105463.80493150683</v>
      </c>
      <c r="Q9" s="61">
        <f t="shared" si="4"/>
        <v>0</v>
      </c>
      <c r="R9" s="62">
        <v>0.05</v>
      </c>
      <c r="S9" s="44">
        <f t="shared" si="5"/>
        <v>1705.4</v>
      </c>
      <c r="W9" s="125">
        <v>34108</v>
      </c>
      <c r="X9" s="125">
        <v>1705</v>
      </c>
      <c r="Y9" s="124">
        <f t="shared" ref="Y9:Y16" si="6">L9-W9</f>
        <v>0</v>
      </c>
      <c r="Z9" s="124">
        <f t="shared" ref="Z9:Z16" si="7">M9-X9</f>
        <v>0</v>
      </c>
    </row>
    <row r="10" spans="2:26" x14ac:dyDescent="0.2">
      <c r="B10" s="35">
        <v>6</v>
      </c>
      <c r="C10" s="35" t="s">
        <v>45</v>
      </c>
      <c r="D10" s="35" t="s">
        <v>130</v>
      </c>
      <c r="E10" s="47" t="s">
        <v>111</v>
      </c>
      <c r="F10" s="59">
        <v>38717</v>
      </c>
      <c r="G10" s="59">
        <v>44657</v>
      </c>
      <c r="H10" s="60">
        <f t="shared" si="0"/>
        <v>16.273972602739725</v>
      </c>
      <c r="I10" s="35">
        <v>5</v>
      </c>
      <c r="J10" s="40">
        <v>0.05</v>
      </c>
      <c r="K10" s="41">
        <f t="shared" si="1"/>
        <v>0.19</v>
      </c>
      <c r="L10" s="90">
        <v>27815.4</v>
      </c>
      <c r="M10" s="90">
        <v>1390.4000000000015</v>
      </c>
      <c r="N10" s="42">
        <v>0</v>
      </c>
      <c r="O10" s="69">
        <f t="shared" si="2"/>
        <v>27815.4</v>
      </c>
      <c r="P10" s="61">
        <f t="shared" si="3"/>
        <v>86006.740931506851</v>
      </c>
      <c r="Q10" s="61">
        <f t="shared" si="4"/>
        <v>0</v>
      </c>
      <c r="R10" s="62">
        <v>0.05</v>
      </c>
      <c r="S10" s="44">
        <f t="shared" si="5"/>
        <v>1390.7700000000002</v>
      </c>
      <c r="W10" s="125">
        <v>27815.4</v>
      </c>
      <c r="X10" s="125">
        <v>1390.4000000000015</v>
      </c>
      <c r="Y10" s="124">
        <f t="shared" si="6"/>
        <v>0</v>
      </c>
      <c r="Z10" s="124">
        <f t="shared" si="7"/>
        <v>0</v>
      </c>
    </row>
    <row r="11" spans="2:26" x14ac:dyDescent="0.2">
      <c r="B11" s="35">
        <v>7</v>
      </c>
      <c r="C11" s="35" t="s">
        <v>45</v>
      </c>
      <c r="D11" s="35" t="s">
        <v>130</v>
      </c>
      <c r="E11" s="47" t="s">
        <v>112</v>
      </c>
      <c r="F11" s="59">
        <v>38717</v>
      </c>
      <c r="G11" s="59">
        <v>44657</v>
      </c>
      <c r="H11" s="60">
        <f t="shared" si="0"/>
        <v>16.273972602739725</v>
      </c>
      <c r="I11" s="35">
        <v>5</v>
      </c>
      <c r="J11" s="40">
        <v>0.05</v>
      </c>
      <c r="K11" s="41">
        <f t="shared" si="1"/>
        <v>0.19</v>
      </c>
      <c r="L11" s="90">
        <v>15607.68</v>
      </c>
      <c r="M11" s="90">
        <v>780.68000000000029</v>
      </c>
      <c r="N11" s="42">
        <v>0</v>
      </c>
      <c r="O11" s="69">
        <f t="shared" si="2"/>
        <v>15607.68</v>
      </c>
      <c r="P11" s="61">
        <f t="shared" si="3"/>
        <v>48259.801775342465</v>
      </c>
      <c r="Q11" s="61">
        <f t="shared" si="4"/>
        <v>0</v>
      </c>
      <c r="R11" s="62">
        <v>0.05</v>
      </c>
      <c r="S11" s="44">
        <f t="shared" si="5"/>
        <v>780.38400000000001</v>
      </c>
      <c r="W11" s="125">
        <v>15607.68</v>
      </c>
      <c r="X11" s="125">
        <v>780.68000000000029</v>
      </c>
      <c r="Y11" s="124">
        <f t="shared" si="6"/>
        <v>0</v>
      </c>
      <c r="Z11" s="124">
        <f t="shared" si="7"/>
        <v>0</v>
      </c>
    </row>
    <row r="12" spans="2:26" x14ac:dyDescent="0.2">
      <c r="B12" s="35">
        <v>8</v>
      </c>
      <c r="C12" s="35" t="s">
        <v>45</v>
      </c>
      <c r="D12" s="35" t="s">
        <v>130</v>
      </c>
      <c r="E12" s="47" t="s">
        <v>58</v>
      </c>
      <c r="F12" s="59">
        <v>38717</v>
      </c>
      <c r="G12" s="59">
        <v>44657</v>
      </c>
      <c r="H12" s="60">
        <f t="shared" si="0"/>
        <v>16.273972602739725</v>
      </c>
      <c r="I12" s="35">
        <v>5</v>
      </c>
      <c r="J12" s="40">
        <v>0.05</v>
      </c>
      <c r="K12" s="41">
        <f t="shared" si="1"/>
        <v>0.19</v>
      </c>
      <c r="L12" s="90">
        <v>8200</v>
      </c>
      <c r="M12" s="90">
        <v>410</v>
      </c>
      <c r="N12" s="42">
        <v>0</v>
      </c>
      <c r="O12" s="69">
        <f t="shared" si="2"/>
        <v>8200</v>
      </c>
      <c r="P12" s="61">
        <f t="shared" si="3"/>
        <v>25354.849315068492</v>
      </c>
      <c r="Q12" s="61">
        <f t="shared" si="4"/>
        <v>0</v>
      </c>
      <c r="R12" s="62">
        <v>0.05</v>
      </c>
      <c r="S12" s="44">
        <f t="shared" si="5"/>
        <v>410</v>
      </c>
      <c r="W12" s="125">
        <v>8200</v>
      </c>
      <c r="X12" s="125">
        <v>410</v>
      </c>
      <c r="Y12" s="124">
        <f t="shared" si="6"/>
        <v>0</v>
      </c>
      <c r="Z12" s="124">
        <f t="shared" si="7"/>
        <v>0</v>
      </c>
    </row>
    <row r="13" spans="2:26" x14ac:dyDescent="0.2">
      <c r="B13" s="35">
        <v>9</v>
      </c>
      <c r="C13" s="35" t="s">
        <v>45</v>
      </c>
      <c r="D13" s="35" t="s">
        <v>130</v>
      </c>
      <c r="E13" s="47" t="s">
        <v>61</v>
      </c>
      <c r="F13" s="59">
        <v>38717</v>
      </c>
      <c r="G13" s="59">
        <v>44657</v>
      </c>
      <c r="H13" s="60">
        <f t="shared" si="0"/>
        <v>16.273972602739725</v>
      </c>
      <c r="I13" s="35">
        <v>5</v>
      </c>
      <c r="J13" s="40">
        <v>0.05</v>
      </c>
      <c r="K13" s="41">
        <f t="shared" si="1"/>
        <v>0.19</v>
      </c>
      <c r="L13" s="90">
        <v>50346.52</v>
      </c>
      <c r="M13" s="90">
        <v>2517.5199999999968</v>
      </c>
      <c r="N13" s="42">
        <v>0</v>
      </c>
      <c r="O13" s="69">
        <f t="shared" si="2"/>
        <v>50346.52</v>
      </c>
      <c r="P13" s="61">
        <f t="shared" si="3"/>
        <v>155674.19855342462</v>
      </c>
      <c r="Q13" s="61">
        <f t="shared" si="4"/>
        <v>0</v>
      </c>
      <c r="R13" s="62">
        <v>0.05</v>
      </c>
      <c r="S13" s="44">
        <f t="shared" si="5"/>
        <v>2517.326</v>
      </c>
      <c r="W13" s="125">
        <v>50346.52</v>
      </c>
      <c r="X13" s="125">
        <v>2517.5199999999968</v>
      </c>
      <c r="Y13" s="124">
        <f t="shared" si="6"/>
        <v>0</v>
      </c>
      <c r="Z13" s="124">
        <f t="shared" si="7"/>
        <v>0</v>
      </c>
    </row>
    <row r="14" spans="2:26" x14ac:dyDescent="0.2">
      <c r="B14" s="35">
        <v>10</v>
      </c>
      <c r="C14" s="35" t="s">
        <v>45</v>
      </c>
      <c r="D14" s="35" t="s">
        <v>130</v>
      </c>
      <c r="E14" s="47" t="s">
        <v>59</v>
      </c>
      <c r="F14" s="59">
        <v>38717</v>
      </c>
      <c r="G14" s="59">
        <v>44657</v>
      </c>
      <c r="H14" s="60">
        <f t="shared" si="0"/>
        <v>16.273972602739725</v>
      </c>
      <c r="I14" s="35">
        <v>5</v>
      </c>
      <c r="J14" s="40">
        <v>0.05</v>
      </c>
      <c r="K14" s="41">
        <f t="shared" si="1"/>
        <v>0.19</v>
      </c>
      <c r="L14" s="90">
        <v>74850</v>
      </c>
      <c r="M14" s="90">
        <v>3743</v>
      </c>
      <c r="N14" s="42">
        <v>0</v>
      </c>
      <c r="O14" s="69">
        <f t="shared" si="2"/>
        <v>74850</v>
      </c>
      <c r="P14" s="61">
        <f>H14*K14*O14</f>
        <v>231440.30136986298</v>
      </c>
      <c r="Q14" s="61">
        <f t="shared" si="4"/>
        <v>0</v>
      </c>
      <c r="R14" s="62">
        <v>0.05</v>
      </c>
      <c r="S14" s="44">
        <f t="shared" si="5"/>
        <v>3742.5</v>
      </c>
      <c r="W14" s="125">
        <v>74850</v>
      </c>
      <c r="X14" s="125">
        <v>3743</v>
      </c>
      <c r="Y14" s="124">
        <f t="shared" si="6"/>
        <v>0</v>
      </c>
      <c r="Z14" s="124">
        <f t="shared" si="7"/>
        <v>0</v>
      </c>
    </row>
    <row r="15" spans="2:26" x14ac:dyDescent="0.2">
      <c r="B15" s="35">
        <v>11</v>
      </c>
      <c r="C15" s="35" t="s">
        <v>45</v>
      </c>
      <c r="D15" s="35" t="s">
        <v>130</v>
      </c>
      <c r="E15" s="47" t="s">
        <v>60</v>
      </c>
      <c r="F15" s="59">
        <v>38717</v>
      </c>
      <c r="G15" s="59">
        <v>44657</v>
      </c>
      <c r="H15" s="60">
        <f t="shared" si="0"/>
        <v>16.273972602739725</v>
      </c>
      <c r="I15" s="35">
        <v>5</v>
      </c>
      <c r="J15" s="40">
        <v>0.05</v>
      </c>
      <c r="K15" s="41">
        <f t="shared" si="1"/>
        <v>0.19</v>
      </c>
      <c r="L15" s="90">
        <v>142620</v>
      </c>
      <c r="M15" s="90">
        <v>7131</v>
      </c>
      <c r="N15" s="42">
        <v>0</v>
      </c>
      <c r="O15" s="69">
        <f t="shared" si="2"/>
        <v>142620</v>
      </c>
      <c r="P15" s="61">
        <f t="shared" si="3"/>
        <v>440988.85479452054</v>
      </c>
      <c r="Q15" s="61">
        <f t="shared" si="4"/>
        <v>0</v>
      </c>
      <c r="R15" s="62">
        <v>0.05</v>
      </c>
      <c r="S15" s="44">
        <f t="shared" si="5"/>
        <v>7131</v>
      </c>
      <c r="W15" s="125">
        <v>142620</v>
      </c>
      <c r="X15" s="125">
        <v>7131</v>
      </c>
      <c r="Y15" s="124">
        <f t="shared" si="6"/>
        <v>0</v>
      </c>
      <c r="Z15" s="124">
        <f t="shared" si="7"/>
        <v>0</v>
      </c>
    </row>
    <row r="16" spans="2:26" x14ac:dyDescent="0.2">
      <c r="B16" s="35">
        <v>12</v>
      </c>
      <c r="C16" s="35" t="s">
        <v>45</v>
      </c>
      <c r="D16" s="35" t="s">
        <v>130</v>
      </c>
      <c r="E16" s="47" t="s">
        <v>63</v>
      </c>
      <c r="F16" s="59">
        <v>41608</v>
      </c>
      <c r="G16" s="59">
        <v>44657</v>
      </c>
      <c r="H16" s="60">
        <f t="shared" si="0"/>
        <v>8.3534246575342461</v>
      </c>
      <c r="I16" s="35">
        <v>5</v>
      </c>
      <c r="J16" s="40">
        <v>0.05</v>
      </c>
      <c r="K16" s="41">
        <f t="shared" si="1"/>
        <v>0.19</v>
      </c>
      <c r="L16" s="90">
        <v>79323.820000000007</v>
      </c>
      <c r="M16" s="90">
        <v>3965.820000000007</v>
      </c>
      <c r="N16" s="42">
        <v>0</v>
      </c>
      <c r="O16" s="69">
        <f t="shared" si="2"/>
        <v>79323.820000000007</v>
      </c>
      <c r="P16" s="61">
        <f t="shared" si="3"/>
        <v>125898.85524438357</v>
      </c>
      <c r="Q16" s="61">
        <f t="shared" si="4"/>
        <v>0</v>
      </c>
      <c r="R16" s="62">
        <v>0.05</v>
      </c>
      <c r="S16" s="44">
        <f t="shared" si="5"/>
        <v>3966.1910000000007</v>
      </c>
      <c r="W16" s="125">
        <v>79323.820000000007</v>
      </c>
      <c r="X16" s="125">
        <v>3965.820000000007</v>
      </c>
      <c r="Y16" s="124">
        <f t="shared" si="6"/>
        <v>0</v>
      </c>
      <c r="Z16" s="124">
        <f t="shared" si="7"/>
        <v>0</v>
      </c>
    </row>
    <row r="17" spans="2:26" x14ac:dyDescent="0.2">
      <c r="B17" s="35">
        <v>13</v>
      </c>
      <c r="C17" s="35" t="s">
        <v>45</v>
      </c>
      <c r="D17" s="35" t="s">
        <v>130</v>
      </c>
      <c r="E17" s="47" t="s">
        <v>126</v>
      </c>
      <c r="F17" s="59">
        <v>41821</v>
      </c>
      <c r="G17" s="59">
        <v>44657</v>
      </c>
      <c r="H17" s="60">
        <f t="shared" si="0"/>
        <v>7.7698630136986298</v>
      </c>
      <c r="I17" s="35">
        <v>5</v>
      </c>
      <c r="J17" s="40">
        <v>0.05</v>
      </c>
      <c r="K17" s="41">
        <f t="shared" si="1"/>
        <v>0.19</v>
      </c>
      <c r="L17" s="90">
        <v>33333.33</v>
      </c>
      <c r="M17" s="90">
        <v>1666.7206618175726</v>
      </c>
      <c r="N17" s="42">
        <v>0</v>
      </c>
      <c r="O17" s="69">
        <f t="shared" si="2"/>
        <v>33333.33</v>
      </c>
      <c r="P17" s="61">
        <f t="shared" si="3"/>
        <v>49209.127499178081</v>
      </c>
      <c r="Q17" s="61">
        <f t="shared" si="4"/>
        <v>0</v>
      </c>
      <c r="R17" s="62">
        <v>0.05</v>
      </c>
      <c r="S17" s="44">
        <f t="shared" si="5"/>
        <v>1666.6665000000003</v>
      </c>
      <c r="U17" s="140">
        <f>SUM(L17:L18)</f>
        <v>35080.060000000005</v>
      </c>
      <c r="V17" s="140">
        <f>SUM(M17:M18)</f>
        <v>1754.0600000000047</v>
      </c>
      <c r="W17" s="141">
        <v>35080.060000000005</v>
      </c>
      <c r="X17" s="141">
        <v>1754.0600000000049</v>
      </c>
      <c r="Y17" s="140">
        <f>U17-W17</f>
        <v>0</v>
      </c>
      <c r="Z17" s="140">
        <f>V17-X17</f>
        <v>0</v>
      </c>
    </row>
    <row r="18" spans="2:26" ht="25.5" x14ac:dyDescent="0.2">
      <c r="B18" s="35">
        <v>14</v>
      </c>
      <c r="C18" s="35" t="s">
        <v>45</v>
      </c>
      <c r="D18" s="35" t="s">
        <v>130</v>
      </c>
      <c r="E18" s="47" t="s">
        <v>127</v>
      </c>
      <c r="F18" s="59">
        <v>41821</v>
      </c>
      <c r="G18" s="59">
        <v>44657</v>
      </c>
      <c r="H18" s="60">
        <f t="shared" si="0"/>
        <v>7.7698630136986298</v>
      </c>
      <c r="I18" s="35">
        <v>5</v>
      </c>
      <c r="J18" s="40">
        <v>0.05</v>
      </c>
      <c r="K18" s="41">
        <f t="shared" si="1"/>
        <v>0.19</v>
      </c>
      <c r="L18" s="90">
        <v>1746.73</v>
      </c>
      <c r="M18" s="90">
        <v>87.339338182432087</v>
      </c>
      <c r="N18" s="42">
        <v>0</v>
      </c>
      <c r="O18" s="69">
        <f t="shared" si="2"/>
        <v>1746.73</v>
      </c>
      <c r="P18" s="61">
        <f t="shared" si="3"/>
        <v>2578.6520361643834</v>
      </c>
      <c r="Q18" s="61">
        <f t="shared" si="4"/>
        <v>0</v>
      </c>
      <c r="R18" s="62">
        <v>0.05</v>
      </c>
      <c r="S18" s="44">
        <f t="shared" si="5"/>
        <v>87.336500000000001</v>
      </c>
      <c r="U18" s="140"/>
      <c r="V18" s="140"/>
      <c r="W18" s="141"/>
      <c r="X18" s="141"/>
      <c r="Y18" s="141"/>
      <c r="Z18" s="141"/>
    </row>
    <row r="19" spans="2:26" ht="25.5" x14ac:dyDescent="0.2">
      <c r="B19" s="35">
        <v>15</v>
      </c>
      <c r="C19" s="35" t="s">
        <v>45</v>
      </c>
      <c r="D19" s="35" t="s">
        <v>130</v>
      </c>
      <c r="E19" s="47" t="s">
        <v>128</v>
      </c>
      <c r="F19" s="59">
        <v>41958</v>
      </c>
      <c r="G19" s="59">
        <v>44657</v>
      </c>
      <c r="H19" s="60">
        <f t="shared" si="0"/>
        <v>7.3945205479452056</v>
      </c>
      <c r="I19" s="35">
        <v>5</v>
      </c>
      <c r="J19" s="40">
        <v>0.05</v>
      </c>
      <c r="K19" s="41">
        <f t="shared" si="1"/>
        <v>0.19</v>
      </c>
      <c r="L19" s="90">
        <v>37907</v>
      </c>
      <c r="M19" s="90">
        <v>1895</v>
      </c>
      <c r="N19" s="42">
        <v>0</v>
      </c>
      <c r="O19" s="69">
        <f t="shared" si="2"/>
        <v>37907</v>
      </c>
      <c r="P19" s="61">
        <f t="shared" si="3"/>
        <v>53257.777178082193</v>
      </c>
      <c r="Q19" s="61">
        <f t="shared" si="4"/>
        <v>0</v>
      </c>
      <c r="R19" s="62">
        <v>0.05</v>
      </c>
      <c r="S19" s="44">
        <f t="shared" si="5"/>
        <v>1895.3500000000001</v>
      </c>
      <c r="W19" s="128">
        <v>37907</v>
      </c>
      <c r="X19" s="128">
        <v>1895</v>
      </c>
      <c r="Y19" s="124">
        <f t="shared" ref="Y19" si="8">L19-W19</f>
        <v>0</v>
      </c>
      <c r="Z19" s="124">
        <f t="shared" ref="Z19" si="9">M19-X19</f>
        <v>0</v>
      </c>
    </row>
    <row r="20" spans="2:26" x14ac:dyDescent="0.2">
      <c r="B20" s="35">
        <v>16</v>
      </c>
      <c r="C20" s="35" t="s">
        <v>45</v>
      </c>
      <c r="D20" s="35" t="s">
        <v>130</v>
      </c>
      <c r="E20" s="47" t="s">
        <v>129</v>
      </c>
      <c r="F20" s="59">
        <v>42019</v>
      </c>
      <c r="G20" s="59">
        <v>44657</v>
      </c>
      <c r="H20" s="60">
        <f t="shared" si="0"/>
        <v>7.2273972602739729</v>
      </c>
      <c r="I20" s="35">
        <v>5</v>
      </c>
      <c r="J20" s="40">
        <v>0.05</v>
      </c>
      <c r="K20" s="41">
        <f t="shared" si="1"/>
        <v>0.19</v>
      </c>
      <c r="L20" s="90">
        <v>22575</v>
      </c>
      <c r="M20" s="90">
        <v>1129</v>
      </c>
      <c r="N20" s="42">
        <v>0</v>
      </c>
      <c r="O20" s="69">
        <f t="shared" si="2"/>
        <v>22575</v>
      </c>
      <c r="P20" s="61">
        <f t="shared" si="3"/>
        <v>31000.113698630139</v>
      </c>
      <c r="Q20" s="61">
        <f t="shared" si="4"/>
        <v>0</v>
      </c>
      <c r="R20" s="62">
        <v>0.05</v>
      </c>
      <c r="S20" s="44">
        <f t="shared" si="5"/>
        <v>1128.75</v>
      </c>
      <c r="W20">
        <v>22575</v>
      </c>
      <c r="X20">
        <v>1129</v>
      </c>
      <c r="Y20" s="124">
        <f t="shared" ref="Y20:Y21" si="10">L20-W20</f>
        <v>0</v>
      </c>
      <c r="Z20" s="124">
        <f t="shared" ref="Z20:Z21" si="11">M20-X20</f>
        <v>0</v>
      </c>
    </row>
    <row r="21" spans="2:26" ht="25.5" x14ac:dyDescent="0.2">
      <c r="B21" s="35">
        <v>17</v>
      </c>
      <c r="C21" s="35" t="s">
        <v>45</v>
      </c>
      <c r="D21" s="35" t="s">
        <v>130</v>
      </c>
      <c r="E21" s="47" t="s">
        <v>131</v>
      </c>
      <c r="F21" s="59">
        <v>42083</v>
      </c>
      <c r="G21" s="59">
        <v>44657</v>
      </c>
      <c r="H21" s="60">
        <f t="shared" si="0"/>
        <v>7.0520547945205481</v>
      </c>
      <c r="I21" s="35">
        <v>5</v>
      </c>
      <c r="J21" s="40">
        <v>0.05</v>
      </c>
      <c r="K21" s="41">
        <f t="shared" si="1"/>
        <v>0.19</v>
      </c>
      <c r="L21" s="90">
        <v>41714.28</v>
      </c>
      <c r="M21" s="90">
        <v>2085.2799999999988</v>
      </c>
      <c r="N21" s="42">
        <v>0</v>
      </c>
      <c r="O21" s="69">
        <f t="shared" si="2"/>
        <v>41714.28</v>
      </c>
      <c r="P21" s="61">
        <f t="shared" si="3"/>
        <v>55892.563772054789</v>
      </c>
      <c r="Q21" s="61">
        <f t="shared" si="4"/>
        <v>0</v>
      </c>
      <c r="R21" s="62">
        <v>0.05</v>
      </c>
      <c r="S21" s="44">
        <f t="shared" si="5"/>
        <v>2085.7139999999999</v>
      </c>
      <c r="W21" s="128">
        <v>41714.28</v>
      </c>
      <c r="X21" s="128">
        <v>2085.2799999999988</v>
      </c>
      <c r="Y21" s="124">
        <f t="shared" si="10"/>
        <v>0</v>
      </c>
      <c r="Z21" s="124">
        <f t="shared" si="11"/>
        <v>0</v>
      </c>
    </row>
    <row r="22" spans="2:26" x14ac:dyDescent="0.2">
      <c r="B22" s="35">
        <v>18</v>
      </c>
      <c r="C22" s="35" t="s">
        <v>45</v>
      </c>
      <c r="D22" s="35" t="s">
        <v>130</v>
      </c>
      <c r="E22" s="47" t="s">
        <v>132</v>
      </c>
      <c r="F22" s="59">
        <v>42125</v>
      </c>
      <c r="G22" s="59">
        <v>44657</v>
      </c>
      <c r="H22" s="60">
        <f t="shared" si="0"/>
        <v>6.9369863013698634</v>
      </c>
      <c r="I22" s="35">
        <v>5</v>
      </c>
      <c r="J22" s="40">
        <v>0.05</v>
      </c>
      <c r="K22" s="41">
        <f t="shared" si="1"/>
        <v>0.19</v>
      </c>
      <c r="L22" s="90">
        <v>25046.67</v>
      </c>
      <c r="M22" s="90">
        <v>1252.6699999999983</v>
      </c>
      <c r="N22" s="42">
        <v>0</v>
      </c>
      <c r="O22" s="69">
        <f t="shared" si="2"/>
        <v>25046.67</v>
      </c>
      <c r="P22" s="61">
        <f t="shared" si="3"/>
        <v>33012.197270136989</v>
      </c>
      <c r="Q22" s="61">
        <f t="shared" si="4"/>
        <v>0</v>
      </c>
      <c r="R22" s="62">
        <v>0.05</v>
      </c>
      <c r="S22" s="44">
        <f t="shared" si="5"/>
        <v>1252.3335</v>
      </c>
      <c r="W22" s="128">
        <v>25046.67</v>
      </c>
      <c r="X22" s="128">
        <v>1252.6699999999983</v>
      </c>
      <c r="Y22" s="124">
        <f t="shared" ref="Y22" si="12">L22-W22</f>
        <v>0</v>
      </c>
      <c r="Z22" s="124">
        <f t="shared" ref="Z22" si="13">M22-X22</f>
        <v>0</v>
      </c>
    </row>
    <row r="23" spans="2:26" x14ac:dyDescent="0.2">
      <c r="B23" s="35">
        <v>19</v>
      </c>
      <c r="C23" s="35" t="s">
        <v>45</v>
      </c>
      <c r="D23" s="35" t="s">
        <v>130</v>
      </c>
      <c r="E23" s="47" t="s">
        <v>133</v>
      </c>
      <c r="F23" s="59">
        <v>42186</v>
      </c>
      <c r="G23" s="59">
        <v>44657</v>
      </c>
      <c r="H23" s="60">
        <f t="shared" si="0"/>
        <v>6.7698630136986298</v>
      </c>
      <c r="I23" s="35">
        <v>5</v>
      </c>
      <c r="J23" s="40">
        <v>0.05</v>
      </c>
      <c r="K23" s="41">
        <f t="shared" si="1"/>
        <v>0.19</v>
      </c>
      <c r="L23" s="90">
        <v>65500</v>
      </c>
      <c r="M23" s="90">
        <v>3275</v>
      </c>
      <c r="N23" s="42">
        <v>0</v>
      </c>
      <c r="O23" s="69">
        <f t="shared" si="2"/>
        <v>65500</v>
      </c>
      <c r="P23" s="61">
        <f t="shared" si="3"/>
        <v>84250.945205479453</v>
      </c>
      <c r="Q23" s="61">
        <f t="shared" si="4"/>
        <v>0</v>
      </c>
      <c r="R23" s="62">
        <v>0.05</v>
      </c>
      <c r="S23" s="44">
        <f t="shared" si="5"/>
        <v>3275</v>
      </c>
      <c r="W23">
        <v>65500</v>
      </c>
      <c r="X23">
        <v>3275</v>
      </c>
      <c r="Y23" s="124">
        <f t="shared" ref="Y23:Y26" si="14">L23-W23</f>
        <v>0</v>
      </c>
      <c r="Z23" s="124">
        <f t="shared" ref="Z23:Z26" si="15">M23-X23</f>
        <v>0</v>
      </c>
    </row>
    <row r="24" spans="2:26" x14ac:dyDescent="0.2">
      <c r="B24" s="35">
        <v>20</v>
      </c>
      <c r="C24" s="35" t="s">
        <v>45</v>
      </c>
      <c r="D24" s="35" t="s">
        <v>130</v>
      </c>
      <c r="E24" s="47" t="s">
        <v>134</v>
      </c>
      <c r="F24" s="59">
        <v>42315</v>
      </c>
      <c r="G24" s="59">
        <v>44657</v>
      </c>
      <c r="H24" s="60">
        <f t="shared" si="0"/>
        <v>6.4164383561643836</v>
      </c>
      <c r="I24" s="35">
        <v>5</v>
      </c>
      <c r="J24" s="40">
        <v>0.05</v>
      </c>
      <c r="K24" s="41">
        <f t="shared" si="1"/>
        <v>0.19</v>
      </c>
      <c r="L24" s="90">
        <v>37600.01</v>
      </c>
      <c r="M24" s="90">
        <v>1880.010000000002</v>
      </c>
      <c r="N24" s="42">
        <v>0</v>
      </c>
      <c r="O24" s="69">
        <f t="shared" si="2"/>
        <v>37600.01</v>
      </c>
      <c r="P24" s="61">
        <f t="shared" si="3"/>
        <v>45839.047807671239</v>
      </c>
      <c r="Q24" s="61">
        <f t="shared" si="4"/>
        <v>0</v>
      </c>
      <c r="R24" s="62">
        <v>0.05</v>
      </c>
      <c r="S24" s="44">
        <f t="shared" si="5"/>
        <v>1880.0005000000001</v>
      </c>
      <c r="W24">
        <v>37600.01</v>
      </c>
      <c r="X24">
        <v>1880.010000000002</v>
      </c>
      <c r="Y24" s="124">
        <f t="shared" si="14"/>
        <v>0</v>
      </c>
      <c r="Z24" s="124">
        <f t="shared" si="15"/>
        <v>0</v>
      </c>
    </row>
    <row r="25" spans="2:26" x14ac:dyDescent="0.2">
      <c r="B25" s="35">
        <v>21</v>
      </c>
      <c r="C25" s="35" t="s">
        <v>45</v>
      </c>
      <c r="D25" s="35" t="s">
        <v>130</v>
      </c>
      <c r="E25" s="47" t="s">
        <v>135</v>
      </c>
      <c r="F25" s="59">
        <v>42371</v>
      </c>
      <c r="G25" s="59">
        <v>44657</v>
      </c>
      <c r="H25" s="60">
        <f t="shared" si="0"/>
        <v>6.2630136986301368</v>
      </c>
      <c r="I25" s="35">
        <v>5</v>
      </c>
      <c r="J25" s="40">
        <v>0.05</v>
      </c>
      <c r="K25" s="41">
        <f t="shared" si="1"/>
        <v>0.19</v>
      </c>
      <c r="L25" s="90">
        <v>22100</v>
      </c>
      <c r="M25" s="90">
        <v>1105</v>
      </c>
      <c r="N25" s="42">
        <v>0</v>
      </c>
      <c r="O25" s="69">
        <f t="shared" si="2"/>
        <v>22100</v>
      </c>
      <c r="P25" s="61">
        <f t="shared" si="3"/>
        <v>26298.394520547943</v>
      </c>
      <c r="Q25" s="61">
        <f t="shared" si="4"/>
        <v>0</v>
      </c>
      <c r="R25" s="62">
        <v>0.05</v>
      </c>
      <c r="S25" s="44">
        <f t="shared" si="5"/>
        <v>1105</v>
      </c>
      <c r="W25">
        <v>22100</v>
      </c>
      <c r="X25">
        <v>1105</v>
      </c>
      <c r="Y25" s="124">
        <f t="shared" si="14"/>
        <v>0</v>
      </c>
      <c r="Z25" s="124">
        <f t="shared" si="15"/>
        <v>0</v>
      </c>
    </row>
    <row r="26" spans="2:26" x14ac:dyDescent="0.2">
      <c r="B26" s="35">
        <v>22</v>
      </c>
      <c r="C26" s="35" t="s">
        <v>45</v>
      </c>
      <c r="D26" s="35" t="s">
        <v>130</v>
      </c>
      <c r="E26" s="47" t="s">
        <v>135</v>
      </c>
      <c r="F26" s="59">
        <v>42418</v>
      </c>
      <c r="G26" s="59">
        <v>44657</v>
      </c>
      <c r="H26" s="60">
        <f t="shared" si="0"/>
        <v>6.1342465753424653</v>
      </c>
      <c r="I26" s="35">
        <v>5</v>
      </c>
      <c r="J26" s="40">
        <v>0.05</v>
      </c>
      <c r="K26" s="41">
        <f t="shared" si="1"/>
        <v>0.19</v>
      </c>
      <c r="L26" s="90">
        <v>32965.279999999999</v>
      </c>
      <c r="M26" s="90">
        <v>1648.2799999999988</v>
      </c>
      <c r="N26" s="42">
        <v>0</v>
      </c>
      <c r="O26" s="69">
        <f t="shared" si="2"/>
        <v>32965.279999999999</v>
      </c>
      <c r="P26" s="61">
        <f t="shared" si="3"/>
        <v>38421.25962958904</v>
      </c>
      <c r="Q26" s="61">
        <f t="shared" si="4"/>
        <v>0</v>
      </c>
      <c r="R26" s="62">
        <v>0.05</v>
      </c>
      <c r="S26" s="44">
        <f t="shared" si="5"/>
        <v>1648.2640000000001</v>
      </c>
      <c r="W26">
        <v>32965.279999999999</v>
      </c>
      <c r="X26">
        <v>1648.2799999999988</v>
      </c>
      <c r="Y26" s="124">
        <f t="shared" si="14"/>
        <v>0</v>
      </c>
      <c r="Z26" s="124">
        <f t="shared" si="15"/>
        <v>0</v>
      </c>
    </row>
    <row r="27" spans="2:26" ht="15" x14ac:dyDescent="0.2">
      <c r="B27" s="35">
        <v>23</v>
      </c>
      <c r="C27" s="2" t="s">
        <v>45</v>
      </c>
      <c r="D27" s="2" t="s">
        <v>130</v>
      </c>
      <c r="E27" s="47" t="s">
        <v>135</v>
      </c>
      <c r="F27" s="6">
        <v>42418</v>
      </c>
      <c r="G27" s="59">
        <v>44657</v>
      </c>
      <c r="H27" s="7">
        <f t="shared" ref="H27" si="16">(G27-F27)/365</f>
        <v>6.1342465753424653</v>
      </c>
      <c r="I27" s="35">
        <v>5</v>
      </c>
      <c r="J27" s="3">
        <v>0.05</v>
      </c>
      <c r="K27" s="4">
        <f t="shared" si="1"/>
        <v>0.19</v>
      </c>
      <c r="L27" s="90">
        <v>32965.279999999999</v>
      </c>
      <c r="M27" s="90">
        <v>1648.2799999999988</v>
      </c>
      <c r="N27" s="42">
        <v>0</v>
      </c>
      <c r="O27" s="69">
        <f t="shared" si="2"/>
        <v>32965.279999999999</v>
      </c>
      <c r="P27" s="61">
        <f t="shared" si="3"/>
        <v>38421.25962958904</v>
      </c>
      <c r="Q27" s="61">
        <f t="shared" si="4"/>
        <v>0</v>
      </c>
      <c r="R27" s="62">
        <v>0.05</v>
      </c>
      <c r="S27" s="44">
        <f t="shared" si="5"/>
        <v>1648.2640000000001</v>
      </c>
      <c r="W27" s="128">
        <v>32965.279999999999</v>
      </c>
      <c r="X27" s="128">
        <v>1648.2799999999988</v>
      </c>
      <c r="Y27" s="124">
        <f t="shared" ref="Y27" si="17">L27-W27</f>
        <v>0</v>
      </c>
      <c r="Z27" s="124">
        <f t="shared" ref="Z27" si="18">M27-X27</f>
        <v>0</v>
      </c>
    </row>
    <row r="28" spans="2:26" ht="25.5" x14ac:dyDescent="0.2">
      <c r="B28" s="35">
        <v>24</v>
      </c>
      <c r="C28" s="2" t="s">
        <v>45</v>
      </c>
      <c r="D28" s="2" t="s">
        <v>130</v>
      </c>
      <c r="E28" s="47" t="s">
        <v>136</v>
      </c>
      <c r="F28" s="6">
        <v>42514</v>
      </c>
      <c r="G28" s="59">
        <v>44657</v>
      </c>
      <c r="H28" s="7">
        <f t="shared" si="0"/>
        <v>5.8712328767123285</v>
      </c>
      <c r="I28" s="35">
        <v>5</v>
      </c>
      <c r="J28" s="3">
        <v>0.05</v>
      </c>
      <c r="K28" s="4">
        <f t="shared" si="1"/>
        <v>0.19</v>
      </c>
      <c r="L28" s="90">
        <v>18953</v>
      </c>
      <c r="M28" s="90">
        <v>948</v>
      </c>
      <c r="N28" s="42">
        <v>0</v>
      </c>
      <c r="O28" s="69">
        <f t="shared" si="2"/>
        <v>18953</v>
      </c>
      <c r="P28" s="61">
        <f t="shared" si="3"/>
        <v>21142.720575342464</v>
      </c>
      <c r="Q28" s="61">
        <f t="shared" si="4"/>
        <v>0</v>
      </c>
      <c r="R28" s="62">
        <v>0.05</v>
      </c>
      <c r="S28" s="44">
        <f t="shared" si="5"/>
        <v>947.65000000000009</v>
      </c>
      <c r="W28" s="128">
        <v>18953</v>
      </c>
      <c r="X28" s="128">
        <v>948</v>
      </c>
      <c r="Y28" s="124">
        <f t="shared" ref="Y28" si="19">L28-W28</f>
        <v>0</v>
      </c>
      <c r="Z28" s="124">
        <f t="shared" ref="Z28" si="20">M28-X28</f>
        <v>0</v>
      </c>
    </row>
    <row r="29" spans="2:26" ht="15" x14ac:dyDescent="0.2">
      <c r="B29" s="35">
        <v>25</v>
      </c>
      <c r="C29" s="2" t="s">
        <v>45</v>
      </c>
      <c r="D29" s="2" t="s">
        <v>130</v>
      </c>
      <c r="E29" s="47" t="s">
        <v>137</v>
      </c>
      <c r="F29" s="6">
        <v>42548</v>
      </c>
      <c r="G29" s="59">
        <v>44657</v>
      </c>
      <c r="H29" s="7">
        <f t="shared" si="0"/>
        <v>5.7780821917808218</v>
      </c>
      <c r="I29" s="35">
        <v>5</v>
      </c>
      <c r="J29" s="3">
        <v>0.05</v>
      </c>
      <c r="K29" s="4">
        <f t="shared" si="1"/>
        <v>0.19</v>
      </c>
      <c r="L29" s="90">
        <v>13000</v>
      </c>
      <c r="M29" s="90">
        <v>650</v>
      </c>
      <c r="N29" s="42">
        <v>0</v>
      </c>
      <c r="O29" s="69">
        <f t="shared" si="2"/>
        <v>13000</v>
      </c>
      <c r="P29" s="61">
        <f t="shared" si="3"/>
        <v>14271.863013698632</v>
      </c>
      <c r="Q29" s="61">
        <f t="shared" si="4"/>
        <v>0</v>
      </c>
      <c r="R29" s="62">
        <v>0.05</v>
      </c>
      <c r="S29" s="44">
        <f t="shared" si="5"/>
        <v>650</v>
      </c>
      <c r="W29">
        <v>13000</v>
      </c>
      <c r="X29">
        <v>650</v>
      </c>
      <c r="Y29" s="124">
        <f t="shared" ref="Y29" si="21">L29-W29</f>
        <v>0</v>
      </c>
      <c r="Z29" s="124">
        <f t="shared" ref="Z29" si="22">M29-X29</f>
        <v>0</v>
      </c>
    </row>
    <row r="30" spans="2:26" ht="15" x14ac:dyDescent="0.2">
      <c r="B30" s="35">
        <v>26</v>
      </c>
      <c r="C30" s="2" t="s">
        <v>45</v>
      </c>
      <c r="D30" s="2" t="s">
        <v>130</v>
      </c>
      <c r="E30" s="47" t="s">
        <v>138</v>
      </c>
      <c r="F30" s="6">
        <v>42584</v>
      </c>
      <c r="G30" s="59">
        <v>44657</v>
      </c>
      <c r="H30" s="7">
        <f t="shared" si="0"/>
        <v>5.6794520547945204</v>
      </c>
      <c r="I30" s="35">
        <v>5</v>
      </c>
      <c r="J30" s="3">
        <v>0.05</v>
      </c>
      <c r="K30" s="4">
        <f t="shared" si="1"/>
        <v>0.19</v>
      </c>
      <c r="L30" s="90">
        <v>36540</v>
      </c>
      <c r="M30" s="24">
        <v>1827</v>
      </c>
      <c r="N30" s="42">
        <v>0</v>
      </c>
      <c r="O30" s="69">
        <f t="shared" si="2"/>
        <v>36540</v>
      </c>
      <c r="P30" s="61">
        <f t="shared" si="3"/>
        <v>39430.16383561644</v>
      </c>
      <c r="Q30" s="61">
        <f t="shared" si="4"/>
        <v>0</v>
      </c>
      <c r="R30" s="62">
        <v>0.05</v>
      </c>
      <c r="S30" s="44">
        <f t="shared" si="5"/>
        <v>1827</v>
      </c>
      <c r="W30" s="128">
        <v>36540</v>
      </c>
      <c r="X30" s="128">
        <v>1827</v>
      </c>
      <c r="Y30" s="124">
        <f t="shared" ref="Y30" si="23">L30-W30</f>
        <v>0</v>
      </c>
      <c r="Z30" s="124">
        <f t="shared" ref="Z30" si="24">M30-X30</f>
        <v>0</v>
      </c>
    </row>
    <row r="31" spans="2:26" ht="25.5" x14ac:dyDescent="0.2">
      <c r="B31" s="35">
        <v>27</v>
      </c>
      <c r="C31" s="2" t="s">
        <v>45</v>
      </c>
      <c r="D31" s="2" t="s">
        <v>130</v>
      </c>
      <c r="E31" s="47" t="s">
        <v>139</v>
      </c>
      <c r="F31" s="6">
        <v>42618</v>
      </c>
      <c r="G31" s="59">
        <v>44657</v>
      </c>
      <c r="H31" s="7">
        <f>(G31-F30)/365</f>
        <v>5.6794520547945204</v>
      </c>
      <c r="I31" s="35">
        <v>5</v>
      </c>
      <c r="J31" s="3">
        <v>0.05</v>
      </c>
      <c r="K31" s="4">
        <f t="shared" si="1"/>
        <v>0.19</v>
      </c>
      <c r="L31" s="90">
        <v>46462.5</v>
      </c>
      <c r="M31" s="90">
        <v>2323.5</v>
      </c>
      <c r="N31" s="42">
        <v>0</v>
      </c>
      <c r="O31" s="69">
        <f t="shared" si="2"/>
        <v>46462.5</v>
      </c>
      <c r="P31" s="61">
        <f t="shared" si="3"/>
        <v>50137.492808219176</v>
      </c>
      <c r="Q31" s="61">
        <f t="shared" si="4"/>
        <v>0</v>
      </c>
      <c r="R31" s="62">
        <v>0.05</v>
      </c>
      <c r="S31" s="44">
        <f t="shared" si="5"/>
        <v>2323.125</v>
      </c>
      <c r="W31">
        <v>46462.5</v>
      </c>
      <c r="X31">
        <v>2323.5</v>
      </c>
      <c r="Y31" s="124">
        <f t="shared" ref="Y31:Y38" si="25">L31-W31</f>
        <v>0</v>
      </c>
      <c r="Z31" s="124">
        <f t="shared" ref="Z31:Z38" si="26">M31-X31</f>
        <v>0</v>
      </c>
    </row>
    <row r="32" spans="2:26" ht="25.5" x14ac:dyDescent="0.2">
      <c r="B32" s="35">
        <v>28</v>
      </c>
      <c r="C32" s="2" t="s">
        <v>45</v>
      </c>
      <c r="D32" s="2" t="s">
        <v>130</v>
      </c>
      <c r="E32" s="47" t="s">
        <v>140</v>
      </c>
      <c r="F32" s="70">
        <v>43215</v>
      </c>
      <c r="G32" s="59">
        <v>44657</v>
      </c>
      <c r="H32" s="7">
        <f t="shared" si="0"/>
        <v>3.9506849315068493</v>
      </c>
      <c r="I32" s="35">
        <v>5</v>
      </c>
      <c r="J32" s="3">
        <v>0.05</v>
      </c>
      <c r="K32" s="4">
        <f t="shared" si="1"/>
        <v>0.19</v>
      </c>
      <c r="L32" s="90">
        <v>48241</v>
      </c>
      <c r="M32" s="90">
        <v>3412</v>
      </c>
      <c r="N32" s="42">
        <v>0</v>
      </c>
      <c r="O32" s="69">
        <f t="shared" si="2"/>
        <v>48241</v>
      </c>
      <c r="P32" s="61">
        <f t="shared" si="3"/>
        <v>36211.148438356162</v>
      </c>
      <c r="Q32" s="61">
        <f t="shared" si="4"/>
        <v>12029.851561643838</v>
      </c>
      <c r="R32" s="62">
        <v>0.05</v>
      </c>
      <c r="S32" s="44">
        <f t="shared" si="5"/>
        <v>11428.358983561646</v>
      </c>
      <c r="W32">
        <v>48241</v>
      </c>
      <c r="X32">
        <v>3412</v>
      </c>
      <c r="Y32" s="124">
        <f t="shared" si="25"/>
        <v>0</v>
      </c>
      <c r="Z32" s="124">
        <f t="shared" si="26"/>
        <v>0</v>
      </c>
    </row>
    <row r="33" spans="2:26" ht="15" x14ac:dyDescent="0.2">
      <c r="B33" s="35">
        <v>29</v>
      </c>
      <c r="C33" s="2" t="s">
        <v>45</v>
      </c>
      <c r="D33" s="2" t="s">
        <v>130</v>
      </c>
      <c r="E33" s="47" t="s">
        <v>141</v>
      </c>
      <c r="F33" s="70">
        <v>43337</v>
      </c>
      <c r="G33" s="59">
        <v>44657</v>
      </c>
      <c r="H33" s="7">
        <f>(G33-F31)/365</f>
        <v>5.5863013698630137</v>
      </c>
      <c r="I33" s="35">
        <v>5</v>
      </c>
      <c r="J33" s="3">
        <v>0.05</v>
      </c>
      <c r="K33" s="4">
        <f t="shared" si="1"/>
        <v>0.19</v>
      </c>
      <c r="L33" s="90">
        <v>52940</v>
      </c>
      <c r="M33" s="90">
        <v>9348</v>
      </c>
      <c r="N33" s="42">
        <v>0</v>
      </c>
      <c r="O33" s="69">
        <f t="shared" si="2"/>
        <v>52940</v>
      </c>
      <c r="P33" s="61">
        <f t="shared" si="3"/>
        <v>56190.370958904103</v>
      </c>
      <c r="Q33" s="61">
        <f t="shared" si="4"/>
        <v>0</v>
      </c>
      <c r="R33" s="62">
        <v>0.05</v>
      </c>
      <c r="S33" s="44">
        <f t="shared" si="5"/>
        <v>2647</v>
      </c>
      <c r="W33">
        <v>52940</v>
      </c>
      <c r="X33">
        <v>9348</v>
      </c>
      <c r="Y33" s="124">
        <f t="shared" si="25"/>
        <v>0</v>
      </c>
      <c r="Z33" s="124">
        <f t="shared" si="26"/>
        <v>0</v>
      </c>
    </row>
    <row r="34" spans="2:26" ht="15" x14ac:dyDescent="0.2">
      <c r="B34" s="35">
        <v>30</v>
      </c>
      <c r="C34" s="2" t="s">
        <v>45</v>
      </c>
      <c r="D34" s="2" t="s">
        <v>130</v>
      </c>
      <c r="E34" s="47" t="s">
        <v>142</v>
      </c>
      <c r="F34" s="70">
        <v>43348</v>
      </c>
      <c r="G34" s="59">
        <v>44657</v>
      </c>
      <c r="H34" s="7">
        <f t="shared" si="0"/>
        <v>3.5863013698630137</v>
      </c>
      <c r="I34" s="35">
        <v>5</v>
      </c>
      <c r="J34" s="3">
        <v>0.05</v>
      </c>
      <c r="K34" s="4">
        <f t="shared" si="1"/>
        <v>0.19</v>
      </c>
      <c r="L34" s="90">
        <v>14550</v>
      </c>
      <c r="M34" s="90">
        <v>2708</v>
      </c>
      <c r="N34" s="42">
        <v>0</v>
      </c>
      <c r="O34" s="69">
        <f t="shared" si="2"/>
        <v>14550</v>
      </c>
      <c r="P34" s="61">
        <f t="shared" si="3"/>
        <v>9914.330136986302</v>
      </c>
      <c r="Q34" s="61">
        <f t="shared" si="4"/>
        <v>4635.669863013698</v>
      </c>
      <c r="R34" s="62">
        <v>0.05</v>
      </c>
      <c r="S34" s="44">
        <f t="shared" si="5"/>
        <v>4403.886369863013</v>
      </c>
      <c r="W34">
        <v>14550</v>
      </c>
      <c r="X34">
        <v>2708</v>
      </c>
      <c r="Y34" s="124">
        <f t="shared" si="25"/>
        <v>0</v>
      </c>
      <c r="Z34" s="124">
        <f t="shared" si="26"/>
        <v>0</v>
      </c>
    </row>
    <row r="35" spans="2:26" ht="15" x14ac:dyDescent="0.2">
      <c r="B35" s="35">
        <v>31</v>
      </c>
      <c r="C35" s="2" t="s">
        <v>45</v>
      </c>
      <c r="D35" s="2" t="s">
        <v>130</v>
      </c>
      <c r="E35" s="47" t="s">
        <v>143</v>
      </c>
      <c r="F35" s="70">
        <v>43363</v>
      </c>
      <c r="G35" s="59">
        <v>44657</v>
      </c>
      <c r="H35" s="7">
        <f t="shared" si="0"/>
        <v>3.5452054794520547</v>
      </c>
      <c r="I35" s="35">
        <v>5</v>
      </c>
      <c r="J35" s="3">
        <v>0.05</v>
      </c>
      <c r="K35" s="4">
        <f t="shared" si="1"/>
        <v>0.19</v>
      </c>
      <c r="L35" s="90">
        <v>98250</v>
      </c>
      <c r="M35" s="90">
        <v>19565</v>
      </c>
      <c r="N35" s="42">
        <v>0</v>
      </c>
      <c r="O35" s="69">
        <f t="shared" si="2"/>
        <v>98250</v>
      </c>
      <c r="P35" s="61">
        <f t="shared" si="3"/>
        <v>66180.123287671231</v>
      </c>
      <c r="Q35" s="61">
        <f t="shared" si="4"/>
        <v>32069.876712328769</v>
      </c>
      <c r="R35" s="62">
        <v>0.05</v>
      </c>
      <c r="S35" s="44">
        <f t="shared" si="5"/>
        <v>30466.38287671233</v>
      </c>
      <c r="W35">
        <v>98250</v>
      </c>
      <c r="X35">
        <v>19565</v>
      </c>
      <c r="Y35" s="124">
        <f t="shared" si="25"/>
        <v>0</v>
      </c>
      <c r="Z35" s="124">
        <f t="shared" si="26"/>
        <v>0</v>
      </c>
    </row>
    <row r="36" spans="2:26" ht="15" x14ac:dyDescent="0.2">
      <c r="B36" s="35">
        <v>32</v>
      </c>
      <c r="C36" s="2" t="s">
        <v>45</v>
      </c>
      <c r="D36" s="2" t="s">
        <v>130</v>
      </c>
      <c r="E36" s="47" t="s">
        <v>144</v>
      </c>
      <c r="F36" s="70">
        <v>43374</v>
      </c>
      <c r="G36" s="59">
        <v>44657</v>
      </c>
      <c r="H36" s="7">
        <f t="shared" si="0"/>
        <v>3.515068493150685</v>
      </c>
      <c r="I36" s="35">
        <v>5</v>
      </c>
      <c r="J36" s="3">
        <v>0.05</v>
      </c>
      <c r="K36" s="4">
        <f t="shared" si="1"/>
        <v>0.19</v>
      </c>
      <c r="L36" s="90">
        <v>32050</v>
      </c>
      <c r="M36" s="90">
        <v>6689</v>
      </c>
      <c r="N36" s="42">
        <v>0</v>
      </c>
      <c r="O36" s="69">
        <f t="shared" si="2"/>
        <v>32050</v>
      </c>
      <c r="P36" s="61">
        <f t="shared" si="3"/>
        <v>21405.009589041099</v>
      </c>
      <c r="Q36" s="61">
        <f t="shared" si="4"/>
        <v>10644.990410958901</v>
      </c>
      <c r="R36" s="62">
        <v>0.05</v>
      </c>
      <c r="S36" s="44">
        <f t="shared" si="5"/>
        <v>10112.740890410954</v>
      </c>
      <c r="W36">
        <v>32050</v>
      </c>
      <c r="X36">
        <v>6689</v>
      </c>
      <c r="Y36" s="124">
        <f t="shared" si="25"/>
        <v>0</v>
      </c>
      <c r="Z36" s="124">
        <f t="shared" si="26"/>
        <v>0</v>
      </c>
    </row>
    <row r="37" spans="2:26" ht="15" x14ac:dyDescent="0.2">
      <c r="B37" s="35">
        <v>33</v>
      </c>
      <c r="C37" s="2" t="s">
        <v>45</v>
      </c>
      <c r="D37" s="2" t="s">
        <v>130</v>
      </c>
      <c r="E37" s="47" t="s">
        <v>141</v>
      </c>
      <c r="F37" s="70">
        <v>43457</v>
      </c>
      <c r="G37" s="59">
        <v>44657</v>
      </c>
      <c r="H37" s="7">
        <f t="shared" si="0"/>
        <v>3.2876712328767121</v>
      </c>
      <c r="I37" s="35">
        <v>5</v>
      </c>
      <c r="J37" s="3">
        <v>0.05</v>
      </c>
      <c r="K37" s="4">
        <f t="shared" si="1"/>
        <v>0.19</v>
      </c>
      <c r="L37" s="90">
        <v>35200</v>
      </c>
      <c r="M37" s="90">
        <v>9880</v>
      </c>
      <c r="N37" s="42">
        <v>0</v>
      </c>
      <c r="O37" s="69">
        <f t="shared" si="2"/>
        <v>35200</v>
      </c>
      <c r="P37" s="61">
        <f t="shared" si="3"/>
        <v>21987.945205479453</v>
      </c>
      <c r="Q37" s="61">
        <f t="shared" si="4"/>
        <v>13212.054794520547</v>
      </c>
      <c r="R37" s="62">
        <v>0.05</v>
      </c>
      <c r="S37" s="44">
        <f t="shared" si="5"/>
        <v>12551.452054794519</v>
      </c>
      <c r="W37">
        <v>35200</v>
      </c>
      <c r="X37">
        <v>9880</v>
      </c>
      <c r="Y37" s="124">
        <f t="shared" si="25"/>
        <v>0</v>
      </c>
      <c r="Z37" s="124">
        <f t="shared" si="26"/>
        <v>0</v>
      </c>
    </row>
    <row r="38" spans="2:26" ht="25.5" x14ac:dyDescent="0.2">
      <c r="B38" s="35">
        <v>34</v>
      </c>
      <c r="C38" s="2" t="s">
        <v>45</v>
      </c>
      <c r="D38" s="2" t="s">
        <v>130</v>
      </c>
      <c r="E38" s="47" t="s">
        <v>145</v>
      </c>
      <c r="F38" s="70">
        <v>43543</v>
      </c>
      <c r="G38" s="59">
        <v>44657</v>
      </c>
      <c r="H38" s="7">
        <f t="shared" si="0"/>
        <v>3.0520547945205481</v>
      </c>
      <c r="I38" s="35">
        <v>5</v>
      </c>
      <c r="J38" s="3">
        <v>0.05</v>
      </c>
      <c r="K38" s="4">
        <f t="shared" si="1"/>
        <v>0.19</v>
      </c>
      <c r="L38" s="90">
        <v>58290</v>
      </c>
      <c r="M38" s="90">
        <v>20713</v>
      </c>
      <c r="N38" s="42">
        <v>0</v>
      </c>
      <c r="O38" s="69">
        <f t="shared" si="2"/>
        <v>58290</v>
      </c>
      <c r="P38" s="61">
        <f t="shared" si="3"/>
        <v>33801.812054794522</v>
      </c>
      <c r="Q38" s="61">
        <f t="shared" si="4"/>
        <v>24488.187945205478</v>
      </c>
      <c r="R38" s="62">
        <v>0.05</v>
      </c>
      <c r="S38" s="44">
        <f t="shared" si="5"/>
        <v>23263.778547945203</v>
      </c>
      <c r="W38">
        <v>58290</v>
      </c>
      <c r="X38">
        <v>20713</v>
      </c>
      <c r="Y38" s="124">
        <f t="shared" si="25"/>
        <v>0</v>
      </c>
      <c r="Z38" s="124">
        <f t="shared" si="26"/>
        <v>0</v>
      </c>
    </row>
    <row r="39" spans="2:26" ht="15" x14ac:dyDescent="0.2">
      <c r="B39" s="35">
        <v>35</v>
      </c>
      <c r="C39" s="2" t="s">
        <v>45</v>
      </c>
      <c r="D39" s="2" t="s">
        <v>130</v>
      </c>
      <c r="E39" s="47" t="s">
        <v>146</v>
      </c>
      <c r="F39" s="28">
        <v>43564</v>
      </c>
      <c r="G39" s="59">
        <v>44657</v>
      </c>
      <c r="H39" s="7">
        <f t="shared" si="0"/>
        <v>2.9945205479452053</v>
      </c>
      <c r="I39" s="35">
        <v>5</v>
      </c>
      <c r="J39" s="3">
        <v>0.05</v>
      </c>
      <c r="K39" s="4">
        <f t="shared" si="1"/>
        <v>0.19</v>
      </c>
      <c r="L39" s="90">
        <v>46290</v>
      </c>
      <c r="M39" s="90">
        <v>17290</v>
      </c>
      <c r="N39" s="42">
        <v>0</v>
      </c>
      <c r="O39" s="69">
        <f t="shared" si="2"/>
        <v>46290</v>
      </c>
      <c r="P39" s="61">
        <f t="shared" si="3"/>
        <v>26337.107671232876</v>
      </c>
      <c r="Q39" s="61">
        <f t="shared" si="4"/>
        <v>19952.892328767124</v>
      </c>
      <c r="R39" s="62">
        <v>0.05</v>
      </c>
      <c r="S39" s="44">
        <f t="shared" si="5"/>
        <v>18955.247712328768</v>
      </c>
      <c r="W39">
        <v>46290</v>
      </c>
      <c r="X39">
        <v>17290</v>
      </c>
      <c r="Y39" s="124">
        <f t="shared" ref="Y39:Y40" si="27">L39-W39</f>
        <v>0</v>
      </c>
      <c r="Z39" s="124">
        <f t="shared" ref="Z39:Z40" si="28">M39-X39</f>
        <v>0</v>
      </c>
    </row>
    <row r="40" spans="2:26" ht="15" x14ac:dyDescent="0.2">
      <c r="B40" s="35">
        <v>36</v>
      </c>
      <c r="C40" s="2" t="s">
        <v>45</v>
      </c>
      <c r="D40" s="2" t="s">
        <v>130</v>
      </c>
      <c r="E40" s="47" t="s">
        <v>147</v>
      </c>
      <c r="F40" s="28">
        <v>43670</v>
      </c>
      <c r="G40" s="59">
        <v>44657</v>
      </c>
      <c r="H40" s="7">
        <f t="shared" si="0"/>
        <v>2.7041095890410958</v>
      </c>
      <c r="I40" s="35">
        <v>5</v>
      </c>
      <c r="J40" s="3">
        <v>0.05</v>
      </c>
      <c r="K40" s="4">
        <f t="shared" si="1"/>
        <v>0.19</v>
      </c>
      <c r="L40" s="90">
        <v>14050</v>
      </c>
      <c r="M40" s="90">
        <v>6536</v>
      </c>
      <c r="N40" s="42">
        <v>0</v>
      </c>
      <c r="O40" s="69">
        <f t="shared" si="2"/>
        <v>14050</v>
      </c>
      <c r="P40" s="61">
        <f t="shared" si="3"/>
        <v>7218.6205479452046</v>
      </c>
      <c r="Q40" s="61">
        <f t="shared" si="4"/>
        <v>6831.3794520547954</v>
      </c>
      <c r="R40" s="62">
        <v>0.05</v>
      </c>
      <c r="S40" s="44">
        <f t="shared" si="5"/>
        <v>6489.810479452055</v>
      </c>
      <c r="W40">
        <v>14050</v>
      </c>
      <c r="X40">
        <v>6536</v>
      </c>
      <c r="Y40" s="124">
        <f t="shared" si="27"/>
        <v>0</v>
      </c>
      <c r="Z40" s="124">
        <f t="shared" si="28"/>
        <v>0</v>
      </c>
    </row>
    <row r="41" spans="2:26" ht="15" x14ac:dyDescent="0.2">
      <c r="B41" s="35">
        <v>37</v>
      </c>
      <c r="C41" s="2" t="s">
        <v>45</v>
      </c>
      <c r="D41" s="2" t="s">
        <v>130</v>
      </c>
      <c r="E41" s="47" t="s">
        <v>148</v>
      </c>
      <c r="F41" s="28">
        <v>44099</v>
      </c>
      <c r="G41" s="59">
        <v>44657</v>
      </c>
      <c r="H41" s="7">
        <f t="shared" si="0"/>
        <v>1.5287671232876712</v>
      </c>
      <c r="I41" s="35">
        <v>5</v>
      </c>
      <c r="J41" s="3">
        <v>0.05</v>
      </c>
      <c r="K41" s="4">
        <f t="shared" si="1"/>
        <v>0.19</v>
      </c>
      <c r="L41" s="90">
        <v>56198</v>
      </c>
      <c r="M41" s="90">
        <v>47031.167104746368</v>
      </c>
      <c r="N41" s="42">
        <v>0</v>
      </c>
      <c r="O41" s="69">
        <f t="shared" si="2"/>
        <v>56198</v>
      </c>
      <c r="P41" s="61">
        <f t="shared" si="3"/>
        <v>16323.594410958904</v>
      </c>
      <c r="Q41" s="61">
        <f t="shared" si="4"/>
        <v>39874.405589041096</v>
      </c>
      <c r="R41" s="62">
        <v>0.05</v>
      </c>
      <c r="S41" s="44">
        <f t="shared" si="5"/>
        <v>37880.68530958904</v>
      </c>
      <c r="U41" s="140">
        <f>SUM(L41:L42)</f>
        <v>66198</v>
      </c>
      <c r="V41" s="140">
        <f>SUM(M41:M42)</f>
        <v>55400</v>
      </c>
      <c r="W41" s="141">
        <v>66198</v>
      </c>
      <c r="X41" s="141">
        <v>55400</v>
      </c>
      <c r="Y41" s="140">
        <f>U41-W41</f>
        <v>0</v>
      </c>
      <c r="Z41" s="140">
        <f>V41-X41</f>
        <v>0</v>
      </c>
    </row>
    <row r="42" spans="2:26" ht="15" x14ac:dyDescent="0.2">
      <c r="B42" s="35">
        <v>38</v>
      </c>
      <c r="C42" s="2" t="s">
        <v>45</v>
      </c>
      <c r="D42" s="2" t="s">
        <v>130</v>
      </c>
      <c r="E42" s="47" t="s">
        <v>149</v>
      </c>
      <c r="F42" s="28">
        <v>44099</v>
      </c>
      <c r="G42" s="59">
        <v>44657</v>
      </c>
      <c r="H42" s="7">
        <f t="shared" si="0"/>
        <v>1.5287671232876712</v>
      </c>
      <c r="I42" s="35">
        <v>5</v>
      </c>
      <c r="J42" s="3">
        <v>0.05</v>
      </c>
      <c r="K42" s="4">
        <f t="shared" si="1"/>
        <v>0.19</v>
      </c>
      <c r="L42" s="90">
        <v>10000</v>
      </c>
      <c r="M42" s="90">
        <v>8368.832895253634</v>
      </c>
      <c r="N42" s="42">
        <v>0</v>
      </c>
      <c r="O42" s="69">
        <f t="shared" si="2"/>
        <v>10000</v>
      </c>
      <c r="P42" s="61">
        <f t="shared" si="3"/>
        <v>2904.6575342465753</v>
      </c>
      <c r="Q42" s="61">
        <f t="shared" si="4"/>
        <v>7095.3424657534251</v>
      </c>
      <c r="R42" s="62">
        <v>0.05</v>
      </c>
      <c r="S42" s="44">
        <f t="shared" si="5"/>
        <v>6740.5753424657532</v>
      </c>
      <c r="U42" s="140"/>
      <c r="V42" s="140"/>
      <c r="W42" s="141"/>
      <c r="X42" s="141"/>
      <c r="Y42" s="141"/>
      <c r="Z42" s="141"/>
    </row>
    <row r="43" spans="2:26" ht="15" x14ac:dyDescent="0.2">
      <c r="B43" s="35">
        <v>39</v>
      </c>
      <c r="C43" s="2" t="s">
        <v>45</v>
      </c>
      <c r="D43" s="2" t="s">
        <v>130</v>
      </c>
      <c r="E43" s="47" t="s">
        <v>150</v>
      </c>
      <c r="F43" s="28">
        <v>44124</v>
      </c>
      <c r="G43" s="59">
        <v>44657</v>
      </c>
      <c r="H43" s="7">
        <f t="shared" si="0"/>
        <v>1.4602739726027398</v>
      </c>
      <c r="I43" s="35">
        <v>5</v>
      </c>
      <c r="J43" s="3">
        <v>0.05</v>
      </c>
      <c r="K43" s="4">
        <f t="shared" si="1"/>
        <v>0.19</v>
      </c>
      <c r="L43" s="90">
        <v>29950</v>
      </c>
      <c r="M43" s="90">
        <v>25714</v>
      </c>
      <c r="N43" s="42">
        <v>0</v>
      </c>
      <c r="O43" s="69">
        <f t="shared" si="2"/>
        <v>29950</v>
      </c>
      <c r="P43" s="61">
        <f t="shared" si="3"/>
        <v>8309.6890410958913</v>
      </c>
      <c r="Q43" s="61">
        <f t="shared" si="4"/>
        <v>21640.310958904109</v>
      </c>
      <c r="R43" s="62">
        <v>0.05</v>
      </c>
      <c r="S43" s="44">
        <f t="shared" si="5"/>
        <v>20558.295410958901</v>
      </c>
      <c r="U43" s="140">
        <f>SUM(L43:L45)</f>
        <v>89850</v>
      </c>
      <c r="V43" s="140">
        <f>SUM(M43:M45)</f>
        <v>77142</v>
      </c>
      <c r="W43" s="141">
        <v>89850</v>
      </c>
      <c r="X43" s="141">
        <v>77142</v>
      </c>
      <c r="Y43" s="140">
        <f>U43-W43</f>
        <v>0</v>
      </c>
      <c r="Z43" s="140">
        <f>V43-X43</f>
        <v>0</v>
      </c>
    </row>
    <row r="44" spans="2:26" ht="15" x14ac:dyDescent="0.2">
      <c r="B44" s="35">
        <v>40</v>
      </c>
      <c r="C44" s="2" t="s">
        <v>45</v>
      </c>
      <c r="D44" s="2" t="s">
        <v>130</v>
      </c>
      <c r="E44" s="47" t="s">
        <v>150</v>
      </c>
      <c r="F44" s="28">
        <v>44124</v>
      </c>
      <c r="G44" s="59">
        <v>44657</v>
      </c>
      <c r="H44" s="7">
        <f t="shared" si="0"/>
        <v>1.4602739726027398</v>
      </c>
      <c r="I44" s="35">
        <v>5</v>
      </c>
      <c r="J44" s="3">
        <v>0.05</v>
      </c>
      <c r="K44" s="4">
        <f t="shared" si="1"/>
        <v>0.19</v>
      </c>
      <c r="L44" s="90">
        <v>29950</v>
      </c>
      <c r="M44" s="90">
        <v>25714</v>
      </c>
      <c r="N44" s="42">
        <v>0</v>
      </c>
      <c r="O44" s="69">
        <f t="shared" si="2"/>
        <v>29950</v>
      </c>
      <c r="P44" s="61">
        <f t="shared" si="3"/>
        <v>8309.6890410958913</v>
      </c>
      <c r="Q44" s="61">
        <f t="shared" si="4"/>
        <v>21640.310958904109</v>
      </c>
      <c r="R44" s="62">
        <v>0.05</v>
      </c>
      <c r="S44" s="44">
        <f t="shared" si="5"/>
        <v>20558.295410958901</v>
      </c>
      <c r="U44" s="141"/>
      <c r="V44" s="141"/>
      <c r="W44" s="141"/>
      <c r="X44" s="141"/>
      <c r="Y44" s="141"/>
      <c r="Z44" s="141"/>
    </row>
    <row r="45" spans="2:26" ht="15" x14ac:dyDescent="0.2">
      <c r="B45" s="35">
        <v>41</v>
      </c>
      <c r="C45" s="2" t="s">
        <v>45</v>
      </c>
      <c r="D45" s="2" t="s">
        <v>130</v>
      </c>
      <c r="E45" s="47" t="s">
        <v>150</v>
      </c>
      <c r="F45" s="28">
        <v>44124</v>
      </c>
      <c r="G45" s="59">
        <v>44657</v>
      </c>
      <c r="H45" s="7">
        <f t="shared" si="0"/>
        <v>1.4602739726027398</v>
      </c>
      <c r="I45" s="35">
        <v>5</v>
      </c>
      <c r="J45" s="3">
        <v>0.05</v>
      </c>
      <c r="K45" s="4">
        <f t="shared" si="1"/>
        <v>0.19</v>
      </c>
      <c r="L45" s="90">
        <v>29950</v>
      </c>
      <c r="M45" s="90">
        <v>25714</v>
      </c>
      <c r="N45" s="42">
        <v>0</v>
      </c>
      <c r="O45" s="69">
        <f t="shared" si="2"/>
        <v>29950</v>
      </c>
      <c r="P45" s="61">
        <f t="shared" si="3"/>
        <v>8309.6890410958913</v>
      </c>
      <c r="Q45" s="61">
        <f t="shared" si="4"/>
        <v>21640.310958904109</v>
      </c>
      <c r="R45" s="62">
        <v>0.05</v>
      </c>
      <c r="S45" s="44">
        <f t="shared" si="5"/>
        <v>20558.295410958901</v>
      </c>
      <c r="U45" s="141"/>
      <c r="V45" s="141"/>
      <c r="W45" s="141"/>
      <c r="X45" s="141"/>
      <c r="Y45" s="141"/>
      <c r="Z45" s="141"/>
    </row>
    <row r="46" spans="2:26" ht="15" x14ac:dyDescent="0.2">
      <c r="B46" s="35">
        <v>42</v>
      </c>
      <c r="C46" s="2" t="s">
        <v>45</v>
      </c>
      <c r="D46" s="2" t="s">
        <v>130</v>
      </c>
      <c r="E46" s="47" t="s">
        <v>151</v>
      </c>
      <c r="F46" s="28">
        <v>44155</v>
      </c>
      <c r="G46" s="59">
        <v>44657</v>
      </c>
      <c r="H46" s="7">
        <f t="shared" si="0"/>
        <v>1.3753424657534246</v>
      </c>
      <c r="I46" s="35">
        <v>5</v>
      </c>
      <c r="J46" s="3">
        <v>0.05</v>
      </c>
      <c r="K46" s="4">
        <f t="shared" si="1"/>
        <v>0.19</v>
      </c>
      <c r="L46" s="90">
        <v>45000</v>
      </c>
      <c r="M46" s="90">
        <v>39846</v>
      </c>
      <c r="N46" s="42">
        <v>0</v>
      </c>
      <c r="O46" s="69">
        <f t="shared" si="2"/>
        <v>45000</v>
      </c>
      <c r="P46" s="61">
        <f t="shared" si="3"/>
        <v>11759.17808219178</v>
      </c>
      <c r="Q46" s="61">
        <f t="shared" si="4"/>
        <v>33240.821917808222</v>
      </c>
      <c r="R46" s="62">
        <v>0.05</v>
      </c>
      <c r="S46" s="44">
        <f t="shared" si="5"/>
        <v>31578.780821917808</v>
      </c>
      <c r="W46">
        <v>45000</v>
      </c>
      <c r="X46">
        <v>39846</v>
      </c>
      <c r="Y46" s="124">
        <f t="shared" ref="Y46:Y47" si="29">L46-W46</f>
        <v>0</v>
      </c>
      <c r="Z46" s="124">
        <f t="shared" ref="Z46:Z47" si="30">M46-X46</f>
        <v>0</v>
      </c>
    </row>
    <row r="47" spans="2:26" ht="15" x14ac:dyDescent="0.2">
      <c r="B47" s="35">
        <v>43</v>
      </c>
      <c r="C47" s="2" t="s">
        <v>45</v>
      </c>
      <c r="D47" s="2" t="s">
        <v>130</v>
      </c>
      <c r="E47" s="47" t="s">
        <v>152</v>
      </c>
      <c r="F47" s="28">
        <v>44211</v>
      </c>
      <c r="G47" s="59">
        <v>44657</v>
      </c>
      <c r="H47" s="7">
        <f t="shared" si="0"/>
        <v>1.2219178082191782</v>
      </c>
      <c r="I47" s="35">
        <v>5</v>
      </c>
      <c r="J47" s="3">
        <v>0.05</v>
      </c>
      <c r="K47" s="4">
        <f t="shared" si="1"/>
        <v>0.19</v>
      </c>
      <c r="L47" s="90">
        <v>15283</v>
      </c>
      <c r="M47" s="90">
        <v>14275</v>
      </c>
      <c r="N47" s="42">
        <v>0</v>
      </c>
      <c r="O47" s="69">
        <f t="shared" si="2"/>
        <v>15283</v>
      </c>
      <c r="P47" s="61">
        <f t="shared" si="3"/>
        <v>3548.1682739726029</v>
      </c>
      <c r="Q47" s="61">
        <f t="shared" si="4"/>
        <v>11734.831726027398</v>
      </c>
      <c r="R47" s="62">
        <v>0.05</v>
      </c>
      <c r="S47" s="44">
        <f t="shared" si="5"/>
        <v>11148.090139726028</v>
      </c>
      <c r="W47">
        <v>15283</v>
      </c>
      <c r="X47">
        <v>14275</v>
      </c>
      <c r="Y47" s="124">
        <f t="shared" si="29"/>
        <v>0</v>
      </c>
      <c r="Z47" s="124">
        <f t="shared" si="30"/>
        <v>0</v>
      </c>
    </row>
    <row r="48" spans="2:26" ht="15" x14ac:dyDescent="0.2">
      <c r="B48" s="35">
        <v>44</v>
      </c>
      <c r="C48" s="2" t="s">
        <v>45</v>
      </c>
      <c r="D48" s="2" t="s">
        <v>130</v>
      </c>
      <c r="E48" s="47" t="s">
        <v>153</v>
      </c>
      <c r="F48" s="28">
        <v>44244</v>
      </c>
      <c r="G48" s="59">
        <v>44657</v>
      </c>
      <c r="H48" s="7">
        <f t="shared" si="0"/>
        <v>1.1315068493150684</v>
      </c>
      <c r="I48" s="35">
        <v>5</v>
      </c>
      <c r="J48" s="3">
        <v>0.05</v>
      </c>
      <c r="K48" s="4">
        <f t="shared" si="1"/>
        <v>0.19</v>
      </c>
      <c r="L48" s="90">
        <v>38711.019999999997</v>
      </c>
      <c r="M48" s="90">
        <v>37266.853624222007</v>
      </c>
      <c r="N48" s="42">
        <v>0</v>
      </c>
      <c r="O48" s="69">
        <f t="shared" si="2"/>
        <v>38711.019999999997</v>
      </c>
      <c r="P48" s="61">
        <f t="shared" si="3"/>
        <v>8322.3390120547938</v>
      </c>
      <c r="Q48" s="61">
        <f t="shared" si="4"/>
        <v>30388.680987945205</v>
      </c>
      <c r="R48" s="62">
        <v>0.05</v>
      </c>
      <c r="S48" s="44">
        <f t="shared" si="5"/>
        <v>28869.246938547942</v>
      </c>
      <c r="U48" s="140">
        <f>SUM(L48:L50)</f>
        <v>129683.06</v>
      </c>
      <c r="V48" s="142">
        <f>SUM(M48:M50)</f>
        <v>124845.06</v>
      </c>
      <c r="W48" s="141">
        <v>129683.06</v>
      </c>
      <c r="X48" s="141">
        <v>124845.06</v>
      </c>
      <c r="Y48" s="140">
        <f>U48-W48</f>
        <v>0</v>
      </c>
      <c r="Z48" s="154">
        <f>V48-X48</f>
        <v>0</v>
      </c>
    </row>
    <row r="49" spans="2:26" ht="15" x14ac:dyDescent="0.2">
      <c r="B49" s="35">
        <v>45</v>
      </c>
      <c r="C49" s="2" t="s">
        <v>45</v>
      </c>
      <c r="D49" s="2" t="s">
        <v>130</v>
      </c>
      <c r="E49" s="47" t="s">
        <v>153</v>
      </c>
      <c r="F49" s="28">
        <v>44244</v>
      </c>
      <c r="G49" s="59">
        <v>44657</v>
      </c>
      <c r="H49" s="7">
        <f t="shared" si="0"/>
        <v>1.1315068493150684</v>
      </c>
      <c r="I49" s="35">
        <v>5</v>
      </c>
      <c r="J49" s="3">
        <v>0.05</v>
      </c>
      <c r="K49" s="4">
        <f t="shared" si="1"/>
        <v>0.19</v>
      </c>
      <c r="L49" s="90">
        <v>59322.04</v>
      </c>
      <c r="M49" s="90">
        <v>57108.95195658091</v>
      </c>
      <c r="N49" s="42">
        <v>0</v>
      </c>
      <c r="O49" s="69">
        <f t="shared" si="2"/>
        <v>59322.04</v>
      </c>
      <c r="P49" s="61">
        <f t="shared" si="3"/>
        <v>12753.425969315067</v>
      </c>
      <c r="Q49" s="61">
        <f t="shared" si="4"/>
        <v>46568.614030684934</v>
      </c>
      <c r="R49" s="62">
        <v>0.05</v>
      </c>
      <c r="S49" s="44">
        <f t="shared" si="5"/>
        <v>44240.183329150685</v>
      </c>
      <c r="U49" s="140"/>
      <c r="V49" s="142"/>
      <c r="W49" s="141"/>
      <c r="X49" s="141"/>
      <c r="Y49" s="141"/>
      <c r="Z49" s="141"/>
    </row>
    <row r="50" spans="2:26" ht="15" x14ac:dyDescent="0.2">
      <c r="B50" s="35">
        <v>46</v>
      </c>
      <c r="C50" s="2" t="s">
        <v>45</v>
      </c>
      <c r="D50" s="2" t="s">
        <v>130</v>
      </c>
      <c r="E50" s="47" t="s">
        <v>154</v>
      </c>
      <c r="F50" s="28">
        <v>44244</v>
      </c>
      <c r="G50" s="59">
        <v>44657</v>
      </c>
      <c r="H50" s="7">
        <f t="shared" si="0"/>
        <v>1.1315068493150684</v>
      </c>
      <c r="I50" s="35">
        <v>5</v>
      </c>
      <c r="J50" s="3">
        <v>0.05</v>
      </c>
      <c r="K50" s="4">
        <f t="shared" si="1"/>
        <v>0.19</v>
      </c>
      <c r="L50" s="90">
        <v>31650</v>
      </c>
      <c r="M50" s="90">
        <v>30469.254419197077</v>
      </c>
      <c r="N50" s="42">
        <v>0</v>
      </c>
      <c r="O50" s="69">
        <f t="shared" si="2"/>
        <v>31650</v>
      </c>
      <c r="P50" s="61">
        <f t="shared" si="3"/>
        <v>6804.3164383561634</v>
      </c>
      <c r="Q50" s="61">
        <f t="shared" si="4"/>
        <v>24845.683561643837</v>
      </c>
      <c r="R50" s="62">
        <v>0.05</v>
      </c>
      <c r="S50" s="44">
        <f t="shared" si="5"/>
        <v>23603.399383561642</v>
      </c>
      <c r="U50" s="140"/>
      <c r="V50" s="142"/>
      <c r="W50" s="141"/>
      <c r="X50" s="141"/>
      <c r="Y50" s="141"/>
      <c r="Z50" s="141"/>
    </row>
    <row r="51" spans="2:26" ht="15" x14ac:dyDescent="0.2">
      <c r="B51" s="35">
        <v>47</v>
      </c>
      <c r="C51" s="2" t="s">
        <v>45</v>
      </c>
      <c r="D51" s="2" t="s">
        <v>218</v>
      </c>
      <c r="E51" s="47" t="s">
        <v>219</v>
      </c>
      <c r="F51" s="27">
        <v>42887</v>
      </c>
      <c r="G51" s="59">
        <v>44657</v>
      </c>
      <c r="H51" s="7">
        <f t="shared" si="0"/>
        <v>4.8493150684931505</v>
      </c>
      <c r="I51" s="2">
        <v>3</v>
      </c>
      <c r="J51" s="3">
        <v>0.05</v>
      </c>
      <c r="K51" s="4">
        <f t="shared" si="1"/>
        <v>0.31666666666666665</v>
      </c>
      <c r="L51" s="90">
        <v>21000</v>
      </c>
      <c r="M51" s="90">
        <v>5707</v>
      </c>
      <c r="N51" s="42">
        <v>0</v>
      </c>
      <c r="O51" s="69">
        <f t="shared" si="2"/>
        <v>21000</v>
      </c>
      <c r="P51" s="61">
        <f t="shared" si="3"/>
        <v>32247.945205479453</v>
      </c>
      <c r="Q51" s="61">
        <f t="shared" si="4"/>
        <v>0</v>
      </c>
      <c r="R51" s="62">
        <v>0.05</v>
      </c>
      <c r="S51" s="44">
        <f t="shared" si="5"/>
        <v>1050</v>
      </c>
    </row>
    <row r="52" spans="2:26" ht="15" x14ac:dyDescent="0.2">
      <c r="B52" s="35">
        <v>48</v>
      </c>
      <c r="C52" s="2" t="s">
        <v>45</v>
      </c>
      <c r="D52" s="2" t="s">
        <v>218</v>
      </c>
      <c r="E52" s="47" t="s">
        <v>220</v>
      </c>
      <c r="F52" s="28">
        <v>43617</v>
      </c>
      <c r="G52" s="59">
        <v>44657</v>
      </c>
      <c r="H52" s="7">
        <f t="shared" si="0"/>
        <v>2.8493150684931505</v>
      </c>
      <c r="I52" s="2">
        <v>3</v>
      </c>
      <c r="J52" s="3">
        <v>0.05</v>
      </c>
      <c r="K52" s="4">
        <f t="shared" si="1"/>
        <v>0.31666666666666665</v>
      </c>
      <c r="L52" s="90">
        <v>56113.8</v>
      </c>
      <c r="M52" s="90">
        <v>36566.800000000003</v>
      </c>
      <c r="N52" s="42">
        <v>0</v>
      </c>
      <c r="O52" s="69">
        <f t="shared" si="2"/>
        <v>56113.8</v>
      </c>
      <c r="P52" s="61">
        <f t="shared" si="3"/>
        <v>50630.533698630134</v>
      </c>
      <c r="Q52" s="61">
        <f t="shared" si="4"/>
        <v>5483.2663013698693</v>
      </c>
      <c r="R52" s="62">
        <v>0.05</v>
      </c>
      <c r="S52" s="44">
        <f t="shared" si="5"/>
        <v>5209.1029863013755</v>
      </c>
    </row>
    <row r="53" spans="2:26" ht="15" x14ac:dyDescent="0.2">
      <c r="B53" s="35">
        <v>49</v>
      </c>
      <c r="C53" s="2" t="s">
        <v>226</v>
      </c>
      <c r="D53" s="2" t="s">
        <v>130</v>
      </c>
      <c r="E53" s="47" t="s">
        <v>229</v>
      </c>
      <c r="F53" s="28">
        <v>43887</v>
      </c>
      <c r="G53" s="59">
        <v>44657</v>
      </c>
      <c r="H53" s="7">
        <f t="shared" si="0"/>
        <v>2.1095890410958904</v>
      </c>
      <c r="I53" s="35">
        <v>5</v>
      </c>
      <c r="J53" s="3">
        <v>0.05</v>
      </c>
      <c r="K53" s="4">
        <f t="shared" si="1"/>
        <v>0.19</v>
      </c>
      <c r="L53" s="90">
        <v>26924</v>
      </c>
      <c r="M53" s="90">
        <v>17582</v>
      </c>
      <c r="N53" s="42">
        <v>0</v>
      </c>
      <c r="O53" s="69">
        <f t="shared" si="2"/>
        <v>26924</v>
      </c>
      <c r="P53" s="61">
        <f t="shared" si="3"/>
        <v>10791.729315068493</v>
      </c>
      <c r="Q53" s="61">
        <f t="shared" si="4"/>
        <v>16132.270684931507</v>
      </c>
      <c r="R53" s="62">
        <v>0.05</v>
      </c>
      <c r="S53" s="44">
        <f t="shared" si="5"/>
        <v>15325.65715068493</v>
      </c>
    </row>
    <row r="54" spans="2:26" ht="15" x14ac:dyDescent="0.2">
      <c r="B54" s="35">
        <v>50</v>
      </c>
      <c r="C54" s="16" t="s">
        <v>233</v>
      </c>
      <c r="D54" s="2" t="s">
        <v>130</v>
      </c>
      <c r="E54" s="47" t="s">
        <v>63</v>
      </c>
      <c r="F54" s="28">
        <v>41623</v>
      </c>
      <c r="G54" s="59">
        <v>44657</v>
      </c>
      <c r="H54" s="7">
        <f t="shared" si="0"/>
        <v>8.3123287671232884</v>
      </c>
      <c r="I54" s="35">
        <v>5</v>
      </c>
      <c r="J54" s="3">
        <v>0.05</v>
      </c>
      <c r="K54" s="4">
        <f t="shared" si="1"/>
        <v>0.19</v>
      </c>
      <c r="L54" s="90">
        <v>31350</v>
      </c>
      <c r="M54" s="90">
        <v>1568</v>
      </c>
      <c r="N54" s="42">
        <v>0</v>
      </c>
      <c r="O54" s="69">
        <f t="shared" si="2"/>
        <v>31350</v>
      </c>
      <c r="P54" s="61">
        <f t="shared" si="3"/>
        <v>49512.386301369865</v>
      </c>
      <c r="Q54" s="61">
        <f t="shared" si="4"/>
        <v>0</v>
      </c>
      <c r="R54" s="62">
        <v>0.05</v>
      </c>
      <c r="S54" s="44">
        <f t="shared" si="5"/>
        <v>1567.5</v>
      </c>
    </row>
    <row r="55" spans="2:26" ht="15" x14ac:dyDescent="0.2">
      <c r="B55" s="35">
        <v>51</v>
      </c>
      <c r="C55" s="16" t="s">
        <v>233</v>
      </c>
      <c r="D55" s="2" t="s">
        <v>130</v>
      </c>
      <c r="E55" s="47" t="s">
        <v>266</v>
      </c>
      <c r="F55" s="28">
        <v>42415</v>
      </c>
      <c r="G55" s="59">
        <v>44657</v>
      </c>
      <c r="H55" s="7">
        <f t="shared" si="0"/>
        <v>6.1424657534246574</v>
      </c>
      <c r="I55" s="35">
        <v>5</v>
      </c>
      <c r="J55" s="3">
        <v>0.05</v>
      </c>
      <c r="K55" s="4">
        <f t="shared" si="1"/>
        <v>0.19</v>
      </c>
      <c r="L55" s="90">
        <v>29800</v>
      </c>
      <c r="M55" s="90">
        <v>1490</v>
      </c>
      <c r="N55" s="42">
        <v>0</v>
      </c>
      <c r="O55" s="69">
        <f t="shared" si="2"/>
        <v>29800</v>
      </c>
      <c r="P55" s="61">
        <f t="shared" si="3"/>
        <v>34778.641095890409</v>
      </c>
      <c r="Q55" s="61">
        <f t="shared" si="4"/>
        <v>0</v>
      </c>
      <c r="R55" s="62">
        <v>0.05</v>
      </c>
      <c r="S55" s="44">
        <f t="shared" si="5"/>
        <v>1490</v>
      </c>
    </row>
    <row r="56" spans="2:26" ht="15" x14ac:dyDescent="0.2">
      <c r="B56" s="35">
        <v>52</v>
      </c>
      <c r="C56" s="16" t="s">
        <v>233</v>
      </c>
      <c r="D56" s="2" t="s">
        <v>130</v>
      </c>
      <c r="E56" s="47" t="s">
        <v>141</v>
      </c>
      <c r="F56" s="28">
        <v>42514</v>
      </c>
      <c r="G56" s="59">
        <v>44657</v>
      </c>
      <c r="H56" s="7">
        <f t="shared" si="0"/>
        <v>5.8712328767123285</v>
      </c>
      <c r="I56" s="35">
        <v>5</v>
      </c>
      <c r="J56" s="3">
        <v>0.05</v>
      </c>
      <c r="K56" s="4">
        <f t="shared" si="1"/>
        <v>0.19</v>
      </c>
      <c r="L56" s="90">
        <v>35543</v>
      </c>
      <c r="M56" s="90">
        <v>1777</v>
      </c>
      <c r="N56" s="42">
        <v>0</v>
      </c>
      <c r="O56" s="69">
        <f t="shared" si="2"/>
        <v>35543</v>
      </c>
      <c r="P56" s="61">
        <f t="shared" si="3"/>
        <v>39649.433726027397</v>
      </c>
      <c r="Q56" s="61">
        <f t="shared" si="4"/>
        <v>0</v>
      </c>
      <c r="R56" s="62">
        <v>0.05</v>
      </c>
      <c r="S56" s="44">
        <f t="shared" si="5"/>
        <v>1777.15</v>
      </c>
    </row>
    <row r="57" spans="2:26" ht="25.5" x14ac:dyDescent="0.2">
      <c r="B57" s="35">
        <v>53</v>
      </c>
      <c r="C57" s="16" t="s">
        <v>233</v>
      </c>
      <c r="D57" s="2" t="s">
        <v>130</v>
      </c>
      <c r="E57" s="47" t="s">
        <v>267</v>
      </c>
      <c r="F57" s="28">
        <v>42531</v>
      </c>
      <c r="G57" s="59">
        <v>44657</v>
      </c>
      <c r="H57" s="7">
        <f t="shared" si="0"/>
        <v>5.8246575342465752</v>
      </c>
      <c r="I57" s="35">
        <v>5</v>
      </c>
      <c r="J57" s="3">
        <v>0.05</v>
      </c>
      <c r="K57" s="4">
        <f t="shared" si="1"/>
        <v>0.19</v>
      </c>
      <c r="L57" s="90">
        <v>32828</v>
      </c>
      <c r="M57" s="90">
        <v>1641</v>
      </c>
      <c r="N57" s="42">
        <v>0</v>
      </c>
      <c r="O57" s="69">
        <f t="shared" si="2"/>
        <v>32828</v>
      </c>
      <c r="P57" s="61">
        <f t="shared" si="3"/>
        <v>36330.252931506846</v>
      </c>
      <c r="Q57" s="61">
        <f t="shared" si="4"/>
        <v>0</v>
      </c>
      <c r="R57" s="62">
        <v>0.05</v>
      </c>
      <c r="S57" s="44">
        <f t="shared" si="5"/>
        <v>1641.4</v>
      </c>
    </row>
    <row r="58" spans="2:26" ht="15" x14ac:dyDescent="0.2">
      <c r="B58" s="35">
        <v>54</v>
      </c>
      <c r="C58" s="16" t="s">
        <v>233</v>
      </c>
      <c r="D58" s="2" t="s">
        <v>130</v>
      </c>
      <c r="E58" s="47" t="s">
        <v>268</v>
      </c>
      <c r="F58" s="28">
        <v>43711</v>
      </c>
      <c r="G58" s="59">
        <v>44657</v>
      </c>
      <c r="H58" s="7">
        <f t="shared" si="0"/>
        <v>2.591780821917808</v>
      </c>
      <c r="I58" s="35">
        <v>5</v>
      </c>
      <c r="J58" s="3">
        <v>0.05</v>
      </c>
      <c r="K58" s="4">
        <f t="shared" si="1"/>
        <v>0.19</v>
      </c>
      <c r="L58" s="90">
        <v>22300</v>
      </c>
      <c r="M58" s="90">
        <v>11167</v>
      </c>
      <c r="N58" s="42">
        <v>0</v>
      </c>
      <c r="O58" s="69">
        <f t="shared" si="2"/>
        <v>22300</v>
      </c>
      <c r="P58" s="61">
        <f t="shared" si="3"/>
        <v>10981.375342465753</v>
      </c>
      <c r="Q58" s="61">
        <f t="shared" si="4"/>
        <v>11318.624657534247</v>
      </c>
      <c r="R58" s="62">
        <v>0.05</v>
      </c>
      <c r="S58" s="44">
        <f t="shared" si="5"/>
        <v>10752.693424657533</v>
      </c>
    </row>
    <row r="59" spans="2:26" ht="15" x14ac:dyDescent="0.2">
      <c r="B59" s="35">
        <v>55</v>
      </c>
      <c r="C59" s="16" t="s">
        <v>233</v>
      </c>
      <c r="D59" s="2" t="s">
        <v>130</v>
      </c>
      <c r="E59" s="47" t="s">
        <v>269</v>
      </c>
      <c r="F59" s="28">
        <v>43902</v>
      </c>
      <c r="G59" s="59">
        <v>44657</v>
      </c>
      <c r="H59" s="7">
        <f t="shared" si="0"/>
        <v>2.0684931506849313</v>
      </c>
      <c r="I59" s="35">
        <v>5</v>
      </c>
      <c r="J59" s="3">
        <v>0.05</v>
      </c>
      <c r="K59" s="4">
        <f t="shared" si="1"/>
        <v>0.19</v>
      </c>
      <c r="L59" s="90">
        <v>27924</v>
      </c>
      <c r="M59" s="90">
        <v>18597.48874660458</v>
      </c>
      <c r="N59" s="42">
        <v>0</v>
      </c>
      <c r="O59" s="69">
        <f t="shared" si="2"/>
        <v>27924</v>
      </c>
      <c r="P59" s="61">
        <f t="shared" si="3"/>
        <v>10974.514520547944</v>
      </c>
      <c r="Q59" s="61">
        <f t="shared" si="4"/>
        <v>16949.485479452058</v>
      </c>
      <c r="R59" s="62">
        <v>0.05</v>
      </c>
      <c r="S59" s="44">
        <f t="shared" si="5"/>
        <v>16102.011205479454</v>
      </c>
    </row>
    <row r="60" spans="2:26" ht="15" x14ac:dyDescent="0.2">
      <c r="B60" s="35">
        <v>56</v>
      </c>
      <c r="C60" s="16" t="s">
        <v>233</v>
      </c>
      <c r="D60" s="2" t="s">
        <v>130</v>
      </c>
      <c r="E60" s="47" t="s">
        <v>269</v>
      </c>
      <c r="F60" s="28">
        <v>43902</v>
      </c>
      <c r="G60" s="59">
        <v>44657</v>
      </c>
      <c r="H60" s="7">
        <f t="shared" si="0"/>
        <v>2.0684931506849313</v>
      </c>
      <c r="I60" s="35">
        <v>5</v>
      </c>
      <c r="J60" s="3">
        <v>0.05</v>
      </c>
      <c r="K60" s="4">
        <f t="shared" si="1"/>
        <v>0.19</v>
      </c>
      <c r="L60" s="90">
        <v>33924</v>
      </c>
      <c r="M60" s="90">
        <v>22593.51125339542</v>
      </c>
      <c r="N60" s="42">
        <v>0</v>
      </c>
      <c r="O60" s="69">
        <f t="shared" si="2"/>
        <v>33924</v>
      </c>
      <c r="P60" s="61">
        <f t="shared" si="3"/>
        <v>13332.596712328766</v>
      </c>
      <c r="Q60" s="61">
        <f t="shared" si="4"/>
        <v>20591.403287671234</v>
      </c>
      <c r="R60" s="62">
        <v>0.05</v>
      </c>
      <c r="S60" s="44">
        <f t="shared" si="5"/>
        <v>19561.83312328767</v>
      </c>
    </row>
    <row r="61" spans="2:26" ht="15" x14ac:dyDescent="0.2">
      <c r="B61" s="35">
        <v>57</v>
      </c>
      <c r="C61" s="16" t="s">
        <v>233</v>
      </c>
      <c r="D61" s="2" t="s">
        <v>130</v>
      </c>
      <c r="E61" s="47" t="s">
        <v>270</v>
      </c>
      <c r="F61" s="28">
        <v>44272</v>
      </c>
      <c r="G61" s="59">
        <v>44657</v>
      </c>
      <c r="H61" s="7">
        <f t="shared" si="0"/>
        <v>1.0547945205479452</v>
      </c>
      <c r="I61" s="35">
        <v>5</v>
      </c>
      <c r="J61" s="3">
        <v>0.05</v>
      </c>
      <c r="K61" s="4">
        <f t="shared" si="1"/>
        <v>0.19</v>
      </c>
      <c r="L61" s="90">
        <v>61522</v>
      </c>
      <c r="M61" s="90">
        <v>60721</v>
      </c>
      <c r="N61" s="42">
        <v>0</v>
      </c>
      <c r="O61" s="69">
        <f t="shared" si="2"/>
        <v>61522</v>
      </c>
      <c r="P61" s="61">
        <f t="shared" si="3"/>
        <v>12329.68301369863</v>
      </c>
      <c r="Q61" s="61">
        <f t="shared" si="4"/>
        <v>49192.316986301368</v>
      </c>
      <c r="R61" s="62">
        <v>0.05</v>
      </c>
      <c r="S61" s="44">
        <f t="shared" si="5"/>
        <v>46732.701136986296</v>
      </c>
    </row>
    <row r="62" spans="2:26" ht="15" x14ac:dyDescent="0.2">
      <c r="B62" s="35">
        <v>58</v>
      </c>
      <c r="C62" s="16" t="s">
        <v>308</v>
      </c>
      <c r="D62" s="2" t="s">
        <v>130</v>
      </c>
      <c r="E62" s="47" t="s">
        <v>63</v>
      </c>
      <c r="F62" s="28">
        <v>41487</v>
      </c>
      <c r="G62" s="59">
        <v>44657</v>
      </c>
      <c r="H62" s="7">
        <f t="shared" si="0"/>
        <v>8.6849315068493151</v>
      </c>
      <c r="I62" s="35">
        <v>5</v>
      </c>
      <c r="J62" s="3">
        <v>0.05</v>
      </c>
      <c r="K62" s="4">
        <f t="shared" si="1"/>
        <v>0.19</v>
      </c>
      <c r="L62" s="90">
        <v>37125</v>
      </c>
      <c r="M62" s="90">
        <v>1856.25</v>
      </c>
      <c r="N62" s="42">
        <v>0</v>
      </c>
      <c r="O62" s="69">
        <f t="shared" si="2"/>
        <v>37125</v>
      </c>
      <c r="P62" s="61">
        <f t="shared" si="3"/>
        <v>61261.335616438359</v>
      </c>
      <c r="Q62" s="61">
        <f t="shared" si="4"/>
        <v>0</v>
      </c>
      <c r="R62" s="62">
        <v>0.05</v>
      </c>
      <c r="S62" s="44">
        <f t="shared" si="5"/>
        <v>1856.25</v>
      </c>
    </row>
    <row r="63" spans="2:26" ht="25.5" x14ac:dyDescent="0.2">
      <c r="B63" s="35">
        <v>59</v>
      </c>
      <c r="C63" s="16" t="s">
        <v>308</v>
      </c>
      <c r="D63" s="2" t="s">
        <v>130</v>
      </c>
      <c r="E63" s="47" t="s">
        <v>309</v>
      </c>
      <c r="F63" s="28">
        <v>41852</v>
      </c>
      <c r="G63" s="59">
        <v>44657</v>
      </c>
      <c r="H63" s="7">
        <f t="shared" si="0"/>
        <v>7.6849315068493151</v>
      </c>
      <c r="I63" s="35">
        <v>5</v>
      </c>
      <c r="J63" s="3">
        <v>0.05</v>
      </c>
      <c r="K63" s="4">
        <f t="shared" si="1"/>
        <v>0.19</v>
      </c>
      <c r="L63" s="90">
        <v>41976</v>
      </c>
      <c r="M63" s="90">
        <v>2098.8000000000002</v>
      </c>
      <c r="N63" s="42">
        <v>0</v>
      </c>
      <c r="O63" s="69">
        <f t="shared" si="2"/>
        <v>41976</v>
      </c>
      <c r="P63" s="61">
        <f t="shared" si="3"/>
        <v>61290.710136986301</v>
      </c>
      <c r="Q63" s="61">
        <f t="shared" si="4"/>
        <v>0</v>
      </c>
      <c r="R63" s="62">
        <v>0.05</v>
      </c>
      <c r="S63" s="44">
        <f t="shared" si="5"/>
        <v>2098.8000000000002</v>
      </c>
    </row>
    <row r="64" spans="2:26" ht="15" x14ac:dyDescent="0.2">
      <c r="B64" s="35">
        <v>60</v>
      </c>
      <c r="C64" s="16" t="s">
        <v>308</v>
      </c>
      <c r="D64" s="2" t="s">
        <v>130</v>
      </c>
      <c r="E64" s="47" t="s">
        <v>310</v>
      </c>
      <c r="F64" s="28">
        <v>41988</v>
      </c>
      <c r="G64" s="59">
        <v>44657</v>
      </c>
      <c r="H64" s="7">
        <f t="shared" si="0"/>
        <v>7.3123287671232875</v>
      </c>
      <c r="I64" s="35">
        <v>5</v>
      </c>
      <c r="J64" s="3">
        <v>0.05</v>
      </c>
      <c r="K64" s="4">
        <f t="shared" si="1"/>
        <v>0.19</v>
      </c>
      <c r="L64" s="90">
        <v>11900</v>
      </c>
      <c r="M64" s="90">
        <v>595</v>
      </c>
      <c r="N64" s="42">
        <v>0</v>
      </c>
      <c r="O64" s="69">
        <f t="shared" si="2"/>
        <v>11900</v>
      </c>
      <c r="P64" s="61">
        <f t="shared" si="3"/>
        <v>16533.175342465751</v>
      </c>
      <c r="Q64" s="61">
        <f t="shared" si="4"/>
        <v>0</v>
      </c>
      <c r="R64" s="62">
        <v>0.05</v>
      </c>
      <c r="S64" s="44">
        <f t="shared" si="5"/>
        <v>595</v>
      </c>
    </row>
    <row r="65" spans="2:19" ht="15" x14ac:dyDescent="0.2">
      <c r="B65" s="35">
        <v>61</v>
      </c>
      <c r="C65" s="16" t="s">
        <v>308</v>
      </c>
      <c r="D65" s="2" t="s">
        <v>130</v>
      </c>
      <c r="E65" s="47" t="s">
        <v>311</v>
      </c>
      <c r="F65" s="28">
        <v>42109</v>
      </c>
      <c r="G65" s="59">
        <v>44657</v>
      </c>
      <c r="H65" s="7">
        <f t="shared" si="0"/>
        <v>6.9808219178082194</v>
      </c>
      <c r="I65" s="35">
        <v>5</v>
      </c>
      <c r="J65" s="3">
        <v>0.05</v>
      </c>
      <c r="K65" s="4">
        <f t="shared" si="1"/>
        <v>0.19</v>
      </c>
      <c r="L65" s="90">
        <v>49500</v>
      </c>
      <c r="M65" s="90">
        <v>2475</v>
      </c>
      <c r="N65" s="42">
        <v>0</v>
      </c>
      <c r="O65" s="69">
        <f t="shared" si="2"/>
        <v>49500</v>
      </c>
      <c r="P65" s="61">
        <f t="shared" si="3"/>
        <v>65654.630136986307</v>
      </c>
      <c r="Q65" s="61">
        <f t="shared" si="4"/>
        <v>0</v>
      </c>
      <c r="R65" s="62">
        <v>0.05</v>
      </c>
      <c r="S65" s="44">
        <f t="shared" si="5"/>
        <v>2475</v>
      </c>
    </row>
    <row r="66" spans="2:19" ht="15" x14ac:dyDescent="0.2">
      <c r="B66" s="35">
        <v>62</v>
      </c>
      <c r="C66" s="16" t="s">
        <v>308</v>
      </c>
      <c r="D66" s="2" t="s">
        <v>130</v>
      </c>
      <c r="E66" s="47" t="s">
        <v>154</v>
      </c>
      <c r="F66" s="28">
        <v>42186</v>
      </c>
      <c r="G66" s="59">
        <v>44657</v>
      </c>
      <c r="H66" s="7">
        <f t="shared" ref="H66:H71" si="31">(G66-F66)/365</f>
        <v>6.7698630136986298</v>
      </c>
      <c r="I66" s="35">
        <v>5</v>
      </c>
      <c r="J66" s="3">
        <v>0.05</v>
      </c>
      <c r="K66" s="4">
        <f t="shared" si="1"/>
        <v>0.19</v>
      </c>
      <c r="L66" s="90">
        <v>26500</v>
      </c>
      <c r="M66" s="90">
        <v>1325</v>
      </c>
      <c r="N66" s="42">
        <v>0</v>
      </c>
      <c r="O66" s="69">
        <f t="shared" si="2"/>
        <v>26500</v>
      </c>
      <c r="P66" s="61">
        <f t="shared" si="3"/>
        <v>34086.260273972599</v>
      </c>
      <c r="Q66" s="61">
        <f t="shared" si="4"/>
        <v>0</v>
      </c>
      <c r="R66" s="62">
        <v>0.05</v>
      </c>
      <c r="S66" s="44">
        <f t="shared" si="5"/>
        <v>1325</v>
      </c>
    </row>
    <row r="67" spans="2:19" ht="15" x14ac:dyDescent="0.2">
      <c r="B67" s="35">
        <v>63</v>
      </c>
      <c r="C67" s="16" t="s">
        <v>308</v>
      </c>
      <c r="D67" s="2" t="s">
        <v>130</v>
      </c>
      <c r="E67" s="47" t="s">
        <v>312</v>
      </c>
      <c r="F67" s="28">
        <v>42339</v>
      </c>
      <c r="G67" s="59">
        <v>44657</v>
      </c>
      <c r="H67" s="7">
        <f t="shared" si="31"/>
        <v>6.3506849315068497</v>
      </c>
      <c r="I67" s="35">
        <v>5</v>
      </c>
      <c r="J67" s="3">
        <v>0.05</v>
      </c>
      <c r="K67" s="4">
        <f t="shared" si="1"/>
        <v>0.19</v>
      </c>
      <c r="L67" s="90">
        <v>29800.01</v>
      </c>
      <c r="M67" s="90">
        <v>1490.0005000000001</v>
      </c>
      <c r="N67" s="42">
        <v>0</v>
      </c>
      <c r="O67" s="69">
        <f t="shared" si="2"/>
        <v>29800.01</v>
      </c>
      <c r="P67" s="61">
        <f t="shared" si="3"/>
        <v>35957.590148493153</v>
      </c>
      <c r="Q67" s="61">
        <f t="shared" si="4"/>
        <v>0</v>
      </c>
      <c r="R67" s="62">
        <v>0.05</v>
      </c>
      <c r="S67" s="44">
        <f t="shared" si="5"/>
        <v>1490.0005000000001</v>
      </c>
    </row>
    <row r="68" spans="2:19" ht="15" x14ac:dyDescent="0.2">
      <c r="B68" s="35">
        <v>64</v>
      </c>
      <c r="C68" s="16" t="s">
        <v>308</v>
      </c>
      <c r="D68" s="2" t="s">
        <v>130</v>
      </c>
      <c r="E68" s="47" t="s">
        <v>313</v>
      </c>
      <c r="F68" s="28">
        <v>42619</v>
      </c>
      <c r="G68" s="59">
        <v>44657</v>
      </c>
      <c r="H68" s="7">
        <f t="shared" si="31"/>
        <v>5.5835616438356164</v>
      </c>
      <c r="I68" s="35">
        <v>5</v>
      </c>
      <c r="J68" s="3">
        <v>0.05</v>
      </c>
      <c r="K68" s="4">
        <f t="shared" si="1"/>
        <v>0.19</v>
      </c>
      <c r="L68" s="90">
        <v>37065</v>
      </c>
      <c r="M68" s="90">
        <v>1853.25</v>
      </c>
      <c r="N68" s="42">
        <v>0</v>
      </c>
      <c r="O68" s="69">
        <f t="shared" si="2"/>
        <v>37065</v>
      </c>
      <c r="P68" s="61">
        <f t="shared" si="3"/>
        <v>39321.395342465752</v>
      </c>
      <c r="Q68" s="61">
        <f t="shared" si="4"/>
        <v>0</v>
      </c>
      <c r="R68" s="62">
        <v>0.05</v>
      </c>
      <c r="S68" s="44">
        <f t="shared" si="5"/>
        <v>1853.25</v>
      </c>
    </row>
    <row r="69" spans="2:19" ht="15" x14ac:dyDescent="0.2">
      <c r="B69" s="35">
        <v>65</v>
      </c>
      <c r="C69" s="16" t="s">
        <v>308</v>
      </c>
      <c r="D69" s="2" t="s">
        <v>130</v>
      </c>
      <c r="E69" s="47" t="s">
        <v>141</v>
      </c>
      <c r="F69" s="28">
        <v>42782</v>
      </c>
      <c r="G69" s="59">
        <v>44657</v>
      </c>
      <c r="H69" s="7">
        <f t="shared" si="31"/>
        <v>5.1369863013698627</v>
      </c>
      <c r="I69" s="35">
        <v>5</v>
      </c>
      <c r="J69" s="3">
        <v>0.05</v>
      </c>
      <c r="K69" s="4">
        <f t="shared" si="1"/>
        <v>0.19</v>
      </c>
      <c r="L69" s="90">
        <v>44257.5</v>
      </c>
      <c r="M69" s="90">
        <v>2212.875</v>
      </c>
      <c r="N69" s="42">
        <v>0</v>
      </c>
      <c r="O69" s="69">
        <f t="shared" si="2"/>
        <v>44257.5</v>
      </c>
      <c r="P69" s="61">
        <f t="shared" si="3"/>
        <v>43196.532534246573</v>
      </c>
      <c r="Q69" s="61">
        <f t="shared" si="4"/>
        <v>1060.9674657534269</v>
      </c>
      <c r="R69" s="62">
        <v>0.05</v>
      </c>
      <c r="S69" s="44">
        <f t="shared" si="5"/>
        <v>2212.875</v>
      </c>
    </row>
    <row r="70" spans="2:19" ht="15" x14ac:dyDescent="0.2">
      <c r="B70" s="35">
        <v>66</v>
      </c>
      <c r="C70" s="16" t="s">
        <v>308</v>
      </c>
      <c r="D70" s="2" t="s">
        <v>130</v>
      </c>
      <c r="E70" s="47" t="s">
        <v>314</v>
      </c>
      <c r="F70" s="28">
        <v>42979</v>
      </c>
      <c r="G70" s="59">
        <v>44657</v>
      </c>
      <c r="H70" s="7">
        <f t="shared" si="31"/>
        <v>4.5972602739726032</v>
      </c>
      <c r="I70" s="35">
        <v>5</v>
      </c>
      <c r="J70" s="3">
        <v>0.05</v>
      </c>
      <c r="K70" s="4">
        <f t="shared" si="1"/>
        <v>0.19</v>
      </c>
      <c r="L70" s="90">
        <v>36400</v>
      </c>
      <c r="M70" s="90">
        <v>1820</v>
      </c>
      <c r="N70" s="42">
        <v>0</v>
      </c>
      <c r="O70" s="69">
        <f t="shared" ref="O70:O71" si="32">L70*(1+N70)</f>
        <v>36400</v>
      </c>
      <c r="P70" s="61">
        <f t="shared" ref="P70:P71" si="33">H70*K70*O70</f>
        <v>31794.652054794522</v>
      </c>
      <c r="Q70" s="61">
        <f t="shared" ref="Q70:Q71" si="34">MAX(O70-P70,0)</f>
        <v>4605.347945205478</v>
      </c>
      <c r="R70" s="62">
        <v>0.05</v>
      </c>
      <c r="S70" s="44">
        <f t="shared" ref="S70:S97" si="35">IF(M70&lt;=0,0,IF(Q70&lt;=J70*L70,J70*L70,Q70*(1-R70)))</f>
        <v>4375.0805479452038</v>
      </c>
    </row>
    <row r="71" spans="2:19" ht="15" x14ac:dyDescent="0.2">
      <c r="B71" s="2">
        <v>67</v>
      </c>
      <c r="C71" s="16" t="s">
        <v>308</v>
      </c>
      <c r="D71" s="2" t="s">
        <v>130</v>
      </c>
      <c r="E71" s="47" t="s">
        <v>315</v>
      </c>
      <c r="F71" s="28">
        <v>43132</v>
      </c>
      <c r="G71" s="59">
        <v>44657</v>
      </c>
      <c r="H71" s="7">
        <f t="shared" si="31"/>
        <v>4.1780821917808222</v>
      </c>
      <c r="I71" s="35">
        <v>5</v>
      </c>
      <c r="J71" s="3">
        <v>0.05</v>
      </c>
      <c r="K71" s="4">
        <f t="shared" ref="K71" si="36">(1-J71)/I71</f>
        <v>0.19</v>
      </c>
      <c r="L71" s="90">
        <v>21652.3</v>
      </c>
      <c r="M71" s="90">
        <v>1082.615</v>
      </c>
      <c r="N71" s="42">
        <v>0</v>
      </c>
      <c r="O71" s="69">
        <f t="shared" si="32"/>
        <v>21652.3</v>
      </c>
      <c r="P71" s="61">
        <f t="shared" si="33"/>
        <v>17188.36691780822</v>
      </c>
      <c r="Q71" s="61">
        <f t="shared" si="34"/>
        <v>4463.9330821917792</v>
      </c>
      <c r="R71" s="62">
        <v>0.05</v>
      </c>
      <c r="S71" s="44">
        <f t="shared" si="35"/>
        <v>4240.7364280821903</v>
      </c>
    </row>
    <row r="72" spans="2:19" ht="15" x14ac:dyDescent="0.2">
      <c r="B72" s="35">
        <v>68</v>
      </c>
      <c r="C72" s="16" t="s">
        <v>340</v>
      </c>
      <c r="D72" s="2" t="s">
        <v>130</v>
      </c>
      <c r="E72" s="133" t="s">
        <v>63</v>
      </c>
      <c r="F72" s="28">
        <v>41409</v>
      </c>
      <c r="G72" s="59">
        <v>44657</v>
      </c>
      <c r="H72" s="7">
        <f t="shared" ref="H72:H97" si="37">(G72-F72)/365</f>
        <v>8.8986301369863021</v>
      </c>
      <c r="I72" s="35">
        <v>5</v>
      </c>
      <c r="J72" s="3">
        <v>0.05</v>
      </c>
      <c r="K72" s="4">
        <f t="shared" ref="K72:K97" si="38">(1-J72)/I72</f>
        <v>0.19</v>
      </c>
      <c r="L72" s="90">
        <v>41000</v>
      </c>
      <c r="M72" s="90">
        <v>2050</v>
      </c>
      <c r="N72" s="42">
        <v>0</v>
      </c>
      <c r="O72" s="69">
        <f t="shared" ref="O72:O97" si="39">L72*(1+N72)</f>
        <v>41000</v>
      </c>
      <c r="P72" s="61">
        <f t="shared" ref="P72:P97" si="40">H72*K72*O72</f>
        <v>69320.328767123297</v>
      </c>
      <c r="Q72" s="61">
        <f t="shared" ref="Q72:Q97" si="41">MAX(O72-P72,0)</f>
        <v>0</v>
      </c>
      <c r="R72" s="62">
        <v>0.05</v>
      </c>
      <c r="S72" s="44">
        <f t="shared" si="35"/>
        <v>2050</v>
      </c>
    </row>
    <row r="73" spans="2:19" ht="15" x14ac:dyDescent="0.2">
      <c r="B73" s="35">
        <v>69</v>
      </c>
      <c r="C73" s="16" t="s">
        <v>340</v>
      </c>
      <c r="D73" s="2" t="s">
        <v>130</v>
      </c>
      <c r="E73" s="133" t="s">
        <v>63</v>
      </c>
      <c r="F73" s="28">
        <v>41426</v>
      </c>
      <c r="G73" s="59">
        <v>44657</v>
      </c>
      <c r="H73" s="7">
        <f t="shared" si="37"/>
        <v>8.8520547945205479</v>
      </c>
      <c r="I73" s="35">
        <v>5</v>
      </c>
      <c r="J73" s="3">
        <v>0.05</v>
      </c>
      <c r="K73" s="4">
        <f t="shared" si="38"/>
        <v>0.19</v>
      </c>
      <c r="L73" s="90">
        <v>13500</v>
      </c>
      <c r="M73" s="90">
        <v>675</v>
      </c>
      <c r="N73" s="42">
        <v>0</v>
      </c>
      <c r="O73" s="69">
        <f t="shared" si="39"/>
        <v>13500</v>
      </c>
      <c r="P73" s="61">
        <f t="shared" si="40"/>
        <v>22705.520547945205</v>
      </c>
      <c r="Q73" s="61">
        <f t="shared" si="41"/>
        <v>0</v>
      </c>
      <c r="R73" s="62">
        <v>0.05</v>
      </c>
      <c r="S73" s="44">
        <f t="shared" si="35"/>
        <v>675</v>
      </c>
    </row>
    <row r="74" spans="2:19" ht="15" x14ac:dyDescent="0.2">
      <c r="B74" s="2">
        <v>70</v>
      </c>
      <c r="C74" s="16" t="s">
        <v>340</v>
      </c>
      <c r="D74" s="2" t="s">
        <v>130</v>
      </c>
      <c r="E74" s="133" t="s">
        <v>63</v>
      </c>
      <c r="F74" s="28">
        <v>41518</v>
      </c>
      <c r="G74" s="59">
        <v>44657</v>
      </c>
      <c r="H74" s="7">
        <f t="shared" si="37"/>
        <v>8.6</v>
      </c>
      <c r="I74" s="35">
        <v>5</v>
      </c>
      <c r="J74" s="3">
        <v>0.05</v>
      </c>
      <c r="K74" s="4">
        <f t="shared" si="38"/>
        <v>0.19</v>
      </c>
      <c r="L74" s="90">
        <v>50425</v>
      </c>
      <c r="M74" s="90">
        <v>2521</v>
      </c>
      <c r="N74" s="42">
        <v>0</v>
      </c>
      <c r="O74" s="69">
        <f t="shared" si="39"/>
        <v>50425</v>
      </c>
      <c r="P74" s="61">
        <f t="shared" si="40"/>
        <v>82394.45</v>
      </c>
      <c r="Q74" s="61">
        <f t="shared" si="41"/>
        <v>0</v>
      </c>
      <c r="R74" s="62">
        <v>0.05</v>
      </c>
      <c r="S74" s="44">
        <f t="shared" si="35"/>
        <v>2521.25</v>
      </c>
    </row>
    <row r="75" spans="2:19" ht="15" x14ac:dyDescent="0.2">
      <c r="B75" s="35">
        <v>71</v>
      </c>
      <c r="C75" s="16" t="s">
        <v>340</v>
      </c>
      <c r="D75" s="2" t="s">
        <v>130</v>
      </c>
      <c r="E75" s="133" t="s">
        <v>63</v>
      </c>
      <c r="F75" s="28">
        <v>41532</v>
      </c>
      <c r="G75" s="59">
        <v>44657</v>
      </c>
      <c r="H75" s="7">
        <f t="shared" si="37"/>
        <v>8.5616438356164384</v>
      </c>
      <c r="I75" s="35">
        <v>5</v>
      </c>
      <c r="J75" s="3">
        <v>0.05</v>
      </c>
      <c r="K75" s="4">
        <f t="shared" si="38"/>
        <v>0.19</v>
      </c>
      <c r="L75" s="90">
        <v>24364.75</v>
      </c>
      <c r="M75" s="90">
        <v>1218</v>
      </c>
      <c r="N75" s="42">
        <v>0</v>
      </c>
      <c r="O75" s="69">
        <f t="shared" si="39"/>
        <v>24364.75</v>
      </c>
      <c r="P75" s="61">
        <f t="shared" si="40"/>
        <v>39634.439212328769</v>
      </c>
      <c r="Q75" s="61">
        <f t="shared" si="41"/>
        <v>0</v>
      </c>
      <c r="R75" s="62">
        <v>0.05</v>
      </c>
      <c r="S75" s="44">
        <f t="shared" si="35"/>
        <v>1218.2375</v>
      </c>
    </row>
    <row r="76" spans="2:19" ht="15" x14ac:dyDescent="0.2">
      <c r="B76" s="35">
        <v>72</v>
      </c>
      <c r="C76" s="16" t="s">
        <v>340</v>
      </c>
      <c r="D76" s="2" t="s">
        <v>130</v>
      </c>
      <c r="E76" s="130" t="s">
        <v>513</v>
      </c>
      <c r="F76" s="28">
        <v>41821</v>
      </c>
      <c r="G76" s="59">
        <v>44657</v>
      </c>
      <c r="H76" s="7">
        <f t="shared" si="37"/>
        <v>7.7698630136986298</v>
      </c>
      <c r="I76" s="35">
        <v>5</v>
      </c>
      <c r="J76" s="3">
        <v>0.05</v>
      </c>
      <c r="K76" s="4">
        <f t="shared" si="38"/>
        <v>0.19</v>
      </c>
      <c r="L76" s="90">
        <v>6380.95</v>
      </c>
      <c r="M76" s="90">
        <v>318.94999999999982</v>
      </c>
      <c r="N76" s="42">
        <v>0</v>
      </c>
      <c r="O76" s="69">
        <f t="shared" si="39"/>
        <v>6380.95</v>
      </c>
      <c r="P76" s="61">
        <f t="shared" si="40"/>
        <v>9420.0304054794506</v>
      </c>
      <c r="Q76" s="61">
        <f t="shared" si="41"/>
        <v>0</v>
      </c>
      <c r="R76" s="62">
        <v>0.05</v>
      </c>
      <c r="S76" s="44">
        <f t="shared" si="35"/>
        <v>319.04750000000001</v>
      </c>
    </row>
    <row r="77" spans="2:19" ht="15" x14ac:dyDescent="0.2">
      <c r="B77" s="2">
        <v>73</v>
      </c>
      <c r="C77" s="16" t="s">
        <v>340</v>
      </c>
      <c r="D77" s="2" t="s">
        <v>130</v>
      </c>
      <c r="E77" s="25" t="s">
        <v>514</v>
      </c>
      <c r="F77" s="28">
        <v>41852</v>
      </c>
      <c r="G77" s="59">
        <v>44657</v>
      </c>
      <c r="H77" s="7">
        <f t="shared" si="37"/>
        <v>7.6849315068493151</v>
      </c>
      <c r="I77" s="35">
        <v>5</v>
      </c>
      <c r="J77" s="3">
        <v>0.05</v>
      </c>
      <c r="K77" s="4">
        <f t="shared" si="38"/>
        <v>0.19</v>
      </c>
      <c r="L77" s="90">
        <v>79400</v>
      </c>
      <c r="M77" s="90">
        <v>3970</v>
      </c>
      <c r="N77" s="42">
        <v>0</v>
      </c>
      <c r="O77" s="69">
        <f t="shared" si="39"/>
        <v>79400</v>
      </c>
      <c r="P77" s="61">
        <f t="shared" si="40"/>
        <v>115934.87671232875</v>
      </c>
      <c r="Q77" s="61">
        <f t="shared" si="41"/>
        <v>0</v>
      </c>
      <c r="R77" s="62">
        <v>0.05</v>
      </c>
      <c r="S77" s="44">
        <f t="shared" si="35"/>
        <v>3970</v>
      </c>
    </row>
    <row r="78" spans="2:19" ht="15" x14ac:dyDescent="0.2">
      <c r="B78" s="35">
        <v>74</v>
      </c>
      <c r="C78" s="16" t="s">
        <v>340</v>
      </c>
      <c r="D78" s="2" t="s">
        <v>130</v>
      </c>
      <c r="E78" s="130" t="s">
        <v>515</v>
      </c>
      <c r="F78" s="28">
        <v>42064</v>
      </c>
      <c r="G78" s="59">
        <v>44657</v>
      </c>
      <c r="H78" s="7">
        <f t="shared" si="37"/>
        <v>7.1041095890410961</v>
      </c>
      <c r="I78" s="35">
        <v>5</v>
      </c>
      <c r="J78" s="3">
        <v>0.05</v>
      </c>
      <c r="K78" s="4">
        <f t="shared" si="38"/>
        <v>0.19</v>
      </c>
      <c r="L78" s="90">
        <v>25500</v>
      </c>
      <c r="M78" s="90">
        <v>1275</v>
      </c>
      <c r="N78" s="42">
        <v>0</v>
      </c>
      <c r="O78" s="69">
        <f t="shared" si="39"/>
        <v>25500</v>
      </c>
      <c r="P78" s="61">
        <f t="shared" si="40"/>
        <v>34419.410958904111</v>
      </c>
      <c r="Q78" s="61">
        <f t="shared" si="41"/>
        <v>0</v>
      </c>
      <c r="R78" s="62">
        <v>0.05</v>
      </c>
      <c r="S78" s="44">
        <f t="shared" si="35"/>
        <v>1275</v>
      </c>
    </row>
    <row r="79" spans="2:19" ht="15" x14ac:dyDescent="0.2">
      <c r="B79" s="35">
        <v>75</v>
      </c>
      <c r="C79" s="16" t="s">
        <v>340</v>
      </c>
      <c r="D79" s="2" t="s">
        <v>130</v>
      </c>
      <c r="E79" s="132" t="s">
        <v>141</v>
      </c>
      <c r="F79" s="28">
        <v>42727</v>
      </c>
      <c r="G79" s="59">
        <v>44657</v>
      </c>
      <c r="H79" s="7">
        <f t="shared" si="37"/>
        <v>5.2876712328767121</v>
      </c>
      <c r="I79" s="35">
        <v>5</v>
      </c>
      <c r="J79" s="3">
        <v>0.05</v>
      </c>
      <c r="K79" s="4">
        <f t="shared" si="38"/>
        <v>0.19</v>
      </c>
      <c r="L79" s="90">
        <v>25567</v>
      </c>
      <c r="M79" s="90">
        <v>1278</v>
      </c>
      <c r="N79" s="42">
        <v>0</v>
      </c>
      <c r="O79" s="69">
        <f t="shared" si="39"/>
        <v>25567</v>
      </c>
      <c r="P79" s="61">
        <f t="shared" si="40"/>
        <v>25686.079178082193</v>
      </c>
      <c r="Q79" s="61">
        <f t="shared" si="41"/>
        <v>0</v>
      </c>
      <c r="R79" s="62">
        <v>0.05</v>
      </c>
      <c r="S79" s="44">
        <f t="shared" si="35"/>
        <v>1278.3500000000001</v>
      </c>
    </row>
    <row r="80" spans="2:19" ht="15" x14ac:dyDescent="0.2">
      <c r="B80" s="2">
        <v>76</v>
      </c>
      <c r="C80" s="16" t="s">
        <v>340</v>
      </c>
      <c r="D80" s="2" t="s">
        <v>130</v>
      </c>
      <c r="E80" s="132" t="s">
        <v>142</v>
      </c>
      <c r="F80" s="28">
        <v>42736</v>
      </c>
      <c r="G80" s="59">
        <v>44657</v>
      </c>
      <c r="H80" s="7">
        <f t="shared" si="37"/>
        <v>5.2630136986301368</v>
      </c>
      <c r="I80" s="35">
        <v>5</v>
      </c>
      <c r="J80" s="3">
        <v>0.05</v>
      </c>
      <c r="K80" s="4">
        <f t="shared" si="38"/>
        <v>0.19</v>
      </c>
      <c r="L80" s="90">
        <v>13913</v>
      </c>
      <c r="M80" s="90">
        <v>696</v>
      </c>
      <c r="N80" s="42">
        <v>0</v>
      </c>
      <c r="O80" s="69">
        <f t="shared" si="39"/>
        <v>13913</v>
      </c>
      <c r="P80" s="61">
        <f t="shared" si="40"/>
        <v>13912.618821917808</v>
      </c>
      <c r="Q80" s="61">
        <f t="shared" si="41"/>
        <v>0.38117808219249127</v>
      </c>
      <c r="R80" s="62">
        <v>0.05</v>
      </c>
      <c r="S80" s="44">
        <f t="shared" si="35"/>
        <v>695.65000000000009</v>
      </c>
    </row>
    <row r="81" spans="2:19" ht="15" x14ac:dyDescent="0.2">
      <c r="B81" s="35">
        <v>77</v>
      </c>
      <c r="C81" s="16" t="s">
        <v>340</v>
      </c>
      <c r="D81" s="2" t="s">
        <v>130</v>
      </c>
      <c r="E81" s="132" t="s">
        <v>516</v>
      </c>
      <c r="F81" s="28">
        <v>42850</v>
      </c>
      <c r="G81" s="59">
        <v>44657</v>
      </c>
      <c r="H81" s="7">
        <f t="shared" si="37"/>
        <v>4.9506849315068493</v>
      </c>
      <c r="I81" s="35">
        <v>5</v>
      </c>
      <c r="J81" s="3">
        <v>0.05</v>
      </c>
      <c r="K81" s="4">
        <f t="shared" si="38"/>
        <v>0.19</v>
      </c>
      <c r="L81" s="90">
        <v>43485.75</v>
      </c>
      <c r="M81" s="90">
        <v>2174.75</v>
      </c>
      <c r="N81" s="42">
        <v>0</v>
      </c>
      <c r="O81" s="69">
        <f t="shared" si="39"/>
        <v>43485.75</v>
      </c>
      <c r="P81" s="61">
        <f t="shared" si="40"/>
        <v>40904.006979452053</v>
      </c>
      <c r="Q81" s="61">
        <f t="shared" si="41"/>
        <v>2581.7430205479468</v>
      </c>
      <c r="R81" s="62">
        <v>0.05</v>
      </c>
      <c r="S81" s="44">
        <f t="shared" si="35"/>
        <v>2452.6558695205495</v>
      </c>
    </row>
    <row r="82" spans="2:19" ht="15" x14ac:dyDescent="0.2">
      <c r="B82" s="35">
        <v>78</v>
      </c>
      <c r="C82" s="16" t="s">
        <v>340</v>
      </c>
      <c r="D82" s="2" t="s">
        <v>130</v>
      </c>
      <c r="E82" s="132" t="s">
        <v>517</v>
      </c>
      <c r="F82" s="28">
        <v>42887</v>
      </c>
      <c r="G82" s="59">
        <v>44657</v>
      </c>
      <c r="H82" s="7">
        <f t="shared" si="37"/>
        <v>4.8493150684931505</v>
      </c>
      <c r="I82" s="35">
        <v>5</v>
      </c>
      <c r="J82" s="3">
        <v>0.05</v>
      </c>
      <c r="K82" s="4">
        <f t="shared" si="38"/>
        <v>0.19</v>
      </c>
      <c r="L82" s="90">
        <v>16650</v>
      </c>
      <c r="M82" s="90">
        <v>833</v>
      </c>
      <c r="N82" s="42">
        <v>0</v>
      </c>
      <c r="O82" s="69">
        <f t="shared" si="39"/>
        <v>16650</v>
      </c>
      <c r="P82" s="61">
        <f t="shared" si="40"/>
        <v>15340.808219178081</v>
      </c>
      <c r="Q82" s="61">
        <f t="shared" si="41"/>
        <v>1309.1917808219187</v>
      </c>
      <c r="R82" s="62">
        <v>0.05</v>
      </c>
      <c r="S82" s="44">
        <f t="shared" si="35"/>
        <v>1243.7321917808226</v>
      </c>
    </row>
    <row r="83" spans="2:19" ht="15" x14ac:dyDescent="0.2">
      <c r="B83" s="2">
        <v>79</v>
      </c>
      <c r="C83" s="16" t="s">
        <v>340</v>
      </c>
      <c r="D83" s="2" t="s">
        <v>130</v>
      </c>
      <c r="E83" s="132" t="s">
        <v>141</v>
      </c>
      <c r="F83" s="28">
        <v>43033</v>
      </c>
      <c r="G83" s="59">
        <v>44657</v>
      </c>
      <c r="H83" s="7">
        <f t="shared" si="37"/>
        <v>4.4493150684931511</v>
      </c>
      <c r="I83" s="35">
        <v>5</v>
      </c>
      <c r="J83" s="3">
        <v>0.05</v>
      </c>
      <c r="K83" s="4">
        <f t="shared" si="38"/>
        <v>0.19</v>
      </c>
      <c r="L83" s="90">
        <v>33100</v>
      </c>
      <c r="M83" s="90">
        <v>1655</v>
      </c>
      <c r="N83" s="42">
        <v>0</v>
      </c>
      <c r="O83" s="69">
        <f t="shared" si="39"/>
        <v>33100</v>
      </c>
      <c r="P83" s="61">
        <f t="shared" si="40"/>
        <v>27981.742465753428</v>
      </c>
      <c r="Q83" s="61">
        <f t="shared" si="41"/>
        <v>5118.2575342465716</v>
      </c>
      <c r="R83" s="62">
        <v>0.05</v>
      </c>
      <c r="S83" s="44">
        <f t="shared" si="35"/>
        <v>4862.3446575342432</v>
      </c>
    </row>
    <row r="84" spans="2:19" ht="15" x14ac:dyDescent="0.2">
      <c r="B84" s="35">
        <v>80</v>
      </c>
      <c r="C84" s="16" t="s">
        <v>340</v>
      </c>
      <c r="D84" s="2" t="s">
        <v>130</v>
      </c>
      <c r="E84" s="132" t="s">
        <v>518</v>
      </c>
      <c r="F84" s="28">
        <v>43064</v>
      </c>
      <c r="G84" s="59">
        <v>44657</v>
      </c>
      <c r="H84" s="7">
        <f t="shared" si="37"/>
        <v>4.3643835616438356</v>
      </c>
      <c r="I84" s="35">
        <v>5</v>
      </c>
      <c r="J84" s="3">
        <v>0.05</v>
      </c>
      <c r="K84" s="4">
        <f t="shared" si="38"/>
        <v>0.19</v>
      </c>
      <c r="L84" s="90">
        <v>30508.47</v>
      </c>
      <c r="M84" s="90">
        <v>1525.4700000000012</v>
      </c>
      <c r="N84" s="42">
        <v>0</v>
      </c>
      <c r="O84" s="69">
        <f t="shared" si="39"/>
        <v>30508.47</v>
      </c>
      <c r="P84" s="61">
        <f t="shared" si="40"/>
        <v>25298.626342191783</v>
      </c>
      <c r="Q84" s="61">
        <f t="shared" si="41"/>
        <v>5209.8436578082183</v>
      </c>
      <c r="R84" s="62">
        <v>0.05</v>
      </c>
      <c r="S84" s="44">
        <f t="shared" si="35"/>
        <v>4949.3514749178075</v>
      </c>
    </row>
    <row r="85" spans="2:19" ht="25.5" x14ac:dyDescent="0.2">
      <c r="B85" s="35">
        <v>81</v>
      </c>
      <c r="C85" s="16" t="s">
        <v>340</v>
      </c>
      <c r="D85" s="2" t="s">
        <v>130</v>
      </c>
      <c r="E85" s="131" t="s">
        <v>519</v>
      </c>
      <c r="F85" s="28">
        <v>43353</v>
      </c>
      <c r="G85" s="59">
        <v>44657</v>
      </c>
      <c r="H85" s="7">
        <f t="shared" si="37"/>
        <v>3.5726027397260274</v>
      </c>
      <c r="I85" s="35">
        <v>5</v>
      </c>
      <c r="J85" s="3">
        <v>0.05</v>
      </c>
      <c r="K85" s="4">
        <f t="shared" si="38"/>
        <v>0.19</v>
      </c>
      <c r="L85" s="90">
        <v>67790</v>
      </c>
      <c r="M85" s="90">
        <v>12912</v>
      </c>
      <c r="N85" s="42">
        <v>0</v>
      </c>
      <c r="O85" s="69">
        <f t="shared" si="39"/>
        <v>67790</v>
      </c>
      <c r="P85" s="61">
        <f t="shared" si="40"/>
        <v>46015.480547945204</v>
      </c>
      <c r="Q85" s="61">
        <f t="shared" si="41"/>
        <v>21774.519452054796</v>
      </c>
      <c r="R85" s="62">
        <v>0.05</v>
      </c>
      <c r="S85" s="44">
        <f t="shared" si="35"/>
        <v>20685.793479452055</v>
      </c>
    </row>
    <row r="86" spans="2:19" ht="15" x14ac:dyDescent="0.2">
      <c r="B86" s="2">
        <v>82</v>
      </c>
      <c r="C86" s="16" t="s">
        <v>340</v>
      </c>
      <c r="D86" s="2" t="s">
        <v>130</v>
      </c>
      <c r="E86" s="117" t="s">
        <v>520</v>
      </c>
      <c r="F86" s="28">
        <v>43612</v>
      </c>
      <c r="G86" s="59">
        <v>44657</v>
      </c>
      <c r="H86" s="7">
        <f t="shared" si="37"/>
        <v>2.8630136986301369</v>
      </c>
      <c r="I86" s="35">
        <v>5</v>
      </c>
      <c r="J86" s="3">
        <v>0.05</v>
      </c>
      <c r="K86" s="4">
        <f t="shared" si="38"/>
        <v>0.19</v>
      </c>
      <c r="L86" s="90">
        <v>15100</v>
      </c>
      <c r="M86" s="90">
        <v>6267.4034188034193</v>
      </c>
      <c r="N86" s="42">
        <v>0</v>
      </c>
      <c r="O86" s="69">
        <f t="shared" si="39"/>
        <v>15100</v>
      </c>
      <c r="P86" s="61">
        <f t="shared" si="40"/>
        <v>8213.9863013698632</v>
      </c>
      <c r="Q86" s="61">
        <f t="shared" si="41"/>
        <v>6886.0136986301368</v>
      </c>
      <c r="R86" s="62">
        <v>0.05</v>
      </c>
      <c r="S86" s="44">
        <f t="shared" si="35"/>
        <v>6541.7130136986298</v>
      </c>
    </row>
    <row r="87" spans="2:19" ht="15" x14ac:dyDescent="0.2">
      <c r="B87" s="35">
        <v>83</v>
      </c>
      <c r="C87" s="16" t="s">
        <v>340</v>
      </c>
      <c r="D87" s="2" t="s">
        <v>130</v>
      </c>
      <c r="E87" s="117" t="s">
        <v>521</v>
      </c>
      <c r="F87" s="28">
        <v>43612</v>
      </c>
      <c r="G87" s="59">
        <v>44657</v>
      </c>
      <c r="H87" s="7">
        <f t="shared" si="37"/>
        <v>2.8630136986301369</v>
      </c>
      <c r="I87" s="35">
        <v>5</v>
      </c>
      <c r="J87" s="3">
        <v>0.05</v>
      </c>
      <c r="K87" s="4">
        <f t="shared" si="38"/>
        <v>0.19</v>
      </c>
      <c r="L87" s="90">
        <v>43400</v>
      </c>
      <c r="M87" s="90">
        <v>18013.596581196583</v>
      </c>
      <c r="N87" s="42">
        <v>0</v>
      </c>
      <c r="O87" s="69">
        <f t="shared" si="39"/>
        <v>43400</v>
      </c>
      <c r="P87" s="61">
        <f t="shared" si="40"/>
        <v>23608.410958904111</v>
      </c>
      <c r="Q87" s="61">
        <f t="shared" si="41"/>
        <v>19791.589041095889</v>
      </c>
      <c r="R87" s="62">
        <v>0.05</v>
      </c>
      <c r="S87" s="44">
        <f t="shared" si="35"/>
        <v>18802.009589041092</v>
      </c>
    </row>
    <row r="88" spans="2:19" ht="15" x14ac:dyDescent="0.2">
      <c r="B88" s="35">
        <v>84</v>
      </c>
      <c r="C88" s="16" t="s">
        <v>340</v>
      </c>
      <c r="D88" s="2" t="s">
        <v>130</v>
      </c>
      <c r="E88" s="117" t="s">
        <v>522</v>
      </c>
      <c r="F88" s="28">
        <v>43697</v>
      </c>
      <c r="G88" s="59">
        <v>44657</v>
      </c>
      <c r="H88" s="7">
        <f t="shared" si="37"/>
        <v>2.6301369863013697</v>
      </c>
      <c r="I88" s="35">
        <v>5</v>
      </c>
      <c r="J88" s="3">
        <v>0.05</v>
      </c>
      <c r="K88" s="4">
        <f t="shared" si="38"/>
        <v>0.19</v>
      </c>
      <c r="L88" s="90">
        <v>11865</v>
      </c>
      <c r="M88" s="90">
        <v>5797</v>
      </c>
      <c r="N88" s="42">
        <v>0</v>
      </c>
      <c r="O88" s="69">
        <f t="shared" si="39"/>
        <v>11865</v>
      </c>
      <c r="P88" s="61">
        <f t="shared" si="40"/>
        <v>5929.2493150684932</v>
      </c>
      <c r="Q88" s="61">
        <f t="shared" si="41"/>
        <v>5935.7506849315068</v>
      </c>
      <c r="R88" s="62">
        <v>0.05</v>
      </c>
      <c r="S88" s="44">
        <f t="shared" si="35"/>
        <v>5638.963150684931</v>
      </c>
    </row>
    <row r="89" spans="2:19" ht="15" x14ac:dyDescent="0.2">
      <c r="B89" s="2">
        <v>85</v>
      </c>
      <c r="C89" s="16" t="s">
        <v>340</v>
      </c>
      <c r="D89" s="2" t="s">
        <v>130</v>
      </c>
      <c r="E89" s="117" t="s">
        <v>522</v>
      </c>
      <c r="F89" s="28">
        <v>43735</v>
      </c>
      <c r="G89" s="59">
        <v>44657</v>
      </c>
      <c r="H89" s="7">
        <f t="shared" si="37"/>
        <v>2.526027397260274</v>
      </c>
      <c r="I89" s="35">
        <v>5</v>
      </c>
      <c r="J89" s="3">
        <v>0.05</v>
      </c>
      <c r="K89" s="4">
        <f t="shared" si="38"/>
        <v>0.19</v>
      </c>
      <c r="L89" s="90">
        <v>23730</v>
      </c>
      <c r="M89" s="90">
        <v>12375</v>
      </c>
      <c r="N89" s="42">
        <v>0</v>
      </c>
      <c r="O89" s="69">
        <f t="shared" si="39"/>
        <v>23730</v>
      </c>
      <c r="P89" s="61">
        <f t="shared" si="40"/>
        <v>11389.099726027398</v>
      </c>
      <c r="Q89" s="61">
        <f t="shared" si="41"/>
        <v>12340.900273972602</v>
      </c>
      <c r="R89" s="62">
        <v>0.05</v>
      </c>
      <c r="S89" s="44">
        <f t="shared" si="35"/>
        <v>11723.855260273971</v>
      </c>
    </row>
    <row r="90" spans="2:19" ht="25.5" x14ac:dyDescent="0.2">
      <c r="B90" s="35">
        <v>86</v>
      </c>
      <c r="C90" s="16" t="s">
        <v>340</v>
      </c>
      <c r="D90" s="2" t="s">
        <v>130</v>
      </c>
      <c r="E90" s="117" t="s">
        <v>523</v>
      </c>
      <c r="F90" s="28">
        <v>43780</v>
      </c>
      <c r="G90" s="59">
        <v>44657</v>
      </c>
      <c r="H90" s="7">
        <f t="shared" si="37"/>
        <v>2.4027397260273973</v>
      </c>
      <c r="I90" s="35">
        <v>5</v>
      </c>
      <c r="J90" s="3">
        <v>0.05</v>
      </c>
      <c r="K90" s="4">
        <f t="shared" si="38"/>
        <v>0.19</v>
      </c>
      <c r="L90" s="90">
        <v>43500</v>
      </c>
      <c r="M90" s="90">
        <v>24379</v>
      </c>
      <c r="N90" s="42">
        <v>0</v>
      </c>
      <c r="O90" s="69">
        <f t="shared" si="39"/>
        <v>43500</v>
      </c>
      <c r="P90" s="61">
        <f t="shared" si="40"/>
        <v>19858.643835616436</v>
      </c>
      <c r="Q90" s="61">
        <f t="shared" si="41"/>
        <v>23641.356164383564</v>
      </c>
      <c r="R90" s="62">
        <v>0.05</v>
      </c>
      <c r="S90" s="44">
        <f t="shared" si="35"/>
        <v>22459.288356164383</v>
      </c>
    </row>
    <row r="91" spans="2:19" ht="25.5" x14ac:dyDescent="0.2">
      <c r="B91" s="35">
        <v>87</v>
      </c>
      <c r="C91" s="16" t="s">
        <v>340</v>
      </c>
      <c r="D91" s="2" t="s">
        <v>130</v>
      </c>
      <c r="E91" s="117" t="s">
        <v>524</v>
      </c>
      <c r="F91" s="28">
        <v>43784</v>
      </c>
      <c r="G91" s="59">
        <v>44657</v>
      </c>
      <c r="H91" s="7">
        <f t="shared" si="37"/>
        <v>2.3917808219178083</v>
      </c>
      <c r="I91" s="35">
        <v>5</v>
      </c>
      <c r="J91" s="3">
        <v>0.05</v>
      </c>
      <c r="K91" s="4">
        <f t="shared" si="38"/>
        <v>0.19</v>
      </c>
      <c r="L91" s="90">
        <v>83505</v>
      </c>
      <c r="M91" s="90">
        <v>47088</v>
      </c>
      <c r="N91" s="42">
        <v>0</v>
      </c>
      <c r="O91" s="69">
        <f t="shared" si="39"/>
        <v>83505</v>
      </c>
      <c r="P91" s="61">
        <f t="shared" si="40"/>
        <v>37947.874931506849</v>
      </c>
      <c r="Q91" s="61">
        <f t="shared" si="41"/>
        <v>45557.125068493151</v>
      </c>
      <c r="R91" s="62">
        <v>0.05</v>
      </c>
      <c r="S91" s="44">
        <f t="shared" si="35"/>
        <v>43279.268815068492</v>
      </c>
    </row>
    <row r="92" spans="2:19" ht="25.5" x14ac:dyDescent="0.2">
      <c r="B92" s="2">
        <v>88</v>
      </c>
      <c r="C92" s="16" t="s">
        <v>340</v>
      </c>
      <c r="D92" s="2" t="s">
        <v>130</v>
      </c>
      <c r="E92" s="117" t="s">
        <v>525</v>
      </c>
      <c r="F92" s="28">
        <v>43802</v>
      </c>
      <c r="G92" s="59">
        <v>44657</v>
      </c>
      <c r="H92" s="7">
        <f t="shared" si="37"/>
        <v>2.3424657534246576</v>
      </c>
      <c r="I92" s="35">
        <v>5</v>
      </c>
      <c r="J92" s="3">
        <v>0.05</v>
      </c>
      <c r="K92" s="4">
        <f t="shared" si="38"/>
        <v>0.19</v>
      </c>
      <c r="L92" s="90">
        <v>51450</v>
      </c>
      <c r="M92" s="90">
        <v>29814</v>
      </c>
      <c r="N92" s="42">
        <v>0</v>
      </c>
      <c r="O92" s="69">
        <f t="shared" si="39"/>
        <v>51450</v>
      </c>
      <c r="P92" s="61">
        <f t="shared" si="40"/>
        <v>22898.773972602739</v>
      </c>
      <c r="Q92" s="61">
        <f t="shared" si="41"/>
        <v>28551.226027397261</v>
      </c>
      <c r="R92" s="62">
        <v>0.05</v>
      </c>
      <c r="S92" s="44">
        <f t="shared" si="35"/>
        <v>27123.664726027397</v>
      </c>
    </row>
    <row r="93" spans="2:19" ht="25.5" x14ac:dyDescent="0.2">
      <c r="B93" s="35">
        <v>89</v>
      </c>
      <c r="C93" s="16" t="s">
        <v>340</v>
      </c>
      <c r="D93" s="2" t="s">
        <v>130</v>
      </c>
      <c r="E93" s="117" t="s">
        <v>526</v>
      </c>
      <c r="F93" s="28">
        <v>43780</v>
      </c>
      <c r="G93" s="59">
        <v>44657</v>
      </c>
      <c r="H93" s="7">
        <f t="shared" si="37"/>
        <v>2.4027397260273973</v>
      </c>
      <c r="I93" s="35">
        <v>5</v>
      </c>
      <c r="J93" s="3">
        <v>0.05</v>
      </c>
      <c r="K93" s="4">
        <f t="shared" si="38"/>
        <v>0.19</v>
      </c>
      <c r="L93" s="90">
        <v>43500</v>
      </c>
      <c r="M93" s="90">
        <v>24379</v>
      </c>
      <c r="N93" s="42">
        <v>0</v>
      </c>
      <c r="O93" s="69">
        <f t="shared" si="39"/>
        <v>43500</v>
      </c>
      <c r="P93" s="61">
        <f t="shared" si="40"/>
        <v>19858.643835616436</v>
      </c>
      <c r="Q93" s="61">
        <f t="shared" si="41"/>
        <v>23641.356164383564</v>
      </c>
      <c r="R93" s="62">
        <v>0.05</v>
      </c>
      <c r="S93" s="44">
        <f t="shared" si="35"/>
        <v>22459.288356164383</v>
      </c>
    </row>
    <row r="94" spans="2:19" ht="16.5" customHeight="1" x14ac:dyDescent="0.2">
      <c r="B94" s="35">
        <v>90</v>
      </c>
      <c r="C94" s="16" t="s">
        <v>340</v>
      </c>
      <c r="D94" s="2" t="s">
        <v>130</v>
      </c>
      <c r="E94" s="117" t="s">
        <v>148</v>
      </c>
      <c r="F94" s="28">
        <v>44090</v>
      </c>
      <c r="G94" s="59">
        <v>44657</v>
      </c>
      <c r="H94" s="7">
        <f t="shared" si="37"/>
        <v>1.5534246575342465</v>
      </c>
      <c r="I94" s="35">
        <v>5</v>
      </c>
      <c r="J94" s="3">
        <v>0.05</v>
      </c>
      <c r="K94" s="4">
        <f t="shared" si="38"/>
        <v>0.19</v>
      </c>
      <c r="L94" s="90">
        <v>62698.31</v>
      </c>
      <c r="M94" s="90">
        <v>51981.31</v>
      </c>
      <c r="N94" s="42">
        <v>0</v>
      </c>
      <c r="O94" s="69">
        <f t="shared" si="39"/>
        <v>62698.31</v>
      </c>
      <c r="P94" s="61">
        <f t="shared" si="40"/>
        <v>18505.449140547946</v>
      </c>
      <c r="Q94" s="61">
        <f t="shared" si="41"/>
        <v>44192.860859452048</v>
      </c>
      <c r="R94" s="62">
        <v>0.05</v>
      </c>
      <c r="S94" s="44">
        <f t="shared" si="35"/>
        <v>41983.217816479446</v>
      </c>
    </row>
    <row r="95" spans="2:19" ht="16.5" customHeight="1" x14ac:dyDescent="0.2">
      <c r="B95" s="2">
        <v>91</v>
      </c>
      <c r="C95" s="16" t="s">
        <v>340</v>
      </c>
      <c r="D95" s="2" t="s">
        <v>130</v>
      </c>
      <c r="E95" s="117" t="s">
        <v>151</v>
      </c>
      <c r="F95" s="28">
        <v>44168</v>
      </c>
      <c r="G95" s="59">
        <v>44657</v>
      </c>
      <c r="H95" s="7">
        <f t="shared" si="37"/>
        <v>1.3397260273972602</v>
      </c>
      <c r="I95" s="35">
        <v>5</v>
      </c>
      <c r="J95" s="3">
        <v>0.05</v>
      </c>
      <c r="K95" s="4">
        <f t="shared" si="38"/>
        <v>0.19</v>
      </c>
      <c r="L95" s="90">
        <v>29670</v>
      </c>
      <c r="M95" s="90">
        <v>26606</v>
      </c>
      <c r="N95" s="42">
        <v>0</v>
      </c>
      <c r="O95" s="69">
        <f t="shared" si="39"/>
        <v>29670</v>
      </c>
      <c r="P95" s="61">
        <f t="shared" si="40"/>
        <v>7552.4375342465755</v>
      </c>
      <c r="Q95" s="61">
        <f t="shared" si="41"/>
        <v>22117.562465753424</v>
      </c>
      <c r="R95" s="62">
        <v>0.05</v>
      </c>
      <c r="S95" s="44">
        <f t="shared" si="35"/>
        <v>21011.684342465753</v>
      </c>
    </row>
    <row r="96" spans="2:19" ht="15" x14ac:dyDescent="0.2">
      <c r="B96" s="35">
        <v>92</v>
      </c>
      <c r="C96" s="16" t="s">
        <v>340</v>
      </c>
      <c r="D96" s="2" t="s">
        <v>130</v>
      </c>
      <c r="E96" s="117" t="s">
        <v>527</v>
      </c>
      <c r="F96" s="28">
        <v>44183</v>
      </c>
      <c r="G96" s="59">
        <v>44657</v>
      </c>
      <c r="H96" s="7">
        <f t="shared" si="37"/>
        <v>1.2986301369863014</v>
      </c>
      <c r="I96" s="35">
        <v>5</v>
      </c>
      <c r="J96" s="3">
        <v>0.05</v>
      </c>
      <c r="K96" s="4">
        <f t="shared" si="38"/>
        <v>0.19</v>
      </c>
      <c r="L96" s="90">
        <v>17055</v>
      </c>
      <c r="M96" s="90">
        <v>15516</v>
      </c>
      <c r="N96" s="42">
        <v>0</v>
      </c>
      <c r="O96" s="69">
        <f t="shared" si="39"/>
        <v>17055</v>
      </c>
      <c r="P96" s="61">
        <f t="shared" si="40"/>
        <v>4208.1460273972607</v>
      </c>
      <c r="Q96" s="61">
        <f t="shared" si="41"/>
        <v>12846.853972602739</v>
      </c>
      <c r="R96" s="62">
        <v>0.05</v>
      </c>
      <c r="S96" s="44">
        <f t="shared" si="35"/>
        <v>12204.511273972601</v>
      </c>
    </row>
    <row r="97" spans="2:19" ht="25.5" x14ac:dyDescent="0.2">
      <c r="B97" s="35">
        <v>93</v>
      </c>
      <c r="C97" s="16" t="s">
        <v>340</v>
      </c>
      <c r="D97" s="2" t="s">
        <v>130</v>
      </c>
      <c r="E97" s="117" t="s">
        <v>528</v>
      </c>
      <c r="F97" s="28">
        <v>44228</v>
      </c>
      <c r="G97" s="59">
        <v>44657</v>
      </c>
      <c r="H97" s="7">
        <f t="shared" si="37"/>
        <v>1.1753424657534246</v>
      </c>
      <c r="I97" s="35">
        <v>5</v>
      </c>
      <c r="J97" s="3">
        <v>0.05</v>
      </c>
      <c r="K97" s="4">
        <f t="shared" si="38"/>
        <v>0.19</v>
      </c>
      <c r="L97" s="90">
        <v>31637.3</v>
      </c>
      <c r="M97" s="90">
        <v>30017.3</v>
      </c>
      <c r="N97" s="42">
        <v>0</v>
      </c>
      <c r="O97" s="69">
        <f t="shared" si="39"/>
        <v>31637.3</v>
      </c>
      <c r="P97" s="61">
        <f t="shared" si="40"/>
        <v>7065.0858164383553</v>
      </c>
      <c r="Q97" s="61">
        <f t="shared" si="41"/>
        <v>24572.214183561642</v>
      </c>
      <c r="R97" s="62">
        <v>0.05</v>
      </c>
      <c r="S97" s="44">
        <f t="shared" si="35"/>
        <v>23343.603474383559</v>
      </c>
    </row>
    <row r="98" spans="2:19" x14ac:dyDescent="0.2">
      <c r="B98" s="155" t="s">
        <v>17</v>
      </c>
      <c r="C98" s="155"/>
      <c r="D98" s="155"/>
      <c r="E98" s="155"/>
      <c r="F98" s="155"/>
      <c r="G98" s="155"/>
      <c r="H98" s="155"/>
      <c r="I98" s="155"/>
      <c r="J98" s="155"/>
      <c r="K98" s="155"/>
      <c r="L98" s="12">
        <f t="shared" ref="L98" si="42">SUM(L5:L97)</f>
        <v>3314055.7</v>
      </c>
      <c r="M98" s="12">
        <f t="shared" ref="M98" si="43">SUM(M5:M97)</f>
        <v>975408.93050000002</v>
      </c>
      <c r="N98" s="104"/>
      <c r="O98" s="12">
        <f t="shared" ref="O98:P98" si="44">SUM(O5:O97)</f>
        <v>3314055.7</v>
      </c>
      <c r="P98" s="12">
        <f t="shared" si="44"/>
        <v>3703189.0103671234</v>
      </c>
      <c r="Q98" s="12">
        <f>SUM(Q5:Q97)</f>
        <v>818400.57734273979</v>
      </c>
      <c r="R98" s="8"/>
      <c r="S98" s="12">
        <f>SUM(S5:S97)</f>
        <v>860758.05276395881</v>
      </c>
    </row>
  </sheetData>
  <autoFilter ref="B4:S98" xr:uid="{00000000-0009-0000-0000-000004000000}"/>
  <mergeCells count="26">
    <mergeCell ref="B3:S3"/>
    <mergeCell ref="B98:K98"/>
    <mergeCell ref="U17:U18"/>
    <mergeCell ref="V17:V18"/>
    <mergeCell ref="W17:W18"/>
    <mergeCell ref="U43:U45"/>
    <mergeCell ref="V43:V45"/>
    <mergeCell ref="W43:W45"/>
    <mergeCell ref="U48:U50"/>
    <mergeCell ref="V48:V50"/>
    <mergeCell ref="X17:X18"/>
    <mergeCell ref="Y17:Y18"/>
    <mergeCell ref="Z17:Z18"/>
    <mergeCell ref="U41:U42"/>
    <mergeCell ref="V41:V42"/>
    <mergeCell ref="W41:W42"/>
    <mergeCell ref="X41:X42"/>
    <mergeCell ref="Y41:Y42"/>
    <mergeCell ref="Z41:Z42"/>
    <mergeCell ref="X43:X45"/>
    <mergeCell ref="Y43:Y45"/>
    <mergeCell ref="Z43:Z45"/>
    <mergeCell ref="W48:W50"/>
    <mergeCell ref="X48:X50"/>
    <mergeCell ref="Y48:Y50"/>
    <mergeCell ref="Z48:Z5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R33"/>
  <sheetViews>
    <sheetView workbookViewId="0">
      <selection activeCell="H30" sqref="H30"/>
    </sheetView>
  </sheetViews>
  <sheetFormatPr defaultRowHeight="12.75" x14ac:dyDescent="0.2"/>
  <cols>
    <col min="2" max="2" width="9.28515625" bestFit="1" customWidth="1"/>
    <col min="3" max="3" width="15.5703125" customWidth="1"/>
    <col min="4" max="4" width="56.5703125" customWidth="1"/>
    <col min="5" max="5" width="14.42578125" customWidth="1"/>
    <col min="6" max="6" width="16.7109375" bestFit="1" customWidth="1"/>
    <col min="7" max="7" width="11.7109375" bestFit="1" customWidth="1"/>
    <col min="8" max="8" width="17.28515625" customWidth="1"/>
    <col min="9" max="9" width="9.28515625" bestFit="1" customWidth="1"/>
    <col min="10" max="10" width="13" customWidth="1"/>
    <col min="11" max="11" width="14.140625" customWidth="1"/>
    <col min="12" max="12" width="14.5703125" customWidth="1"/>
    <col min="13" max="13" width="8.85546875" customWidth="1"/>
    <col min="14" max="14" width="14.5703125" customWidth="1"/>
    <col min="15" max="15" width="13.28515625" customWidth="1"/>
    <col min="16" max="16" width="17.28515625" customWidth="1"/>
    <col min="17" max="17" width="12.42578125" customWidth="1"/>
    <col min="18" max="18" width="13.42578125" bestFit="1" customWidth="1"/>
  </cols>
  <sheetData>
    <row r="3" spans="2:18" ht="15" customHeight="1" x14ac:dyDescent="0.2">
      <c r="B3" s="151" t="s">
        <v>488</v>
      </c>
      <c r="C3" s="151"/>
      <c r="D3" s="151"/>
      <c r="E3" s="151"/>
      <c r="F3" s="151"/>
      <c r="G3" s="151"/>
      <c r="H3" s="151"/>
      <c r="I3" s="151"/>
      <c r="J3" s="151"/>
      <c r="K3" s="151"/>
      <c r="L3" s="151"/>
      <c r="M3" s="151"/>
      <c r="N3" s="151"/>
      <c r="O3" s="151"/>
      <c r="P3" s="151"/>
      <c r="Q3" s="151"/>
      <c r="R3" s="151"/>
    </row>
    <row r="4" spans="2:18" s="76" customFormat="1" ht="75" x14ac:dyDescent="0.2">
      <c r="B4" s="29" t="s">
        <v>18</v>
      </c>
      <c r="C4" s="29" t="s">
        <v>44</v>
      </c>
      <c r="D4" s="29" t="s">
        <v>19</v>
      </c>
      <c r="E4" s="29" t="s">
        <v>20</v>
      </c>
      <c r="F4" s="29" t="s">
        <v>8</v>
      </c>
      <c r="G4" s="29" t="s">
        <v>29</v>
      </c>
      <c r="H4" s="29" t="s">
        <v>30</v>
      </c>
      <c r="I4" s="29" t="s">
        <v>21</v>
      </c>
      <c r="J4" s="29" t="s">
        <v>22</v>
      </c>
      <c r="K4" s="34" t="s">
        <v>23</v>
      </c>
      <c r="L4" s="34" t="s">
        <v>24</v>
      </c>
      <c r="M4" s="99" t="s">
        <v>12</v>
      </c>
      <c r="N4" s="101" t="s">
        <v>451</v>
      </c>
      <c r="O4" s="34" t="s">
        <v>25</v>
      </c>
      <c r="P4" s="34" t="s">
        <v>26</v>
      </c>
      <c r="Q4" s="58" t="s">
        <v>27</v>
      </c>
      <c r="R4" s="34" t="s">
        <v>28</v>
      </c>
    </row>
    <row r="5" spans="2:18" x14ac:dyDescent="0.2">
      <c r="B5" s="35">
        <v>1</v>
      </c>
      <c r="C5" s="35" t="s">
        <v>45</v>
      </c>
      <c r="D5" s="18" t="s">
        <v>60</v>
      </c>
      <c r="E5" s="27">
        <v>40925</v>
      </c>
      <c r="F5" s="59">
        <v>44657</v>
      </c>
      <c r="G5" s="60">
        <f>(F5-E5)/365</f>
        <v>10.224657534246575</v>
      </c>
      <c r="H5" s="35">
        <v>8</v>
      </c>
      <c r="I5" s="40">
        <v>0.05</v>
      </c>
      <c r="J5" s="41">
        <f>(1-I5)/H5</f>
        <v>0.11874999999999999</v>
      </c>
      <c r="K5" s="72">
        <v>161562.49</v>
      </c>
      <c r="L5" s="72">
        <v>20274.489999999991</v>
      </c>
      <c r="M5" s="42">
        <v>0</v>
      </c>
      <c r="N5" s="72">
        <f>K5*(1+M5)</f>
        <v>161562.49</v>
      </c>
      <c r="O5" s="72">
        <f>N5*J5*G5</f>
        <v>196165.63426232873</v>
      </c>
      <c r="P5" s="72">
        <f>MAX(N5-O5,0)</f>
        <v>0</v>
      </c>
      <c r="Q5" s="42">
        <v>0.05</v>
      </c>
      <c r="R5" s="44">
        <f>IF(L5&lt;=0,0,IF(P5&lt;I5*K5,I5*K5,P5*(1-Q5)))</f>
        <v>8078.1244999999999</v>
      </c>
    </row>
    <row r="6" spans="2:18" x14ac:dyDescent="0.2">
      <c r="B6" s="35">
        <v>2</v>
      </c>
      <c r="C6" s="35" t="s">
        <v>45</v>
      </c>
      <c r="D6" s="18" t="s">
        <v>62</v>
      </c>
      <c r="E6" s="27">
        <v>41320</v>
      </c>
      <c r="F6" s="59">
        <v>44657</v>
      </c>
      <c r="G6" s="60">
        <f>(F6-E6)/365</f>
        <v>9.1424657534246574</v>
      </c>
      <c r="H6" s="35">
        <v>8</v>
      </c>
      <c r="I6" s="40">
        <v>0.05</v>
      </c>
      <c r="J6" s="41">
        <f t="shared" ref="J6" si="0">(1-I6)/H6</f>
        <v>0.11874999999999999</v>
      </c>
      <c r="K6" s="72">
        <v>1161371.3999999999</v>
      </c>
      <c r="L6" s="72">
        <v>265127.39999999991</v>
      </c>
      <c r="M6" s="42">
        <v>0</v>
      </c>
      <c r="N6" s="72">
        <f t="shared" ref="N6:N28" si="1">K6*(1+M6)</f>
        <v>1161371.3999999999</v>
      </c>
      <c r="O6" s="72">
        <f t="shared" ref="O6:O9" si="2">N6*J6*G6</f>
        <v>1260863.5423664381</v>
      </c>
      <c r="P6" s="72">
        <f t="shared" ref="P6:P9" si="3">MAX(N6-O6,0)</f>
        <v>0</v>
      </c>
      <c r="Q6" s="42">
        <v>0.05</v>
      </c>
      <c r="R6" s="44">
        <f>IF(L6&lt;=0,0,IF(P6&lt;I6*K6,I6*K6,P6*(1-Q6)))</f>
        <v>58068.57</v>
      </c>
    </row>
    <row r="7" spans="2:18" x14ac:dyDescent="0.2">
      <c r="B7" s="35">
        <v>3</v>
      </c>
      <c r="C7" s="35" t="s">
        <v>45</v>
      </c>
      <c r="D7" s="52" t="s">
        <v>155</v>
      </c>
      <c r="E7" s="27">
        <v>42125</v>
      </c>
      <c r="F7" s="59">
        <v>44657</v>
      </c>
      <c r="G7" s="60">
        <f>(F7-E7)/365</f>
        <v>6.9369863013698634</v>
      </c>
      <c r="H7" s="35">
        <v>8</v>
      </c>
      <c r="I7" s="40">
        <v>0.05</v>
      </c>
      <c r="J7" s="41">
        <f>(1-I7)/H7</f>
        <v>0.11874999999999999</v>
      </c>
      <c r="K7" s="72">
        <v>214200</v>
      </c>
      <c r="L7" s="72">
        <v>93723</v>
      </c>
      <c r="M7" s="42">
        <v>0</v>
      </c>
      <c r="N7" s="72">
        <f t="shared" si="1"/>
        <v>214200</v>
      </c>
      <c r="O7" s="72">
        <f t="shared" si="2"/>
        <v>176450.91780821918</v>
      </c>
      <c r="P7" s="72">
        <f t="shared" si="3"/>
        <v>37749.082191780821</v>
      </c>
      <c r="Q7" s="42">
        <v>0.05</v>
      </c>
      <c r="R7" s="44">
        <f>IF(L7&lt;=0,0,IF(P7&lt;I7*K7,I7*K7,P7*(1-Q7)))</f>
        <v>35861.628082191775</v>
      </c>
    </row>
    <row r="8" spans="2:18" x14ac:dyDescent="0.2">
      <c r="B8" s="35">
        <v>4</v>
      </c>
      <c r="C8" s="35" t="s">
        <v>45</v>
      </c>
      <c r="D8" s="50" t="s">
        <v>156</v>
      </c>
      <c r="E8" s="27">
        <v>42370</v>
      </c>
      <c r="F8" s="59">
        <v>44657</v>
      </c>
      <c r="G8" s="60">
        <f t="shared" ref="G8:G28" si="4">(F8-E8)/365</f>
        <v>6.2657534246575342</v>
      </c>
      <c r="H8" s="35">
        <v>8</v>
      </c>
      <c r="I8" s="40">
        <v>0.05</v>
      </c>
      <c r="J8" s="41">
        <f t="shared" ref="J8:J28" si="5">(1-I8)/H8</f>
        <v>0.11874999999999999</v>
      </c>
      <c r="K8" s="71">
        <v>17000</v>
      </c>
      <c r="L8" s="71">
        <v>8522</v>
      </c>
      <c r="M8" s="102">
        <v>0</v>
      </c>
      <c r="N8" s="72">
        <f t="shared" si="1"/>
        <v>17000</v>
      </c>
      <c r="O8" s="72">
        <f t="shared" si="2"/>
        <v>12648.989726027397</v>
      </c>
      <c r="P8" s="72">
        <f t="shared" si="3"/>
        <v>4351.0102739726026</v>
      </c>
      <c r="Q8" s="42">
        <v>0.05</v>
      </c>
      <c r="R8" s="44">
        <f t="shared" ref="R8:R28" si="6">IF(L8&lt;=0,0,IF(P8&lt;I8*K8,I8*K8,P8*(1-Q8)))</f>
        <v>4133.4597602739723</v>
      </c>
    </row>
    <row r="9" spans="2:18" x14ac:dyDescent="0.2">
      <c r="B9" s="35">
        <v>5</v>
      </c>
      <c r="C9" s="35" t="s">
        <v>45</v>
      </c>
      <c r="D9" s="50" t="s">
        <v>155</v>
      </c>
      <c r="E9" s="27">
        <v>42814</v>
      </c>
      <c r="F9" s="59">
        <v>44657</v>
      </c>
      <c r="G9" s="60">
        <f t="shared" si="4"/>
        <v>5.0493150684931507</v>
      </c>
      <c r="H9" s="35">
        <v>8</v>
      </c>
      <c r="I9" s="40">
        <v>0.05</v>
      </c>
      <c r="J9" s="41">
        <f t="shared" si="5"/>
        <v>0.11874999999999999</v>
      </c>
      <c r="K9" s="71">
        <v>140000</v>
      </c>
      <c r="L9" s="71">
        <v>86363</v>
      </c>
      <c r="M9" s="102">
        <v>0</v>
      </c>
      <c r="N9" s="72">
        <f t="shared" si="1"/>
        <v>140000</v>
      </c>
      <c r="O9" s="72">
        <f t="shared" si="2"/>
        <v>83944.863013698632</v>
      </c>
      <c r="P9" s="72">
        <f t="shared" si="3"/>
        <v>56055.136986301368</v>
      </c>
      <c r="Q9" s="42">
        <v>0.05</v>
      </c>
      <c r="R9" s="44">
        <f t="shared" si="6"/>
        <v>53252.380136986299</v>
      </c>
    </row>
    <row r="10" spans="2:18" x14ac:dyDescent="0.2">
      <c r="B10" s="35">
        <v>6</v>
      </c>
      <c r="C10" s="35" t="s">
        <v>340</v>
      </c>
      <c r="D10" s="50" t="s">
        <v>63</v>
      </c>
      <c r="E10" s="77">
        <v>41623</v>
      </c>
      <c r="F10" s="59">
        <v>44657</v>
      </c>
      <c r="G10" s="60">
        <f t="shared" si="4"/>
        <v>8.3123287671232884</v>
      </c>
      <c r="H10" s="35">
        <v>8</v>
      </c>
      <c r="I10" s="40">
        <v>0.05</v>
      </c>
      <c r="J10" s="41">
        <f t="shared" si="5"/>
        <v>0.11874999999999999</v>
      </c>
      <c r="K10" s="71">
        <v>36750</v>
      </c>
      <c r="L10" s="71">
        <v>1838</v>
      </c>
      <c r="M10" s="102">
        <v>0</v>
      </c>
      <c r="N10" s="72">
        <f t="shared" si="1"/>
        <v>36750</v>
      </c>
      <c r="O10" s="72">
        <f t="shared" ref="O10:O28" si="7">N10*J10*G10</f>
        <v>36275.522260273974</v>
      </c>
      <c r="P10" s="72">
        <f t="shared" ref="P10:P28" si="8">MAX(N10-O10,0)</f>
        <v>474.4777397260259</v>
      </c>
      <c r="Q10" s="42">
        <v>0.05</v>
      </c>
      <c r="R10" s="44">
        <f t="shared" si="6"/>
        <v>1837.5</v>
      </c>
    </row>
    <row r="11" spans="2:18" x14ac:dyDescent="0.2">
      <c r="B11" s="35">
        <v>7</v>
      </c>
      <c r="C11" s="35" t="s">
        <v>340</v>
      </c>
      <c r="D11" s="50" t="s">
        <v>63</v>
      </c>
      <c r="E11" s="77">
        <v>41713</v>
      </c>
      <c r="F11" s="59">
        <v>44657</v>
      </c>
      <c r="G11" s="60">
        <f t="shared" si="4"/>
        <v>8.0657534246575349</v>
      </c>
      <c r="H11" s="35">
        <v>8</v>
      </c>
      <c r="I11" s="40">
        <v>0.05</v>
      </c>
      <c r="J11" s="41">
        <f t="shared" si="5"/>
        <v>0.11874999999999999</v>
      </c>
      <c r="K11" s="71">
        <v>389843</v>
      </c>
      <c r="L11" s="71">
        <v>19492</v>
      </c>
      <c r="M11" s="102">
        <v>0</v>
      </c>
      <c r="N11" s="72">
        <f t="shared" si="1"/>
        <v>389843</v>
      </c>
      <c r="O11" s="72">
        <f t="shared" si="7"/>
        <v>373394.82958904112</v>
      </c>
      <c r="P11" s="72">
        <f t="shared" si="8"/>
        <v>16448.170410958875</v>
      </c>
      <c r="Q11" s="42">
        <v>0.05</v>
      </c>
      <c r="R11" s="44">
        <f t="shared" si="6"/>
        <v>19492.150000000001</v>
      </c>
    </row>
    <row r="12" spans="2:18" x14ac:dyDescent="0.2">
      <c r="B12" s="35">
        <v>8</v>
      </c>
      <c r="C12" s="35" t="s">
        <v>340</v>
      </c>
      <c r="D12" s="50" t="s">
        <v>529</v>
      </c>
      <c r="E12" s="134">
        <v>42005</v>
      </c>
      <c r="F12" s="59">
        <v>44657</v>
      </c>
      <c r="G12" s="60">
        <f t="shared" si="4"/>
        <v>7.2657534246575342</v>
      </c>
      <c r="H12" s="35">
        <v>8</v>
      </c>
      <c r="I12" s="40">
        <v>0.05</v>
      </c>
      <c r="J12" s="41">
        <f t="shared" si="5"/>
        <v>0.11874999999999999</v>
      </c>
      <c r="K12" s="71">
        <v>65500</v>
      </c>
      <c r="L12" s="71">
        <v>3275</v>
      </c>
      <c r="M12" s="102">
        <v>0</v>
      </c>
      <c r="N12" s="72">
        <f t="shared" si="1"/>
        <v>65500</v>
      </c>
      <c r="O12" s="72">
        <f t="shared" si="7"/>
        <v>56513.938356164384</v>
      </c>
      <c r="P12" s="72">
        <f t="shared" si="8"/>
        <v>8986.0616438356155</v>
      </c>
      <c r="Q12" s="42">
        <v>0.05</v>
      </c>
      <c r="R12" s="44">
        <f t="shared" si="6"/>
        <v>8536.7585616438337</v>
      </c>
    </row>
    <row r="13" spans="2:18" x14ac:dyDescent="0.2">
      <c r="B13" s="35">
        <v>9</v>
      </c>
      <c r="C13" s="35" t="s">
        <v>340</v>
      </c>
      <c r="D13" s="50" t="s">
        <v>530</v>
      </c>
      <c r="E13" s="134">
        <v>42323</v>
      </c>
      <c r="F13" s="59">
        <v>44657</v>
      </c>
      <c r="G13" s="60">
        <f t="shared" si="4"/>
        <v>6.3945205479452056</v>
      </c>
      <c r="H13" s="35">
        <v>8</v>
      </c>
      <c r="I13" s="40">
        <v>0.05</v>
      </c>
      <c r="J13" s="41">
        <f t="shared" si="5"/>
        <v>0.11874999999999999</v>
      </c>
      <c r="K13" s="71">
        <v>57907</v>
      </c>
      <c r="L13" s="71">
        <v>2895</v>
      </c>
      <c r="M13" s="102">
        <v>0</v>
      </c>
      <c r="N13" s="72">
        <f t="shared" si="1"/>
        <v>57907</v>
      </c>
      <c r="O13" s="72">
        <f t="shared" si="7"/>
        <v>43971.640787671233</v>
      </c>
      <c r="P13" s="72">
        <f t="shared" si="8"/>
        <v>13935.359212328767</v>
      </c>
      <c r="Q13" s="42">
        <v>0.05</v>
      </c>
      <c r="R13" s="44">
        <f t="shared" si="6"/>
        <v>13238.591251712329</v>
      </c>
    </row>
    <row r="14" spans="2:18" x14ac:dyDescent="0.2">
      <c r="B14" s="35">
        <v>10</v>
      </c>
      <c r="C14" s="35" t="s">
        <v>340</v>
      </c>
      <c r="D14" s="50" t="s">
        <v>156</v>
      </c>
      <c r="E14" s="134">
        <v>42415</v>
      </c>
      <c r="F14" s="59">
        <v>44657</v>
      </c>
      <c r="G14" s="60">
        <f t="shared" si="4"/>
        <v>6.1424657534246574</v>
      </c>
      <c r="H14" s="35">
        <v>8</v>
      </c>
      <c r="I14" s="40">
        <v>0.05</v>
      </c>
      <c r="J14" s="41">
        <f t="shared" si="5"/>
        <v>0.11874999999999999</v>
      </c>
      <c r="K14" s="71">
        <v>17000</v>
      </c>
      <c r="L14" s="71">
        <v>850</v>
      </c>
      <c r="M14" s="102">
        <v>0</v>
      </c>
      <c r="N14" s="72">
        <f t="shared" si="1"/>
        <v>17000</v>
      </c>
      <c r="O14" s="72">
        <f t="shared" si="7"/>
        <v>12400.102739726028</v>
      </c>
      <c r="P14" s="72">
        <f t="shared" si="8"/>
        <v>4599.8972602739723</v>
      </c>
      <c r="Q14" s="42">
        <v>0.05</v>
      </c>
      <c r="R14" s="44">
        <f t="shared" si="6"/>
        <v>4369.9023972602736</v>
      </c>
    </row>
    <row r="15" spans="2:18" x14ac:dyDescent="0.2">
      <c r="B15" s="35">
        <v>11</v>
      </c>
      <c r="C15" s="35" t="s">
        <v>340</v>
      </c>
      <c r="D15" s="50" t="s">
        <v>531</v>
      </c>
      <c r="E15" s="134">
        <v>42781</v>
      </c>
      <c r="F15" s="59">
        <v>44657</v>
      </c>
      <c r="G15" s="60">
        <f t="shared" si="4"/>
        <v>5.13972602739726</v>
      </c>
      <c r="H15" s="35">
        <v>8</v>
      </c>
      <c r="I15" s="40">
        <v>0.05</v>
      </c>
      <c r="J15" s="41">
        <f t="shared" si="5"/>
        <v>0.11874999999999999</v>
      </c>
      <c r="K15" s="71">
        <v>67161.39</v>
      </c>
      <c r="L15" s="71">
        <v>3358.3899999999994</v>
      </c>
      <c r="M15" s="102">
        <v>0</v>
      </c>
      <c r="N15" s="72">
        <f t="shared" si="1"/>
        <v>67161.39</v>
      </c>
      <c r="O15" s="72">
        <f t="shared" si="7"/>
        <v>40991.448376027394</v>
      </c>
      <c r="P15" s="72">
        <f t="shared" si="8"/>
        <v>26169.941623972605</v>
      </c>
      <c r="Q15" s="42">
        <v>0.05</v>
      </c>
      <c r="R15" s="44">
        <f t="shared" si="6"/>
        <v>24861.444542773974</v>
      </c>
    </row>
    <row r="16" spans="2:18" x14ac:dyDescent="0.2">
      <c r="B16" s="35">
        <v>12</v>
      </c>
      <c r="C16" s="35" t="s">
        <v>340</v>
      </c>
      <c r="D16" s="50" t="s">
        <v>532</v>
      </c>
      <c r="E16" s="134">
        <v>42821</v>
      </c>
      <c r="F16" s="59">
        <v>44657</v>
      </c>
      <c r="G16" s="60">
        <f t="shared" si="4"/>
        <v>5.0301369863013701</v>
      </c>
      <c r="H16" s="35">
        <v>8</v>
      </c>
      <c r="I16" s="40">
        <v>0.05</v>
      </c>
      <c r="J16" s="41">
        <f t="shared" si="5"/>
        <v>0.11874999999999999</v>
      </c>
      <c r="K16" s="71">
        <v>122700</v>
      </c>
      <c r="L16" s="71">
        <v>6135</v>
      </c>
      <c r="M16" s="102">
        <v>0</v>
      </c>
      <c r="N16" s="72">
        <f t="shared" si="1"/>
        <v>122700</v>
      </c>
      <c r="O16" s="72">
        <f t="shared" si="7"/>
        <v>73292.239726027401</v>
      </c>
      <c r="P16" s="72">
        <f t="shared" si="8"/>
        <v>49407.760273972599</v>
      </c>
      <c r="Q16" s="42">
        <v>0.05</v>
      </c>
      <c r="R16" s="44">
        <f t="shared" si="6"/>
        <v>46937.372260273965</v>
      </c>
    </row>
    <row r="17" spans="2:18" x14ac:dyDescent="0.2">
      <c r="B17" s="35">
        <v>13</v>
      </c>
      <c r="C17" s="35" t="s">
        <v>340</v>
      </c>
      <c r="D17" s="50" t="s">
        <v>533</v>
      </c>
      <c r="E17" s="134">
        <v>42856</v>
      </c>
      <c r="F17" s="59">
        <v>44657</v>
      </c>
      <c r="G17" s="60">
        <f t="shared" si="4"/>
        <v>4.934246575342466</v>
      </c>
      <c r="H17" s="35">
        <v>8</v>
      </c>
      <c r="I17" s="40">
        <v>0.05</v>
      </c>
      <c r="J17" s="41">
        <f t="shared" si="5"/>
        <v>0.11874999999999999</v>
      </c>
      <c r="K17" s="71">
        <v>14787.6</v>
      </c>
      <c r="L17" s="71">
        <v>739.60000000000036</v>
      </c>
      <c r="M17" s="102">
        <v>0</v>
      </c>
      <c r="N17" s="72">
        <f t="shared" si="1"/>
        <v>14787.6</v>
      </c>
      <c r="O17" s="72">
        <f t="shared" si="7"/>
        <v>8664.6726780821919</v>
      </c>
      <c r="P17" s="72">
        <f t="shared" si="8"/>
        <v>6122.9273219178085</v>
      </c>
      <c r="Q17" s="42">
        <v>0.05</v>
      </c>
      <c r="R17" s="44">
        <f t="shared" si="6"/>
        <v>5816.7809558219178</v>
      </c>
    </row>
    <row r="18" spans="2:18" x14ac:dyDescent="0.2">
      <c r="B18" s="35">
        <v>14</v>
      </c>
      <c r="C18" s="35" t="s">
        <v>340</v>
      </c>
      <c r="D18" s="50" t="s">
        <v>156</v>
      </c>
      <c r="E18" s="134">
        <v>43459</v>
      </c>
      <c r="F18" s="59">
        <v>44657</v>
      </c>
      <c r="G18" s="60">
        <f t="shared" si="4"/>
        <v>3.2821917808219179</v>
      </c>
      <c r="H18" s="35">
        <v>8</v>
      </c>
      <c r="I18" s="40">
        <v>0.05</v>
      </c>
      <c r="J18" s="41">
        <f t="shared" si="5"/>
        <v>0.11874999999999999</v>
      </c>
      <c r="K18" s="71">
        <v>25000</v>
      </c>
      <c r="L18" s="71">
        <v>10334</v>
      </c>
      <c r="M18" s="102">
        <v>0</v>
      </c>
      <c r="N18" s="72">
        <f t="shared" si="1"/>
        <v>25000</v>
      </c>
      <c r="O18" s="72">
        <f t="shared" si="7"/>
        <v>9744.0068493150684</v>
      </c>
      <c r="P18" s="72">
        <f t="shared" si="8"/>
        <v>15255.993150684932</v>
      </c>
      <c r="Q18" s="42">
        <v>0.05</v>
      </c>
      <c r="R18" s="44">
        <f t="shared" si="6"/>
        <v>14493.193493150684</v>
      </c>
    </row>
    <row r="19" spans="2:18" x14ac:dyDescent="0.2">
      <c r="B19" s="35">
        <v>15</v>
      </c>
      <c r="C19" s="35" t="s">
        <v>340</v>
      </c>
      <c r="D19" s="50" t="s">
        <v>534</v>
      </c>
      <c r="E19" s="134">
        <v>43490</v>
      </c>
      <c r="F19" s="59">
        <v>44657</v>
      </c>
      <c r="G19" s="60">
        <f t="shared" si="4"/>
        <v>3.1972602739726028</v>
      </c>
      <c r="H19" s="35">
        <v>8</v>
      </c>
      <c r="I19" s="40">
        <v>0.05</v>
      </c>
      <c r="J19" s="41">
        <f t="shared" si="5"/>
        <v>0.11874999999999999</v>
      </c>
      <c r="K19" s="71">
        <v>24000</v>
      </c>
      <c r="L19" s="71">
        <v>10448</v>
      </c>
      <c r="M19" s="102">
        <v>0</v>
      </c>
      <c r="N19" s="72">
        <f t="shared" si="1"/>
        <v>24000</v>
      </c>
      <c r="O19" s="72">
        <f t="shared" si="7"/>
        <v>9112.1917808219187</v>
      </c>
      <c r="P19" s="72">
        <f t="shared" si="8"/>
        <v>14887.808219178081</v>
      </c>
      <c r="Q19" s="42">
        <v>0.05</v>
      </c>
      <c r="R19" s="44">
        <f t="shared" si="6"/>
        <v>14143.417808219177</v>
      </c>
    </row>
    <row r="20" spans="2:18" x14ac:dyDescent="0.2">
      <c r="B20" s="35">
        <v>16</v>
      </c>
      <c r="C20" s="35" t="s">
        <v>340</v>
      </c>
      <c r="D20" s="50" t="s">
        <v>535</v>
      </c>
      <c r="E20" s="134">
        <v>43600</v>
      </c>
      <c r="F20" s="59">
        <v>44657</v>
      </c>
      <c r="G20" s="60">
        <f t="shared" si="4"/>
        <v>2.8958904109589043</v>
      </c>
      <c r="H20" s="35">
        <v>8</v>
      </c>
      <c r="I20" s="40">
        <v>0.05</v>
      </c>
      <c r="J20" s="41">
        <f t="shared" si="5"/>
        <v>0.11874999999999999</v>
      </c>
      <c r="K20" s="71">
        <v>2822280</v>
      </c>
      <c r="L20" s="71">
        <v>1448746</v>
      </c>
      <c r="M20" s="102">
        <v>0</v>
      </c>
      <c r="N20" s="72">
        <f t="shared" si="1"/>
        <v>2822280</v>
      </c>
      <c r="O20" s="72">
        <f t="shared" si="7"/>
        <v>970545.36369863024</v>
      </c>
      <c r="P20" s="72">
        <f t="shared" si="8"/>
        <v>1851734.6363013699</v>
      </c>
      <c r="Q20" s="42">
        <v>0.05</v>
      </c>
      <c r="R20" s="44">
        <f t="shared" si="6"/>
        <v>1759147.9044863014</v>
      </c>
    </row>
    <row r="21" spans="2:18" x14ac:dyDescent="0.2">
      <c r="B21" s="35">
        <v>17</v>
      </c>
      <c r="C21" s="35" t="s">
        <v>340</v>
      </c>
      <c r="D21" s="50" t="s">
        <v>536</v>
      </c>
      <c r="E21" s="134">
        <v>43723</v>
      </c>
      <c r="F21" s="59">
        <v>44657</v>
      </c>
      <c r="G21" s="60">
        <f t="shared" si="4"/>
        <v>2.558904109589041</v>
      </c>
      <c r="H21" s="35">
        <v>8</v>
      </c>
      <c r="I21" s="40">
        <v>0.05</v>
      </c>
      <c r="J21" s="41">
        <f t="shared" si="5"/>
        <v>0.11874999999999999</v>
      </c>
      <c r="K21" s="71">
        <v>87000</v>
      </c>
      <c r="L21" s="71">
        <v>52229</v>
      </c>
      <c r="M21" s="102">
        <v>0</v>
      </c>
      <c r="N21" s="72">
        <f t="shared" si="1"/>
        <v>87000</v>
      </c>
      <c r="O21" s="72">
        <f t="shared" si="7"/>
        <v>26436.678082191778</v>
      </c>
      <c r="P21" s="72">
        <f t="shared" si="8"/>
        <v>60563.321917808222</v>
      </c>
      <c r="Q21" s="42">
        <v>0.05</v>
      </c>
      <c r="R21" s="44">
        <f t="shared" si="6"/>
        <v>57535.155821917811</v>
      </c>
    </row>
    <row r="22" spans="2:18" x14ac:dyDescent="0.2">
      <c r="B22" s="35">
        <v>18</v>
      </c>
      <c r="C22" s="35" t="s">
        <v>340</v>
      </c>
      <c r="D22" s="50" t="s">
        <v>537</v>
      </c>
      <c r="E22" s="134">
        <v>43737</v>
      </c>
      <c r="F22" s="59">
        <v>44657</v>
      </c>
      <c r="G22" s="60">
        <f t="shared" si="4"/>
        <v>2.5205479452054793</v>
      </c>
      <c r="H22" s="35">
        <v>8</v>
      </c>
      <c r="I22" s="40">
        <v>0.05</v>
      </c>
      <c r="J22" s="41">
        <f t="shared" si="5"/>
        <v>0.11874999999999999</v>
      </c>
      <c r="K22" s="71">
        <v>235000</v>
      </c>
      <c r="L22" s="71">
        <v>143405</v>
      </c>
      <c r="M22" s="102">
        <v>0</v>
      </c>
      <c r="N22" s="72">
        <f t="shared" si="1"/>
        <v>235000</v>
      </c>
      <c r="O22" s="72">
        <f t="shared" si="7"/>
        <v>70339.04109589041</v>
      </c>
      <c r="P22" s="72">
        <f t="shared" si="8"/>
        <v>164660.9589041096</v>
      </c>
      <c r="Q22" s="42">
        <v>0.05</v>
      </c>
      <c r="R22" s="44">
        <f t="shared" si="6"/>
        <v>156427.9109589041</v>
      </c>
    </row>
    <row r="23" spans="2:18" x14ac:dyDescent="0.2">
      <c r="B23" s="35">
        <v>19</v>
      </c>
      <c r="C23" s="35" t="s">
        <v>340</v>
      </c>
      <c r="D23" s="50" t="s">
        <v>538</v>
      </c>
      <c r="E23" s="134">
        <v>43753</v>
      </c>
      <c r="F23" s="59">
        <v>44657</v>
      </c>
      <c r="G23" s="60">
        <f t="shared" si="4"/>
        <v>2.4767123287671233</v>
      </c>
      <c r="H23" s="35">
        <v>8</v>
      </c>
      <c r="I23" s="40">
        <v>0.05</v>
      </c>
      <c r="J23" s="41">
        <f t="shared" si="5"/>
        <v>0.11874999999999999</v>
      </c>
      <c r="K23" s="71">
        <v>49920</v>
      </c>
      <c r="L23" s="71">
        <v>31028</v>
      </c>
      <c r="M23" s="102">
        <v>0</v>
      </c>
      <c r="N23" s="72">
        <f t="shared" si="1"/>
        <v>49920</v>
      </c>
      <c r="O23" s="72">
        <f t="shared" si="7"/>
        <v>14681.950684931508</v>
      </c>
      <c r="P23" s="72">
        <f t="shared" si="8"/>
        <v>35238.049315068492</v>
      </c>
      <c r="Q23" s="42">
        <v>0.05</v>
      </c>
      <c r="R23" s="44">
        <f t="shared" si="6"/>
        <v>33476.146849315068</v>
      </c>
    </row>
    <row r="24" spans="2:18" x14ac:dyDescent="0.2">
      <c r="B24" s="35">
        <v>20</v>
      </c>
      <c r="C24" s="35" t="s">
        <v>340</v>
      </c>
      <c r="D24" s="50" t="s">
        <v>539</v>
      </c>
      <c r="E24" s="134">
        <v>43831</v>
      </c>
      <c r="F24" s="59">
        <v>44657</v>
      </c>
      <c r="G24" s="60">
        <f t="shared" si="4"/>
        <v>2.2630136986301368</v>
      </c>
      <c r="H24" s="35">
        <v>8</v>
      </c>
      <c r="I24" s="40">
        <v>0.05</v>
      </c>
      <c r="J24" s="41">
        <f t="shared" si="5"/>
        <v>0.11874999999999999</v>
      </c>
      <c r="K24" s="71">
        <v>73573.5</v>
      </c>
      <c r="L24" s="71">
        <v>49789.5</v>
      </c>
      <c r="M24" s="102">
        <v>0</v>
      </c>
      <c r="N24" s="72">
        <f t="shared" si="1"/>
        <v>73573.5</v>
      </c>
      <c r="O24" s="72">
        <f t="shared" si="7"/>
        <v>19771.61830479452</v>
      </c>
      <c r="P24" s="72">
        <f t="shared" si="8"/>
        <v>53801.881695205477</v>
      </c>
      <c r="Q24" s="42">
        <v>0.05</v>
      </c>
      <c r="R24" s="44">
        <f t="shared" si="6"/>
        <v>51111.787610445201</v>
      </c>
    </row>
    <row r="25" spans="2:18" x14ac:dyDescent="0.2">
      <c r="B25" s="35">
        <v>21</v>
      </c>
      <c r="C25" s="35" t="s">
        <v>340</v>
      </c>
      <c r="D25" s="50" t="s">
        <v>540</v>
      </c>
      <c r="E25" s="134">
        <v>43876</v>
      </c>
      <c r="F25" s="59">
        <v>44657</v>
      </c>
      <c r="G25" s="60">
        <f t="shared" si="4"/>
        <v>2.1397260273972605</v>
      </c>
      <c r="H25" s="35">
        <v>8</v>
      </c>
      <c r="I25" s="40">
        <v>0.05</v>
      </c>
      <c r="J25" s="41">
        <f t="shared" si="5"/>
        <v>0.11874999999999999</v>
      </c>
      <c r="K25" s="71">
        <v>175000</v>
      </c>
      <c r="L25" s="71">
        <v>123998</v>
      </c>
      <c r="M25" s="102">
        <v>0</v>
      </c>
      <c r="N25" s="72">
        <f t="shared" si="1"/>
        <v>175000</v>
      </c>
      <c r="O25" s="72">
        <f t="shared" si="7"/>
        <v>44466.181506849316</v>
      </c>
      <c r="P25" s="72">
        <f t="shared" si="8"/>
        <v>130533.81849315068</v>
      </c>
      <c r="Q25" s="42">
        <v>0.05</v>
      </c>
      <c r="R25" s="44">
        <f t="shared" si="6"/>
        <v>124007.12756849315</v>
      </c>
    </row>
    <row r="26" spans="2:18" x14ac:dyDescent="0.2">
      <c r="B26" s="35">
        <v>22</v>
      </c>
      <c r="C26" s="35" t="s">
        <v>340</v>
      </c>
      <c r="D26" s="50" t="s">
        <v>541</v>
      </c>
      <c r="E26" s="134">
        <v>43905</v>
      </c>
      <c r="F26" s="59">
        <v>44657</v>
      </c>
      <c r="G26" s="60">
        <f t="shared" si="4"/>
        <v>2.0602739726027397</v>
      </c>
      <c r="H26" s="35">
        <v>8</v>
      </c>
      <c r="I26" s="40">
        <v>0.05</v>
      </c>
      <c r="J26" s="41">
        <f t="shared" si="5"/>
        <v>0.11874999999999999</v>
      </c>
      <c r="K26" s="71">
        <v>110000</v>
      </c>
      <c r="L26" s="71">
        <v>80198</v>
      </c>
      <c r="M26" s="102">
        <v>0</v>
      </c>
      <c r="N26" s="72">
        <f t="shared" si="1"/>
        <v>110000</v>
      </c>
      <c r="O26" s="72">
        <f t="shared" si="7"/>
        <v>26912.328767123287</v>
      </c>
      <c r="P26" s="72">
        <f t="shared" si="8"/>
        <v>83087.671232876717</v>
      </c>
      <c r="Q26" s="42">
        <v>0.05</v>
      </c>
      <c r="R26" s="44">
        <f t="shared" si="6"/>
        <v>78933.287671232873</v>
      </c>
    </row>
    <row r="27" spans="2:18" x14ac:dyDescent="0.2">
      <c r="B27" s="35">
        <v>23</v>
      </c>
      <c r="C27" s="35" t="s">
        <v>340</v>
      </c>
      <c r="D27" s="50" t="s">
        <v>542</v>
      </c>
      <c r="E27" s="134">
        <v>44099</v>
      </c>
      <c r="F27" s="59">
        <v>44657</v>
      </c>
      <c r="G27" s="60">
        <f t="shared" si="4"/>
        <v>1.5287671232876712</v>
      </c>
      <c r="H27" s="35">
        <v>8</v>
      </c>
      <c r="I27" s="40">
        <v>0.05</v>
      </c>
      <c r="J27" s="41">
        <f t="shared" si="5"/>
        <v>0.11874999999999999</v>
      </c>
      <c r="K27" s="71">
        <v>70875</v>
      </c>
      <c r="L27" s="71">
        <v>61424</v>
      </c>
      <c r="M27" s="102">
        <v>0</v>
      </c>
      <c r="N27" s="72">
        <f t="shared" si="1"/>
        <v>70875</v>
      </c>
      <c r="O27" s="72">
        <f t="shared" si="7"/>
        <v>12866.725171232876</v>
      </c>
      <c r="P27" s="72">
        <f t="shared" si="8"/>
        <v>58008.274828767127</v>
      </c>
      <c r="Q27" s="42">
        <v>0.05</v>
      </c>
      <c r="R27" s="44">
        <f t="shared" si="6"/>
        <v>55107.861087328769</v>
      </c>
    </row>
    <row r="28" spans="2:18" x14ac:dyDescent="0.2">
      <c r="B28" s="35">
        <v>24</v>
      </c>
      <c r="C28" s="35" t="s">
        <v>340</v>
      </c>
      <c r="D28" s="50" t="s">
        <v>156</v>
      </c>
      <c r="E28" s="134">
        <v>44280</v>
      </c>
      <c r="F28" s="59">
        <v>44657</v>
      </c>
      <c r="G28" s="60">
        <f t="shared" si="4"/>
        <v>1.0328767123287672</v>
      </c>
      <c r="H28" s="35">
        <v>8</v>
      </c>
      <c r="I28" s="40">
        <v>0.05</v>
      </c>
      <c r="J28" s="41">
        <f t="shared" si="5"/>
        <v>0.11874999999999999</v>
      </c>
      <c r="K28" s="71">
        <v>25000</v>
      </c>
      <c r="L28" s="71">
        <v>24876</v>
      </c>
      <c r="M28" s="102">
        <v>0</v>
      </c>
      <c r="N28" s="72">
        <f t="shared" si="1"/>
        <v>25000</v>
      </c>
      <c r="O28" s="72">
        <f t="shared" si="7"/>
        <v>3066.3527397260277</v>
      </c>
      <c r="P28" s="72">
        <f t="shared" si="8"/>
        <v>21933.647260273974</v>
      </c>
      <c r="Q28" s="42">
        <v>0.05</v>
      </c>
      <c r="R28" s="44">
        <f t="shared" si="6"/>
        <v>20836.964897260274</v>
      </c>
    </row>
    <row r="29" spans="2:18" s="76" customFormat="1" x14ac:dyDescent="0.2">
      <c r="B29" s="155" t="s">
        <v>17</v>
      </c>
      <c r="C29" s="155"/>
      <c r="D29" s="155"/>
      <c r="E29" s="155"/>
      <c r="F29" s="155"/>
      <c r="G29" s="155"/>
      <c r="H29" s="155"/>
      <c r="I29" s="155"/>
      <c r="J29" s="155"/>
      <c r="K29" s="103">
        <f>SUM(K5:K28)</f>
        <v>6163431.3799999999</v>
      </c>
      <c r="L29" s="103">
        <f>SUM(L5:L28)</f>
        <v>2549068.38</v>
      </c>
      <c r="M29" s="104"/>
      <c r="N29" s="103">
        <f>SUM(N5:N28)</f>
        <v>6163431.3799999999</v>
      </c>
      <c r="O29" s="103">
        <f>SUM(O5:O28)</f>
        <v>3583520.7803712338</v>
      </c>
      <c r="P29" s="103">
        <f>SUM(P5:P28)</f>
        <v>2714005.8862575334</v>
      </c>
      <c r="Q29" s="8"/>
      <c r="R29" s="103">
        <f>SUM(R5:R28)</f>
        <v>2649705.420701507</v>
      </c>
    </row>
    <row r="30" spans="2:18" x14ac:dyDescent="0.2">
      <c r="D30" s="25"/>
    </row>
    <row r="31" spans="2:18" x14ac:dyDescent="0.2">
      <c r="D31" s="21"/>
    </row>
    <row r="32" spans="2:18" x14ac:dyDescent="0.2">
      <c r="D32" s="21"/>
    </row>
    <row r="33" spans="4:4" x14ac:dyDescent="0.2">
      <c r="D33" s="22"/>
    </row>
  </sheetData>
  <autoFilter ref="B4:R29" xr:uid="{3EF6E0E7-E553-4884-8996-F4CD4A3B37D8}"/>
  <mergeCells count="2">
    <mergeCell ref="B3:R3"/>
    <mergeCell ref="B29:J2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Q7"/>
  <sheetViews>
    <sheetView workbookViewId="0">
      <selection activeCell="B3" sqref="B3:Q3"/>
    </sheetView>
  </sheetViews>
  <sheetFormatPr defaultRowHeight="12.75" x14ac:dyDescent="0.2"/>
  <cols>
    <col min="2" max="2" width="9.28515625" bestFit="1" customWidth="1"/>
    <col min="3" max="3" width="56.5703125" customWidth="1"/>
    <col min="4" max="4" width="14.42578125" customWidth="1"/>
    <col min="5" max="5" width="16.7109375" bestFit="1" customWidth="1"/>
    <col min="6" max="6" width="11.7109375" bestFit="1" customWidth="1"/>
    <col min="7" max="7" width="17.28515625" customWidth="1"/>
    <col min="8" max="8" width="9.28515625" bestFit="1" customWidth="1"/>
    <col min="9" max="9" width="13" customWidth="1"/>
    <col min="10" max="10" width="14.140625" customWidth="1"/>
    <col min="11" max="11" width="14.5703125" customWidth="1"/>
    <col min="12" max="12" width="8.7109375" customWidth="1"/>
    <col min="13" max="13" width="19.7109375" customWidth="1"/>
    <col min="14" max="14" width="13.28515625" customWidth="1"/>
    <col min="15" max="15" width="17.28515625" customWidth="1"/>
    <col min="16" max="16" width="12.42578125" customWidth="1"/>
    <col min="17" max="17" width="13.42578125" bestFit="1" customWidth="1"/>
  </cols>
  <sheetData>
    <row r="3" spans="2:17" ht="15" customHeight="1" x14ac:dyDescent="0.2">
      <c r="B3" s="156" t="s">
        <v>487</v>
      </c>
      <c r="C3" s="156"/>
      <c r="D3" s="156"/>
      <c r="E3" s="156"/>
      <c r="F3" s="156"/>
      <c r="G3" s="156"/>
      <c r="H3" s="156"/>
      <c r="I3" s="156"/>
      <c r="J3" s="156"/>
      <c r="K3" s="156"/>
      <c r="L3" s="156"/>
      <c r="M3" s="156"/>
      <c r="N3" s="156"/>
      <c r="O3" s="156"/>
      <c r="P3" s="156"/>
      <c r="Q3" s="156"/>
    </row>
    <row r="4" spans="2:17" ht="60" x14ac:dyDescent="0.2">
      <c r="B4" s="29" t="s">
        <v>18</v>
      </c>
      <c r="C4" s="29" t="s">
        <v>19</v>
      </c>
      <c r="D4" s="29" t="s">
        <v>20</v>
      </c>
      <c r="E4" s="29" t="s">
        <v>8</v>
      </c>
      <c r="F4" s="29" t="s">
        <v>29</v>
      </c>
      <c r="G4" s="29" t="s">
        <v>30</v>
      </c>
      <c r="H4" s="29" t="s">
        <v>21</v>
      </c>
      <c r="I4" s="29" t="s">
        <v>22</v>
      </c>
      <c r="J4" s="34" t="s">
        <v>23</v>
      </c>
      <c r="K4" s="34" t="s">
        <v>24</v>
      </c>
      <c r="L4" s="99" t="s">
        <v>12</v>
      </c>
      <c r="M4" s="101" t="s">
        <v>451</v>
      </c>
      <c r="N4" s="34" t="s">
        <v>25</v>
      </c>
      <c r="O4" s="34" t="s">
        <v>26</v>
      </c>
      <c r="P4" s="58" t="s">
        <v>27</v>
      </c>
      <c r="Q4" s="34" t="s">
        <v>28</v>
      </c>
    </row>
    <row r="5" spans="2:17" x14ac:dyDescent="0.2">
      <c r="B5" s="35">
        <v>1</v>
      </c>
      <c r="C5" s="49" t="s">
        <v>306</v>
      </c>
      <c r="D5" s="73">
        <v>43426</v>
      </c>
      <c r="E5" s="59">
        <v>44657</v>
      </c>
      <c r="F5" s="60">
        <f>(E5-D5)/365</f>
        <v>3.3726027397260272</v>
      </c>
      <c r="G5" s="35">
        <v>8</v>
      </c>
      <c r="H5" s="40">
        <v>0.05</v>
      </c>
      <c r="I5" s="41">
        <f>(1-H5)/G5</f>
        <v>0.11874999999999999</v>
      </c>
      <c r="J5" s="72">
        <v>568582.05000000005</v>
      </c>
      <c r="K5" s="72">
        <v>409428.05000000005</v>
      </c>
      <c r="L5" s="42">
        <v>0</v>
      </c>
      <c r="M5" s="72">
        <f>J5*(1+L5)</f>
        <v>568582.05000000005</v>
      </c>
      <c r="N5" s="72">
        <f>M5*I5*F5</f>
        <v>227715.16382619861</v>
      </c>
      <c r="O5" s="72">
        <f>MAX(M5-N5,0)</f>
        <v>340866.88617380144</v>
      </c>
      <c r="P5" s="42">
        <v>0.05</v>
      </c>
      <c r="Q5" s="44">
        <f>IF(K5&lt;=0,0,IF(O5&lt;H5*J5,H5*J5,O5*(1-P5)))</f>
        <v>323823.54186511133</v>
      </c>
    </row>
    <row r="6" spans="2:17" x14ac:dyDescent="0.2">
      <c r="B6" s="35">
        <v>2</v>
      </c>
      <c r="C6" s="49" t="s">
        <v>307</v>
      </c>
      <c r="D6" s="59">
        <v>43466</v>
      </c>
      <c r="E6" s="59">
        <v>44657</v>
      </c>
      <c r="F6" s="60">
        <f t="shared" ref="F6" si="0">(E6-D6)/365</f>
        <v>3.2630136986301368</v>
      </c>
      <c r="G6" s="35">
        <v>8</v>
      </c>
      <c r="H6" s="40">
        <v>0.05</v>
      </c>
      <c r="I6" s="41">
        <f t="shared" ref="I6" si="1">(1-H6)/G6</f>
        <v>0.11874999999999999</v>
      </c>
      <c r="J6" s="72">
        <v>1166406.25</v>
      </c>
      <c r="K6" s="72">
        <v>855100.25</v>
      </c>
      <c r="L6" s="42">
        <v>0</v>
      </c>
      <c r="M6" s="72">
        <f>J6*(1+L6)</f>
        <v>1166406.25</v>
      </c>
      <c r="N6" s="72">
        <f>M6*I6*F6</f>
        <v>451962.4491652397</v>
      </c>
      <c r="O6" s="72">
        <f>MAX(M6-N6,0)</f>
        <v>714443.8008347603</v>
      </c>
      <c r="P6" s="42">
        <v>0.05</v>
      </c>
      <c r="Q6" s="44">
        <f t="shared" ref="Q6" si="2">IF(K6&lt;=0,0,IF(O6&lt;H6*J6,H6*J6,O6*(1-P6)))</f>
        <v>678721.61079302221</v>
      </c>
    </row>
    <row r="7" spans="2:17" x14ac:dyDescent="0.2">
      <c r="B7" s="157" t="s">
        <v>17</v>
      </c>
      <c r="C7" s="157"/>
      <c r="D7" s="157"/>
      <c r="E7" s="157"/>
      <c r="F7" s="157"/>
      <c r="G7" s="157"/>
      <c r="H7" s="157"/>
      <c r="I7" s="157"/>
      <c r="J7" s="68">
        <f>SUM(J5:J6)</f>
        <v>1734988.3</v>
      </c>
      <c r="K7" s="68">
        <f>SUM(K5:K6)</f>
        <v>1264528.3</v>
      </c>
      <c r="L7" s="68"/>
      <c r="M7" s="68">
        <f>SUM(M5:M6)</f>
        <v>1734988.3</v>
      </c>
      <c r="N7" s="68">
        <f t="shared" ref="N7:O7" si="3">SUM(N5:N6)</f>
        <v>679677.61299143825</v>
      </c>
      <c r="O7" s="68">
        <f t="shared" si="3"/>
        <v>1055310.6870085618</v>
      </c>
      <c r="P7" s="74"/>
      <c r="Q7" s="68">
        <f>SUM(Q5:Q6)</f>
        <v>1002545.1526581335</v>
      </c>
    </row>
  </sheetData>
  <mergeCells count="2">
    <mergeCell ref="B3:Q3"/>
    <mergeCell ref="B7:I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D5:M23"/>
  <sheetViews>
    <sheetView workbookViewId="0">
      <selection activeCell="D15" sqref="D15:J15"/>
    </sheetView>
  </sheetViews>
  <sheetFormatPr defaultRowHeight="12.75" x14ac:dyDescent="0.2"/>
  <cols>
    <col min="4" max="4" width="6.5703125" customWidth="1"/>
    <col min="5" max="5" width="27.7109375" customWidth="1"/>
    <col min="6" max="6" width="9.7109375" bestFit="1" customWidth="1"/>
    <col min="7" max="7" width="20.42578125" bestFit="1" customWidth="1"/>
    <col min="8" max="8" width="19" bestFit="1" customWidth="1"/>
    <col min="9" max="9" width="19.5703125" customWidth="1"/>
    <col min="10" max="10" width="21.7109375" customWidth="1"/>
    <col min="11" max="11" width="11.85546875" bestFit="1" customWidth="1"/>
    <col min="13" max="13" width="13.5703125" bestFit="1" customWidth="1"/>
  </cols>
  <sheetData>
    <row r="5" spans="4:13" ht="48" customHeight="1" x14ac:dyDescent="0.2">
      <c r="D5" s="158" t="s">
        <v>486</v>
      </c>
      <c r="E5" s="159"/>
      <c r="F5" s="159"/>
      <c r="G5" s="159"/>
      <c r="H5" s="159"/>
      <c r="I5" s="159"/>
      <c r="J5" s="160"/>
    </row>
    <row r="6" spans="4:13" ht="45" x14ac:dyDescent="0.2">
      <c r="D6" s="10" t="s">
        <v>18</v>
      </c>
      <c r="E6" s="10" t="s">
        <v>31</v>
      </c>
      <c r="F6" s="10" t="s">
        <v>32</v>
      </c>
      <c r="G6" s="1" t="s">
        <v>23</v>
      </c>
      <c r="H6" s="1" t="s">
        <v>24</v>
      </c>
      <c r="I6" s="1" t="s">
        <v>33</v>
      </c>
      <c r="J6" s="10" t="s">
        <v>28</v>
      </c>
    </row>
    <row r="7" spans="4:13" ht="15" x14ac:dyDescent="0.2">
      <c r="D7" s="11">
        <v>1</v>
      </c>
      <c r="E7" s="13" t="s">
        <v>1</v>
      </c>
      <c r="F7" s="14" t="s">
        <v>481</v>
      </c>
      <c r="G7" s="15">
        <f>'Plant and Machinery'!L433</f>
        <v>167642138.03999999</v>
      </c>
      <c r="H7" s="15">
        <f>'Plant and Machinery'!M433</f>
        <v>117537069.13800175</v>
      </c>
      <c r="I7" s="15">
        <f>'Plant and Machinery'!O433</f>
        <v>173591390.43077943</v>
      </c>
      <c r="J7" s="15">
        <f>'Plant and Machinery'!S433</f>
        <v>99651901.530890197</v>
      </c>
      <c r="K7" s="115"/>
    </row>
    <row r="8" spans="4:13" ht="15" x14ac:dyDescent="0.2">
      <c r="D8" s="11">
        <v>2</v>
      </c>
      <c r="E8" s="13" t="s">
        <v>564</v>
      </c>
      <c r="F8" s="14" t="s">
        <v>34</v>
      </c>
      <c r="G8" s="15">
        <f>'FURNITUE AND FIXTURES'!K24</f>
        <v>859324.93</v>
      </c>
      <c r="H8" s="15">
        <f>'FURNITUE AND FIXTURES'!L24</f>
        <v>538312.93000000005</v>
      </c>
      <c r="I8" s="15">
        <f>'FURNITUE AND FIXTURES'!N24</f>
        <v>859324.93</v>
      </c>
      <c r="J8" s="15">
        <f>'FURNITUE AND FIXTURES'!R24</f>
        <v>327898.3300175342</v>
      </c>
      <c r="K8" s="115"/>
    </row>
    <row r="9" spans="4:13" ht="15" x14ac:dyDescent="0.2">
      <c r="D9" s="11">
        <v>3</v>
      </c>
      <c r="E9" s="13" t="s">
        <v>38</v>
      </c>
      <c r="F9" s="14" t="s">
        <v>35</v>
      </c>
      <c r="G9" s="15">
        <f>'ELEC. INSTALLATION'!K48</f>
        <v>21310518.170000002</v>
      </c>
      <c r="H9" s="15">
        <f>'ELEC. INSTALLATION'!L48</f>
        <v>13158160.169999998</v>
      </c>
      <c r="I9" s="15">
        <f>'ELEC. INSTALLATION'!N48</f>
        <v>21838583.795000002</v>
      </c>
      <c r="J9" s="15">
        <f>'ELEC. INSTALLATION'!R48</f>
        <v>13448241.144391693</v>
      </c>
      <c r="K9" s="115"/>
    </row>
    <row r="10" spans="4:13" ht="15" x14ac:dyDescent="0.2">
      <c r="D10" s="11">
        <v>4</v>
      </c>
      <c r="E10" s="13" t="s">
        <v>2</v>
      </c>
      <c r="F10" s="14" t="s">
        <v>479</v>
      </c>
      <c r="G10" s="15">
        <f>'OFFICE EQUIPMENT'!L20</f>
        <v>1342297.23</v>
      </c>
      <c r="H10" s="15">
        <f>'OFFICE EQUIPMENT'!M20</f>
        <v>757709.2300000001</v>
      </c>
      <c r="I10" s="15">
        <f>'OFFICE EQUIPMENT'!O20</f>
        <v>1346040.4508</v>
      </c>
      <c r="J10" s="15">
        <f>'OFFICE EQUIPMENT'!S20</f>
        <v>641640.9062230821</v>
      </c>
      <c r="K10" s="115"/>
    </row>
    <row r="11" spans="4:13" ht="15" x14ac:dyDescent="0.2">
      <c r="D11" s="11">
        <v>5</v>
      </c>
      <c r="E11" s="13" t="s">
        <v>3</v>
      </c>
      <c r="F11" s="14" t="s">
        <v>36</v>
      </c>
      <c r="G11" s="15">
        <f>COMPUTER!L98</f>
        <v>3314055.7</v>
      </c>
      <c r="H11" s="15">
        <f>COMPUTER!M98</f>
        <v>975408.93050000002</v>
      </c>
      <c r="I11" s="15">
        <f>COMPUTER!O98</f>
        <v>3314055.7</v>
      </c>
      <c r="J11" s="15">
        <f>COMPUTER!S98</f>
        <v>860758.05276395881</v>
      </c>
      <c r="K11" s="115"/>
    </row>
    <row r="12" spans="4:13" ht="15" x14ac:dyDescent="0.2">
      <c r="D12" s="11">
        <v>6</v>
      </c>
      <c r="E12" s="13" t="s">
        <v>480</v>
      </c>
      <c r="F12" s="14" t="s">
        <v>37</v>
      </c>
      <c r="G12" s="15">
        <f>'Lab equip'!K29</f>
        <v>6163431.3799999999</v>
      </c>
      <c r="H12" s="15">
        <f>'Lab equip'!L29</f>
        <v>2549068.38</v>
      </c>
      <c r="I12" s="15">
        <f>'Lab equip'!N29</f>
        <v>6163431.3799999999</v>
      </c>
      <c r="J12" s="15">
        <f>'Lab equip'!R29</f>
        <v>2649705.420701507</v>
      </c>
      <c r="K12" s="115"/>
    </row>
    <row r="13" spans="4:13" ht="15" x14ac:dyDescent="0.2">
      <c r="D13" s="11">
        <v>7</v>
      </c>
      <c r="E13" s="13" t="s">
        <v>4</v>
      </c>
      <c r="F13" s="14" t="s">
        <v>39</v>
      </c>
      <c r="G13" s="15">
        <f>Vehicles!J7</f>
        <v>1734988.3</v>
      </c>
      <c r="H13" s="15">
        <f>Vehicles!K7</f>
        <v>1264528.3</v>
      </c>
      <c r="I13" s="15">
        <f>Vehicles!M7</f>
        <v>1734988.3</v>
      </c>
      <c r="J13" s="15">
        <f>Vehicles!Q7</f>
        <v>1002545.1526581335</v>
      </c>
      <c r="K13" s="115"/>
    </row>
    <row r="14" spans="4:13" ht="15" x14ac:dyDescent="0.2">
      <c r="D14" s="161" t="s">
        <v>17</v>
      </c>
      <c r="E14" s="162"/>
      <c r="F14" s="163"/>
      <c r="G14" s="9">
        <f>SUM(G7:G13)</f>
        <v>202366753.74999997</v>
      </c>
      <c r="H14" s="9">
        <f>SUM(H7:H13)</f>
        <v>136780257.07850179</v>
      </c>
      <c r="I14" s="9">
        <f>SUM(I7:I13)</f>
        <v>208847814.98657942</v>
      </c>
      <c r="J14" s="9">
        <f>SUM(J7:J13)</f>
        <v>118582690.5376461</v>
      </c>
      <c r="K14" s="115"/>
      <c r="M14" s="115">
        <f>H14-J14</f>
        <v>18197566.540855691</v>
      </c>
    </row>
    <row r="15" spans="4:13" ht="15" x14ac:dyDescent="0.2">
      <c r="D15" s="166" t="s">
        <v>41</v>
      </c>
      <c r="E15" s="166"/>
      <c r="F15" s="166"/>
      <c r="G15" s="166"/>
      <c r="H15" s="166"/>
      <c r="I15" s="166"/>
      <c r="J15" s="166"/>
    </row>
    <row r="16" spans="4:13" ht="30" customHeight="1" x14ac:dyDescent="0.2">
      <c r="D16" s="165" t="s">
        <v>563</v>
      </c>
      <c r="E16" s="165"/>
      <c r="F16" s="165"/>
      <c r="G16" s="165"/>
      <c r="H16" s="165"/>
      <c r="I16" s="165"/>
      <c r="J16" s="165"/>
    </row>
    <row r="17" spans="4:10" ht="30" customHeight="1" x14ac:dyDescent="0.2">
      <c r="D17" s="165" t="s">
        <v>42</v>
      </c>
      <c r="E17" s="165"/>
      <c r="F17" s="165"/>
      <c r="G17" s="165"/>
      <c r="H17" s="165"/>
      <c r="I17" s="165"/>
      <c r="J17" s="165"/>
    </row>
    <row r="18" spans="4:10" ht="48.75" customHeight="1" x14ac:dyDescent="0.2">
      <c r="D18" s="167" t="s">
        <v>482</v>
      </c>
      <c r="E18" s="168"/>
      <c r="F18" s="168"/>
      <c r="G18" s="168"/>
      <c r="H18" s="168"/>
      <c r="I18" s="168"/>
      <c r="J18" s="169"/>
    </row>
    <row r="19" spans="4:10" ht="34.5" customHeight="1" x14ac:dyDescent="0.2">
      <c r="D19" s="167" t="s">
        <v>570</v>
      </c>
      <c r="E19" s="168"/>
      <c r="F19" s="168"/>
      <c r="G19" s="168"/>
      <c r="H19" s="168"/>
      <c r="I19" s="168"/>
      <c r="J19" s="169"/>
    </row>
    <row r="20" spans="4:10" ht="30.75" customHeight="1" x14ac:dyDescent="0.2">
      <c r="D20" s="167" t="s">
        <v>483</v>
      </c>
      <c r="E20" s="168"/>
      <c r="F20" s="168"/>
      <c r="G20" s="168"/>
      <c r="H20" s="168"/>
      <c r="I20" s="168"/>
      <c r="J20" s="169"/>
    </row>
    <row r="21" spans="4:10" ht="45" customHeight="1" x14ac:dyDescent="0.2">
      <c r="D21" s="165" t="s">
        <v>43</v>
      </c>
      <c r="E21" s="165"/>
      <c r="F21" s="165"/>
      <c r="G21" s="165"/>
      <c r="H21" s="165"/>
      <c r="I21" s="165"/>
      <c r="J21" s="165"/>
    </row>
    <row r="22" spans="4:10" ht="15" x14ac:dyDescent="0.2">
      <c r="D22" s="167" t="s">
        <v>484</v>
      </c>
      <c r="E22" s="168"/>
      <c r="F22" s="168"/>
      <c r="G22" s="168"/>
      <c r="H22" s="168"/>
      <c r="I22" s="168"/>
      <c r="J22" s="169"/>
    </row>
    <row r="23" spans="4:10" ht="33" customHeight="1" x14ac:dyDescent="0.2">
      <c r="D23" s="164" t="s">
        <v>485</v>
      </c>
      <c r="E23" s="164"/>
      <c r="F23" s="164"/>
      <c r="G23" s="164"/>
      <c r="H23" s="164"/>
      <c r="I23" s="164"/>
      <c r="J23" s="164"/>
    </row>
  </sheetData>
  <mergeCells count="11">
    <mergeCell ref="D5:J5"/>
    <mergeCell ref="D14:F14"/>
    <mergeCell ref="D23:J23"/>
    <mergeCell ref="D17:J17"/>
    <mergeCell ref="D15:J15"/>
    <mergeCell ref="D16:J16"/>
    <mergeCell ref="D22:J22"/>
    <mergeCell ref="D18:J18"/>
    <mergeCell ref="D20:J20"/>
    <mergeCell ref="D21:J21"/>
    <mergeCell ref="D19:J19"/>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E5:W83"/>
  <sheetViews>
    <sheetView topLeftCell="D1" workbookViewId="0">
      <selection activeCell="M45" sqref="M45:O46"/>
    </sheetView>
  </sheetViews>
  <sheetFormatPr defaultRowHeight="12.75" x14ac:dyDescent="0.2"/>
  <cols>
    <col min="5" max="5" width="10.5703125" customWidth="1"/>
    <col min="6" max="6" width="9.42578125" customWidth="1"/>
    <col min="7" max="7" width="9.140625" style="96"/>
    <col min="11" max="11" width="9.140625" style="96"/>
    <col min="15" max="15" width="8.42578125" style="96" bestFit="1" customWidth="1"/>
  </cols>
  <sheetData>
    <row r="5" spans="5:23" ht="13.5" thickBot="1" x14ac:dyDescent="0.25">
      <c r="E5" s="170" t="s">
        <v>454</v>
      </c>
      <c r="F5" s="170"/>
      <c r="G5" s="170"/>
      <c r="I5" s="176" t="s">
        <v>455</v>
      </c>
      <c r="J5" s="177"/>
      <c r="M5" s="170" t="s">
        <v>457</v>
      </c>
      <c r="N5" s="173"/>
      <c r="Q5" s="170" t="s">
        <v>458</v>
      </c>
      <c r="R5" s="173"/>
      <c r="U5" s="170" t="s">
        <v>459</v>
      </c>
      <c r="V5" s="173"/>
    </row>
    <row r="6" spans="5:23" ht="26.25" thickBot="1" x14ac:dyDescent="0.25">
      <c r="E6" s="108" t="s">
        <v>452</v>
      </c>
      <c r="F6" s="108" t="s">
        <v>453</v>
      </c>
      <c r="G6" s="108" t="s">
        <v>456</v>
      </c>
      <c r="I6" s="108" t="s">
        <v>452</v>
      </c>
      <c r="J6" s="108" t="s">
        <v>453</v>
      </c>
      <c r="K6" s="111" t="s">
        <v>456</v>
      </c>
      <c r="M6" s="108" t="s">
        <v>452</v>
      </c>
      <c r="N6" s="108" t="s">
        <v>453</v>
      </c>
      <c r="O6" s="111" t="s">
        <v>456</v>
      </c>
      <c r="Q6" s="108" t="s">
        <v>452</v>
      </c>
      <c r="R6" s="108" t="s">
        <v>453</v>
      </c>
      <c r="S6" s="111" t="s">
        <v>456</v>
      </c>
      <c r="U6" s="108" t="s">
        <v>452</v>
      </c>
      <c r="V6" s="108" t="s">
        <v>453</v>
      </c>
      <c r="W6" s="111" t="s">
        <v>456</v>
      </c>
    </row>
    <row r="7" spans="5:23" ht="13.5" thickBot="1" x14ac:dyDescent="0.25">
      <c r="E7" s="109">
        <v>2020</v>
      </c>
      <c r="F7" s="110">
        <v>112.6</v>
      </c>
      <c r="G7" s="96">
        <f>($F$7-F7)/F7</f>
        <v>0</v>
      </c>
      <c r="I7" s="109">
        <v>2020</v>
      </c>
      <c r="J7" s="110">
        <v>109.6</v>
      </c>
      <c r="K7" s="96">
        <f>($J$7-J7)/J7</f>
        <v>0</v>
      </c>
      <c r="M7" s="109">
        <v>2020</v>
      </c>
      <c r="N7" s="110">
        <v>124.5</v>
      </c>
      <c r="O7" s="96">
        <f>($N$7-N7)/N7</f>
        <v>0</v>
      </c>
      <c r="Q7" s="109">
        <v>2020</v>
      </c>
      <c r="R7" s="110">
        <v>117.2</v>
      </c>
      <c r="S7" s="96">
        <f>($R$7-R7)/R7</f>
        <v>0</v>
      </c>
      <c r="U7" s="109">
        <v>2020</v>
      </c>
      <c r="V7" s="110">
        <v>106.8</v>
      </c>
      <c r="W7" s="96">
        <f>($V$7-V7)/V7</f>
        <v>0</v>
      </c>
    </row>
    <row r="8" spans="5:23" ht="13.5" thickBot="1" x14ac:dyDescent="0.25">
      <c r="E8" s="109">
        <v>2019</v>
      </c>
      <c r="F8" s="110">
        <v>112.6</v>
      </c>
      <c r="G8" s="96">
        <f t="shared" ref="G8:G15" si="0">($F$7-F8)/F8</f>
        <v>0</v>
      </c>
      <c r="I8" s="109">
        <v>2019</v>
      </c>
      <c r="J8" s="110">
        <v>109.3</v>
      </c>
      <c r="K8" s="96">
        <f t="shared" ref="K8:K15" si="1">($J$7-J8)/J8</f>
        <v>2.7447392497712457E-3</v>
      </c>
      <c r="M8" s="109">
        <v>2019</v>
      </c>
      <c r="N8" s="110">
        <v>119.9</v>
      </c>
      <c r="O8" s="96">
        <f t="shared" ref="O8:O14" si="2">($N$7-N8)/N8</f>
        <v>3.8365304420350244E-2</v>
      </c>
      <c r="Q8" s="109">
        <v>2019</v>
      </c>
      <c r="R8" s="110">
        <v>116.7</v>
      </c>
      <c r="S8" s="96">
        <f t="shared" ref="S8:S14" si="3">($R$7-R8)/R8</f>
        <v>4.2844901456726651E-3</v>
      </c>
      <c r="U8" s="109">
        <v>2019</v>
      </c>
      <c r="V8" s="110">
        <v>103.1</v>
      </c>
      <c r="W8" s="96">
        <f t="shared" ref="W8:W14" si="4">($V$7-V8)/V8</f>
        <v>3.5887487875848723E-2</v>
      </c>
    </row>
    <row r="9" spans="5:23" ht="13.5" thickBot="1" x14ac:dyDescent="0.25">
      <c r="E9" s="109">
        <v>2018</v>
      </c>
      <c r="F9" s="110">
        <v>112</v>
      </c>
      <c r="G9" s="96">
        <f t="shared" si="0"/>
        <v>5.357142857142806E-3</v>
      </c>
      <c r="I9" s="109">
        <v>2018</v>
      </c>
      <c r="J9" s="110">
        <v>108.5</v>
      </c>
      <c r="K9" s="96">
        <f t="shared" si="1"/>
        <v>1.0138248847926214E-2</v>
      </c>
      <c r="M9" s="109">
        <v>2018</v>
      </c>
      <c r="N9" s="110">
        <v>117.2</v>
      </c>
      <c r="O9" s="96">
        <f t="shared" si="2"/>
        <v>6.2286689419795198E-2</v>
      </c>
      <c r="Q9" s="109">
        <v>2018</v>
      </c>
      <c r="R9" s="110">
        <v>115</v>
      </c>
      <c r="S9" s="96">
        <f t="shared" si="3"/>
        <v>1.9130434782608719E-2</v>
      </c>
      <c r="U9" s="109">
        <v>2018</v>
      </c>
      <c r="V9" s="110">
        <v>99.4</v>
      </c>
      <c r="W9" s="96">
        <f t="shared" si="4"/>
        <v>7.4446680080482802E-2</v>
      </c>
    </row>
    <row r="10" spans="5:23" ht="13.5" thickBot="1" x14ac:dyDescent="0.25">
      <c r="E10" s="109">
        <v>2017</v>
      </c>
      <c r="F10" s="110">
        <v>109.6</v>
      </c>
      <c r="G10" s="96">
        <f t="shared" si="0"/>
        <v>2.7372262773722629E-2</v>
      </c>
      <c r="I10" s="109">
        <v>2017</v>
      </c>
      <c r="J10" s="110">
        <v>104.3</v>
      </c>
      <c r="K10" s="96">
        <f t="shared" si="1"/>
        <v>5.0814956855225288E-2</v>
      </c>
      <c r="M10" s="109">
        <v>2017</v>
      </c>
      <c r="N10" s="110">
        <v>114.7</v>
      </c>
      <c r="O10" s="96">
        <f t="shared" si="2"/>
        <v>8.544027898866606E-2</v>
      </c>
      <c r="Q10" s="109">
        <v>2017</v>
      </c>
      <c r="R10" s="110">
        <v>112.6</v>
      </c>
      <c r="S10" s="96">
        <f t="shared" si="3"/>
        <v>4.0852575488454786E-2</v>
      </c>
      <c r="U10" s="109">
        <v>2017</v>
      </c>
      <c r="V10" s="110">
        <v>99.6</v>
      </c>
      <c r="W10" s="96">
        <f t="shared" si="4"/>
        <v>7.2289156626506063E-2</v>
      </c>
    </row>
    <row r="11" spans="5:23" ht="13.5" thickBot="1" x14ac:dyDescent="0.25">
      <c r="E11" s="109">
        <v>2016</v>
      </c>
      <c r="F11" s="110">
        <v>107.6</v>
      </c>
      <c r="G11" s="96">
        <f t="shared" si="0"/>
        <v>4.6468401486988851E-2</v>
      </c>
      <c r="I11" s="109">
        <v>2016</v>
      </c>
      <c r="J11" s="110">
        <v>102.8</v>
      </c>
      <c r="K11" s="96">
        <f t="shared" si="1"/>
        <v>6.6147859922178961E-2</v>
      </c>
      <c r="M11" s="109">
        <v>2016</v>
      </c>
      <c r="N11" s="110">
        <v>112.8</v>
      </c>
      <c r="O11" s="96">
        <f t="shared" si="2"/>
        <v>0.10372340425531917</v>
      </c>
      <c r="Q11" s="109">
        <v>2016</v>
      </c>
      <c r="R11" s="110">
        <v>108.8</v>
      </c>
      <c r="S11" s="96">
        <f t="shared" si="3"/>
        <v>7.7205882352941235E-2</v>
      </c>
      <c r="U11" s="109">
        <v>2016</v>
      </c>
      <c r="V11" s="110">
        <v>101.7</v>
      </c>
      <c r="W11" s="96">
        <f t="shared" si="4"/>
        <v>5.0147492625368675E-2</v>
      </c>
    </row>
    <row r="12" spans="5:23" ht="13.5" thickBot="1" x14ac:dyDescent="0.25">
      <c r="E12" s="109">
        <v>2015</v>
      </c>
      <c r="F12" s="110">
        <v>107.1</v>
      </c>
      <c r="G12" s="96">
        <f t="shared" si="0"/>
        <v>5.1353874883286653E-2</v>
      </c>
      <c r="I12" s="109">
        <v>2015</v>
      </c>
      <c r="J12" s="110">
        <v>104.8</v>
      </c>
      <c r="K12" s="96">
        <f t="shared" si="1"/>
        <v>4.5801526717557224E-2</v>
      </c>
      <c r="M12" s="109">
        <v>2015</v>
      </c>
      <c r="N12" s="110">
        <v>111.5</v>
      </c>
      <c r="O12" s="96">
        <f t="shared" si="2"/>
        <v>0.11659192825112108</v>
      </c>
      <c r="Q12" s="109">
        <v>2015</v>
      </c>
      <c r="R12" s="110">
        <v>108.2</v>
      </c>
      <c r="S12" s="96">
        <f t="shared" si="3"/>
        <v>8.3179297597042512E-2</v>
      </c>
      <c r="U12" s="109">
        <v>2015</v>
      </c>
      <c r="V12" s="110">
        <v>106.2</v>
      </c>
      <c r="W12" s="96">
        <f t="shared" si="4"/>
        <v>5.64971751412424E-3</v>
      </c>
    </row>
    <row r="13" spans="5:23" ht="13.5" thickBot="1" x14ac:dyDescent="0.25">
      <c r="E13" s="109">
        <v>2014</v>
      </c>
      <c r="F13" s="110">
        <v>103</v>
      </c>
      <c r="G13" s="96">
        <f t="shared" si="0"/>
        <v>9.3203883495145579E-2</v>
      </c>
      <c r="I13" s="109">
        <v>2014</v>
      </c>
      <c r="J13" s="110">
        <v>111.5</v>
      </c>
      <c r="K13" s="96">
        <f t="shared" si="1"/>
        <v>-1.7040358744394669E-2</v>
      </c>
      <c r="M13" s="109">
        <v>2014</v>
      </c>
      <c r="N13" s="110">
        <v>108.4</v>
      </c>
      <c r="O13" s="96">
        <f t="shared" si="2"/>
        <v>0.14852398523985233</v>
      </c>
      <c r="Q13" s="109">
        <v>2014</v>
      </c>
      <c r="R13" s="110">
        <v>106.1</v>
      </c>
      <c r="S13" s="96">
        <f t="shared" si="3"/>
        <v>0.10461828463713486</v>
      </c>
      <c r="U13" s="109">
        <v>2014</v>
      </c>
      <c r="V13" s="110">
        <v>109.8</v>
      </c>
      <c r="W13" s="96">
        <f t="shared" si="4"/>
        <v>-2.7322404371584699E-2</v>
      </c>
    </row>
    <row r="14" spans="5:23" ht="13.5" thickBot="1" x14ac:dyDescent="0.25">
      <c r="E14" s="109">
        <v>2013</v>
      </c>
      <c r="F14" s="110">
        <v>100.8</v>
      </c>
      <c r="G14" s="96">
        <f t="shared" si="0"/>
        <v>0.11706349206349204</v>
      </c>
      <c r="I14" s="109">
        <v>2013</v>
      </c>
      <c r="J14" s="110">
        <v>108.7</v>
      </c>
      <c r="K14" s="96">
        <f t="shared" si="1"/>
        <v>8.2796688132473917E-3</v>
      </c>
      <c r="M14" s="109">
        <v>2013</v>
      </c>
      <c r="N14" s="110">
        <v>103.1</v>
      </c>
      <c r="O14" s="96">
        <f t="shared" si="2"/>
        <v>0.20756547041707088</v>
      </c>
      <c r="Q14" s="109">
        <v>2013</v>
      </c>
      <c r="R14" s="110">
        <v>103.5</v>
      </c>
      <c r="S14" s="96">
        <f t="shared" si="3"/>
        <v>0.13236714975845412</v>
      </c>
      <c r="U14" s="109">
        <v>2013</v>
      </c>
      <c r="V14" s="110">
        <v>98.3</v>
      </c>
      <c r="W14" s="96">
        <f t="shared" si="4"/>
        <v>8.6469989827060029E-2</v>
      </c>
    </row>
    <row r="15" spans="5:23" ht="13.5" thickBot="1" x14ac:dyDescent="0.25">
      <c r="E15" s="109">
        <v>2012</v>
      </c>
      <c r="F15" s="107"/>
      <c r="G15" s="96" t="e">
        <f t="shared" si="0"/>
        <v>#DIV/0!</v>
      </c>
      <c r="I15" s="109">
        <v>2012</v>
      </c>
      <c r="J15" s="107"/>
      <c r="K15" s="96" t="e">
        <f t="shared" si="1"/>
        <v>#DIV/0!</v>
      </c>
      <c r="M15" s="109">
        <v>2012</v>
      </c>
      <c r="N15" s="107"/>
      <c r="Q15" s="109">
        <v>2012</v>
      </c>
      <c r="R15" s="107"/>
      <c r="U15" s="109">
        <v>2012</v>
      </c>
      <c r="V15" s="107"/>
    </row>
    <row r="18" spans="5:23" ht="33" customHeight="1" thickBot="1" x14ac:dyDescent="0.25">
      <c r="E18" s="170" t="s">
        <v>462</v>
      </c>
      <c r="F18" s="170"/>
      <c r="G18" s="170"/>
      <c r="I18" s="170" t="s">
        <v>460</v>
      </c>
      <c r="J18" s="170"/>
      <c r="K18" s="170"/>
      <c r="M18" s="176" t="s">
        <v>461</v>
      </c>
      <c r="N18" s="177"/>
      <c r="Q18" s="178" t="s">
        <v>478</v>
      </c>
      <c r="R18" s="178"/>
      <c r="S18" s="178"/>
      <c r="U18" s="171" t="s">
        <v>463</v>
      </c>
      <c r="V18" s="172"/>
      <c r="W18" s="172"/>
    </row>
    <row r="19" spans="5:23" ht="26.25" thickBot="1" x14ac:dyDescent="0.25">
      <c r="E19" s="108" t="s">
        <v>452</v>
      </c>
      <c r="F19" s="108" t="s">
        <v>453</v>
      </c>
      <c r="G19" s="108" t="s">
        <v>456</v>
      </c>
      <c r="I19" s="108" t="s">
        <v>452</v>
      </c>
      <c r="J19" s="108" t="s">
        <v>453</v>
      </c>
      <c r="K19" s="108" t="s">
        <v>456</v>
      </c>
      <c r="M19" s="108" t="s">
        <v>452</v>
      </c>
      <c r="N19" s="108" t="s">
        <v>453</v>
      </c>
      <c r="O19" s="108" t="s">
        <v>456</v>
      </c>
      <c r="Q19" s="108" t="s">
        <v>452</v>
      </c>
      <c r="R19" s="108" t="s">
        <v>453</v>
      </c>
      <c r="S19" s="108" t="s">
        <v>456</v>
      </c>
      <c r="U19" s="108" t="s">
        <v>452</v>
      </c>
      <c r="V19" s="108" t="s">
        <v>453</v>
      </c>
      <c r="W19" s="108" t="s">
        <v>456</v>
      </c>
    </row>
    <row r="20" spans="5:23" ht="13.5" thickBot="1" x14ac:dyDescent="0.25">
      <c r="E20" s="109">
        <v>2020</v>
      </c>
      <c r="F20" s="110">
        <v>117.8</v>
      </c>
      <c r="G20" s="96">
        <f>($F$20-F20)/F20</f>
        <v>0</v>
      </c>
      <c r="I20" s="109">
        <v>2020</v>
      </c>
      <c r="J20" s="110">
        <v>117.3</v>
      </c>
      <c r="K20" s="96">
        <f>($J$20-J20)/J20</f>
        <v>0</v>
      </c>
      <c r="M20" s="109">
        <v>2020</v>
      </c>
      <c r="N20" s="110">
        <v>81.7</v>
      </c>
      <c r="O20" s="96">
        <f>($N$20-N20)/N20</f>
        <v>0</v>
      </c>
      <c r="Q20" s="109">
        <v>2020</v>
      </c>
      <c r="R20" s="110">
        <v>108.9</v>
      </c>
      <c r="S20" s="96">
        <f>($R$20-R20)/R20</f>
        <v>0</v>
      </c>
      <c r="U20" s="109">
        <v>2020</v>
      </c>
      <c r="V20" s="110">
        <v>112.5</v>
      </c>
      <c r="W20" s="96">
        <f>($V$20-V20)/V20</f>
        <v>0</v>
      </c>
    </row>
    <row r="21" spans="5:23" ht="13.5" thickBot="1" x14ac:dyDescent="0.25">
      <c r="E21" s="109">
        <v>2019</v>
      </c>
      <c r="F21" s="110">
        <v>117.5</v>
      </c>
      <c r="G21" s="96">
        <f t="shared" ref="G21:G27" si="5">($F$20-F21)/F21</f>
        <v>2.5531914893616781E-3</v>
      </c>
      <c r="I21" s="109">
        <v>2019</v>
      </c>
      <c r="J21" s="110">
        <v>112.5</v>
      </c>
      <c r="K21" s="96">
        <f t="shared" ref="K21:K27" si="6">($J$20-J21)/J21</f>
        <v>4.2666666666666644E-2</v>
      </c>
      <c r="M21" s="109">
        <v>2019</v>
      </c>
      <c r="N21" s="110">
        <v>79.2</v>
      </c>
      <c r="O21" s="96">
        <f t="shared" ref="O21:O27" si="7">($N$20-N21)/N21</f>
        <v>3.1565656565656568E-2</v>
      </c>
      <c r="Q21" s="109">
        <v>2019</v>
      </c>
      <c r="R21" s="110">
        <v>108.6</v>
      </c>
      <c r="S21" s="96">
        <f t="shared" ref="S21:S27" si="8">($R$20-R21)/R21</f>
        <v>2.7624309392266242E-3</v>
      </c>
      <c r="U21" s="109">
        <v>2019</v>
      </c>
      <c r="V21" s="110">
        <v>112.1</v>
      </c>
      <c r="W21" s="96">
        <f t="shared" ref="W21:W27" si="9">($V$20-V21)/V21</f>
        <v>3.5682426404996049E-3</v>
      </c>
    </row>
    <row r="22" spans="5:23" ht="13.5" thickBot="1" x14ac:dyDescent="0.25">
      <c r="E22" s="109">
        <v>2018</v>
      </c>
      <c r="F22" s="110">
        <v>118.2</v>
      </c>
      <c r="G22" s="96">
        <f t="shared" si="5"/>
        <v>-3.3840947546531783E-3</v>
      </c>
      <c r="I22" s="109">
        <v>2018</v>
      </c>
      <c r="J22" s="110">
        <v>107.1</v>
      </c>
      <c r="K22" s="96">
        <f t="shared" si="6"/>
        <v>9.5238095238095274E-2</v>
      </c>
      <c r="M22" s="109">
        <v>2018</v>
      </c>
      <c r="N22" s="110">
        <v>78.5</v>
      </c>
      <c r="O22" s="96">
        <f t="shared" si="7"/>
        <v>4.0764331210191122E-2</v>
      </c>
      <c r="Q22" s="109">
        <v>2018</v>
      </c>
      <c r="R22" s="110">
        <v>106.5</v>
      </c>
      <c r="S22" s="96">
        <f t="shared" si="8"/>
        <v>2.2535211267605687E-2</v>
      </c>
      <c r="U22" s="109">
        <v>2018</v>
      </c>
      <c r="V22" s="110">
        <v>113.7</v>
      </c>
      <c r="W22" s="96">
        <f t="shared" si="9"/>
        <v>-1.0554089709762557E-2</v>
      </c>
    </row>
    <row r="23" spans="5:23" ht="13.5" thickBot="1" x14ac:dyDescent="0.25">
      <c r="E23" s="109">
        <v>2017</v>
      </c>
      <c r="F23" s="110">
        <v>117.9</v>
      </c>
      <c r="G23" s="96">
        <f t="shared" si="5"/>
        <v>-8.4817642069557697E-4</v>
      </c>
      <c r="I23" s="109">
        <v>2017</v>
      </c>
      <c r="J23" s="110">
        <v>110.4</v>
      </c>
      <c r="K23" s="96">
        <f t="shared" si="6"/>
        <v>6.2499999999999917E-2</v>
      </c>
      <c r="M23" s="109">
        <v>2017</v>
      </c>
      <c r="N23" s="110">
        <v>77.5</v>
      </c>
      <c r="O23" s="96">
        <f t="shared" si="7"/>
        <v>5.4193548387096814E-2</v>
      </c>
      <c r="Q23" s="109">
        <v>2017</v>
      </c>
      <c r="R23" s="110">
        <v>103.7</v>
      </c>
      <c r="S23" s="96">
        <f t="shared" si="8"/>
        <v>5.0144648023143709E-2</v>
      </c>
      <c r="U23" s="109">
        <v>2017</v>
      </c>
      <c r="V23" s="110">
        <v>109.3</v>
      </c>
      <c r="W23" s="96">
        <f t="shared" si="9"/>
        <v>2.9277218664226924E-2</v>
      </c>
    </row>
    <row r="24" spans="5:23" ht="13.5" thickBot="1" x14ac:dyDescent="0.25">
      <c r="E24" s="109">
        <v>2016</v>
      </c>
      <c r="F24" s="110">
        <v>119.7</v>
      </c>
      <c r="G24" s="96">
        <f t="shared" si="5"/>
        <v>-1.5873015873015921E-2</v>
      </c>
      <c r="I24" s="109">
        <v>2016</v>
      </c>
      <c r="J24" s="110">
        <v>107.5</v>
      </c>
      <c r="K24" s="96">
        <f t="shared" si="6"/>
        <v>9.1162790697674398E-2</v>
      </c>
      <c r="M24" s="109">
        <v>2016</v>
      </c>
      <c r="N24" s="110">
        <v>79.900000000000006</v>
      </c>
      <c r="O24" s="96">
        <f t="shared" si="7"/>
        <v>2.2528160200250277E-2</v>
      </c>
      <c r="Q24" s="109">
        <v>2016</v>
      </c>
      <c r="R24" s="110">
        <v>101.7</v>
      </c>
      <c r="S24" s="96">
        <f t="shared" si="8"/>
        <v>7.0796460176991177E-2</v>
      </c>
      <c r="U24" s="109">
        <v>2016</v>
      </c>
      <c r="V24" s="110">
        <v>107.6</v>
      </c>
      <c r="W24" s="96">
        <f t="shared" si="9"/>
        <v>4.5539033457249127E-2</v>
      </c>
    </row>
    <row r="25" spans="5:23" ht="13.5" thickBot="1" x14ac:dyDescent="0.25">
      <c r="E25" s="109">
        <v>2015</v>
      </c>
      <c r="F25" s="110">
        <v>118.9</v>
      </c>
      <c r="G25" s="96">
        <f t="shared" si="5"/>
        <v>-9.2514718250631487E-3</v>
      </c>
      <c r="I25" s="109">
        <v>2015</v>
      </c>
      <c r="J25" s="110">
        <v>108.4</v>
      </c>
      <c r="K25" s="96">
        <f t="shared" si="6"/>
        <v>8.2103321033210247E-2</v>
      </c>
      <c r="M25" s="109">
        <v>2015</v>
      </c>
      <c r="N25" s="110">
        <v>86.6</v>
      </c>
      <c r="O25" s="96">
        <f t="shared" si="7"/>
        <v>-5.658198614318697E-2</v>
      </c>
      <c r="Q25" s="109">
        <v>2015</v>
      </c>
      <c r="R25" s="110">
        <v>101.5</v>
      </c>
      <c r="S25" s="96">
        <f t="shared" si="8"/>
        <v>7.2906403940886752E-2</v>
      </c>
      <c r="U25" s="109">
        <v>2015</v>
      </c>
      <c r="V25" s="110">
        <v>108.8</v>
      </c>
      <c r="W25" s="96">
        <f t="shared" si="9"/>
        <v>3.4007352941176495E-2</v>
      </c>
    </row>
    <row r="26" spans="5:23" ht="13.5" thickBot="1" x14ac:dyDescent="0.25">
      <c r="E26" s="109">
        <v>2014</v>
      </c>
      <c r="F26" s="110">
        <v>115.7</v>
      </c>
      <c r="G26" s="96">
        <f t="shared" si="5"/>
        <v>1.815038893690574E-2</v>
      </c>
      <c r="I26" s="109">
        <v>2014</v>
      </c>
      <c r="J26" s="110">
        <v>107.5</v>
      </c>
      <c r="K26" s="96">
        <f t="shared" si="6"/>
        <v>9.1162790697674398E-2</v>
      </c>
      <c r="M26" s="109">
        <v>2014</v>
      </c>
      <c r="N26" s="110">
        <v>100.3</v>
      </c>
      <c r="O26" s="96">
        <f t="shared" si="7"/>
        <v>-0.18544366899302089</v>
      </c>
      <c r="Q26" s="109">
        <v>2014</v>
      </c>
      <c r="R26" s="110">
        <v>102.4</v>
      </c>
      <c r="S26" s="96">
        <f t="shared" si="8"/>
        <v>6.34765625E-2</v>
      </c>
      <c r="U26" s="109">
        <v>2014</v>
      </c>
      <c r="V26" s="110">
        <v>107</v>
      </c>
      <c r="W26" s="96">
        <f t="shared" si="9"/>
        <v>5.1401869158878503E-2</v>
      </c>
    </row>
    <row r="27" spans="5:23" ht="13.5" thickBot="1" x14ac:dyDescent="0.25">
      <c r="E27" s="109">
        <v>2013</v>
      </c>
      <c r="F27" s="110">
        <v>110.4</v>
      </c>
      <c r="G27" s="96">
        <f t="shared" si="5"/>
        <v>6.70289855072463E-2</v>
      </c>
      <c r="I27" s="109">
        <v>2013</v>
      </c>
      <c r="J27" s="110">
        <v>106.9</v>
      </c>
      <c r="K27" s="96">
        <f t="shared" si="6"/>
        <v>9.7287184284377839E-2</v>
      </c>
      <c r="M27" s="109">
        <v>2013</v>
      </c>
      <c r="N27" s="110">
        <v>111</v>
      </c>
      <c r="O27" s="96">
        <f t="shared" si="7"/>
        <v>-0.26396396396396393</v>
      </c>
      <c r="Q27" s="109">
        <v>2013</v>
      </c>
      <c r="R27" s="110">
        <v>104.1</v>
      </c>
      <c r="S27" s="96">
        <f t="shared" si="8"/>
        <v>4.6109510086455446E-2</v>
      </c>
      <c r="U27" s="109">
        <v>2013</v>
      </c>
      <c r="V27" s="110">
        <v>103.1</v>
      </c>
      <c r="W27" s="96">
        <f t="shared" si="9"/>
        <v>9.1173617846750793E-2</v>
      </c>
    </row>
    <row r="28" spans="5:23" ht="13.5" thickBot="1" x14ac:dyDescent="0.25">
      <c r="E28" s="109">
        <v>2012</v>
      </c>
      <c r="F28" s="107"/>
      <c r="I28" s="109">
        <v>2012</v>
      </c>
      <c r="J28" s="107"/>
      <c r="M28" s="113">
        <v>2012</v>
      </c>
      <c r="Q28" s="109">
        <v>2012</v>
      </c>
      <c r="R28" s="107"/>
      <c r="U28" s="109">
        <v>2012</v>
      </c>
      <c r="V28" s="107"/>
    </row>
    <row r="32" spans="5:23" ht="13.5" thickBot="1" x14ac:dyDescent="0.25">
      <c r="E32" s="170" t="s">
        <v>464</v>
      </c>
      <c r="F32" s="173"/>
      <c r="I32" s="174" t="s">
        <v>465</v>
      </c>
      <c r="J32" s="175"/>
      <c r="K32" s="175"/>
      <c r="M32" s="170" t="s">
        <v>466</v>
      </c>
      <c r="N32" s="173"/>
      <c r="O32" s="173"/>
      <c r="Q32" s="147" t="s">
        <v>467</v>
      </c>
      <c r="R32" s="141"/>
      <c r="S32" s="141"/>
      <c r="U32" s="176" t="s">
        <v>158</v>
      </c>
      <c r="V32" s="177"/>
      <c r="W32" s="177"/>
    </row>
    <row r="33" spans="5:23" ht="26.25" thickBot="1" x14ac:dyDescent="0.25">
      <c r="E33" s="108" t="s">
        <v>452</v>
      </c>
      <c r="F33" s="108" t="s">
        <v>453</v>
      </c>
      <c r="G33" s="108" t="s">
        <v>456</v>
      </c>
      <c r="I33" s="108" t="s">
        <v>452</v>
      </c>
      <c r="J33" s="108" t="s">
        <v>453</v>
      </c>
      <c r="K33" s="108" t="s">
        <v>456</v>
      </c>
      <c r="M33" s="108" t="s">
        <v>452</v>
      </c>
      <c r="N33" s="108" t="s">
        <v>453</v>
      </c>
      <c r="O33" s="108" t="s">
        <v>456</v>
      </c>
      <c r="Q33" s="108" t="s">
        <v>452</v>
      </c>
      <c r="R33" s="108" t="s">
        <v>453</v>
      </c>
      <c r="S33" s="108" t="s">
        <v>456</v>
      </c>
      <c r="U33" s="108" t="s">
        <v>452</v>
      </c>
      <c r="V33" s="108" t="s">
        <v>453</v>
      </c>
      <c r="W33" s="108" t="s">
        <v>456</v>
      </c>
    </row>
    <row r="34" spans="5:23" ht="13.5" thickBot="1" x14ac:dyDescent="0.25">
      <c r="E34" s="109">
        <v>2020</v>
      </c>
      <c r="F34" s="110">
        <v>115</v>
      </c>
      <c r="G34" s="96">
        <f>($F$34-F34)/F34</f>
        <v>0</v>
      </c>
      <c r="I34" s="109">
        <v>2020</v>
      </c>
      <c r="J34" s="110">
        <v>97.6</v>
      </c>
      <c r="K34" s="96">
        <f>($J$34-J34)/J34</f>
        <v>0</v>
      </c>
      <c r="M34" s="109">
        <v>2020</v>
      </c>
      <c r="N34" s="110">
        <v>118.7</v>
      </c>
      <c r="O34" s="96">
        <f>($N$34-N34)/N34</f>
        <v>0</v>
      </c>
      <c r="Q34" s="109">
        <v>2020</v>
      </c>
      <c r="R34" s="110">
        <v>94.8</v>
      </c>
      <c r="S34" s="96">
        <f>($R$34-R34)/R34</f>
        <v>0</v>
      </c>
      <c r="U34" s="109">
        <v>2020</v>
      </c>
      <c r="V34" s="110">
        <v>116.9</v>
      </c>
      <c r="W34" s="96">
        <f>($V$34-V34)/V34</f>
        <v>0</v>
      </c>
    </row>
    <row r="35" spans="5:23" ht="13.5" thickBot="1" x14ac:dyDescent="0.25">
      <c r="E35" s="109">
        <v>2019</v>
      </c>
      <c r="F35" s="110">
        <v>116.4</v>
      </c>
      <c r="G35" s="96">
        <f t="shared" ref="G35:G41" si="10">($F$34-F35)/F35</f>
        <v>-1.2027491408934755E-2</v>
      </c>
      <c r="I35" s="109">
        <v>2019</v>
      </c>
      <c r="J35" s="110">
        <v>100.2</v>
      </c>
      <c r="K35" s="96">
        <f t="shared" ref="K35:K41" si="11">($J$34-J35)/J35</f>
        <v>-2.5948103792415255E-2</v>
      </c>
      <c r="M35" s="109">
        <v>2019</v>
      </c>
      <c r="N35" s="110">
        <v>117.5</v>
      </c>
      <c r="O35" s="96">
        <f t="shared" ref="O35:O41" si="12">($N$34-N35)/N35</f>
        <v>1.0212765957446832E-2</v>
      </c>
      <c r="Q35" s="109">
        <v>2019</v>
      </c>
      <c r="R35" s="110">
        <v>96.1</v>
      </c>
      <c r="S35" s="96">
        <f t="shared" ref="S35:S41" si="13">($R$34-R35)/R35</f>
        <v>-1.3527575442247629E-2</v>
      </c>
      <c r="U35" s="109">
        <v>2019</v>
      </c>
      <c r="V35" s="110">
        <v>117.8</v>
      </c>
      <c r="W35" s="96">
        <f t="shared" ref="W35:W41" si="14">($V$34-V35)/V35</f>
        <v>-7.6400679117146989E-3</v>
      </c>
    </row>
    <row r="36" spans="5:23" ht="13.5" thickBot="1" x14ac:dyDescent="0.25">
      <c r="E36" s="109">
        <v>2018</v>
      </c>
      <c r="F36" s="110">
        <v>120.8</v>
      </c>
      <c r="G36" s="96">
        <f t="shared" si="10"/>
        <v>-4.8013245033112557E-2</v>
      </c>
      <c r="I36" s="109">
        <v>2018</v>
      </c>
      <c r="J36" s="110">
        <v>104</v>
      </c>
      <c r="K36" s="96">
        <f t="shared" si="11"/>
        <v>-6.153846153846159E-2</v>
      </c>
      <c r="M36" s="109">
        <v>2018</v>
      </c>
      <c r="N36" s="110">
        <v>116.7</v>
      </c>
      <c r="O36" s="96">
        <f t="shared" si="12"/>
        <v>1.713796058269066E-2</v>
      </c>
      <c r="Q36" s="109">
        <v>2018</v>
      </c>
      <c r="R36" s="110">
        <v>95.1</v>
      </c>
      <c r="S36" s="96">
        <f t="shared" si="13"/>
        <v>-3.154574132492084E-3</v>
      </c>
      <c r="U36" s="109">
        <v>2018</v>
      </c>
      <c r="V36" s="110">
        <v>116</v>
      </c>
      <c r="W36" s="96">
        <f t="shared" si="14"/>
        <v>7.7586206896552217E-3</v>
      </c>
    </row>
    <row r="37" spans="5:23" ht="13.5" thickBot="1" x14ac:dyDescent="0.25">
      <c r="E37" s="109">
        <v>2017</v>
      </c>
      <c r="F37" s="110">
        <v>119.4</v>
      </c>
      <c r="G37" s="96">
        <f t="shared" si="10"/>
        <v>-3.685092127303187E-2</v>
      </c>
      <c r="I37" s="109">
        <v>2017</v>
      </c>
      <c r="J37" s="110">
        <v>102.1</v>
      </c>
      <c r="K37" s="96">
        <f t="shared" si="11"/>
        <v>-4.4074436826640549E-2</v>
      </c>
      <c r="M37" s="109">
        <v>2017</v>
      </c>
      <c r="N37" s="110">
        <v>113.7</v>
      </c>
      <c r="O37" s="96">
        <f t="shared" si="12"/>
        <v>4.3975373790677216E-2</v>
      </c>
      <c r="Q37" s="109">
        <v>2017</v>
      </c>
      <c r="R37" s="110">
        <v>93.1</v>
      </c>
      <c r="S37" s="96">
        <f t="shared" si="13"/>
        <v>1.8259935553168669E-2</v>
      </c>
      <c r="U37" s="109">
        <v>2017</v>
      </c>
      <c r="V37" s="110">
        <v>112.9</v>
      </c>
      <c r="W37" s="96">
        <f t="shared" si="14"/>
        <v>3.5429583702391493E-2</v>
      </c>
    </row>
    <row r="38" spans="5:23" ht="13.5" thickBot="1" x14ac:dyDescent="0.25">
      <c r="E38" s="109">
        <v>2016</v>
      </c>
      <c r="F38" s="110">
        <v>115.4</v>
      </c>
      <c r="G38" s="96">
        <f t="shared" si="10"/>
        <v>-3.4662045060659071E-3</v>
      </c>
      <c r="I38" s="109">
        <v>2016</v>
      </c>
      <c r="J38" s="110">
        <v>100.5</v>
      </c>
      <c r="K38" s="96">
        <f t="shared" si="11"/>
        <v>-2.8855721393034883E-2</v>
      </c>
      <c r="M38" s="109">
        <v>2016</v>
      </c>
      <c r="N38" s="110">
        <v>109.5</v>
      </c>
      <c r="O38" s="96">
        <f t="shared" si="12"/>
        <v>8.4018264840182669E-2</v>
      </c>
      <c r="Q38" s="109">
        <v>2016</v>
      </c>
      <c r="R38" s="110">
        <v>93.9</v>
      </c>
      <c r="S38" s="96">
        <f t="shared" si="13"/>
        <v>9.5846645367411235E-3</v>
      </c>
      <c r="U38" s="109">
        <v>2016</v>
      </c>
      <c r="V38" s="110">
        <v>110.2</v>
      </c>
      <c r="W38" s="96">
        <f t="shared" si="14"/>
        <v>6.0798548094373892E-2</v>
      </c>
    </row>
    <row r="39" spans="5:23" ht="13.5" thickBot="1" x14ac:dyDescent="0.25">
      <c r="E39" s="109">
        <v>2015</v>
      </c>
      <c r="F39" s="110">
        <v>115.7</v>
      </c>
      <c r="G39" s="96">
        <f t="shared" si="10"/>
        <v>-6.0501296456352879E-3</v>
      </c>
      <c r="I39" s="109">
        <v>2015</v>
      </c>
      <c r="J39" s="110">
        <v>100.9</v>
      </c>
      <c r="K39" s="96">
        <f t="shared" si="11"/>
        <v>-3.2705649157581874E-2</v>
      </c>
      <c r="M39" s="109">
        <v>2015</v>
      </c>
      <c r="N39" s="110">
        <v>104.6</v>
      </c>
      <c r="O39" s="96">
        <f t="shared" si="12"/>
        <v>0.13479923518164444</v>
      </c>
      <c r="Q39" s="109">
        <v>2015</v>
      </c>
      <c r="R39" s="110">
        <v>98.6</v>
      </c>
      <c r="S39" s="96">
        <f t="shared" si="13"/>
        <v>-3.8539553752535469E-2</v>
      </c>
      <c r="U39" s="109">
        <v>2015</v>
      </c>
      <c r="V39" s="110">
        <v>109.3</v>
      </c>
      <c r="W39" s="96">
        <f t="shared" si="14"/>
        <v>6.9533394327538967E-2</v>
      </c>
    </row>
    <row r="40" spans="5:23" ht="13.5" thickBot="1" x14ac:dyDescent="0.25">
      <c r="E40" s="109">
        <v>2014</v>
      </c>
      <c r="F40" s="110">
        <v>112.5</v>
      </c>
      <c r="G40" s="96">
        <f t="shared" si="10"/>
        <v>2.2222222222222223E-2</v>
      </c>
      <c r="I40" s="109">
        <v>2014</v>
      </c>
      <c r="J40" s="110">
        <v>100.8</v>
      </c>
      <c r="K40" s="96">
        <f t="shared" si="11"/>
        <v>-3.1746031746031772E-2</v>
      </c>
      <c r="M40" s="109">
        <v>2014</v>
      </c>
      <c r="N40" s="110">
        <v>97.9</v>
      </c>
      <c r="O40" s="96">
        <f t="shared" si="12"/>
        <v>0.21246169560776298</v>
      </c>
      <c r="Q40" s="109">
        <v>2014</v>
      </c>
      <c r="R40" s="110">
        <v>101.5</v>
      </c>
      <c r="S40" s="96">
        <f t="shared" si="13"/>
        <v>-6.6009852216748793E-2</v>
      </c>
      <c r="U40" s="109">
        <v>2014</v>
      </c>
      <c r="V40" s="110">
        <v>107.5</v>
      </c>
      <c r="W40" s="96">
        <f t="shared" si="14"/>
        <v>8.7441860465116331E-2</v>
      </c>
    </row>
    <row r="41" spans="5:23" ht="13.5" thickBot="1" x14ac:dyDescent="0.25">
      <c r="E41" s="109">
        <v>2013</v>
      </c>
      <c r="F41" s="110">
        <v>108.3</v>
      </c>
      <c r="G41" s="96">
        <f t="shared" si="10"/>
        <v>6.1865189289012031E-2</v>
      </c>
      <c r="I41" s="109">
        <v>2013</v>
      </c>
      <c r="J41" s="110">
        <v>99.5</v>
      </c>
      <c r="K41" s="96">
        <f t="shared" si="11"/>
        <v>-1.909547738693473E-2</v>
      </c>
      <c r="M41" s="109">
        <v>2013</v>
      </c>
      <c r="N41" s="110">
        <v>94.7</v>
      </c>
      <c r="O41" s="96">
        <f t="shared" si="12"/>
        <v>0.25343189017951423</v>
      </c>
      <c r="Q41" s="109">
        <v>2013</v>
      </c>
      <c r="R41" s="110">
        <v>101.1</v>
      </c>
      <c r="S41" s="96">
        <f t="shared" si="13"/>
        <v>-6.2314540059347154E-2</v>
      </c>
      <c r="U41" s="109">
        <v>2013</v>
      </c>
      <c r="V41" s="110">
        <v>104.8</v>
      </c>
      <c r="W41" s="96">
        <f t="shared" si="14"/>
        <v>0.11545801526717565</v>
      </c>
    </row>
    <row r="42" spans="5:23" ht="13.5" thickBot="1" x14ac:dyDescent="0.25">
      <c r="E42" s="109">
        <v>2012</v>
      </c>
      <c r="F42" s="107"/>
      <c r="I42" s="109">
        <v>2012</v>
      </c>
      <c r="J42" s="107"/>
      <c r="M42" s="109">
        <v>2012</v>
      </c>
      <c r="N42" s="107"/>
      <c r="Q42" s="109">
        <v>2012</v>
      </c>
      <c r="R42" s="107"/>
      <c r="U42" s="109">
        <v>2012</v>
      </c>
      <c r="V42" s="107"/>
    </row>
    <row r="45" spans="5:23" x14ac:dyDescent="0.2">
      <c r="M45" s="180" t="s">
        <v>473</v>
      </c>
      <c r="N45" s="180"/>
      <c r="O45" s="180"/>
    </row>
    <row r="46" spans="5:23" ht="23.25" customHeight="1" thickBot="1" x14ac:dyDescent="0.25">
      <c r="E46" s="170" t="s">
        <v>468</v>
      </c>
      <c r="F46" s="173"/>
      <c r="G46" s="173"/>
      <c r="I46" s="178" t="s">
        <v>472</v>
      </c>
      <c r="J46" s="179"/>
      <c r="K46" s="179"/>
      <c r="M46" s="181"/>
      <c r="N46" s="181"/>
      <c r="O46" s="181"/>
      <c r="Q46" s="147" t="s">
        <v>469</v>
      </c>
      <c r="R46" s="141"/>
      <c r="S46" s="141"/>
      <c r="U46" s="176" t="s">
        <v>470</v>
      </c>
      <c r="V46" s="177"/>
      <c r="W46" s="177"/>
    </row>
    <row r="47" spans="5:23" ht="26.25" thickBot="1" x14ac:dyDescent="0.25">
      <c r="E47" s="108" t="s">
        <v>452</v>
      </c>
      <c r="F47" s="108" t="s">
        <v>453</v>
      </c>
      <c r="G47" s="108" t="s">
        <v>456</v>
      </c>
      <c r="I47" s="108" t="s">
        <v>452</v>
      </c>
      <c r="J47" s="108" t="s">
        <v>453</v>
      </c>
      <c r="K47" s="108" t="s">
        <v>456</v>
      </c>
      <c r="M47" s="108" t="s">
        <v>452</v>
      </c>
      <c r="N47" s="108" t="s">
        <v>453</v>
      </c>
      <c r="O47" s="108" t="s">
        <v>456</v>
      </c>
      <c r="Q47" s="108" t="s">
        <v>452</v>
      </c>
      <c r="R47" s="108" t="s">
        <v>453</v>
      </c>
      <c r="S47" s="108" t="s">
        <v>456</v>
      </c>
      <c r="U47" s="108" t="s">
        <v>452</v>
      </c>
      <c r="V47" s="108" t="s">
        <v>453</v>
      </c>
      <c r="W47" s="108" t="s">
        <v>456</v>
      </c>
    </row>
    <row r="48" spans="5:23" ht="13.5" thickBot="1" x14ac:dyDescent="0.25">
      <c r="E48" s="109">
        <v>2020</v>
      </c>
      <c r="F48" s="110">
        <v>113.8</v>
      </c>
      <c r="G48" s="96">
        <f>($F$48-F48)/F48</f>
        <v>0</v>
      </c>
      <c r="I48" s="109">
        <v>2020</v>
      </c>
      <c r="J48" s="110">
        <v>128.30000000000001</v>
      </c>
      <c r="K48" s="96">
        <f>($J$48-J48)/J48</f>
        <v>0</v>
      </c>
      <c r="M48" s="109">
        <v>2020</v>
      </c>
      <c r="N48" s="110">
        <v>108.6</v>
      </c>
      <c r="O48" s="96">
        <f>($N$48-N48)/N48</f>
        <v>0</v>
      </c>
      <c r="Q48" s="109">
        <v>2020</v>
      </c>
      <c r="R48" s="110">
        <v>80.900000000000006</v>
      </c>
      <c r="S48" s="96">
        <f>($R$48-R48)/R48</f>
        <v>0</v>
      </c>
      <c r="U48" s="109">
        <v>2020</v>
      </c>
      <c r="V48" s="110">
        <v>119.3</v>
      </c>
      <c r="W48" s="96">
        <f>($V$48-V48)/V48</f>
        <v>0</v>
      </c>
    </row>
    <row r="49" spans="5:23" ht="13.5" thickBot="1" x14ac:dyDescent="0.25">
      <c r="E49" s="109">
        <v>2019</v>
      </c>
      <c r="F49" s="110">
        <v>112.5</v>
      </c>
      <c r="G49" s="96">
        <f t="shared" ref="G49:G56" si="15">($F$48-F49)/F49</f>
        <v>1.1555555555555531E-2</v>
      </c>
      <c r="I49" s="109">
        <v>2019</v>
      </c>
      <c r="J49" s="110">
        <v>131</v>
      </c>
      <c r="K49" s="96">
        <f t="shared" ref="K49:K55" si="16">($J$48-J49)/J49</f>
        <v>-2.0610687022900677E-2</v>
      </c>
      <c r="M49" s="109">
        <v>2019</v>
      </c>
      <c r="N49" s="110">
        <v>106.9</v>
      </c>
      <c r="O49" s="96">
        <f t="shared" ref="O49:O55" si="17">($N$48-N49)/N49</f>
        <v>1.5902712815715515E-2</v>
      </c>
      <c r="Q49" s="109">
        <v>2019</v>
      </c>
      <c r="R49" s="110">
        <v>82.3</v>
      </c>
      <c r="S49" s="96">
        <f t="shared" ref="S49:S55" si="18">($R$48-R49)/R49</f>
        <v>-1.7010935601457979E-2</v>
      </c>
      <c r="U49" s="109">
        <v>2019</v>
      </c>
      <c r="V49" s="110">
        <v>116.9</v>
      </c>
      <c r="W49" s="96">
        <f t="shared" ref="W49:W54" si="19">($V$48-V49)/V49</f>
        <v>2.0530367835756982E-2</v>
      </c>
    </row>
    <row r="50" spans="5:23" ht="13.5" thickBot="1" x14ac:dyDescent="0.25">
      <c r="E50" s="109">
        <v>2018</v>
      </c>
      <c r="F50" s="110">
        <v>101</v>
      </c>
      <c r="G50" s="96">
        <f t="shared" si="15"/>
        <v>0.12673267326732671</v>
      </c>
      <c r="I50" s="109">
        <v>2018</v>
      </c>
      <c r="J50" s="110">
        <v>129.6</v>
      </c>
      <c r="K50" s="96">
        <f t="shared" si="16"/>
        <v>-1.0030864197530734E-2</v>
      </c>
      <c r="M50" s="109">
        <v>2018</v>
      </c>
      <c r="N50" s="110">
        <v>100.5</v>
      </c>
      <c r="O50" s="96">
        <f t="shared" si="17"/>
        <v>8.0597014925373078E-2</v>
      </c>
      <c r="Q50" s="109">
        <v>2018</v>
      </c>
      <c r="R50" s="110">
        <v>82.9</v>
      </c>
      <c r="S50" s="96">
        <f t="shared" si="18"/>
        <v>-2.4125452352231604E-2</v>
      </c>
      <c r="U50" s="109">
        <v>2018</v>
      </c>
      <c r="V50" s="110">
        <v>112.4</v>
      </c>
      <c r="W50" s="96">
        <f t="shared" si="19"/>
        <v>6.1387900355871806E-2</v>
      </c>
    </row>
    <row r="51" spans="5:23" ht="13.5" thickBot="1" x14ac:dyDescent="0.25">
      <c r="E51" s="109">
        <v>2017</v>
      </c>
      <c r="F51" s="110">
        <v>96.5</v>
      </c>
      <c r="G51" s="96">
        <f t="shared" si="15"/>
        <v>0.1792746113989637</v>
      </c>
      <c r="I51" s="109">
        <v>2017</v>
      </c>
      <c r="J51" s="110">
        <v>126.6</v>
      </c>
      <c r="K51" s="96">
        <f t="shared" si="16"/>
        <v>1.3428120063191289E-2</v>
      </c>
      <c r="M51" s="109">
        <v>2017</v>
      </c>
      <c r="N51" s="110">
        <v>100</v>
      </c>
      <c r="O51" s="96">
        <f t="shared" si="17"/>
        <v>8.5999999999999938E-2</v>
      </c>
      <c r="Q51" s="109">
        <v>2017</v>
      </c>
      <c r="R51" s="110">
        <v>92.7</v>
      </c>
      <c r="S51" s="96">
        <f t="shared" si="18"/>
        <v>-0.12729234088457386</v>
      </c>
      <c r="U51" s="109">
        <v>2017</v>
      </c>
      <c r="V51" s="110">
        <v>110.9</v>
      </c>
      <c r="W51" s="96">
        <f t="shared" si="19"/>
        <v>7.5743913435527416E-2</v>
      </c>
    </row>
    <row r="52" spans="5:23" ht="13.5" thickBot="1" x14ac:dyDescent="0.25">
      <c r="E52" s="109">
        <v>2016</v>
      </c>
      <c r="F52" s="110">
        <v>92.9</v>
      </c>
      <c r="G52" s="96">
        <f t="shared" si="15"/>
        <v>0.22497308934337987</v>
      </c>
      <c r="I52" s="109">
        <v>2016</v>
      </c>
      <c r="J52" s="110">
        <v>124.4</v>
      </c>
      <c r="K52" s="96">
        <f t="shared" si="16"/>
        <v>3.1350482315112588E-2</v>
      </c>
      <c r="M52" s="109">
        <v>2016</v>
      </c>
      <c r="N52" s="110">
        <v>100.4</v>
      </c>
      <c r="O52" s="96">
        <f t="shared" si="17"/>
        <v>8.1673306772908252E-2</v>
      </c>
      <c r="Q52" s="109">
        <v>2016</v>
      </c>
      <c r="R52" s="110">
        <v>92.2</v>
      </c>
      <c r="S52" s="96">
        <f t="shared" si="18"/>
        <v>-0.12255965292841645</v>
      </c>
      <c r="U52" s="109">
        <v>2016</v>
      </c>
      <c r="V52" s="110">
        <v>112.1</v>
      </c>
      <c r="W52" s="96">
        <f t="shared" si="19"/>
        <v>6.4228367528991998E-2</v>
      </c>
    </row>
    <row r="53" spans="5:23" ht="13.5" thickBot="1" x14ac:dyDescent="0.25">
      <c r="E53" s="109">
        <v>2015</v>
      </c>
      <c r="F53" s="110">
        <v>97.5</v>
      </c>
      <c r="G53" s="96">
        <f t="shared" si="15"/>
        <v>0.16717948717948716</v>
      </c>
      <c r="I53" s="109">
        <v>2015</v>
      </c>
      <c r="J53" s="110">
        <v>129</v>
      </c>
      <c r="K53" s="96">
        <f t="shared" si="16"/>
        <v>-5.4263565891471983E-3</v>
      </c>
      <c r="M53" s="109">
        <v>2015</v>
      </c>
      <c r="N53" s="110">
        <v>109.7</v>
      </c>
      <c r="O53" s="96">
        <f t="shared" si="17"/>
        <v>-1.0027347310847845E-2</v>
      </c>
      <c r="Q53" s="109">
        <v>2015</v>
      </c>
      <c r="R53" s="110">
        <v>91.3</v>
      </c>
      <c r="S53" s="96">
        <f t="shared" si="18"/>
        <v>-0.11391018619934273</v>
      </c>
      <c r="U53" s="109">
        <v>2015</v>
      </c>
      <c r="V53" s="110">
        <v>114.3</v>
      </c>
      <c r="W53" s="96">
        <f t="shared" si="19"/>
        <v>4.3744531933508315E-2</v>
      </c>
    </row>
    <row r="54" spans="5:23" ht="13.5" thickBot="1" x14ac:dyDescent="0.25">
      <c r="E54" s="109">
        <v>2014</v>
      </c>
      <c r="F54" s="110">
        <v>105.1</v>
      </c>
      <c r="G54" s="96">
        <f t="shared" si="15"/>
        <v>8.2778306374881094E-2</v>
      </c>
      <c r="I54" s="109">
        <v>2014</v>
      </c>
      <c r="J54" s="110">
        <v>128.6</v>
      </c>
      <c r="K54" s="96">
        <f t="shared" si="16"/>
        <v>-2.3328149300154196E-3</v>
      </c>
      <c r="M54" s="109">
        <v>2014</v>
      </c>
      <c r="N54" s="110">
        <v>108</v>
      </c>
      <c r="O54" s="96">
        <f t="shared" si="17"/>
        <v>5.5555555555555029E-3</v>
      </c>
      <c r="Q54" s="109">
        <v>2014</v>
      </c>
      <c r="R54" s="110">
        <v>91.1</v>
      </c>
      <c r="S54" s="96">
        <f t="shared" si="18"/>
        <v>-0.11196487376509319</v>
      </c>
      <c r="U54" s="109">
        <v>2014</v>
      </c>
      <c r="V54" s="110">
        <v>118.2</v>
      </c>
      <c r="W54" s="96">
        <f t="shared" si="19"/>
        <v>9.3062605752960593E-3</v>
      </c>
    </row>
    <row r="55" spans="5:23" ht="13.5" thickBot="1" x14ac:dyDescent="0.25">
      <c r="E55" s="109">
        <v>2013</v>
      </c>
      <c r="F55" s="110">
        <v>101.7</v>
      </c>
      <c r="G55" s="96">
        <f t="shared" si="15"/>
        <v>0.11897738446411008</v>
      </c>
      <c r="I55" s="109">
        <v>2013</v>
      </c>
      <c r="J55" s="110">
        <v>117.9</v>
      </c>
      <c r="K55" s="96">
        <f t="shared" si="16"/>
        <v>8.8210347752332524E-2</v>
      </c>
      <c r="M55" s="109">
        <v>2013</v>
      </c>
      <c r="N55" s="110">
        <v>105.5</v>
      </c>
      <c r="O55" s="96">
        <f t="shared" si="17"/>
        <v>2.9383886255924117E-2</v>
      </c>
      <c r="Q55" s="109">
        <v>2013</v>
      </c>
      <c r="R55" s="110">
        <v>94.8</v>
      </c>
      <c r="S55" s="96">
        <f t="shared" si="18"/>
        <v>-0.14662447257383956</v>
      </c>
      <c r="U55" s="109">
        <v>2013</v>
      </c>
      <c r="V55" s="110">
        <v>108.7</v>
      </c>
    </row>
    <row r="56" spans="5:23" ht="13.5" thickBot="1" x14ac:dyDescent="0.25">
      <c r="E56" s="109">
        <v>2012</v>
      </c>
      <c r="F56" s="107">
        <v>100</v>
      </c>
      <c r="G56" s="96">
        <f t="shared" si="15"/>
        <v>0.13799999999999998</v>
      </c>
      <c r="I56" s="109">
        <v>2012</v>
      </c>
      <c r="J56" s="107"/>
      <c r="M56" s="109">
        <v>2012</v>
      </c>
      <c r="N56" s="107"/>
      <c r="Q56" s="113">
        <v>2012</v>
      </c>
      <c r="U56" s="109">
        <v>2012</v>
      </c>
      <c r="V56" s="107"/>
    </row>
    <row r="59" spans="5:23" ht="33" customHeight="1" thickBot="1" x14ac:dyDescent="0.25">
      <c r="E59" s="170" t="s">
        <v>471</v>
      </c>
      <c r="F59" s="173"/>
      <c r="I59" s="182" t="s">
        <v>477</v>
      </c>
      <c r="J59" s="183"/>
      <c r="K59" s="183"/>
      <c r="M59" s="147" t="s">
        <v>474</v>
      </c>
      <c r="N59" s="141"/>
      <c r="O59" s="141"/>
      <c r="Q59" s="170" t="s">
        <v>475</v>
      </c>
      <c r="R59" s="173"/>
      <c r="U59" s="176" t="s">
        <v>476</v>
      </c>
      <c r="V59" s="177"/>
    </row>
    <row r="60" spans="5:23" ht="26.25" thickBot="1" x14ac:dyDescent="0.25">
      <c r="E60" s="108" t="s">
        <v>452</v>
      </c>
      <c r="F60" s="108" t="s">
        <v>453</v>
      </c>
      <c r="G60" s="108" t="s">
        <v>456</v>
      </c>
      <c r="I60" s="108" t="s">
        <v>452</v>
      </c>
      <c r="J60" s="108" t="s">
        <v>453</v>
      </c>
      <c r="K60" s="108" t="s">
        <v>456</v>
      </c>
      <c r="M60" s="108" t="s">
        <v>452</v>
      </c>
      <c r="N60" s="108" t="s">
        <v>453</v>
      </c>
      <c r="O60" s="108" t="s">
        <v>456</v>
      </c>
      <c r="Q60" s="108" t="s">
        <v>452</v>
      </c>
      <c r="R60" s="108" t="s">
        <v>453</v>
      </c>
      <c r="S60" s="108" t="s">
        <v>456</v>
      </c>
      <c r="U60" s="108" t="s">
        <v>452</v>
      </c>
      <c r="V60" s="108" t="s">
        <v>453</v>
      </c>
      <c r="W60" s="108" t="s">
        <v>456</v>
      </c>
    </row>
    <row r="61" spans="5:23" ht="13.5" thickBot="1" x14ac:dyDescent="0.25">
      <c r="E61" s="109">
        <v>2020</v>
      </c>
      <c r="F61" s="110">
        <v>126.1</v>
      </c>
      <c r="G61" s="96">
        <f>($F$61-F61)/F61</f>
        <v>0</v>
      </c>
      <c r="I61" s="109">
        <v>2020</v>
      </c>
      <c r="J61" s="110">
        <v>127.4</v>
      </c>
      <c r="K61" s="96">
        <f>($J$61-J61)/J61</f>
        <v>0</v>
      </c>
      <c r="M61" s="109">
        <v>2020</v>
      </c>
      <c r="N61" s="110">
        <v>117.8</v>
      </c>
      <c r="O61" s="96">
        <f>($N$61-N61)/N61</f>
        <v>0</v>
      </c>
      <c r="Q61" s="109">
        <v>2020</v>
      </c>
      <c r="R61" s="110">
        <v>124.6</v>
      </c>
      <c r="S61" s="96">
        <f>($R$61-R61)/R61</f>
        <v>0</v>
      </c>
      <c r="U61" s="109">
        <v>2020</v>
      </c>
      <c r="V61" s="110">
        <v>107.4</v>
      </c>
      <c r="W61" s="96">
        <f>($V$61-V61)/V61</f>
        <v>0</v>
      </c>
    </row>
    <row r="62" spans="5:23" ht="13.5" thickBot="1" x14ac:dyDescent="0.25">
      <c r="E62" s="109">
        <v>2019</v>
      </c>
      <c r="F62" s="110">
        <v>125.2</v>
      </c>
      <c r="G62" s="96">
        <f t="shared" ref="G62:G68" si="20">($F$61-F62)/F62</f>
        <v>7.1884984025558426E-3</v>
      </c>
      <c r="I62" s="109">
        <v>2019</v>
      </c>
      <c r="J62" s="110">
        <v>126</v>
      </c>
      <c r="K62" s="96">
        <f t="shared" ref="K62:K68" si="21">($J$61-J62)/J62</f>
        <v>1.1111111111111157E-2</v>
      </c>
      <c r="M62" s="109">
        <v>2019</v>
      </c>
      <c r="N62" s="110">
        <v>117.6</v>
      </c>
      <c r="O62" s="96">
        <f t="shared" ref="O62:O68" si="22">($N$61-N62)/N62</f>
        <v>1.7006802721088678E-3</v>
      </c>
      <c r="Q62" s="109">
        <v>2019</v>
      </c>
      <c r="R62" s="110">
        <v>126.1</v>
      </c>
      <c r="S62" s="96">
        <f t="shared" ref="S62:S68" si="23">($R$61-R62)/R62</f>
        <v>-1.189532117367169E-2</v>
      </c>
      <c r="U62" s="109">
        <v>2019</v>
      </c>
      <c r="V62" s="110">
        <v>105.8</v>
      </c>
      <c r="W62" s="96">
        <f t="shared" ref="W62:W68" si="24">($V$61-V62)/V62</f>
        <v>1.5122873345935808E-2</v>
      </c>
    </row>
    <row r="63" spans="5:23" ht="13.5" thickBot="1" x14ac:dyDescent="0.25">
      <c r="E63" s="109">
        <v>2018</v>
      </c>
      <c r="F63" s="110">
        <v>115.8</v>
      </c>
      <c r="G63" s="96">
        <f t="shared" si="20"/>
        <v>8.8946459412780635E-2</v>
      </c>
      <c r="I63" s="109">
        <v>2018</v>
      </c>
      <c r="J63" s="110">
        <v>122.9</v>
      </c>
      <c r="K63" s="96">
        <f t="shared" si="21"/>
        <v>3.6615134255492267E-2</v>
      </c>
      <c r="M63" s="109">
        <v>2018</v>
      </c>
      <c r="N63" s="110">
        <v>116.3</v>
      </c>
      <c r="O63" s="96">
        <f t="shared" si="22"/>
        <v>1.2897678417884782E-2</v>
      </c>
      <c r="Q63" s="109">
        <v>2018</v>
      </c>
      <c r="R63" s="110">
        <v>124.3</v>
      </c>
      <c r="S63" s="96">
        <f t="shared" si="23"/>
        <v>2.4135156878519483E-3</v>
      </c>
      <c r="U63" s="109">
        <v>2018</v>
      </c>
      <c r="V63" s="110">
        <v>104.6</v>
      </c>
      <c r="W63" s="96">
        <f t="shared" si="24"/>
        <v>2.6768642447418847E-2</v>
      </c>
    </row>
    <row r="64" spans="5:23" ht="13.5" thickBot="1" x14ac:dyDescent="0.25">
      <c r="E64" s="109">
        <v>2017</v>
      </c>
      <c r="F64" s="110">
        <v>113.8</v>
      </c>
      <c r="G64" s="96">
        <f t="shared" si="20"/>
        <v>0.10808435852372582</v>
      </c>
      <c r="I64" s="109">
        <v>2017</v>
      </c>
      <c r="J64" s="110">
        <v>118.3</v>
      </c>
      <c r="K64" s="96">
        <f t="shared" si="21"/>
        <v>7.6923076923076997E-2</v>
      </c>
      <c r="M64" s="109">
        <v>2017</v>
      </c>
      <c r="N64" s="110">
        <v>113</v>
      </c>
      <c r="O64" s="96">
        <f t="shared" si="22"/>
        <v>4.2477876106194662E-2</v>
      </c>
      <c r="Q64" s="109">
        <v>2017</v>
      </c>
      <c r="R64" s="110">
        <v>123.8</v>
      </c>
      <c r="S64" s="96">
        <f t="shared" si="23"/>
        <v>6.4620355411954536E-3</v>
      </c>
      <c r="U64" s="109">
        <v>2017</v>
      </c>
      <c r="V64" s="110">
        <v>101.5</v>
      </c>
      <c r="W64" s="96">
        <f t="shared" si="24"/>
        <v>5.8128078817734047E-2</v>
      </c>
    </row>
    <row r="65" spans="5:23" ht="13.5" thickBot="1" x14ac:dyDescent="0.25">
      <c r="E65" s="109">
        <v>2016</v>
      </c>
      <c r="F65" s="110">
        <v>113</v>
      </c>
      <c r="G65" s="96">
        <f t="shared" si="20"/>
        <v>0.11592920353982296</v>
      </c>
      <c r="I65" s="109">
        <v>2016</v>
      </c>
      <c r="J65" s="110">
        <v>115.2</v>
      </c>
      <c r="K65" s="96">
        <f t="shared" si="21"/>
        <v>0.1059027777777778</v>
      </c>
      <c r="M65" s="109">
        <v>2016</v>
      </c>
      <c r="N65" s="110">
        <v>113.9</v>
      </c>
      <c r="O65" s="96">
        <f t="shared" si="22"/>
        <v>3.4240561896400276E-2</v>
      </c>
      <c r="Q65" s="109">
        <v>2016</v>
      </c>
      <c r="R65" s="110">
        <v>117.9</v>
      </c>
      <c r="S65" s="96">
        <f t="shared" si="23"/>
        <v>5.6827820186598717E-2</v>
      </c>
      <c r="U65" s="109">
        <v>2016</v>
      </c>
      <c r="V65" s="110">
        <v>100.8</v>
      </c>
      <c r="W65" s="96">
        <f t="shared" si="24"/>
        <v>6.5476190476190563E-2</v>
      </c>
    </row>
    <row r="66" spans="5:23" ht="13.5" thickBot="1" x14ac:dyDescent="0.25">
      <c r="E66" s="109">
        <v>2015</v>
      </c>
      <c r="F66" s="110">
        <v>110.9</v>
      </c>
      <c r="G66" s="96">
        <f t="shared" si="20"/>
        <v>0.13706041478809727</v>
      </c>
      <c r="I66" s="109">
        <v>2015</v>
      </c>
      <c r="J66" s="110">
        <v>111.7</v>
      </c>
      <c r="K66" s="96">
        <f t="shared" si="21"/>
        <v>0.14055505819158462</v>
      </c>
      <c r="M66" s="109">
        <v>2015</v>
      </c>
      <c r="N66" s="110">
        <v>114.6</v>
      </c>
      <c r="O66" s="96">
        <f t="shared" si="22"/>
        <v>2.7923211169284493E-2</v>
      </c>
      <c r="Q66" s="109">
        <v>2015</v>
      </c>
      <c r="R66" s="110">
        <v>113.6</v>
      </c>
      <c r="S66" s="96">
        <f t="shared" si="23"/>
        <v>9.6830985915492968E-2</v>
      </c>
      <c r="U66" s="109">
        <v>2015</v>
      </c>
      <c r="V66" s="110">
        <v>98.8</v>
      </c>
      <c r="W66" s="96">
        <f t="shared" si="24"/>
        <v>8.7044534412955551E-2</v>
      </c>
    </row>
    <row r="67" spans="5:23" ht="13.5" thickBot="1" x14ac:dyDescent="0.25">
      <c r="E67" s="109">
        <v>2014</v>
      </c>
      <c r="F67" s="110">
        <v>109.2</v>
      </c>
      <c r="G67" s="96">
        <f t="shared" si="20"/>
        <v>0.15476190476190468</v>
      </c>
      <c r="I67" s="109">
        <v>2014</v>
      </c>
      <c r="J67" s="110">
        <v>107.5</v>
      </c>
      <c r="K67" s="96">
        <f t="shared" si="21"/>
        <v>0.18511627906976749</v>
      </c>
      <c r="M67" s="109">
        <v>2014</v>
      </c>
      <c r="N67" s="110">
        <v>115.6</v>
      </c>
      <c r="O67" s="96">
        <f t="shared" si="22"/>
        <v>1.9031141868512135E-2</v>
      </c>
      <c r="Q67" s="109">
        <v>2014</v>
      </c>
      <c r="R67" s="110">
        <v>113.4</v>
      </c>
      <c r="S67" s="96">
        <f t="shared" si="23"/>
        <v>9.8765432098765329E-2</v>
      </c>
      <c r="U67" s="109">
        <v>2014</v>
      </c>
      <c r="V67" s="110">
        <v>96.1</v>
      </c>
      <c r="W67" s="96">
        <f t="shared" si="24"/>
        <v>0.11758584807492208</v>
      </c>
    </row>
    <row r="68" spans="5:23" ht="13.5" thickBot="1" x14ac:dyDescent="0.25">
      <c r="E68" s="109">
        <v>2013</v>
      </c>
      <c r="F68" s="110">
        <v>104.7</v>
      </c>
      <c r="G68" s="96">
        <f t="shared" si="20"/>
        <v>0.20439350525310401</v>
      </c>
      <c r="I68" s="109">
        <v>2013</v>
      </c>
      <c r="J68" s="110">
        <v>106.6</v>
      </c>
      <c r="K68" s="96">
        <f t="shared" si="21"/>
        <v>0.19512195121951231</v>
      </c>
      <c r="M68" s="109">
        <v>2013</v>
      </c>
      <c r="N68" s="110">
        <v>111.6</v>
      </c>
      <c r="O68" s="96">
        <f t="shared" si="22"/>
        <v>5.5555555555555587E-2</v>
      </c>
      <c r="Q68" s="109">
        <v>2013</v>
      </c>
      <c r="R68" s="110">
        <v>109.8</v>
      </c>
      <c r="S68" s="96">
        <f t="shared" si="23"/>
        <v>0.13479052823315116</v>
      </c>
      <c r="U68" s="109">
        <v>2013</v>
      </c>
      <c r="V68" s="110">
        <v>99.9</v>
      </c>
      <c r="W68" s="96">
        <f t="shared" si="24"/>
        <v>7.5075075075075076E-2</v>
      </c>
    </row>
    <row r="69" spans="5:23" ht="13.5" thickBot="1" x14ac:dyDescent="0.25">
      <c r="E69" s="109">
        <v>2012</v>
      </c>
      <c r="F69" s="107"/>
      <c r="I69" s="113">
        <v>2012</v>
      </c>
      <c r="M69" s="113">
        <v>2012</v>
      </c>
      <c r="Q69" s="109">
        <v>2012</v>
      </c>
      <c r="R69" s="107"/>
      <c r="U69" s="113">
        <v>2012</v>
      </c>
    </row>
    <row r="72" spans="5:23" ht="13.5" thickBot="1" x14ac:dyDescent="0.25">
      <c r="U72" s="176" t="s">
        <v>569</v>
      </c>
      <c r="V72" s="177"/>
    </row>
    <row r="73" spans="5:23" ht="26.25" thickBot="1" x14ac:dyDescent="0.25">
      <c r="M73" s="170" t="s">
        <v>567</v>
      </c>
      <c r="N73" s="173"/>
      <c r="O73" s="173"/>
      <c r="Q73" s="197" t="s">
        <v>568</v>
      </c>
      <c r="R73" s="107"/>
      <c r="U73" s="108" t="s">
        <v>452</v>
      </c>
      <c r="V73" s="108" t="s">
        <v>453</v>
      </c>
      <c r="W73" s="108" t="s">
        <v>566</v>
      </c>
    </row>
    <row r="74" spans="5:23" ht="26.25" thickBot="1" x14ac:dyDescent="0.25">
      <c r="E74" s="108" t="s">
        <v>452</v>
      </c>
      <c r="F74" s="108" t="s">
        <v>453</v>
      </c>
      <c r="G74" s="108" t="s">
        <v>456</v>
      </c>
      <c r="M74" s="108" t="s">
        <v>452</v>
      </c>
      <c r="N74" s="108" t="s">
        <v>453</v>
      </c>
      <c r="O74" s="108" t="s">
        <v>566</v>
      </c>
      <c r="Q74" s="108" t="s">
        <v>452</v>
      </c>
      <c r="R74" s="108" t="s">
        <v>453</v>
      </c>
      <c r="S74" s="108" t="s">
        <v>566</v>
      </c>
      <c r="U74" s="109">
        <v>2020</v>
      </c>
      <c r="V74" s="110">
        <v>124.4</v>
      </c>
      <c r="W74" s="96">
        <f>($V$74-V74)/V74</f>
        <v>0</v>
      </c>
    </row>
    <row r="75" spans="5:23" ht="13.5" thickBot="1" x14ac:dyDescent="0.25">
      <c r="E75" s="109">
        <v>2020</v>
      </c>
      <c r="F75" s="110">
        <v>115.8</v>
      </c>
      <c r="G75" s="96">
        <f>($F$75-F75)/F75</f>
        <v>0</v>
      </c>
      <c r="M75" s="109">
        <v>2020</v>
      </c>
      <c r="N75" s="110">
        <v>112.5</v>
      </c>
      <c r="O75" s="96">
        <f>($N$75-N75)/N75</f>
        <v>0</v>
      </c>
      <c r="Q75" s="109">
        <v>2020</v>
      </c>
      <c r="R75" s="110">
        <v>94.8</v>
      </c>
      <c r="S75" s="96">
        <f>($R$75-R75)/R75</f>
        <v>0</v>
      </c>
      <c r="U75" s="109">
        <v>2019</v>
      </c>
      <c r="V75" s="110">
        <v>124.7</v>
      </c>
      <c r="W75" s="96">
        <f t="shared" ref="W75:W82" si="25">($V$74-V75)/V75</f>
        <v>-2.4057738572573948E-3</v>
      </c>
    </row>
    <row r="76" spans="5:23" ht="13.5" thickBot="1" x14ac:dyDescent="0.25">
      <c r="E76" s="109">
        <v>2019</v>
      </c>
      <c r="F76" s="110">
        <v>120</v>
      </c>
      <c r="G76" s="96">
        <f t="shared" ref="G76:G82" si="26">($F$75-F76)/F76</f>
        <v>-3.5000000000000024E-2</v>
      </c>
      <c r="M76" s="109">
        <v>2019</v>
      </c>
      <c r="N76" s="110">
        <v>112.1</v>
      </c>
      <c r="O76" s="96">
        <f t="shared" ref="O76:O83" si="27">($N$75-N76)/N76</f>
        <v>3.5682426404996049E-3</v>
      </c>
      <c r="Q76" s="109">
        <v>2019</v>
      </c>
      <c r="R76" s="110">
        <v>96.1</v>
      </c>
      <c r="S76" s="96">
        <f t="shared" ref="S76:S83" si="28">($R$75-R76)/R76</f>
        <v>-1.3527575442247629E-2</v>
      </c>
      <c r="U76" s="109">
        <v>2018</v>
      </c>
      <c r="V76" s="110">
        <v>127.4</v>
      </c>
      <c r="W76" s="96">
        <f t="shared" si="25"/>
        <v>-2.3547880690737832E-2</v>
      </c>
    </row>
    <row r="77" spans="5:23" ht="13.5" thickBot="1" x14ac:dyDescent="0.25">
      <c r="E77" s="109">
        <v>2018</v>
      </c>
      <c r="F77" s="110">
        <v>123.7</v>
      </c>
      <c r="G77" s="96">
        <f t="shared" si="26"/>
        <v>-6.3864187550525503E-2</v>
      </c>
      <c r="M77" s="109">
        <v>2018</v>
      </c>
      <c r="N77" s="110">
        <v>113.7</v>
      </c>
      <c r="O77" s="96">
        <f t="shared" si="27"/>
        <v>-1.0554089709762557E-2</v>
      </c>
      <c r="Q77" s="109">
        <v>2018</v>
      </c>
      <c r="R77" s="110">
        <v>95.1</v>
      </c>
      <c r="S77" s="96">
        <f t="shared" si="28"/>
        <v>-3.154574132492084E-3</v>
      </c>
      <c r="U77" s="109">
        <v>2017</v>
      </c>
      <c r="V77" s="110">
        <v>120.1</v>
      </c>
      <c r="W77" s="96">
        <f t="shared" si="25"/>
        <v>3.5803497085761964E-2</v>
      </c>
    </row>
    <row r="78" spans="5:23" ht="13.5" thickBot="1" x14ac:dyDescent="0.25">
      <c r="E78" s="109">
        <v>2017</v>
      </c>
      <c r="F78" s="110">
        <v>122.8</v>
      </c>
      <c r="G78" s="96">
        <f t="shared" si="26"/>
        <v>-5.7003257328990233E-2</v>
      </c>
      <c r="M78" s="109">
        <v>2017</v>
      </c>
      <c r="N78" s="110">
        <v>109.3</v>
      </c>
      <c r="O78" s="96">
        <f t="shared" si="27"/>
        <v>2.9277218664226924E-2</v>
      </c>
      <c r="Q78" s="109">
        <v>2017</v>
      </c>
      <c r="R78" s="110">
        <v>93.1</v>
      </c>
      <c r="S78" s="96">
        <f t="shared" si="28"/>
        <v>1.8259935553168669E-2</v>
      </c>
      <c r="U78" s="109">
        <v>2016</v>
      </c>
      <c r="V78" s="110">
        <v>107.3</v>
      </c>
      <c r="W78" s="96">
        <f t="shared" si="25"/>
        <v>0.15936626281453875</v>
      </c>
    </row>
    <row r="79" spans="5:23" ht="13.5" thickBot="1" x14ac:dyDescent="0.25">
      <c r="E79" s="109">
        <v>2016</v>
      </c>
      <c r="F79" s="110">
        <v>120.2</v>
      </c>
      <c r="G79" s="96">
        <f t="shared" si="26"/>
        <v>-3.6605657237936816E-2</v>
      </c>
      <c r="M79" s="109">
        <v>2016</v>
      </c>
      <c r="N79" s="110">
        <v>107.6</v>
      </c>
      <c r="O79" s="96">
        <f t="shared" si="27"/>
        <v>4.5539033457249127E-2</v>
      </c>
      <c r="Q79" s="109">
        <v>2016</v>
      </c>
      <c r="R79" s="110">
        <v>93.9</v>
      </c>
      <c r="S79" s="96">
        <f t="shared" si="28"/>
        <v>9.5846645367411235E-3</v>
      </c>
      <c r="U79" s="109">
        <v>2015</v>
      </c>
      <c r="V79" s="110">
        <v>109.3</v>
      </c>
      <c r="W79" s="96">
        <f t="shared" si="25"/>
        <v>0.13815187557182076</v>
      </c>
    </row>
    <row r="80" spans="5:23" ht="13.5" thickBot="1" x14ac:dyDescent="0.25">
      <c r="E80" s="109">
        <v>2015</v>
      </c>
      <c r="F80" s="110">
        <v>120.5</v>
      </c>
      <c r="G80" s="96">
        <f t="shared" si="26"/>
        <v>-3.9004149377593382E-2</v>
      </c>
      <c r="M80" s="109">
        <v>2015</v>
      </c>
      <c r="N80" s="110">
        <v>108.8</v>
      </c>
      <c r="O80" s="96">
        <f t="shared" si="27"/>
        <v>3.4007352941176495E-2</v>
      </c>
      <c r="Q80" s="109">
        <v>2015</v>
      </c>
      <c r="R80" s="110">
        <v>98.6</v>
      </c>
      <c r="S80" s="96">
        <f t="shared" si="28"/>
        <v>-3.8539553752535469E-2</v>
      </c>
      <c r="U80" s="109">
        <v>2014</v>
      </c>
      <c r="V80" s="110">
        <v>102.5</v>
      </c>
      <c r="W80" s="96">
        <f t="shared" si="25"/>
        <v>0.2136585365853659</v>
      </c>
    </row>
    <row r="81" spans="5:23" ht="13.5" thickBot="1" x14ac:dyDescent="0.25">
      <c r="E81" s="109">
        <v>2014</v>
      </c>
      <c r="F81" s="110">
        <v>121.1</v>
      </c>
      <c r="G81" s="96">
        <f t="shared" si="26"/>
        <v>-4.3765483071841429E-2</v>
      </c>
      <c r="M81" s="109">
        <v>2014</v>
      </c>
      <c r="N81" s="110">
        <v>107</v>
      </c>
      <c r="O81" s="96">
        <f t="shared" si="27"/>
        <v>5.1401869158878503E-2</v>
      </c>
      <c r="Q81" s="109">
        <v>2014</v>
      </c>
      <c r="R81" s="110">
        <v>101.5</v>
      </c>
      <c r="S81" s="96">
        <f t="shared" si="28"/>
        <v>-6.6009852216748793E-2</v>
      </c>
      <c r="U81" s="109">
        <v>2013</v>
      </c>
      <c r="V81" s="110">
        <v>102.2</v>
      </c>
      <c r="W81" s="96">
        <f t="shared" si="25"/>
        <v>0.21722113502935422</v>
      </c>
    </row>
    <row r="82" spans="5:23" ht="13.5" thickBot="1" x14ac:dyDescent="0.25">
      <c r="E82" s="109">
        <v>2013</v>
      </c>
      <c r="F82" s="110">
        <v>114.4</v>
      </c>
      <c r="G82" s="96">
        <f t="shared" si="26"/>
        <v>1.2237762237762163E-2</v>
      </c>
      <c r="M82" s="109">
        <v>2013</v>
      </c>
      <c r="N82" s="110">
        <v>103.1</v>
      </c>
      <c r="O82" s="96">
        <f t="shared" si="27"/>
        <v>9.1173617846750793E-2</v>
      </c>
      <c r="Q82" s="109">
        <v>2013</v>
      </c>
      <c r="R82" s="110">
        <v>101.1</v>
      </c>
      <c r="S82" s="96">
        <f t="shared" si="28"/>
        <v>-6.2314540059347154E-2</v>
      </c>
      <c r="U82" s="109">
        <v>2012</v>
      </c>
      <c r="V82" s="107"/>
      <c r="W82" s="96"/>
    </row>
    <row r="83" spans="5:23" ht="13.5" thickBot="1" x14ac:dyDescent="0.25">
      <c r="E83" s="113">
        <v>2012</v>
      </c>
      <c r="M83" s="109">
        <v>2012</v>
      </c>
      <c r="N83" s="107"/>
      <c r="Q83" s="109">
        <v>2012</v>
      </c>
      <c r="R83" s="107"/>
      <c r="S83" s="96"/>
    </row>
  </sheetData>
  <mergeCells count="27">
    <mergeCell ref="M73:O73"/>
    <mergeCell ref="U72:V72"/>
    <mergeCell ref="U59:V59"/>
    <mergeCell ref="E46:G46"/>
    <mergeCell ref="I46:K46"/>
    <mergeCell ref="Q46:S46"/>
    <mergeCell ref="U46:W46"/>
    <mergeCell ref="E59:F59"/>
    <mergeCell ref="M45:O46"/>
    <mergeCell ref="I59:K59"/>
    <mergeCell ref="M59:O59"/>
    <mergeCell ref="Q59:R59"/>
    <mergeCell ref="I18:K18"/>
    <mergeCell ref="E18:G18"/>
    <mergeCell ref="E5:G5"/>
    <mergeCell ref="U18:W18"/>
    <mergeCell ref="E32:F32"/>
    <mergeCell ref="I32:K32"/>
    <mergeCell ref="M32:O32"/>
    <mergeCell ref="Q32:S32"/>
    <mergeCell ref="U32:W32"/>
    <mergeCell ref="I5:J5"/>
    <mergeCell ref="M5:N5"/>
    <mergeCell ref="Q5:R5"/>
    <mergeCell ref="U5:V5"/>
    <mergeCell ref="M18:N18"/>
    <mergeCell ref="Q18:S1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Plant and Machinery</vt:lpstr>
      <vt:lpstr>FURNITUE AND FIXTURES</vt:lpstr>
      <vt:lpstr>ELEC. INSTALLATION</vt:lpstr>
      <vt:lpstr>OFFICE EQUIPMENT</vt:lpstr>
      <vt:lpstr>COMPUTER</vt:lpstr>
      <vt:lpstr>Lab equip</vt:lpstr>
      <vt:lpstr>Vehicles</vt:lpstr>
      <vt:lpstr>SUMMARY</vt:lpstr>
      <vt:lpstr>inflation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SAP WebAS</dc:creator>
  <cp:keywords/>
  <dc:description/>
  <cp:lastModifiedBy>Aditya</cp:lastModifiedBy>
  <cp:revision>1</cp:revision>
  <cp:lastPrinted>2021-10-26T10:18:54Z</cp:lastPrinted>
  <dcterms:created xsi:type="dcterms:W3CDTF">2021-10-26T10:26:49Z</dcterms:created>
  <dcterms:modified xsi:type="dcterms:W3CDTF">2022-05-18T05:35:05Z</dcterms:modified>
  <cp:category/>
</cp:coreProperties>
</file>