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ditya\PL975-827-1054\"/>
    </mc:Choice>
  </mc:AlternateContent>
  <bookViews>
    <workbookView xWindow="0" yWindow="0" windowWidth="20490" windowHeight="7755" activeTab="1"/>
  </bookViews>
  <sheets>
    <sheet name="Basics Information" sheetId="3" r:id="rId1"/>
    <sheet name="Market Value" sheetId="1" r:id="rId2"/>
    <sheet name="Land Guideline Value" sheetId="2" r:id="rId3"/>
    <sheet name="Structure Guideline Value" sheetId="4" r:id="rId4"/>
  </sheets>
  <externalReferences>
    <externalReference r:id="rId5"/>
  </externalReferences>
  <definedNames>
    <definedName name="_xlnm._FilterDatabase" localSheetId="1" hidden="1">'Market Value'!$B$3:$Z$34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30" i="1" l="1"/>
  <c r="Z29" i="1" l="1"/>
  <c r="Z28" i="1"/>
  <c r="S29" i="1" l="1"/>
  <c r="S28" i="1"/>
  <c r="S27" i="1"/>
  <c r="S26" i="1"/>
  <c r="S25" i="1"/>
  <c r="S24" i="1"/>
  <c r="R29" i="1"/>
  <c r="R28" i="1"/>
  <c r="R27" i="1"/>
  <c r="R26" i="1"/>
  <c r="R25" i="1"/>
  <c r="R24" i="1"/>
  <c r="P29" i="1"/>
  <c r="P28" i="1"/>
  <c r="P27" i="1"/>
  <c r="P26" i="1"/>
  <c r="P25" i="1"/>
  <c r="P24" i="1"/>
  <c r="M29" i="1"/>
  <c r="M28" i="1"/>
  <c r="M27" i="1"/>
  <c r="M26" i="1"/>
  <c r="M25" i="1"/>
  <c r="M24" i="1"/>
  <c r="H28" i="1"/>
  <c r="H27" i="1"/>
  <c r="Z27" i="1" s="1"/>
  <c r="H26" i="1"/>
  <c r="Z26" i="1" s="1"/>
  <c r="H25" i="1"/>
  <c r="Z25" i="1" s="1"/>
  <c r="H24" i="1"/>
  <c r="Z24" i="1" s="1"/>
  <c r="S22" i="1"/>
  <c r="S21" i="1"/>
  <c r="S20" i="1"/>
  <c r="S19" i="1"/>
  <c r="R22" i="1"/>
  <c r="R21" i="1"/>
  <c r="R20" i="1"/>
  <c r="R19" i="1"/>
  <c r="P22" i="1"/>
  <c r="P21" i="1"/>
  <c r="P20" i="1"/>
  <c r="P19" i="1"/>
  <c r="M22" i="1"/>
  <c r="M21" i="1"/>
  <c r="M20" i="1"/>
  <c r="M19" i="1"/>
  <c r="M17" i="1"/>
  <c r="M16" i="1"/>
  <c r="M15" i="1"/>
  <c r="M14" i="1"/>
  <c r="M12" i="1"/>
  <c r="M11" i="1"/>
  <c r="H22" i="1"/>
  <c r="Z22" i="1" s="1"/>
  <c r="H21" i="1"/>
  <c r="Z21" i="1" s="1"/>
  <c r="H20" i="1"/>
  <c r="Z20" i="1" s="1"/>
  <c r="H19" i="1"/>
  <c r="Z19" i="1" s="1"/>
  <c r="S17" i="1"/>
  <c r="S16" i="1"/>
  <c r="S15" i="1"/>
  <c r="S14" i="1"/>
  <c r="R17" i="1"/>
  <c r="R16" i="1"/>
  <c r="R15" i="1"/>
  <c r="R14" i="1"/>
  <c r="P17" i="1"/>
  <c r="P16" i="1"/>
  <c r="P15" i="1"/>
  <c r="P14" i="1"/>
  <c r="M10" i="1"/>
  <c r="M8" i="1"/>
  <c r="M7" i="1"/>
  <c r="M6" i="1"/>
  <c r="H17" i="1"/>
  <c r="Z17" i="1" s="1"/>
  <c r="H16" i="1"/>
  <c r="Z16" i="1" s="1"/>
  <c r="H15" i="1"/>
  <c r="Z15" i="1" s="1"/>
  <c r="H14" i="1"/>
  <c r="Z14" i="1" s="1"/>
  <c r="S12" i="1"/>
  <c r="S11" i="1"/>
  <c r="R12" i="1"/>
  <c r="R11" i="1"/>
  <c r="P12" i="1"/>
  <c r="P11" i="1"/>
  <c r="H12" i="1"/>
  <c r="Z12" i="1" s="1"/>
  <c r="H11" i="1"/>
  <c r="Z11" i="1" s="1"/>
  <c r="H10" i="1"/>
  <c r="Z10" i="1" s="1"/>
  <c r="S5" i="1"/>
  <c r="R5" i="1"/>
  <c r="H5" i="1"/>
  <c r="Z5" i="1" s="1"/>
  <c r="T24" i="1" l="1"/>
  <c r="T25" i="1"/>
  <c r="U25" i="1" s="1"/>
  <c r="W25" i="1" s="1"/>
  <c r="T17" i="1"/>
  <c r="U17" i="1" s="1"/>
  <c r="W17" i="1" s="1"/>
  <c r="T22" i="1"/>
  <c r="U22" i="1" s="1"/>
  <c r="W22" i="1" s="1"/>
  <c r="T12" i="1"/>
  <c r="U12" i="1" s="1"/>
  <c r="W12" i="1" s="1"/>
  <c r="T19" i="1"/>
  <c r="U19" i="1" s="1"/>
  <c r="W19" i="1" s="1"/>
  <c r="T20" i="1"/>
  <c r="U20" i="1" s="1"/>
  <c r="W20" i="1" s="1"/>
  <c r="T21" i="1"/>
  <c r="U21" i="1" s="1"/>
  <c r="W21" i="1" s="1"/>
  <c r="T26" i="1"/>
  <c r="U26" i="1" s="1"/>
  <c r="W26" i="1" s="1"/>
  <c r="T15" i="1"/>
  <c r="U15" i="1" s="1"/>
  <c r="W15" i="1" s="1"/>
  <c r="T27" i="1"/>
  <c r="U27" i="1" s="1"/>
  <c r="W27" i="1" s="1"/>
  <c r="T16" i="1"/>
  <c r="U16" i="1" s="1"/>
  <c r="W16" i="1" s="1"/>
  <c r="U24" i="1"/>
  <c r="W24" i="1" s="1"/>
  <c r="T28" i="1"/>
  <c r="U28" i="1" s="1"/>
  <c r="W28" i="1" s="1"/>
  <c r="W30" i="1" s="1"/>
  <c r="T29" i="1"/>
  <c r="U29" i="1" s="1"/>
  <c r="W29" i="1" s="1"/>
  <c r="T11" i="1"/>
  <c r="U11" i="1" s="1"/>
  <c r="W11" i="1" s="1"/>
  <c r="T14" i="1"/>
  <c r="U14" i="1" s="1"/>
  <c r="W14" i="1" s="1"/>
  <c r="H4" i="3"/>
  <c r="H29" i="1"/>
  <c r="R7" i="1"/>
  <c r="P7" i="1"/>
  <c r="R10" i="1"/>
  <c r="R8" i="1"/>
  <c r="R6" i="1"/>
  <c r="P6" i="1"/>
  <c r="P8" i="1"/>
  <c r="P10" i="1"/>
  <c r="S10" i="1" l="1"/>
  <c r="T10" i="1" s="1"/>
  <c r="U10" i="1" s="1"/>
  <c r="W10" i="1" s="1"/>
  <c r="P5" i="1"/>
  <c r="H4" i="2" l="1"/>
  <c r="I4" i="2" s="1"/>
  <c r="K4" i="4"/>
  <c r="L4" i="4" s="1"/>
  <c r="F4" i="4"/>
  <c r="F5" i="4"/>
  <c r="E5" i="4"/>
  <c r="E4" i="2"/>
  <c r="E5" i="2" s="1"/>
  <c r="D5" i="2"/>
  <c r="I5" i="2" l="1"/>
  <c r="L5" i="4" l="1"/>
  <c r="M5" i="1" l="1"/>
  <c r="T5" i="1" s="1"/>
  <c r="U5" i="1" s="1"/>
  <c r="W5" i="1" l="1"/>
  <c r="H6" i="1"/>
  <c r="Z6" i="1" s="1"/>
  <c r="S6" i="1"/>
  <c r="T6" i="1" s="1"/>
  <c r="U6" i="1" s="1"/>
  <c r="W6" i="1" s="1"/>
  <c r="H7" i="1"/>
  <c r="Z7" i="1" s="1"/>
  <c r="S7" i="1"/>
  <c r="T7" i="1" l="1"/>
  <c r="U7" i="1" s="1"/>
  <c r="W7" i="1" s="1"/>
  <c r="I30" i="1"/>
  <c r="H8" i="1"/>
  <c r="Z8" i="1" s="1"/>
  <c r="S8" i="1"/>
  <c r="S30" i="1" s="1"/>
  <c r="H30" i="1" l="1"/>
  <c r="T8" i="1"/>
  <c r="U8" i="1" s="1"/>
  <c r="W8" i="1" s="1"/>
</calcChain>
</file>

<file path=xl/sharedStrings.xml><?xml version="1.0" encoding="utf-8"?>
<sst xmlns="http://schemas.openxmlformats.org/spreadsheetml/2006/main" count="183" uniqueCount="78">
  <si>
    <t>SR. No.</t>
  </si>
  <si>
    <t>Floor</t>
  </si>
  <si>
    <t>Ground Floor</t>
  </si>
  <si>
    <t>Year of Construction</t>
  </si>
  <si>
    <t xml:space="preserve">Year of Valuation </t>
  </si>
  <si>
    <t>Type of Structure</t>
  </si>
  <si>
    <t>Salvage value</t>
  </si>
  <si>
    <t>TOTAL</t>
  </si>
  <si>
    <t>Depreciation Rate</t>
  </si>
  <si>
    <t>Depreciated Value
(INR)</t>
  </si>
  <si>
    <t>Depreciated Replacement Market Value
(INR)</t>
  </si>
  <si>
    <t>Particular</t>
  </si>
  <si>
    <t>Gross Replacement Value
(INR)</t>
  </si>
  <si>
    <t>Tin Shed</t>
  </si>
  <si>
    <t>Reliance Shed</t>
  </si>
  <si>
    <t>Discounting Factor</t>
  </si>
  <si>
    <r>
      <t xml:space="preserve">Area 
</t>
    </r>
    <r>
      <rPr>
        <i/>
        <sz val="10"/>
        <rFont val="Calibri"/>
        <family val="2"/>
        <scheme val="minor"/>
      </rPr>
      <t>(in sq mtr)</t>
    </r>
  </si>
  <si>
    <r>
      <t xml:space="preserve">Area 
</t>
    </r>
    <r>
      <rPr>
        <i/>
        <sz val="10"/>
        <rFont val="Calibri"/>
        <family val="2"/>
        <scheme val="minor"/>
      </rPr>
      <t>(in sq ft)</t>
    </r>
  </si>
  <si>
    <r>
      <t xml:space="preserve">Height </t>
    </r>
    <r>
      <rPr>
        <b/>
        <i/>
        <sz val="10"/>
        <rFont val="Calibri"/>
        <family val="2"/>
        <scheme val="minor"/>
      </rPr>
      <t>(in ft.)</t>
    </r>
  </si>
  <si>
    <r>
      <t xml:space="preserve">Total Life Consumed 
</t>
    </r>
    <r>
      <rPr>
        <b/>
        <i/>
        <sz val="10"/>
        <rFont val="Calibri"/>
        <family val="2"/>
        <scheme val="minor"/>
      </rPr>
      <t>(In year)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</si>
  <si>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year)</t>
    </r>
  </si>
  <si>
    <r>
      <t xml:space="preserve">Plinth Area  Rate 
</t>
    </r>
    <r>
      <rPr>
        <b/>
        <i/>
        <sz val="10"/>
        <rFont val="Calibri"/>
        <family val="2"/>
        <scheme val="minor"/>
      </rPr>
      <t>(In per sq ft)</t>
    </r>
  </si>
  <si>
    <r>
      <t xml:space="preserve">Plinth Area  Rate 
</t>
    </r>
    <r>
      <rPr>
        <b/>
        <i/>
        <sz val="10"/>
        <rFont val="Calibri"/>
        <family val="2"/>
        <scheme val="minor"/>
      </rPr>
      <t>(In per sq mtr)</t>
    </r>
  </si>
  <si>
    <t>Construction Category</t>
  </si>
  <si>
    <r>
      <t xml:space="preserve">Height </t>
    </r>
    <r>
      <rPr>
        <i/>
        <sz val="10"/>
        <rFont val="Calibri"/>
        <family val="2"/>
        <scheme val="minor"/>
      </rPr>
      <t>(in ft.)</t>
    </r>
  </si>
  <si>
    <r>
      <t xml:space="preserve">Area 
</t>
    </r>
    <r>
      <rPr>
        <i/>
        <sz val="10"/>
        <rFont val="Calibri"/>
        <family val="2"/>
        <scheme val="minor"/>
      </rPr>
      <t>(in sq. mtr.)</t>
    </r>
  </si>
  <si>
    <r>
      <t xml:space="preserve">Area 
</t>
    </r>
    <r>
      <rPr>
        <i/>
        <sz val="10"/>
        <rFont val="Calibri"/>
        <family val="2"/>
        <scheme val="minor"/>
      </rPr>
      <t>(in sq. ft.)</t>
    </r>
  </si>
  <si>
    <r>
      <t xml:space="preserve">Govt. Guideline Value
</t>
    </r>
    <r>
      <rPr>
        <i/>
        <sz val="10"/>
        <rFont val="Calibri"/>
        <family val="2"/>
        <scheme val="minor"/>
      </rPr>
      <t>(INR)</t>
    </r>
  </si>
  <si>
    <r>
      <t xml:space="preserve">Land Area 
</t>
    </r>
    <r>
      <rPr>
        <i/>
        <sz val="10"/>
        <rFont val="Calibri"/>
        <family val="2"/>
        <scheme val="minor"/>
      </rPr>
      <t>(in sq. mtr.)</t>
    </r>
  </si>
  <si>
    <r>
      <t xml:space="preserve">Area 
</t>
    </r>
    <r>
      <rPr>
        <i/>
        <sz val="10"/>
        <rFont val="Calibri"/>
        <family val="2"/>
        <scheme val="minor"/>
      </rPr>
      <t>(in sq. yd.)</t>
    </r>
  </si>
  <si>
    <t>Type of Land</t>
  </si>
  <si>
    <t>Residential Land</t>
  </si>
  <si>
    <t>Sr. No.</t>
  </si>
  <si>
    <r>
      <t xml:space="preserve">Govt. Guideline Rate Adopted
</t>
    </r>
    <r>
      <rPr>
        <i/>
        <sz val="10"/>
        <rFont val="Calibri"/>
        <family val="2"/>
        <scheme val="minor"/>
      </rPr>
      <t>(In per sq. mtr.)</t>
    </r>
  </si>
  <si>
    <r>
      <t xml:space="preserve">Additional Factor </t>
    </r>
    <r>
      <rPr>
        <i/>
        <sz val="10"/>
        <rFont val="Calibri"/>
        <family val="2"/>
        <scheme val="minor"/>
      </rPr>
      <t>(in %)</t>
    </r>
  </si>
  <si>
    <r>
      <t xml:space="preserve">Year of Construction </t>
    </r>
    <r>
      <rPr>
        <i/>
        <sz val="10"/>
        <rFont val="Calibri"/>
        <family val="2"/>
        <scheme val="minor"/>
      </rPr>
      <t>(In year)</t>
    </r>
  </si>
  <si>
    <t>LAND GUIDELINE VALUE</t>
  </si>
  <si>
    <t>STRUCTURE GUIDELINE VALUE</t>
  </si>
  <si>
    <r>
      <t xml:space="preserve">Govt. Guideline Rate
</t>
    </r>
    <r>
      <rPr>
        <i/>
        <sz val="10"/>
        <rFont val="Calibri"/>
        <family val="2"/>
        <scheme val="minor"/>
      </rPr>
      <t>(In per sq. mtr.)</t>
    </r>
  </si>
  <si>
    <t>Year Factor</t>
  </si>
  <si>
    <r>
      <t xml:space="preserve">Govt. Guideline Rates
</t>
    </r>
    <r>
      <rPr>
        <i/>
        <sz val="10"/>
        <rFont val="Calibri"/>
        <family val="2"/>
        <scheme val="minor"/>
      </rPr>
      <t>(In per sq. mtr.)</t>
    </r>
  </si>
  <si>
    <r>
      <t xml:space="preserve">Govt. Guideline Rates Adopted
</t>
    </r>
    <r>
      <rPr>
        <i/>
        <sz val="10"/>
        <rFont val="Calibri"/>
        <family val="2"/>
        <scheme val="minor"/>
      </rPr>
      <t>(In per sq. mtr.)</t>
    </r>
  </si>
  <si>
    <t>Class B Construction (Good)</t>
  </si>
  <si>
    <t>Condition of Structure</t>
  </si>
  <si>
    <t xml:space="preserve">Deterioration Factor
(INR) </t>
  </si>
  <si>
    <t>RCC framed pillar beam column structure on RCC slab</t>
  </si>
  <si>
    <t>Good</t>
  </si>
  <si>
    <t>Remarks:-</t>
  </si>
  <si>
    <t>3. The Valuation of the subject structures has been done on the basis of ''Depreciated Replacement Cost approach'.</t>
  </si>
  <si>
    <t>NA</t>
  </si>
  <si>
    <t>BLOCK 1</t>
  </si>
  <si>
    <t>Second Floor</t>
  </si>
  <si>
    <t>First Floor</t>
  </si>
  <si>
    <t xml:space="preserve">Third Floor </t>
  </si>
  <si>
    <t>BLOCK 2</t>
  </si>
  <si>
    <t xml:space="preserve">Ground Floor </t>
  </si>
  <si>
    <t xml:space="preserve">Second Floor </t>
  </si>
  <si>
    <t>Block 3</t>
  </si>
  <si>
    <t>Block 4</t>
  </si>
  <si>
    <t>Block 5</t>
  </si>
  <si>
    <t xml:space="preserve">Staff Room Area </t>
  </si>
  <si>
    <t xml:space="preserve">Kitchen Area </t>
  </si>
  <si>
    <t xml:space="preserve">Reception, Office area </t>
  </si>
  <si>
    <t xml:space="preserve">Rooms </t>
  </si>
  <si>
    <t xml:space="preserve">Dining area and resturent </t>
  </si>
  <si>
    <t>Tin shed mounted on brick wall</t>
  </si>
  <si>
    <t>Dining area and rooms</t>
  </si>
  <si>
    <t xml:space="preserve">Conference Hall </t>
  </si>
  <si>
    <t>Hall</t>
  </si>
  <si>
    <t xml:space="preserve">Kitchen </t>
  </si>
  <si>
    <t>1. All these civil structure are partaining to the subject land premises ofHotel Hill Queen, The Mall Road, Mussoorie</t>
  </si>
  <si>
    <t>2. The covered area of the subject property has been taken on the basis of site measurement only since approved map not provided to us.</t>
  </si>
  <si>
    <t>STRUCTURE VALUE- HOTEL QUEEN HILL</t>
  </si>
  <si>
    <t>Guideline Value of structure</t>
  </si>
  <si>
    <r>
      <t>Guideline rate for sturucture (</t>
    </r>
    <r>
      <rPr>
        <b/>
        <i/>
        <sz val="10"/>
        <rFont val="Calibri"/>
        <family val="2"/>
        <scheme val="minor"/>
      </rPr>
      <t>in sq.mtr.)</t>
    </r>
  </si>
  <si>
    <t xml:space="preserve">Depreciation on age factor </t>
  </si>
  <si>
    <t>Average</t>
  </si>
  <si>
    <t>Class C Construction (Average)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</si>
</sst>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 &quot;₹&quot;\ * #,##0.00_ ;_ &quot;₹&quot;\ * \-#,##0.00_ ;_ &quot;₹&quot;\ * &quot;-&quot;??_ ;_ @_ "/>
    <numFmt numFmtId="165" formatCode="_ * #,##0_ ;_ * \-#,##0_ ;_ * &quot;-&quot;??_ ;_ @_ "/>
    <numFmt numFmtId="166" formatCode="0.0000"/>
    <numFmt numFmtId="167" formatCode="_ &quot;₹&quot;\ * #,##0_ ;_ &quot;₹&quot;\ * \-#,##0_ ;_ &quot;₹&quot;\ * &quot;-&quot;??_ ;_ @_ "/>
    <numFmt numFmtId="168" formatCode="_ [$₹-4009]\ * #,##0.00_ ;_ [$₹-4009]\ * \-#,##0.00_ ;_ [$₹-4009]\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1E3661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165" fontId="0" fillId="0" borderId="0" xfId="0" applyNumberFormat="1"/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4" fontId="0" fillId="0" borderId="1" xfId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7" fontId="0" fillId="0" borderId="1" xfId="1" applyNumberFormat="1" applyFont="1" applyBorder="1" applyAlignment="1">
      <alignment horizontal="center" vertical="center"/>
    </xf>
    <xf numFmtId="167" fontId="2" fillId="0" borderId="1" xfId="1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7" fillId="0" borderId="0" xfId="0" applyFont="1"/>
    <xf numFmtId="2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68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64" fontId="0" fillId="0" borderId="1" xfId="1" applyFont="1" applyBorder="1"/>
    <xf numFmtId="168" fontId="0" fillId="0" borderId="1" xfId="0" applyNumberFormat="1" applyBorder="1"/>
    <xf numFmtId="0" fontId="0" fillId="0" borderId="0" xfId="0" applyFill="1"/>
    <xf numFmtId="2" fontId="0" fillId="0" borderId="1" xfId="1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166" fontId="0" fillId="0" borderId="1" xfId="0" applyNumberFormat="1" applyBorder="1" applyAlignment="1">
      <alignment horizontal="center" vertical="center" wrapText="1"/>
    </xf>
    <xf numFmtId="164" fontId="0" fillId="0" borderId="1" xfId="1" applyFont="1" applyBorder="1" applyAlignment="1">
      <alignment horizontal="center" vertical="center" wrapText="1"/>
    </xf>
    <xf numFmtId="167" fontId="0" fillId="0" borderId="1" xfId="1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top"/>
    </xf>
    <xf numFmtId="0" fontId="8" fillId="0" borderId="3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3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/>
    <xf numFmtId="1" fontId="2" fillId="0" borderId="1" xfId="0" applyNumberFormat="1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7" fontId="2" fillId="0" borderId="1" xfId="0" applyNumberFormat="1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/>
    <xf numFmtId="167" fontId="2" fillId="0" borderId="2" xfId="0" applyNumberFormat="1" applyFont="1" applyBorder="1" applyAlignment="1">
      <alignment horizontal="center"/>
    </xf>
    <xf numFmtId="167" fontId="2" fillId="0" borderId="4" xfId="0" applyNumberFormat="1" applyFont="1" applyBorder="1" applyAlignment="1">
      <alignment horizontal="center"/>
    </xf>
    <xf numFmtId="164" fontId="2" fillId="0" borderId="1" xfId="0" applyNumberFormat="1" applyFont="1" applyBorder="1"/>
    <xf numFmtId="0" fontId="2" fillId="0" borderId="0" xfId="0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1E36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ditya/PL924-804-1025/document/e2260333e851121def49a2dfced6b20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ilding Sheet"/>
      <sheetName val="aS PER SITE"/>
    </sheetNames>
    <sheetDataSet>
      <sheetData sheetId="0">
        <row r="9">
          <cell r="I9">
            <v>1982.58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4"/>
  <sheetViews>
    <sheetView workbookViewId="0">
      <selection activeCell="C4" sqref="C4"/>
    </sheetView>
  </sheetViews>
  <sheetFormatPr defaultRowHeight="15" x14ac:dyDescent="0.25"/>
  <cols>
    <col min="2" max="2" width="6.85546875" customWidth="1"/>
    <col min="3" max="3" width="12.85546875" customWidth="1"/>
    <col min="4" max="4" width="13.5703125" bestFit="1" customWidth="1"/>
    <col min="5" max="5" width="16.28515625" customWidth="1"/>
    <col min="6" max="6" width="25.85546875" bestFit="1" customWidth="1"/>
    <col min="7" max="7" width="12.28515625" bestFit="1" customWidth="1"/>
    <col min="8" max="8" width="7.5703125" bestFit="1" customWidth="1"/>
    <col min="9" max="9" width="6.85546875" customWidth="1"/>
    <col min="10" max="10" width="12.28515625" customWidth="1"/>
    <col min="11" max="11" width="10.28515625" customWidth="1"/>
  </cols>
  <sheetData>
    <row r="3" spans="2:11" ht="30" x14ac:dyDescent="0.25">
      <c r="B3" s="12" t="s">
        <v>32</v>
      </c>
      <c r="C3" s="12" t="s">
        <v>1</v>
      </c>
      <c r="D3" s="12" t="s">
        <v>11</v>
      </c>
      <c r="E3" s="12" t="s">
        <v>5</v>
      </c>
      <c r="F3" s="13" t="s">
        <v>23</v>
      </c>
      <c r="G3" s="13" t="s">
        <v>16</v>
      </c>
      <c r="H3" s="13" t="s">
        <v>17</v>
      </c>
      <c r="I3" s="13" t="s">
        <v>18</v>
      </c>
      <c r="J3" s="13" t="s">
        <v>3</v>
      </c>
      <c r="K3" s="13" t="s">
        <v>4</v>
      </c>
    </row>
    <row r="4" spans="2:11" ht="15" customHeight="1" x14ac:dyDescent="0.25">
      <c r="B4" s="11">
        <v>1</v>
      </c>
      <c r="C4" s="2" t="s">
        <v>2</v>
      </c>
      <c r="D4" s="2" t="s">
        <v>14</v>
      </c>
      <c r="E4" s="2" t="s">
        <v>13</v>
      </c>
      <c r="F4" s="2" t="s">
        <v>42</v>
      </c>
      <c r="G4" s="5">
        <v>13490</v>
      </c>
      <c r="H4" s="8">
        <f>G4*10.764</f>
        <v>145206.35999999999</v>
      </c>
      <c r="I4" s="8">
        <v>11</v>
      </c>
      <c r="J4" s="2">
        <v>2016</v>
      </c>
      <c r="K4" s="2">
        <v>2021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34"/>
  <sheetViews>
    <sheetView tabSelected="1" zoomScaleNormal="100" workbookViewId="0">
      <pane ySplit="3" topLeftCell="A4" activePane="bottomLeft" state="frozen"/>
      <selection pane="bottomLeft" activeCell="L36" sqref="L36"/>
    </sheetView>
  </sheetViews>
  <sheetFormatPr defaultRowHeight="15" x14ac:dyDescent="0.25"/>
  <cols>
    <col min="2" max="2" width="6.85546875" customWidth="1"/>
    <col min="3" max="3" width="7.7109375" style="27" customWidth="1"/>
    <col min="4" max="4" width="14.28515625" style="27" customWidth="1"/>
    <col min="5" max="5" width="16.28515625" customWidth="1"/>
    <col min="6" max="6" width="11.28515625" style="27" customWidth="1"/>
    <col min="7" max="7" width="11.140625" style="27" customWidth="1"/>
    <col min="8" max="8" width="8.42578125" customWidth="1"/>
    <col min="9" max="9" width="7.140625" customWidth="1"/>
    <col min="10" max="10" width="8.85546875" customWidth="1"/>
    <col min="11" max="11" width="10.85546875" style="25" customWidth="1"/>
    <col min="12" max="12" width="10.42578125" customWidth="1"/>
    <col min="13" max="13" width="9.7109375" style="25" bestFit="1" customWidth="1"/>
    <col min="14" max="14" width="10.5703125" bestFit="1" customWidth="1"/>
    <col min="15" max="15" width="7.7109375" hidden="1" customWidth="1"/>
    <col min="16" max="16" width="9.42578125" style="27" customWidth="1"/>
    <col min="17" max="17" width="10.5703125" style="27" customWidth="1"/>
    <col min="18" max="18" width="11.28515625" style="27" customWidth="1"/>
    <col min="19" max="19" width="12.7109375" style="27" customWidth="1"/>
    <col min="20" max="20" width="13.140625" style="27" customWidth="1"/>
    <col min="21" max="21" width="15.28515625" bestFit="1" customWidth="1"/>
    <col min="22" max="22" width="11.28515625" hidden="1" customWidth="1"/>
    <col min="23" max="23" width="12.28515625" style="27" customWidth="1"/>
    <col min="24" max="24" width="12.42578125" customWidth="1"/>
    <col min="25" max="25" width="12.85546875" customWidth="1"/>
    <col min="26" max="26" width="15.42578125" customWidth="1"/>
    <col min="27" max="28" width="14.28515625" bestFit="1" customWidth="1"/>
  </cols>
  <sheetData>
    <row r="2" spans="2:28" ht="15.75" x14ac:dyDescent="0.25">
      <c r="B2" s="32" t="s">
        <v>72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4"/>
    </row>
    <row r="3" spans="2:28" s="14" customFormat="1" ht="60" x14ac:dyDescent="0.25">
      <c r="B3" s="12" t="s">
        <v>0</v>
      </c>
      <c r="C3" s="13" t="s">
        <v>1</v>
      </c>
      <c r="D3" s="13" t="s">
        <v>11</v>
      </c>
      <c r="E3" s="12" t="s">
        <v>5</v>
      </c>
      <c r="F3" s="13" t="s">
        <v>23</v>
      </c>
      <c r="G3" s="13" t="s">
        <v>43</v>
      </c>
      <c r="H3" s="13" t="s">
        <v>16</v>
      </c>
      <c r="I3" s="13" t="s">
        <v>17</v>
      </c>
      <c r="J3" s="13" t="s">
        <v>18</v>
      </c>
      <c r="K3" s="13" t="s">
        <v>3</v>
      </c>
      <c r="L3" s="13" t="s">
        <v>4</v>
      </c>
      <c r="M3" s="13" t="s">
        <v>19</v>
      </c>
      <c r="N3" s="13" t="s">
        <v>20</v>
      </c>
      <c r="O3" s="13" t="s">
        <v>6</v>
      </c>
      <c r="P3" s="13" t="s">
        <v>8</v>
      </c>
      <c r="Q3" s="13" t="s">
        <v>21</v>
      </c>
      <c r="R3" s="13" t="s">
        <v>22</v>
      </c>
      <c r="S3" s="13" t="s">
        <v>12</v>
      </c>
      <c r="T3" s="13" t="s">
        <v>44</v>
      </c>
      <c r="U3" s="13" t="s">
        <v>9</v>
      </c>
      <c r="V3" s="13" t="s">
        <v>15</v>
      </c>
      <c r="W3" s="13" t="s">
        <v>10</v>
      </c>
      <c r="X3" s="13" t="s">
        <v>74</v>
      </c>
      <c r="Y3" s="13" t="s">
        <v>75</v>
      </c>
      <c r="Z3" s="13" t="s">
        <v>73</v>
      </c>
    </row>
    <row r="4" spans="2:28" s="14" customFormat="1" x14ac:dyDescent="0.25">
      <c r="B4" s="31" t="s">
        <v>50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</row>
    <row r="5" spans="2:28" ht="60" x14ac:dyDescent="0.25">
      <c r="B5" s="11">
        <v>1</v>
      </c>
      <c r="C5" s="21" t="s">
        <v>2</v>
      </c>
      <c r="D5" s="21" t="s">
        <v>63</v>
      </c>
      <c r="E5" s="21" t="s">
        <v>45</v>
      </c>
      <c r="F5" s="21" t="s">
        <v>42</v>
      </c>
      <c r="G5" s="21" t="s">
        <v>46</v>
      </c>
      <c r="H5" s="5">
        <f>I5/10.764</f>
        <v>359.9033816425121</v>
      </c>
      <c r="I5" s="8">
        <v>3874</v>
      </c>
      <c r="J5" s="8">
        <v>10</v>
      </c>
      <c r="K5" s="11">
        <v>1988</v>
      </c>
      <c r="L5" s="2">
        <v>2022</v>
      </c>
      <c r="M5" s="11">
        <f>L5-K5</f>
        <v>34</v>
      </c>
      <c r="N5" s="2">
        <v>60</v>
      </c>
      <c r="O5" s="3">
        <v>0.1</v>
      </c>
      <c r="P5" s="28">
        <f>(1-O5)/N5</f>
        <v>1.5000000000000001E-2</v>
      </c>
      <c r="Q5" s="29">
        <v>1500</v>
      </c>
      <c r="R5" s="29">
        <f>Q5*10.764</f>
        <v>16145.999999999998</v>
      </c>
      <c r="S5" s="30">
        <f>Q5*I5</f>
        <v>5811000</v>
      </c>
      <c r="T5" s="30">
        <f>S5*P5*M5</f>
        <v>2963610</v>
      </c>
      <c r="U5" s="6">
        <f>MAX(S5-T5,0)</f>
        <v>2847390</v>
      </c>
      <c r="V5" s="10">
        <v>0.05</v>
      </c>
      <c r="W5" s="30">
        <f>IF(U5&gt;O5*S5,U5*(1-V5),S5*O5)</f>
        <v>2705020.5</v>
      </c>
      <c r="X5" s="6">
        <v>15000</v>
      </c>
      <c r="Y5" s="26">
        <v>0.71</v>
      </c>
      <c r="Z5" s="23">
        <f>X5*H5*Y5</f>
        <v>3832971.0144927539</v>
      </c>
      <c r="AA5" s="1"/>
      <c r="AB5" s="1"/>
    </row>
    <row r="6" spans="2:28" ht="60" x14ac:dyDescent="0.25">
      <c r="B6" s="11">
        <v>2</v>
      </c>
      <c r="C6" s="21" t="s">
        <v>52</v>
      </c>
      <c r="D6" s="21" t="s">
        <v>62</v>
      </c>
      <c r="E6" s="21" t="s">
        <v>45</v>
      </c>
      <c r="F6" s="21" t="s">
        <v>42</v>
      </c>
      <c r="G6" s="21" t="s">
        <v>46</v>
      </c>
      <c r="H6" s="5">
        <f t="shared" ref="H6:H8" si="0">I6/10.764</f>
        <v>359.9033816425121</v>
      </c>
      <c r="I6" s="8">
        <v>3874</v>
      </c>
      <c r="J6" s="8">
        <v>10</v>
      </c>
      <c r="K6" s="11">
        <v>1988</v>
      </c>
      <c r="L6" s="2">
        <v>2022</v>
      </c>
      <c r="M6" s="11">
        <f t="shared" ref="M6:M8" si="1">L6-K6</f>
        <v>34</v>
      </c>
      <c r="N6" s="2">
        <v>60</v>
      </c>
      <c r="O6" s="3">
        <v>0.1</v>
      </c>
      <c r="P6" s="28">
        <f t="shared" ref="P6:P29" si="2">(1-O6)/N6</f>
        <v>1.5000000000000001E-2</v>
      </c>
      <c r="Q6" s="29">
        <v>1500</v>
      </c>
      <c r="R6" s="29">
        <f t="shared" ref="R6:R29" si="3">Q6*10.764</f>
        <v>16145.999999999998</v>
      </c>
      <c r="S6" s="30">
        <f t="shared" ref="S6:S29" si="4">Q6*I6</f>
        <v>5811000</v>
      </c>
      <c r="T6" s="30">
        <f t="shared" ref="T6:T29" si="5">S6*P6*M6</f>
        <v>2963610</v>
      </c>
      <c r="U6" s="6">
        <f t="shared" ref="U6:U29" si="6">MAX(S6-T6,0)</f>
        <v>2847390</v>
      </c>
      <c r="V6" s="10">
        <v>0.05</v>
      </c>
      <c r="W6" s="30">
        <f t="shared" ref="W6:W29" si="7">IF(U6&gt;O6*S6,U6*(1-V6),S6*O6)</f>
        <v>2705020.5</v>
      </c>
      <c r="X6" s="6">
        <v>15000</v>
      </c>
      <c r="Y6" s="26">
        <v>0.71</v>
      </c>
      <c r="Z6" s="23">
        <f t="shared" ref="Z6:Z29" si="8">X6*H6*Y6</f>
        <v>3832971.0144927539</v>
      </c>
      <c r="AA6" s="1"/>
      <c r="AB6" s="1"/>
    </row>
    <row r="7" spans="2:28" ht="60" x14ac:dyDescent="0.25">
      <c r="B7" s="11">
        <v>3</v>
      </c>
      <c r="C7" s="21" t="s">
        <v>51</v>
      </c>
      <c r="D7" s="21" t="s">
        <v>63</v>
      </c>
      <c r="E7" s="21" t="s">
        <v>45</v>
      </c>
      <c r="F7" s="21" t="s">
        <v>42</v>
      </c>
      <c r="G7" s="21" t="s">
        <v>46</v>
      </c>
      <c r="H7" s="5">
        <f t="shared" si="0"/>
        <v>359.9033816425121</v>
      </c>
      <c r="I7" s="8">
        <v>3874</v>
      </c>
      <c r="J7" s="8">
        <v>10</v>
      </c>
      <c r="K7" s="11">
        <v>1988</v>
      </c>
      <c r="L7" s="2">
        <v>2022</v>
      </c>
      <c r="M7" s="11">
        <f t="shared" si="1"/>
        <v>34</v>
      </c>
      <c r="N7" s="2">
        <v>60</v>
      </c>
      <c r="O7" s="3">
        <v>0.1</v>
      </c>
      <c r="P7" s="28">
        <f t="shared" si="2"/>
        <v>1.5000000000000001E-2</v>
      </c>
      <c r="Q7" s="29">
        <v>1500</v>
      </c>
      <c r="R7" s="29">
        <f t="shared" si="3"/>
        <v>16145.999999999998</v>
      </c>
      <c r="S7" s="30">
        <f t="shared" si="4"/>
        <v>5811000</v>
      </c>
      <c r="T7" s="30">
        <f t="shared" si="5"/>
        <v>2963610</v>
      </c>
      <c r="U7" s="6">
        <f t="shared" si="6"/>
        <v>2847390</v>
      </c>
      <c r="V7" s="10">
        <v>0.05</v>
      </c>
      <c r="W7" s="30">
        <f t="shared" si="7"/>
        <v>2705020.5</v>
      </c>
      <c r="X7" s="6">
        <v>15000</v>
      </c>
      <c r="Y7" s="26">
        <v>0.71</v>
      </c>
      <c r="Z7" s="23">
        <f t="shared" si="8"/>
        <v>3832971.0144927539</v>
      </c>
      <c r="AA7" s="1"/>
      <c r="AB7" s="1"/>
    </row>
    <row r="8" spans="2:28" ht="45" x14ac:dyDescent="0.25">
      <c r="B8" s="11">
        <v>4</v>
      </c>
      <c r="C8" s="21" t="s">
        <v>53</v>
      </c>
      <c r="D8" s="21" t="s">
        <v>64</v>
      </c>
      <c r="E8" s="21" t="s">
        <v>65</v>
      </c>
      <c r="F8" s="21" t="s">
        <v>42</v>
      </c>
      <c r="G8" s="21" t="s">
        <v>46</v>
      </c>
      <c r="H8" s="5">
        <f t="shared" si="0"/>
        <v>359.9033816425121</v>
      </c>
      <c r="I8" s="8">
        <v>3874</v>
      </c>
      <c r="J8" s="8">
        <v>10</v>
      </c>
      <c r="K8" s="11">
        <v>1988</v>
      </c>
      <c r="L8" s="2">
        <v>2022</v>
      </c>
      <c r="M8" s="11">
        <f t="shared" si="1"/>
        <v>34</v>
      </c>
      <c r="N8" s="2">
        <v>40</v>
      </c>
      <c r="O8" s="3">
        <v>0.1</v>
      </c>
      <c r="P8" s="28">
        <f t="shared" si="2"/>
        <v>2.2499999999999999E-2</v>
      </c>
      <c r="Q8" s="29">
        <v>700</v>
      </c>
      <c r="R8" s="29">
        <f t="shared" si="3"/>
        <v>7534.7999999999993</v>
      </c>
      <c r="S8" s="30">
        <f t="shared" si="4"/>
        <v>2711800</v>
      </c>
      <c r="T8" s="30">
        <f t="shared" si="5"/>
        <v>2074527</v>
      </c>
      <c r="U8" s="6">
        <f t="shared" si="6"/>
        <v>637273</v>
      </c>
      <c r="V8" s="10">
        <v>0.05</v>
      </c>
      <c r="W8" s="30">
        <f t="shared" si="7"/>
        <v>605409.35</v>
      </c>
      <c r="X8" s="6">
        <v>12000</v>
      </c>
      <c r="Y8" s="26">
        <v>0.71</v>
      </c>
      <c r="Z8" s="24">
        <f>X8*H8*Y8</f>
        <v>3066376.8115942031</v>
      </c>
    </row>
    <row r="9" spans="2:28" x14ac:dyDescent="0.25">
      <c r="B9" s="35" t="s">
        <v>54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7"/>
    </row>
    <row r="10" spans="2:28" ht="60" x14ac:dyDescent="0.25">
      <c r="B10" s="11">
        <v>5</v>
      </c>
      <c r="C10" s="21" t="s">
        <v>55</v>
      </c>
      <c r="D10" s="21" t="s">
        <v>66</v>
      </c>
      <c r="E10" s="21" t="s">
        <v>45</v>
      </c>
      <c r="F10" s="21" t="s">
        <v>42</v>
      </c>
      <c r="G10" s="21" t="s">
        <v>46</v>
      </c>
      <c r="H10" s="5">
        <f>I10/10.764</f>
        <v>169.08212560386474</v>
      </c>
      <c r="I10" s="8">
        <v>1820</v>
      </c>
      <c r="J10" s="8">
        <v>10</v>
      </c>
      <c r="K10" s="11">
        <v>1992</v>
      </c>
      <c r="L10" s="2">
        <v>2022</v>
      </c>
      <c r="M10" s="11">
        <f>L10-K10</f>
        <v>30</v>
      </c>
      <c r="N10" s="2">
        <v>60</v>
      </c>
      <c r="O10" s="3">
        <v>0.1</v>
      </c>
      <c r="P10" s="28">
        <f t="shared" si="2"/>
        <v>1.5000000000000001E-2</v>
      </c>
      <c r="Q10" s="29">
        <v>1500</v>
      </c>
      <c r="R10" s="29">
        <f t="shared" si="3"/>
        <v>16145.999999999998</v>
      </c>
      <c r="S10" s="30">
        <f t="shared" si="4"/>
        <v>2730000</v>
      </c>
      <c r="T10" s="30">
        <f t="shared" si="5"/>
        <v>1228500</v>
      </c>
      <c r="U10" s="6">
        <f t="shared" si="6"/>
        <v>1501500</v>
      </c>
      <c r="V10" s="10">
        <v>0.05</v>
      </c>
      <c r="W10" s="30">
        <f t="shared" si="7"/>
        <v>1426425</v>
      </c>
      <c r="X10" s="6">
        <v>15000</v>
      </c>
      <c r="Y10" s="26">
        <v>0.73899999999999999</v>
      </c>
      <c r="Z10" s="23">
        <f t="shared" si="8"/>
        <v>1874275.3623188406</v>
      </c>
    </row>
    <row r="11" spans="2:28" ht="60" x14ac:dyDescent="0.25">
      <c r="B11" s="11">
        <v>6</v>
      </c>
      <c r="C11" s="21" t="s">
        <v>52</v>
      </c>
      <c r="D11" s="21" t="s">
        <v>63</v>
      </c>
      <c r="E11" s="21" t="s">
        <v>45</v>
      </c>
      <c r="F11" s="21" t="s">
        <v>42</v>
      </c>
      <c r="G11" s="21" t="s">
        <v>46</v>
      </c>
      <c r="H11" s="5">
        <f>I11/10.764</f>
        <v>169.08212560386474</v>
      </c>
      <c r="I11" s="8">
        <v>1820</v>
      </c>
      <c r="J11" s="8">
        <v>10</v>
      </c>
      <c r="K11" s="11">
        <v>1992</v>
      </c>
      <c r="L11" s="2">
        <v>2022</v>
      </c>
      <c r="M11" s="11">
        <f t="shared" ref="M11:M29" si="9">L11-K11</f>
        <v>30</v>
      </c>
      <c r="N11" s="2">
        <v>60</v>
      </c>
      <c r="O11" s="3">
        <v>0.1</v>
      </c>
      <c r="P11" s="28">
        <f t="shared" si="2"/>
        <v>1.5000000000000001E-2</v>
      </c>
      <c r="Q11" s="29">
        <v>1500</v>
      </c>
      <c r="R11" s="29">
        <f t="shared" si="3"/>
        <v>16145.999999999998</v>
      </c>
      <c r="S11" s="30">
        <f t="shared" si="4"/>
        <v>2730000</v>
      </c>
      <c r="T11" s="30">
        <f t="shared" si="5"/>
        <v>1228500</v>
      </c>
      <c r="U11" s="6">
        <f t="shared" si="6"/>
        <v>1501500</v>
      </c>
      <c r="V11" s="10">
        <v>0.05</v>
      </c>
      <c r="W11" s="30">
        <f t="shared" si="7"/>
        <v>1426425</v>
      </c>
      <c r="X11" s="6">
        <v>15000</v>
      </c>
      <c r="Y11" s="26">
        <v>0.73899999999999999</v>
      </c>
      <c r="Z11" s="23">
        <f t="shared" si="8"/>
        <v>1874275.3623188406</v>
      </c>
    </row>
    <row r="12" spans="2:28" ht="60" x14ac:dyDescent="0.25">
      <c r="B12" s="11">
        <v>7</v>
      </c>
      <c r="C12" s="22" t="s">
        <v>56</v>
      </c>
      <c r="D12" s="21" t="s">
        <v>63</v>
      </c>
      <c r="E12" s="21" t="s">
        <v>45</v>
      </c>
      <c r="F12" s="21" t="s">
        <v>42</v>
      </c>
      <c r="G12" s="21" t="s">
        <v>46</v>
      </c>
      <c r="H12" s="5">
        <f>I12/10.764</f>
        <v>169.08212560386474</v>
      </c>
      <c r="I12" s="8">
        <v>1820</v>
      </c>
      <c r="J12" s="8">
        <v>10</v>
      </c>
      <c r="K12" s="11">
        <v>1992</v>
      </c>
      <c r="L12" s="2">
        <v>2022</v>
      </c>
      <c r="M12" s="11">
        <f t="shared" si="9"/>
        <v>30</v>
      </c>
      <c r="N12" s="2">
        <v>60</v>
      </c>
      <c r="O12" s="3">
        <v>0.1</v>
      </c>
      <c r="P12" s="28">
        <f t="shared" si="2"/>
        <v>1.5000000000000001E-2</v>
      </c>
      <c r="Q12" s="29">
        <v>1500</v>
      </c>
      <c r="R12" s="29">
        <f t="shared" si="3"/>
        <v>16145.999999999998</v>
      </c>
      <c r="S12" s="30">
        <f t="shared" si="4"/>
        <v>2730000</v>
      </c>
      <c r="T12" s="30">
        <f t="shared" si="5"/>
        <v>1228500</v>
      </c>
      <c r="U12" s="6">
        <f t="shared" si="6"/>
        <v>1501500</v>
      </c>
      <c r="V12" s="10">
        <v>0.05</v>
      </c>
      <c r="W12" s="30">
        <f t="shared" si="7"/>
        <v>1426425</v>
      </c>
      <c r="X12" s="6">
        <v>15000</v>
      </c>
      <c r="Y12" s="26">
        <v>0.73899999999999999</v>
      </c>
      <c r="Z12" s="23">
        <f t="shared" si="8"/>
        <v>1874275.3623188406</v>
      </c>
    </row>
    <row r="13" spans="2:28" x14ac:dyDescent="0.25">
      <c r="B13" s="35" t="s">
        <v>57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7"/>
    </row>
    <row r="14" spans="2:28" ht="60" x14ac:dyDescent="0.25">
      <c r="B14" s="11">
        <v>8</v>
      </c>
      <c r="C14" s="22" t="s">
        <v>2</v>
      </c>
      <c r="D14" s="21" t="s">
        <v>63</v>
      </c>
      <c r="E14" s="21" t="s">
        <v>45</v>
      </c>
      <c r="F14" s="21" t="s">
        <v>42</v>
      </c>
      <c r="G14" s="21" t="s">
        <v>46</v>
      </c>
      <c r="H14" s="5">
        <f>I14/10.764</f>
        <v>296.54403567447048</v>
      </c>
      <c r="I14" s="8">
        <v>3192</v>
      </c>
      <c r="J14" s="8">
        <v>10</v>
      </c>
      <c r="K14" s="11">
        <v>1982</v>
      </c>
      <c r="L14" s="2">
        <v>2022</v>
      </c>
      <c r="M14" s="11">
        <f t="shared" si="9"/>
        <v>40</v>
      </c>
      <c r="N14" s="2">
        <v>60</v>
      </c>
      <c r="O14" s="3">
        <v>0.1</v>
      </c>
      <c r="P14" s="28">
        <f t="shared" si="2"/>
        <v>1.5000000000000001E-2</v>
      </c>
      <c r="Q14" s="29">
        <v>1500</v>
      </c>
      <c r="R14" s="29">
        <f t="shared" si="3"/>
        <v>16145.999999999998</v>
      </c>
      <c r="S14" s="30">
        <f t="shared" si="4"/>
        <v>4788000</v>
      </c>
      <c r="T14" s="30">
        <f t="shared" si="5"/>
        <v>2872800</v>
      </c>
      <c r="U14" s="6">
        <f t="shared" si="6"/>
        <v>1915200</v>
      </c>
      <c r="V14" s="10">
        <v>0.05</v>
      </c>
      <c r="W14" s="30">
        <f t="shared" si="7"/>
        <v>1819440</v>
      </c>
      <c r="X14" s="6">
        <v>15000</v>
      </c>
      <c r="Y14" s="26">
        <v>0.66800000000000004</v>
      </c>
      <c r="Z14" s="23">
        <f t="shared" si="8"/>
        <v>2971371.2374581941</v>
      </c>
    </row>
    <row r="15" spans="2:28" ht="60" x14ac:dyDescent="0.25">
      <c r="B15" s="11">
        <v>9</v>
      </c>
      <c r="C15" s="22" t="s">
        <v>52</v>
      </c>
      <c r="D15" s="21" t="s">
        <v>63</v>
      </c>
      <c r="E15" s="21" t="s">
        <v>45</v>
      </c>
      <c r="F15" s="21" t="s">
        <v>42</v>
      </c>
      <c r="G15" s="21" t="s">
        <v>46</v>
      </c>
      <c r="H15" s="5">
        <f t="shared" ref="H15:H17" si="10">I15/10.764</f>
        <v>296.54403567447048</v>
      </c>
      <c r="I15" s="8">
        <v>3192</v>
      </c>
      <c r="J15" s="8">
        <v>10</v>
      </c>
      <c r="K15" s="11">
        <v>1982</v>
      </c>
      <c r="L15" s="2">
        <v>2022</v>
      </c>
      <c r="M15" s="11">
        <f t="shared" si="9"/>
        <v>40</v>
      </c>
      <c r="N15" s="2">
        <v>60</v>
      </c>
      <c r="O15" s="3">
        <v>0.1</v>
      </c>
      <c r="P15" s="28">
        <f t="shared" si="2"/>
        <v>1.5000000000000001E-2</v>
      </c>
      <c r="Q15" s="29">
        <v>1500</v>
      </c>
      <c r="R15" s="29">
        <f t="shared" si="3"/>
        <v>16145.999999999998</v>
      </c>
      <c r="S15" s="30">
        <f t="shared" si="4"/>
        <v>4788000</v>
      </c>
      <c r="T15" s="30">
        <f t="shared" si="5"/>
        <v>2872800</v>
      </c>
      <c r="U15" s="6">
        <f t="shared" si="6"/>
        <v>1915200</v>
      </c>
      <c r="V15" s="10">
        <v>0.05</v>
      </c>
      <c r="W15" s="30">
        <f t="shared" si="7"/>
        <v>1819440</v>
      </c>
      <c r="X15" s="6">
        <v>15000</v>
      </c>
      <c r="Y15" s="26">
        <v>0.66800000000000004</v>
      </c>
      <c r="Z15" s="23">
        <f t="shared" si="8"/>
        <v>2971371.2374581941</v>
      </c>
    </row>
    <row r="16" spans="2:28" ht="60" x14ac:dyDescent="0.25">
      <c r="B16" s="11">
        <v>10</v>
      </c>
      <c r="C16" s="22" t="s">
        <v>51</v>
      </c>
      <c r="D16" s="21" t="s">
        <v>63</v>
      </c>
      <c r="E16" s="21" t="s">
        <v>45</v>
      </c>
      <c r="F16" s="21" t="s">
        <v>42</v>
      </c>
      <c r="G16" s="21" t="s">
        <v>46</v>
      </c>
      <c r="H16" s="5">
        <f t="shared" si="10"/>
        <v>296.54403567447048</v>
      </c>
      <c r="I16" s="8">
        <v>3192</v>
      </c>
      <c r="J16" s="8">
        <v>10</v>
      </c>
      <c r="K16" s="11">
        <v>1982</v>
      </c>
      <c r="L16" s="2">
        <v>2022</v>
      </c>
      <c r="M16" s="11">
        <f t="shared" si="9"/>
        <v>40</v>
      </c>
      <c r="N16" s="2">
        <v>60</v>
      </c>
      <c r="O16" s="3">
        <v>0.1</v>
      </c>
      <c r="P16" s="28">
        <f t="shared" si="2"/>
        <v>1.5000000000000001E-2</v>
      </c>
      <c r="Q16" s="29">
        <v>1500</v>
      </c>
      <c r="R16" s="29">
        <f t="shared" si="3"/>
        <v>16145.999999999998</v>
      </c>
      <c r="S16" s="30">
        <f t="shared" si="4"/>
        <v>4788000</v>
      </c>
      <c r="T16" s="30">
        <f t="shared" si="5"/>
        <v>2872800</v>
      </c>
      <c r="U16" s="6">
        <f t="shared" si="6"/>
        <v>1915200</v>
      </c>
      <c r="V16" s="10">
        <v>0.05</v>
      </c>
      <c r="W16" s="30">
        <f t="shared" si="7"/>
        <v>1819440</v>
      </c>
      <c r="X16" s="6">
        <v>15000</v>
      </c>
      <c r="Y16" s="26">
        <v>0.66800000000000004</v>
      </c>
      <c r="Z16" s="23">
        <f t="shared" si="8"/>
        <v>2971371.2374581941</v>
      </c>
    </row>
    <row r="17" spans="2:26" ht="45" x14ac:dyDescent="0.25">
      <c r="B17" s="11">
        <v>11</v>
      </c>
      <c r="C17" s="22" t="s">
        <v>53</v>
      </c>
      <c r="D17" s="21" t="s">
        <v>67</v>
      </c>
      <c r="E17" s="21" t="s">
        <v>65</v>
      </c>
      <c r="F17" s="21" t="s">
        <v>42</v>
      </c>
      <c r="G17" s="21" t="s">
        <v>46</v>
      </c>
      <c r="H17" s="5">
        <f t="shared" si="10"/>
        <v>296.54403567447048</v>
      </c>
      <c r="I17" s="8">
        <v>3192</v>
      </c>
      <c r="J17" s="8">
        <v>10</v>
      </c>
      <c r="K17" s="11">
        <v>1982</v>
      </c>
      <c r="L17" s="2">
        <v>2022</v>
      </c>
      <c r="M17" s="11">
        <f t="shared" si="9"/>
        <v>40</v>
      </c>
      <c r="N17" s="2">
        <v>40</v>
      </c>
      <c r="O17" s="3">
        <v>0.1</v>
      </c>
      <c r="P17" s="28">
        <f t="shared" si="2"/>
        <v>2.2499999999999999E-2</v>
      </c>
      <c r="Q17" s="29">
        <v>700</v>
      </c>
      <c r="R17" s="29">
        <f t="shared" si="3"/>
        <v>7534.7999999999993</v>
      </c>
      <c r="S17" s="30">
        <f t="shared" si="4"/>
        <v>2234400</v>
      </c>
      <c r="T17" s="30">
        <f t="shared" si="5"/>
        <v>2010960</v>
      </c>
      <c r="U17" s="6">
        <f t="shared" si="6"/>
        <v>223440</v>
      </c>
      <c r="V17" s="10">
        <v>0.05</v>
      </c>
      <c r="W17" s="30">
        <f t="shared" si="7"/>
        <v>223440</v>
      </c>
      <c r="X17" s="6">
        <v>12000</v>
      </c>
      <c r="Y17" s="26">
        <v>0.66800000000000004</v>
      </c>
      <c r="Z17" s="24">
        <f>X17*H17*Y17</f>
        <v>2377096.9899665555</v>
      </c>
    </row>
    <row r="18" spans="2:26" x14ac:dyDescent="0.25">
      <c r="B18" s="35" t="s">
        <v>58</v>
      </c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7"/>
    </row>
    <row r="19" spans="2:26" ht="60" x14ac:dyDescent="0.25">
      <c r="B19" s="11">
        <v>12</v>
      </c>
      <c r="C19" s="22" t="s">
        <v>55</v>
      </c>
      <c r="D19" s="21" t="s">
        <v>63</v>
      </c>
      <c r="E19" s="21" t="s">
        <v>45</v>
      </c>
      <c r="F19" s="21" t="s">
        <v>42</v>
      </c>
      <c r="G19" s="21" t="s">
        <v>46</v>
      </c>
      <c r="H19" s="5">
        <f>I19/10.764</f>
        <v>465.99777034559645</v>
      </c>
      <c r="I19" s="8">
        <v>5016</v>
      </c>
      <c r="J19" s="8">
        <v>10</v>
      </c>
      <c r="K19" s="11">
        <v>1995</v>
      </c>
      <c r="L19" s="2">
        <v>2022</v>
      </c>
      <c r="M19" s="11">
        <f t="shared" si="9"/>
        <v>27</v>
      </c>
      <c r="N19" s="2">
        <v>60</v>
      </c>
      <c r="O19" s="3">
        <v>0.1</v>
      </c>
      <c r="P19" s="28">
        <f t="shared" si="2"/>
        <v>1.5000000000000001E-2</v>
      </c>
      <c r="Q19" s="29">
        <v>1500</v>
      </c>
      <c r="R19" s="29">
        <f t="shared" si="3"/>
        <v>16145.999999999998</v>
      </c>
      <c r="S19" s="30">
        <f t="shared" si="4"/>
        <v>7524000</v>
      </c>
      <c r="T19" s="30">
        <f t="shared" si="5"/>
        <v>3047220.0000000005</v>
      </c>
      <c r="U19" s="6">
        <f t="shared" si="6"/>
        <v>4476780</v>
      </c>
      <c r="V19" s="10">
        <v>0.05</v>
      </c>
      <c r="W19" s="30">
        <f t="shared" si="7"/>
        <v>4252941</v>
      </c>
      <c r="X19" s="6">
        <v>15000</v>
      </c>
      <c r="Y19" s="26">
        <v>0.76200000000000001</v>
      </c>
      <c r="Z19" s="23">
        <f t="shared" si="8"/>
        <v>5326354.5150501681</v>
      </c>
    </row>
    <row r="20" spans="2:26" ht="60" x14ac:dyDescent="0.25">
      <c r="B20" s="11">
        <v>13</v>
      </c>
      <c r="C20" s="22" t="s">
        <v>52</v>
      </c>
      <c r="D20" s="21" t="s">
        <v>63</v>
      </c>
      <c r="E20" s="21" t="s">
        <v>45</v>
      </c>
      <c r="F20" s="21" t="s">
        <v>42</v>
      </c>
      <c r="G20" s="21" t="s">
        <v>46</v>
      </c>
      <c r="H20" s="5">
        <f t="shared" ref="H20:H22" si="11">I20/10.764</f>
        <v>465.99777034559645</v>
      </c>
      <c r="I20" s="8">
        <v>5016</v>
      </c>
      <c r="J20" s="8">
        <v>10</v>
      </c>
      <c r="K20" s="11">
        <v>1995</v>
      </c>
      <c r="L20" s="2">
        <v>2022</v>
      </c>
      <c r="M20" s="11">
        <f t="shared" si="9"/>
        <v>27</v>
      </c>
      <c r="N20" s="2">
        <v>60</v>
      </c>
      <c r="O20" s="3">
        <v>0.1</v>
      </c>
      <c r="P20" s="28">
        <f t="shared" si="2"/>
        <v>1.5000000000000001E-2</v>
      </c>
      <c r="Q20" s="29">
        <v>1500</v>
      </c>
      <c r="R20" s="29">
        <f t="shared" si="3"/>
        <v>16145.999999999998</v>
      </c>
      <c r="S20" s="30">
        <f t="shared" si="4"/>
        <v>7524000</v>
      </c>
      <c r="T20" s="30">
        <f t="shared" si="5"/>
        <v>3047220.0000000005</v>
      </c>
      <c r="U20" s="6">
        <f t="shared" si="6"/>
        <v>4476780</v>
      </c>
      <c r="V20" s="10">
        <v>0.05</v>
      </c>
      <c r="W20" s="30">
        <f t="shared" si="7"/>
        <v>4252941</v>
      </c>
      <c r="X20" s="6">
        <v>15000</v>
      </c>
      <c r="Y20" s="26">
        <v>0.76200000000000001</v>
      </c>
      <c r="Z20" s="23">
        <f t="shared" si="8"/>
        <v>5326354.5150501681</v>
      </c>
    </row>
    <row r="21" spans="2:26" ht="60" x14ac:dyDescent="0.25">
      <c r="B21" s="11">
        <v>14</v>
      </c>
      <c r="C21" s="22" t="s">
        <v>51</v>
      </c>
      <c r="D21" s="21" t="s">
        <v>63</v>
      </c>
      <c r="E21" s="21" t="s">
        <v>45</v>
      </c>
      <c r="F21" s="21" t="s">
        <v>42</v>
      </c>
      <c r="G21" s="21" t="s">
        <v>46</v>
      </c>
      <c r="H21" s="5">
        <f t="shared" si="11"/>
        <v>465.99777034559645</v>
      </c>
      <c r="I21" s="8">
        <v>5016</v>
      </c>
      <c r="J21" s="8">
        <v>10</v>
      </c>
      <c r="K21" s="11">
        <v>1995</v>
      </c>
      <c r="L21" s="2">
        <v>2022</v>
      </c>
      <c r="M21" s="11">
        <f t="shared" si="9"/>
        <v>27</v>
      </c>
      <c r="N21" s="2">
        <v>60</v>
      </c>
      <c r="O21" s="3">
        <v>0.1</v>
      </c>
      <c r="P21" s="28">
        <f t="shared" si="2"/>
        <v>1.5000000000000001E-2</v>
      </c>
      <c r="Q21" s="29">
        <v>1500</v>
      </c>
      <c r="R21" s="29">
        <f t="shared" si="3"/>
        <v>16145.999999999998</v>
      </c>
      <c r="S21" s="30">
        <f t="shared" si="4"/>
        <v>7524000</v>
      </c>
      <c r="T21" s="30">
        <f t="shared" si="5"/>
        <v>3047220.0000000005</v>
      </c>
      <c r="U21" s="6">
        <f t="shared" si="6"/>
        <v>4476780</v>
      </c>
      <c r="V21" s="10">
        <v>0.05</v>
      </c>
      <c r="W21" s="30">
        <f t="shared" si="7"/>
        <v>4252941</v>
      </c>
      <c r="X21" s="6">
        <v>15000</v>
      </c>
      <c r="Y21" s="26">
        <v>0.76200000000000001</v>
      </c>
      <c r="Z21" s="23">
        <f t="shared" si="8"/>
        <v>5326354.5150501681</v>
      </c>
    </row>
    <row r="22" spans="2:26" ht="45" x14ac:dyDescent="0.25">
      <c r="B22" s="11">
        <v>15</v>
      </c>
      <c r="C22" s="22" t="s">
        <v>53</v>
      </c>
      <c r="D22" s="21" t="s">
        <v>67</v>
      </c>
      <c r="E22" s="21" t="s">
        <v>65</v>
      </c>
      <c r="F22" s="21" t="s">
        <v>42</v>
      </c>
      <c r="G22" s="21" t="s">
        <v>46</v>
      </c>
      <c r="H22" s="5">
        <f t="shared" si="11"/>
        <v>465.99777034559645</v>
      </c>
      <c r="I22" s="8">
        <v>5016</v>
      </c>
      <c r="J22" s="8">
        <v>10</v>
      </c>
      <c r="K22" s="11">
        <v>1995</v>
      </c>
      <c r="L22" s="2">
        <v>2022</v>
      </c>
      <c r="M22" s="11">
        <f t="shared" si="9"/>
        <v>27</v>
      </c>
      <c r="N22" s="2">
        <v>40</v>
      </c>
      <c r="O22" s="3">
        <v>0.1</v>
      </c>
      <c r="P22" s="28">
        <f t="shared" si="2"/>
        <v>2.2499999999999999E-2</v>
      </c>
      <c r="Q22" s="29">
        <v>700</v>
      </c>
      <c r="R22" s="29">
        <f t="shared" si="3"/>
        <v>7534.7999999999993</v>
      </c>
      <c r="S22" s="30">
        <f t="shared" si="4"/>
        <v>3511200</v>
      </c>
      <c r="T22" s="30">
        <f t="shared" si="5"/>
        <v>2133054</v>
      </c>
      <c r="U22" s="6">
        <f t="shared" si="6"/>
        <v>1378146</v>
      </c>
      <c r="V22" s="10">
        <v>0.05</v>
      </c>
      <c r="W22" s="30">
        <f t="shared" si="7"/>
        <v>1309238.7</v>
      </c>
      <c r="X22" s="6">
        <v>12000</v>
      </c>
      <c r="Y22" s="26">
        <v>0.76200000000000001</v>
      </c>
      <c r="Z22" s="24">
        <f>X22*H22*Y22</f>
        <v>4261083.6120401341</v>
      </c>
    </row>
    <row r="23" spans="2:26" x14ac:dyDescent="0.25">
      <c r="B23" s="35" t="s">
        <v>59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7"/>
    </row>
    <row r="24" spans="2:26" ht="60" x14ac:dyDescent="0.25">
      <c r="B24" s="11">
        <v>16</v>
      </c>
      <c r="C24" s="22" t="s">
        <v>2</v>
      </c>
      <c r="D24" s="21" t="s">
        <v>63</v>
      </c>
      <c r="E24" s="21" t="s">
        <v>45</v>
      </c>
      <c r="F24" s="21" t="s">
        <v>42</v>
      </c>
      <c r="G24" s="21" t="s">
        <v>46</v>
      </c>
      <c r="H24" s="5">
        <f>I24/10.764</f>
        <v>323.6714975845411</v>
      </c>
      <c r="I24" s="8">
        <v>3484</v>
      </c>
      <c r="J24" s="8">
        <v>10</v>
      </c>
      <c r="K24" s="11">
        <v>2015</v>
      </c>
      <c r="L24" s="2">
        <v>2022</v>
      </c>
      <c r="M24" s="11">
        <f t="shared" si="9"/>
        <v>7</v>
      </c>
      <c r="N24" s="2">
        <v>60</v>
      </c>
      <c r="O24" s="3">
        <v>0.1</v>
      </c>
      <c r="P24" s="28">
        <f t="shared" si="2"/>
        <v>1.5000000000000001E-2</v>
      </c>
      <c r="Q24" s="29">
        <v>1500</v>
      </c>
      <c r="R24" s="29">
        <f t="shared" si="3"/>
        <v>16145.999999999998</v>
      </c>
      <c r="S24" s="30">
        <f t="shared" si="4"/>
        <v>5226000</v>
      </c>
      <c r="T24" s="30">
        <f t="shared" si="5"/>
        <v>548730</v>
      </c>
      <c r="U24" s="6">
        <f t="shared" si="6"/>
        <v>4677270</v>
      </c>
      <c r="V24" s="10">
        <v>0.05</v>
      </c>
      <c r="W24" s="30">
        <f t="shared" si="7"/>
        <v>4443406.5</v>
      </c>
      <c r="X24" s="6">
        <v>15000</v>
      </c>
      <c r="Y24" s="26">
        <v>0.93200000000000005</v>
      </c>
      <c r="Z24" s="23">
        <f t="shared" si="8"/>
        <v>4524927.5362318847</v>
      </c>
    </row>
    <row r="25" spans="2:26" ht="60" x14ac:dyDescent="0.25">
      <c r="B25" s="11">
        <v>17</v>
      </c>
      <c r="C25" s="22" t="s">
        <v>52</v>
      </c>
      <c r="D25" s="21" t="s">
        <v>63</v>
      </c>
      <c r="E25" s="21" t="s">
        <v>45</v>
      </c>
      <c r="F25" s="21" t="s">
        <v>42</v>
      </c>
      <c r="G25" s="21" t="s">
        <v>46</v>
      </c>
      <c r="H25" s="5">
        <f t="shared" ref="H25:H28" si="12">I25/10.764</f>
        <v>323.6714975845411</v>
      </c>
      <c r="I25" s="8">
        <v>3484</v>
      </c>
      <c r="J25" s="8">
        <v>10</v>
      </c>
      <c r="K25" s="11">
        <v>2015</v>
      </c>
      <c r="L25" s="2">
        <v>2022</v>
      </c>
      <c r="M25" s="11">
        <f t="shared" si="9"/>
        <v>7</v>
      </c>
      <c r="N25" s="2">
        <v>60</v>
      </c>
      <c r="O25" s="3">
        <v>0.1</v>
      </c>
      <c r="P25" s="28">
        <f t="shared" si="2"/>
        <v>1.5000000000000001E-2</v>
      </c>
      <c r="Q25" s="29">
        <v>1500</v>
      </c>
      <c r="R25" s="29">
        <f t="shared" si="3"/>
        <v>16145.999999999998</v>
      </c>
      <c r="S25" s="30">
        <f t="shared" si="4"/>
        <v>5226000</v>
      </c>
      <c r="T25" s="30">
        <f t="shared" si="5"/>
        <v>548730</v>
      </c>
      <c r="U25" s="6">
        <f t="shared" si="6"/>
        <v>4677270</v>
      </c>
      <c r="V25" s="10">
        <v>0.05</v>
      </c>
      <c r="W25" s="30">
        <f t="shared" si="7"/>
        <v>4443406.5</v>
      </c>
      <c r="X25" s="6">
        <v>15000</v>
      </c>
      <c r="Y25" s="26">
        <v>0.93200000000000005</v>
      </c>
      <c r="Z25" s="23">
        <f>X25*H25*Y25</f>
        <v>4524927.5362318847</v>
      </c>
    </row>
    <row r="26" spans="2:26" ht="60" x14ac:dyDescent="0.25">
      <c r="B26" s="11">
        <v>18</v>
      </c>
      <c r="C26" s="22" t="s">
        <v>51</v>
      </c>
      <c r="D26" s="21" t="s">
        <v>63</v>
      </c>
      <c r="E26" s="21" t="s">
        <v>45</v>
      </c>
      <c r="F26" s="21" t="s">
        <v>42</v>
      </c>
      <c r="G26" s="21" t="s">
        <v>46</v>
      </c>
      <c r="H26" s="5">
        <f t="shared" si="12"/>
        <v>323.6714975845411</v>
      </c>
      <c r="I26" s="8">
        <v>3484</v>
      </c>
      <c r="J26" s="8">
        <v>10</v>
      </c>
      <c r="K26" s="11">
        <v>2015</v>
      </c>
      <c r="L26" s="2">
        <v>2022</v>
      </c>
      <c r="M26" s="11">
        <f t="shared" si="9"/>
        <v>7</v>
      </c>
      <c r="N26" s="2">
        <v>60</v>
      </c>
      <c r="O26" s="3">
        <v>0.1</v>
      </c>
      <c r="P26" s="28">
        <f t="shared" si="2"/>
        <v>1.5000000000000001E-2</v>
      </c>
      <c r="Q26" s="29">
        <v>1500</v>
      </c>
      <c r="R26" s="29">
        <f t="shared" si="3"/>
        <v>16145.999999999998</v>
      </c>
      <c r="S26" s="30">
        <f t="shared" si="4"/>
        <v>5226000</v>
      </c>
      <c r="T26" s="30">
        <f t="shared" si="5"/>
        <v>548730</v>
      </c>
      <c r="U26" s="6">
        <f t="shared" si="6"/>
        <v>4677270</v>
      </c>
      <c r="V26" s="10">
        <v>0.05</v>
      </c>
      <c r="W26" s="30">
        <f t="shared" si="7"/>
        <v>4443406.5</v>
      </c>
      <c r="X26" s="6">
        <v>15000</v>
      </c>
      <c r="Y26" s="26">
        <v>0.93200000000000005</v>
      </c>
      <c r="Z26" s="23">
        <f t="shared" si="8"/>
        <v>4524927.5362318847</v>
      </c>
    </row>
    <row r="27" spans="2:26" ht="45" x14ac:dyDescent="0.25">
      <c r="B27" s="11">
        <v>19</v>
      </c>
      <c r="C27" s="22" t="s">
        <v>53</v>
      </c>
      <c r="D27" s="21" t="s">
        <v>63</v>
      </c>
      <c r="E27" s="21" t="s">
        <v>65</v>
      </c>
      <c r="F27" s="21" t="s">
        <v>42</v>
      </c>
      <c r="G27" s="21" t="s">
        <v>46</v>
      </c>
      <c r="H27" s="5">
        <f t="shared" si="12"/>
        <v>323.6714975845411</v>
      </c>
      <c r="I27" s="8">
        <v>3484</v>
      </c>
      <c r="J27" s="8">
        <v>10</v>
      </c>
      <c r="K27" s="11">
        <v>2015</v>
      </c>
      <c r="L27" s="2">
        <v>2022</v>
      </c>
      <c r="M27" s="11">
        <f t="shared" si="9"/>
        <v>7</v>
      </c>
      <c r="N27" s="2">
        <v>40</v>
      </c>
      <c r="O27" s="3">
        <v>0.1</v>
      </c>
      <c r="P27" s="28">
        <f t="shared" si="2"/>
        <v>2.2499999999999999E-2</v>
      </c>
      <c r="Q27" s="29">
        <v>700</v>
      </c>
      <c r="R27" s="29">
        <f t="shared" si="3"/>
        <v>7534.7999999999993</v>
      </c>
      <c r="S27" s="30">
        <f t="shared" si="4"/>
        <v>2438800</v>
      </c>
      <c r="T27" s="30">
        <f t="shared" si="5"/>
        <v>384111</v>
      </c>
      <c r="U27" s="6">
        <f t="shared" si="6"/>
        <v>2054689</v>
      </c>
      <c r="V27" s="10">
        <v>0.05</v>
      </c>
      <c r="W27" s="30">
        <f t="shared" si="7"/>
        <v>1951954.5499999998</v>
      </c>
      <c r="X27" s="6">
        <v>12000</v>
      </c>
      <c r="Y27" s="26">
        <v>0.93200000000000005</v>
      </c>
      <c r="Z27" s="24">
        <f t="shared" si="8"/>
        <v>3619942.0289855078</v>
      </c>
    </row>
    <row r="28" spans="2:26" ht="45" x14ac:dyDescent="0.25">
      <c r="B28" s="11">
        <v>20</v>
      </c>
      <c r="C28" s="22" t="s">
        <v>60</v>
      </c>
      <c r="D28" s="21" t="s">
        <v>68</v>
      </c>
      <c r="E28" s="21" t="s">
        <v>65</v>
      </c>
      <c r="F28" s="21" t="s">
        <v>77</v>
      </c>
      <c r="G28" s="21" t="s">
        <v>76</v>
      </c>
      <c r="H28" s="5">
        <f t="shared" si="12"/>
        <v>228.91118543292458</v>
      </c>
      <c r="I28" s="8">
        <v>2464</v>
      </c>
      <c r="J28" s="8">
        <v>7</v>
      </c>
      <c r="K28" s="11">
        <v>1988</v>
      </c>
      <c r="L28" s="2">
        <v>2022</v>
      </c>
      <c r="M28" s="11">
        <f t="shared" si="9"/>
        <v>34</v>
      </c>
      <c r="N28" s="2">
        <v>40</v>
      </c>
      <c r="O28" s="3">
        <v>0.1</v>
      </c>
      <c r="P28" s="28">
        <f t="shared" si="2"/>
        <v>2.2499999999999999E-2</v>
      </c>
      <c r="Q28" s="29">
        <v>700</v>
      </c>
      <c r="R28" s="29">
        <f t="shared" si="3"/>
        <v>7534.7999999999993</v>
      </c>
      <c r="S28" s="30">
        <f t="shared" si="4"/>
        <v>1724800</v>
      </c>
      <c r="T28" s="30">
        <f t="shared" si="5"/>
        <v>1319472</v>
      </c>
      <c r="U28" s="6">
        <f t="shared" si="6"/>
        <v>405328</v>
      </c>
      <c r="V28" s="10">
        <v>0.1</v>
      </c>
      <c r="W28" s="30">
        <f t="shared" si="7"/>
        <v>364795.2</v>
      </c>
      <c r="X28" s="6">
        <v>12000</v>
      </c>
      <c r="Y28" s="26">
        <v>0.71</v>
      </c>
      <c r="Z28" s="24">
        <f t="shared" si="8"/>
        <v>1950323.2998885172</v>
      </c>
    </row>
    <row r="29" spans="2:26" ht="45" x14ac:dyDescent="0.25">
      <c r="B29" s="11">
        <v>21</v>
      </c>
      <c r="C29" s="22" t="s">
        <v>61</v>
      </c>
      <c r="D29" s="21" t="s">
        <v>69</v>
      </c>
      <c r="E29" s="21" t="s">
        <v>65</v>
      </c>
      <c r="F29" s="21" t="s">
        <v>77</v>
      </c>
      <c r="G29" s="21" t="s">
        <v>76</v>
      </c>
      <c r="H29" s="5">
        <f>'[1]Building Sheet'!I9</f>
        <v>1982.58</v>
      </c>
      <c r="I29" s="8">
        <v>2600</v>
      </c>
      <c r="J29" s="8">
        <v>10</v>
      </c>
      <c r="K29" s="11">
        <v>1988</v>
      </c>
      <c r="L29" s="2">
        <v>2022</v>
      </c>
      <c r="M29" s="11">
        <f t="shared" si="9"/>
        <v>34</v>
      </c>
      <c r="N29" s="2">
        <v>40</v>
      </c>
      <c r="O29" s="3">
        <v>0.1</v>
      </c>
      <c r="P29" s="28">
        <f t="shared" si="2"/>
        <v>2.2499999999999999E-2</v>
      </c>
      <c r="Q29" s="29">
        <v>700</v>
      </c>
      <c r="R29" s="29">
        <f t="shared" si="3"/>
        <v>7534.7999999999993</v>
      </c>
      <c r="S29" s="30">
        <f t="shared" si="4"/>
        <v>1820000</v>
      </c>
      <c r="T29" s="30">
        <f t="shared" si="5"/>
        <v>1392300</v>
      </c>
      <c r="U29" s="6">
        <f t="shared" si="6"/>
        <v>427700</v>
      </c>
      <c r="V29" s="10">
        <v>0.1</v>
      </c>
      <c r="W29" s="30">
        <f t="shared" si="7"/>
        <v>384930</v>
      </c>
      <c r="X29" s="6">
        <v>12000</v>
      </c>
      <c r="Y29" s="26">
        <v>0.71</v>
      </c>
      <c r="Z29" s="24">
        <f t="shared" si="8"/>
        <v>16891581.599999998</v>
      </c>
    </row>
    <row r="30" spans="2:26" s="56" customFormat="1" x14ac:dyDescent="0.25">
      <c r="B30" s="43" t="s">
        <v>7</v>
      </c>
      <c r="C30" s="43"/>
      <c r="D30" s="43"/>
      <c r="E30" s="43"/>
      <c r="F30" s="43"/>
      <c r="G30" s="43"/>
      <c r="H30" s="44">
        <f>SUM(H5:H29)</f>
        <v>8503.2043032329966</v>
      </c>
      <c r="I30" s="45">
        <f>SUM(I5:I29)</f>
        <v>72788</v>
      </c>
      <c r="J30" s="46"/>
      <c r="K30" s="47"/>
      <c r="L30" s="47"/>
      <c r="M30" s="47"/>
      <c r="N30" s="47"/>
      <c r="O30" s="47"/>
      <c r="P30" s="47"/>
      <c r="Q30" s="47"/>
      <c r="R30" s="48"/>
      <c r="S30" s="49">
        <f>SUM(S5:S29)</f>
        <v>92678000</v>
      </c>
      <c r="T30" s="50"/>
      <c r="U30" s="51"/>
      <c r="V30" s="52"/>
      <c r="W30" s="49">
        <f>SUM(W5:W29)</f>
        <v>48781466.799999997</v>
      </c>
      <c r="X30" s="53"/>
      <c r="Y30" s="54"/>
      <c r="Z30" s="55">
        <f>SUM(Z5:Z29)</f>
        <v>87756103.339130431</v>
      </c>
    </row>
    <row r="31" spans="2:26" x14ac:dyDescent="0.25">
      <c r="B31" s="38" t="s">
        <v>47</v>
      </c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40"/>
    </row>
    <row r="32" spans="2:26" x14ac:dyDescent="0.25">
      <c r="B32" s="38" t="s">
        <v>70</v>
      </c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40"/>
    </row>
    <row r="33" spans="2:26" x14ac:dyDescent="0.25">
      <c r="B33" s="38" t="s">
        <v>71</v>
      </c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40"/>
    </row>
    <row r="34" spans="2:26" x14ac:dyDescent="0.25">
      <c r="B34" s="38" t="s">
        <v>48</v>
      </c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40"/>
    </row>
  </sheetData>
  <autoFilter ref="B3:Z34"/>
  <mergeCells count="14">
    <mergeCell ref="B23:Z23"/>
    <mergeCell ref="B31:Z31"/>
    <mergeCell ref="B32:Z32"/>
    <mergeCell ref="B33:Z33"/>
    <mergeCell ref="B34:Z34"/>
    <mergeCell ref="B30:G30"/>
    <mergeCell ref="J30:R30"/>
    <mergeCell ref="T30:U30"/>
    <mergeCell ref="X30:Y30"/>
    <mergeCell ref="B4:Z4"/>
    <mergeCell ref="B2:Z2"/>
    <mergeCell ref="B9:Z9"/>
    <mergeCell ref="B13:Z13"/>
    <mergeCell ref="B18:Z18"/>
  </mergeCells>
  <dataValidations disablePrompts="1" count="1">
    <dataValidation type="list" allowBlank="1" showInputMessage="1" showErrorMessage="1" promptTitle="Condition of Structure" prompt="Condition of Structure" sqref="G5:G8 G19:G22 G10:G12 G14:G17 G24:G29">
      <formula1>"Poor, Average, Ordinary, Good, Very Good, Excellent"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5"/>
  <sheetViews>
    <sheetView workbookViewId="0">
      <selection activeCell="B2" sqref="B2:I2"/>
    </sheetView>
  </sheetViews>
  <sheetFormatPr defaultRowHeight="15" x14ac:dyDescent="0.25"/>
  <cols>
    <col min="2" max="2" width="7.28515625" bestFit="1" customWidth="1"/>
    <col min="3" max="3" width="15.7109375" bestFit="1" customWidth="1"/>
    <col min="4" max="4" width="9" bestFit="1" customWidth="1"/>
    <col min="5" max="5" width="7.5703125" bestFit="1" customWidth="1"/>
    <col min="6" max="6" width="15.28515625" customWidth="1"/>
    <col min="7" max="7" width="10.85546875" customWidth="1"/>
    <col min="8" max="8" width="19.42578125" customWidth="1"/>
    <col min="9" max="9" width="12.7109375" bestFit="1" customWidth="1"/>
  </cols>
  <sheetData>
    <row r="2" spans="2:9" ht="15.75" x14ac:dyDescent="0.25">
      <c r="B2" s="41" t="s">
        <v>36</v>
      </c>
      <c r="C2" s="41"/>
      <c r="D2" s="41"/>
      <c r="E2" s="41"/>
      <c r="F2" s="41"/>
      <c r="G2" s="41"/>
      <c r="H2" s="41"/>
      <c r="I2" s="41"/>
    </row>
    <row r="3" spans="2:9" ht="57.75" x14ac:dyDescent="0.25">
      <c r="B3" s="12" t="s">
        <v>32</v>
      </c>
      <c r="C3" s="12" t="s">
        <v>30</v>
      </c>
      <c r="D3" s="13" t="s">
        <v>28</v>
      </c>
      <c r="E3" s="13" t="s">
        <v>29</v>
      </c>
      <c r="F3" s="13" t="s">
        <v>40</v>
      </c>
      <c r="G3" s="13" t="s">
        <v>34</v>
      </c>
      <c r="H3" s="13" t="s">
        <v>41</v>
      </c>
      <c r="I3" s="13" t="s">
        <v>27</v>
      </c>
    </row>
    <row r="4" spans="2:9" x14ac:dyDescent="0.25">
      <c r="B4" s="11">
        <v>1</v>
      </c>
      <c r="C4" s="2" t="s">
        <v>31</v>
      </c>
      <c r="D4" s="5">
        <v>4410</v>
      </c>
      <c r="E4" s="8">
        <f>D4*1.19</f>
        <v>5247.9</v>
      </c>
      <c r="F4" s="4">
        <v>18650</v>
      </c>
      <c r="G4" s="18">
        <v>0</v>
      </c>
      <c r="H4" s="20">
        <f>F4*(1+G4)</f>
        <v>18650</v>
      </c>
      <c r="I4" s="6">
        <f>H4*D4</f>
        <v>82246500</v>
      </c>
    </row>
    <row r="5" spans="2:9" x14ac:dyDescent="0.25">
      <c r="B5" s="42" t="s">
        <v>7</v>
      </c>
      <c r="C5" s="42"/>
      <c r="D5" s="15">
        <f>SUM(D4:D4)</f>
        <v>4410</v>
      </c>
      <c r="E5" s="16">
        <f>SUM(E4:E4)</f>
        <v>5247.9</v>
      </c>
      <c r="F5" s="9"/>
      <c r="G5" s="9"/>
      <c r="H5" s="19"/>
      <c r="I5" s="7">
        <f>SUM(I4:I4)</f>
        <v>82246500</v>
      </c>
    </row>
  </sheetData>
  <mergeCells count="2">
    <mergeCell ref="B2:I2"/>
    <mergeCell ref="B5:C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5"/>
  <sheetViews>
    <sheetView workbookViewId="0">
      <selection activeCell="B2" sqref="B2:L2"/>
    </sheetView>
  </sheetViews>
  <sheetFormatPr defaultRowHeight="15" x14ac:dyDescent="0.25"/>
  <cols>
    <col min="2" max="2" width="6.85546875" customWidth="1"/>
    <col min="3" max="3" width="20.42578125" bestFit="1" customWidth="1"/>
    <col min="4" max="4" width="16.28515625" customWidth="1"/>
    <col min="5" max="5" width="12.28515625" bestFit="1" customWidth="1"/>
    <col min="6" max="6" width="7.5703125" bestFit="1" customWidth="1"/>
    <col min="7" max="7" width="6.85546875" customWidth="1"/>
    <col min="8" max="9" width="12.140625" customWidth="1"/>
    <col min="10" max="10" width="10.5703125" customWidth="1"/>
    <col min="11" max="11" width="14.7109375" customWidth="1"/>
    <col min="12" max="12" width="16.7109375" customWidth="1"/>
  </cols>
  <sheetData>
    <row r="2" spans="2:12" ht="15.75" x14ac:dyDescent="0.25">
      <c r="B2" s="41" t="s">
        <v>37</v>
      </c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2:12" ht="70.5" x14ac:dyDescent="0.25">
      <c r="B3" s="12" t="s">
        <v>0</v>
      </c>
      <c r="C3" s="12" t="s">
        <v>11</v>
      </c>
      <c r="D3" s="12" t="s">
        <v>5</v>
      </c>
      <c r="E3" s="13" t="s">
        <v>25</v>
      </c>
      <c r="F3" s="13" t="s">
        <v>26</v>
      </c>
      <c r="G3" s="13" t="s">
        <v>24</v>
      </c>
      <c r="H3" s="13" t="s">
        <v>35</v>
      </c>
      <c r="I3" s="13" t="s">
        <v>38</v>
      </c>
      <c r="J3" s="13" t="s">
        <v>39</v>
      </c>
      <c r="K3" s="13" t="s">
        <v>33</v>
      </c>
      <c r="L3" s="13" t="s">
        <v>27</v>
      </c>
    </row>
    <row r="4" spans="2:12" x14ac:dyDescent="0.25">
      <c r="B4" s="11">
        <v>1</v>
      </c>
      <c r="C4" s="2" t="s">
        <v>14</v>
      </c>
      <c r="D4" s="2" t="s">
        <v>13</v>
      </c>
      <c r="E4" s="5">
        <v>100</v>
      </c>
      <c r="F4" s="8">
        <f>E4*10.7642</f>
        <v>1076.42</v>
      </c>
      <c r="G4" s="8">
        <v>12</v>
      </c>
      <c r="H4" s="2">
        <v>2016</v>
      </c>
      <c r="I4" s="4" t="s">
        <v>49</v>
      </c>
      <c r="J4" s="17" t="s">
        <v>49</v>
      </c>
      <c r="K4" s="4" t="e">
        <f>I4*(1+J4)</f>
        <v>#VALUE!</v>
      </c>
      <c r="L4" s="6" t="e">
        <f>K4*E4</f>
        <v>#VALUE!</v>
      </c>
    </row>
    <row r="5" spans="2:12" x14ac:dyDescent="0.25">
      <c r="B5" s="42" t="s">
        <v>7</v>
      </c>
      <c r="C5" s="42"/>
      <c r="D5" s="42"/>
      <c r="E5" s="15">
        <f>SUM(E4:E4)</f>
        <v>100</v>
      </c>
      <c r="F5" s="16">
        <f>SUM(F4:F4)</f>
        <v>1076.42</v>
      </c>
      <c r="G5" s="9"/>
      <c r="H5" s="42"/>
      <c r="I5" s="42"/>
      <c r="J5" s="42"/>
      <c r="K5" s="9"/>
      <c r="L5" s="7" t="e">
        <f>SUM(L4:L4)</f>
        <v>#VALUE!</v>
      </c>
    </row>
  </sheetData>
  <mergeCells count="3">
    <mergeCell ref="B2:L2"/>
    <mergeCell ref="B5:D5"/>
    <mergeCell ref="H5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Basics Information</vt:lpstr>
      <vt:lpstr>Market Value</vt:lpstr>
      <vt:lpstr>Land Guideline Value</vt:lpstr>
      <vt:lpstr>Structure Guideline Value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trainee4</dc:creator>
  <cp:lastModifiedBy>Aditya</cp:lastModifiedBy>
  <dcterms:created xsi:type="dcterms:W3CDTF">2021-09-16T11:33:35Z</dcterms:created>
  <dcterms:modified xsi:type="dcterms:W3CDTF">2022-02-21T06:17:44Z</dcterms:modified>
</cp:coreProperties>
</file>