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3BCD9E45-FC9B-4BBD-BC32-CA4790023C51}" xr6:coauthVersionLast="47" xr6:coauthVersionMax="47" xr10:uidLastSave="{00000000-0000-0000-0000-000000000000}"/>
  <bookViews>
    <workbookView xWindow="-120" yWindow="-120" windowWidth="24240" windowHeight="13140" firstSheet="5" activeTab="6" xr2:uid="{00000000-000D-0000-FFFF-FFFF00000000}"/>
  </bookViews>
  <sheets>
    <sheet name="Inven R0" sheetId="51" state="hidden" r:id="rId1"/>
    <sheet name="Unit Names M3M R0" sheetId="53" state="hidden" r:id="rId2"/>
    <sheet name="Master Inventory Plots R0" sheetId="54" state="hidden" r:id="rId3"/>
    <sheet name="R1" sheetId="48" state="hidden" r:id="rId4"/>
    <sheet name="Fee for Additional FAR" sheetId="42" state="hidden" r:id="rId5"/>
    <sheet name="M3M SOLITUDE -89-INVENTORY" sheetId="55" r:id="rId6"/>
    <sheet name="Sheet1" sheetId="56" r:id="rId7"/>
    <sheet name="Summary Previous" sheetId="39" state="hidden" r:id="rId8"/>
    <sheet name="Summary Revised" sheetId="40" state="hidden" r:id="rId9"/>
    <sheet name="Total Amount Type Wise" sheetId="41" state="hidden" r:id="rId10"/>
    <sheet name="Type A1 Fee" sheetId="10" state="hidden" r:id="rId11"/>
    <sheet name="Type A2 Fee" sheetId="11" state="hidden" r:id="rId12"/>
    <sheet name="Type A3 Fee" sheetId="13" state="hidden" r:id="rId13"/>
    <sheet name="Type A4 Fee" sheetId="38" state="hidden" r:id="rId14"/>
    <sheet name="Type A5 Fee" sheetId="14" state="hidden" r:id="rId15"/>
    <sheet name="Type A6 Fee" sheetId="15" state="hidden" r:id="rId16"/>
    <sheet name="Type A7 Fee" sheetId="16" state="hidden" r:id="rId17"/>
    <sheet name="Type A8 Fee" sheetId="17" state="hidden" r:id="rId18"/>
    <sheet name="Type A9 Fee" sheetId="18" state="hidden" r:id="rId19"/>
    <sheet name="Type B Fee" sheetId="2" state="hidden" r:id="rId20"/>
    <sheet name="Type B1 Fee" sheetId="19" state="hidden" r:id="rId21"/>
    <sheet name="Type C Fee" sheetId="20" state="hidden" r:id="rId22"/>
    <sheet name="Type D Fee" sheetId="21" state="hidden" r:id="rId23"/>
    <sheet name="Type D1 Fee" sheetId="22" state="hidden" r:id="rId24"/>
    <sheet name="Type E Fee" sheetId="23" state="hidden" r:id="rId25"/>
    <sheet name="Type E1 Fee" sheetId="24" state="hidden" r:id="rId26"/>
    <sheet name="Type F Fee" sheetId="25" state="hidden" r:id="rId27"/>
    <sheet name="Type G Fee" sheetId="26" state="hidden" r:id="rId28"/>
    <sheet name="Type H Fee" sheetId="27" state="hidden" r:id="rId29"/>
    <sheet name="Type P1 Fee" sheetId="28" state="hidden" r:id="rId30"/>
    <sheet name="Type P2 Fee" sheetId="29" state="hidden" r:id="rId31"/>
    <sheet name="Type P3 Fee" sheetId="30" state="hidden" r:id="rId32"/>
    <sheet name="Type P4 Fee" sheetId="31" state="hidden" r:id="rId33"/>
    <sheet name="Type P5 Fee" sheetId="32" state="hidden" r:id="rId34"/>
    <sheet name="Type P6 Fee" sheetId="33" state="hidden" r:id="rId35"/>
    <sheet name="Type P7 Fee" sheetId="34" state="hidden" r:id="rId36"/>
    <sheet name="Type P8 Fee" sheetId="35" state="hidden" r:id="rId37"/>
    <sheet name="Type P9 fee" sheetId="36" state="hidden" r:id="rId38"/>
    <sheet name="Type P10 fee" sheetId="37" state="hidden" r:id="rId39"/>
    <sheet name="A1&amp;A2" sheetId="5" state="hidden" r:id="rId40"/>
    <sheet name="B type" sheetId="6" state="hidden" r:id="rId41"/>
    <sheet name="D" sheetId="7" state="hidden" r:id="rId42"/>
    <sheet name="Plot DE-Frozen Details" sheetId="8" state="hidden" r:id="rId43"/>
    <sheet name="Frozen Plot Deatails" sheetId="9" state="hidden" r:id="rId44"/>
  </sheets>
  <externalReferences>
    <externalReference r:id="rId45"/>
    <externalReference r:id="rId46"/>
  </externalReferences>
  <definedNames>
    <definedName name="_1Excel_BuiltIn_Print_Area_1" localSheetId="4">#REF!</definedName>
    <definedName name="_1Excel_BuiltIn_Print_Area_1" localSheetId="0">#REF!</definedName>
    <definedName name="_1Excel_BuiltIn_Print_Area_1" localSheetId="2">#REF!</definedName>
    <definedName name="_1Excel_BuiltIn_Print_Area_1" localSheetId="3">#REF!</definedName>
    <definedName name="_1Excel_BuiltIn_Print_Area_1" localSheetId="1">#REF!</definedName>
    <definedName name="_1Excel_BuiltIn_Print_Area_1">#REF!</definedName>
    <definedName name="_xlnm._FilterDatabase" localSheetId="5" hidden="1">'M3M SOLITUDE -89-INVENTORY'!$A$2:$K$866</definedName>
    <definedName name="_xlnm._FilterDatabase" localSheetId="2" hidden="1">'Master Inventory Plots R0'!$A$1:$O$931</definedName>
    <definedName name="_xlnm._FilterDatabase" localSheetId="1" hidden="1">'Unit Names M3M R0'!$A$2:$G$1718</definedName>
    <definedName name="_xlnm.Print_Area" localSheetId="5">'M3M SOLITUDE -89-INVENTORY'!$A$1:$K$866</definedName>
    <definedName name="_xlnm.Print_Titles" localSheetId="5">'M3M SOLITUDE -89-INVENTORY'!$2:$2</definedName>
  </definedNames>
  <calcPr calcId="181029"/>
  <pivotCaches>
    <pivotCache cacheId="0" r:id="rId47"/>
    <pivotCache cacheId="9" r:id="rId4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6" l="1"/>
  <c r="D5" i="56" s="1"/>
  <c r="D6" i="56" s="1"/>
  <c r="D7" i="56" s="1"/>
  <c r="D8" i="56" s="1"/>
  <c r="D9" i="56" s="1"/>
  <c r="D10" i="56" s="1"/>
  <c r="D11" i="56" s="1"/>
  <c r="D12" i="56" s="1"/>
  <c r="D13" i="56" s="1"/>
  <c r="D14" i="56" s="1"/>
  <c r="D15" i="56" s="1"/>
  <c r="D16" i="56" s="1"/>
  <c r="D17" i="56" s="1"/>
  <c r="D18" i="56" s="1"/>
  <c r="D19" i="56" s="1"/>
  <c r="D20" i="56" s="1"/>
  <c r="D21" i="56" s="1"/>
  <c r="D22" i="56" s="1"/>
  <c r="D23" i="56" s="1"/>
  <c r="D24" i="56" s="1"/>
  <c r="D25" i="56" s="1"/>
  <c r="D26" i="56" s="1"/>
  <c r="D27" i="56" s="1"/>
  <c r="D28" i="56" s="1"/>
  <c r="D29" i="56" s="1"/>
  <c r="D30" i="56" s="1"/>
  <c r="D31" i="56" s="1"/>
  <c r="D32" i="56" s="1"/>
  <c r="D33" i="56" s="1"/>
  <c r="D34" i="56" s="1"/>
  <c r="D35" i="56" s="1"/>
  <c r="D36" i="56" s="1"/>
  <c r="D37" i="56" s="1"/>
  <c r="D38" i="56" s="1"/>
  <c r="D39" i="56" s="1"/>
  <c r="D40" i="56" s="1"/>
  <c r="D41" i="56" s="1"/>
  <c r="D42" i="56" s="1"/>
  <c r="D43" i="56" s="1"/>
  <c r="D44" i="56" s="1"/>
  <c r="D45" i="56" s="1"/>
  <c r="D46" i="56" s="1"/>
  <c r="D47" i="56" s="1"/>
  <c r="D48" i="56" s="1"/>
  <c r="D49" i="56" s="1"/>
  <c r="D50" i="56" s="1"/>
  <c r="D51" i="56" s="1"/>
  <c r="D52" i="56" s="1"/>
  <c r="D53" i="56" s="1"/>
  <c r="D54" i="56" s="1"/>
  <c r="D55" i="56" s="1"/>
  <c r="D56" i="56" s="1"/>
  <c r="D57" i="56" s="1"/>
  <c r="D58" i="56" s="1"/>
  <c r="D59" i="56" s="1"/>
  <c r="D60" i="56" s="1"/>
  <c r="D61" i="56" s="1"/>
  <c r="D62" i="56" s="1"/>
  <c r="D63" i="56" s="1"/>
  <c r="D64" i="56" s="1"/>
  <c r="D65" i="56" s="1"/>
  <c r="D66" i="56" s="1"/>
  <c r="D67" i="56" s="1"/>
  <c r="D68" i="56" s="1"/>
  <c r="D69" i="56" s="1"/>
  <c r="D70" i="56" s="1"/>
  <c r="D71" i="56" s="1"/>
  <c r="D72" i="56" s="1"/>
  <c r="D73" i="56" s="1"/>
  <c r="D74" i="56" s="1"/>
  <c r="D75" i="56" s="1"/>
  <c r="D76" i="56" s="1"/>
  <c r="D77" i="56" s="1"/>
  <c r="D78" i="56" s="1"/>
  <c r="D79" i="56" s="1"/>
  <c r="D80" i="56" s="1"/>
  <c r="D81" i="56" s="1"/>
  <c r="D82" i="56" s="1"/>
  <c r="D83" i="56" s="1"/>
  <c r="D84" i="56" s="1"/>
  <c r="D85" i="56" s="1"/>
  <c r="D86" i="56" s="1"/>
  <c r="D87" i="56" s="1"/>
  <c r="D88" i="56" s="1"/>
  <c r="D89" i="56" s="1"/>
  <c r="D90" i="56" s="1"/>
  <c r="D91" i="56" s="1"/>
  <c r="D92" i="56" s="1"/>
  <c r="D93" i="56" s="1"/>
  <c r="D94" i="56" s="1"/>
  <c r="D95" i="56" s="1"/>
  <c r="D96" i="56" s="1"/>
  <c r="D97" i="56" s="1"/>
  <c r="D98" i="56" s="1"/>
  <c r="D99" i="56" s="1"/>
  <c r="D100" i="56" s="1"/>
  <c r="D101" i="56" s="1"/>
  <c r="D102" i="56" s="1"/>
  <c r="D103" i="56" s="1"/>
  <c r="D104" i="56" s="1"/>
  <c r="D105" i="56" s="1"/>
  <c r="D106" i="56" s="1"/>
  <c r="D107" i="56" s="1"/>
  <c r="D108" i="56" s="1"/>
  <c r="D109" i="56" s="1"/>
  <c r="D110" i="56" s="1"/>
  <c r="D111" i="56" s="1"/>
  <c r="D112" i="56" s="1"/>
  <c r="D113" i="56" s="1"/>
  <c r="D114" i="56" s="1"/>
  <c r="D115" i="56" s="1"/>
  <c r="D116" i="56" s="1"/>
  <c r="D117" i="56" s="1"/>
  <c r="D118" i="56" s="1"/>
  <c r="D119" i="56" s="1"/>
  <c r="D120" i="56" s="1"/>
  <c r="D121" i="56" s="1"/>
  <c r="D122" i="56" s="1"/>
  <c r="D123" i="56" s="1"/>
  <c r="D124" i="56" s="1"/>
  <c r="D125" i="56" s="1"/>
  <c r="D126" i="56" s="1"/>
  <c r="D127" i="56" s="1"/>
  <c r="D128" i="56" s="1"/>
  <c r="D129" i="56" s="1"/>
  <c r="D130" i="56" s="1"/>
  <c r="D131" i="56" s="1"/>
  <c r="D132" i="56" s="1"/>
  <c r="D133" i="56" s="1"/>
  <c r="D134" i="56" s="1"/>
  <c r="D135" i="56" s="1"/>
  <c r="D136" i="56" s="1"/>
  <c r="D137" i="56" s="1"/>
  <c r="D138" i="56" s="1"/>
  <c r="D139" i="56" s="1"/>
  <c r="D140" i="56" s="1"/>
  <c r="D141" i="56" s="1"/>
  <c r="D142" i="56" s="1"/>
  <c r="D143" i="56" s="1"/>
  <c r="D144" i="56" s="1"/>
  <c r="D145" i="56" s="1"/>
  <c r="D146" i="56" s="1"/>
  <c r="D147" i="56" s="1"/>
  <c r="D148" i="56" s="1"/>
  <c r="D149" i="56" s="1"/>
  <c r="D150" i="56" s="1"/>
  <c r="D151" i="56" s="1"/>
  <c r="D152" i="56" s="1"/>
  <c r="D153" i="56" s="1"/>
  <c r="D154" i="56" s="1"/>
  <c r="D155" i="56" s="1"/>
  <c r="D156" i="56" s="1"/>
  <c r="D157" i="56" s="1"/>
  <c r="D158" i="56" s="1"/>
  <c r="D159" i="56" s="1"/>
  <c r="D160" i="56" s="1"/>
  <c r="D161" i="56" s="1"/>
  <c r="D162" i="56" s="1"/>
  <c r="D163" i="56" s="1"/>
  <c r="D164" i="56" s="1"/>
  <c r="D165" i="56" s="1"/>
  <c r="D166" i="56" s="1"/>
  <c r="D167" i="56" s="1"/>
  <c r="D168" i="56" s="1"/>
  <c r="D169" i="56" s="1"/>
  <c r="D170" i="56" s="1"/>
  <c r="D171" i="56" s="1"/>
  <c r="D172" i="56" s="1"/>
  <c r="D173" i="56" s="1"/>
  <c r="D174" i="56" s="1"/>
  <c r="D175" i="56" s="1"/>
  <c r="D176" i="56" s="1"/>
  <c r="D177" i="56" s="1"/>
  <c r="D178" i="56" s="1"/>
  <c r="D179" i="56" s="1"/>
  <c r="D180" i="56" s="1"/>
  <c r="D181" i="56" s="1"/>
  <c r="D182" i="56" s="1"/>
  <c r="D183" i="56" s="1"/>
  <c r="D184" i="56" s="1"/>
  <c r="D185" i="56" s="1"/>
  <c r="D186" i="56" s="1"/>
  <c r="D187" i="56" s="1"/>
  <c r="D188" i="56" s="1"/>
  <c r="D189" i="56" s="1"/>
  <c r="D190" i="56" s="1"/>
  <c r="D191" i="56" s="1"/>
  <c r="D192" i="56" s="1"/>
  <c r="D193" i="56" s="1"/>
  <c r="D194" i="56" s="1"/>
  <c r="D195" i="56" s="1"/>
  <c r="D196" i="56" s="1"/>
  <c r="D197" i="56" s="1"/>
  <c r="D198" i="56" s="1"/>
  <c r="D199" i="56" s="1"/>
  <c r="D200" i="56" s="1"/>
  <c r="D201" i="56" s="1"/>
  <c r="D202" i="56" s="1"/>
  <c r="D203" i="56" s="1"/>
  <c r="D204" i="56" s="1"/>
  <c r="D205" i="56" s="1"/>
  <c r="D206" i="56" s="1"/>
  <c r="D207" i="56" s="1"/>
  <c r="D208" i="56" s="1"/>
  <c r="D209" i="56" s="1"/>
  <c r="D210" i="56" s="1"/>
  <c r="D211" i="56" s="1"/>
  <c r="D212" i="56" s="1"/>
  <c r="D213" i="56" s="1"/>
  <c r="D214" i="56" s="1"/>
  <c r="D215" i="56" s="1"/>
  <c r="D216" i="56" s="1"/>
  <c r="D217" i="56" s="1"/>
  <c r="D218" i="56" s="1"/>
  <c r="D219" i="56" s="1"/>
  <c r="D220" i="56" s="1"/>
  <c r="D221" i="56" s="1"/>
  <c r="D222" i="56" s="1"/>
  <c r="D223" i="56" s="1"/>
  <c r="D224" i="56" s="1"/>
  <c r="D225" i="56" s="1"/>
  <c r="D226" i="56" s="1"/>
  <c r="D227" i="56" s="1"/>
  <c r="D228" i="56" s="1"/>
  <c r="D229" i="56" s="1"/>
  <c r="D230" i="56" s="1"/>
  <c r="D231" i="56" s="1"/>
  <c r="D232" i="56" s="1"/>
  <c r="D233" i="56" s="1"/>
  <c r="D234" i="56" s="1"/>
  <c r="D235" i="56" s="1"/>
  <c r="D236" i="56" s="1"/>
  <c r="D237" i="56" s="1"/>
  <c r="D238" i="56" s="1"/>
  <c r="D239" i="56" s="1"/>
  <c r="D240" i="56" s="1"/>
  <c r="D241" i="56" s="1"/>
  <c r="D242" i="56" s="1"/>
  <c r="D243" i="56" s="1"/>
  <c r="D244" i="56" s="1"/>
  <c r="D245" i="56" s="1"/>
  <c r="D246" i="56" s="1"/>
  <c r="D247" i="56" s="1"/>
  <c r="D248" i="56" s="1"/>
  <c r="D249" i="56" s="1"/>
  <c r="D250" i="56" s="1"/>
  <c r="D251" i="56" s="1"/>
  <c r="D252" i="56" s="1"/>
  <c r="D253" i="56" s="1"/>
  <c r="D254" i="56" s="1"/>
  <c r="D255" i="56" s="1"/>
  <c r="D256" i="56" s="1"/>
  <c r="D257" i="56" s="1"/>
  <c r="D258" i="56" s="1"/>
  <c r="D259" i="56" s="1"/>
  <c r="D260" i="56" s="1"/>
  <c r="D261" i="56" s="1"/>
  <c r="D262" i="56" s="1"/>
  <c r="D263" i="56" s="1"/>
  <c r="D264" i="56" s="1"/>
  <c r="D265" i="56" s="1"/>
  <c r="D266" i="56" s="1"/>
  <c r="D267" i="56" s="1"/>
  <c r="D268" i="56" s="1"/>
  <c r="D269" i="56" s="1"/>
  <c r="D270" i="56" s="1"/>
  <c r="D271" i="56" s="1"/>
  <c r="D272" i="56" s="1"/>
  <c r="D273" i="56" s="1"/>
  <c r="D274" i="56" s="1"/>
  <c r="D275" i="56" s="1"/>
  <c r="D276" i="56" s="1"/>
  <c r="D277" i="56" s="1"/>
  <c r="D278" i="56" s="1"/>
  <c r="D279" i="56" s="1"/>
  <c r="D280" i="56" s="1"/>
  <c r="D281" i="56" s="1"/>
  <c r="D282" i="56" s="1"/>
  <c r="D283" i="56" s="1"/>
  <c r="D284" i="56" s="1"/>
  <c r="D285" i="56" s="1"/>
  <c r="D286" i="56" s="1"/>
  <c r="D287" i="56" s="1"/>
  <c r="D288" i="56" s="1"/>
  <c r="D289" i="56" s="1"/>
  <c r="D290" i="56" s="1"/>
  <c r="D291" i="56" s="1"/>
  <c r="D292" i="56" s="1"/>
  <c r="D293" i="56" s="1"/>
  <c r="D294" i="56" s="1"/>
  <c r="D295" i="56" s="1"/>
  <c r="D296" i="56" s="1"/>
  <c r="D297" i="56" s="1"/>
  <c r="D298" i="56" s="1"/>
  <c r="D299" i="56" s="1"/>
  <c r="D300" i="56" s="1"/>
  <c r="D301" i="56" s="1"/>
  <c r="D302" i="56" s="1"/>
  <c r="D303" i="56" s="1"/>
  <c r="D304" i="56" s="1"/>
  <c r="D305" i="56" s="1"/>
  <c r="D306" i="56" s="1"/>
  <c r="D307" i="56" s="1"/>
  <c r="D308" i="56" s="1"/>
  <c r="D309" i="56" s="1"/>
  <c r="D310" i="56" s="1"/>
  <c r="D311" i="56" s="1"/>
  <c r="D312" i="56" s="1"/>
  <c r="D313" i="56" s="1"/>
  <c r="D314" i="56" s="1"/>
  <c r="D315" i="56" s="1"/>
  <c r="D316" i="56" s="1"/>
  <c r="D317" i="56" s="1"/>
  <c r="D318" i="56" s="1"/>
  <c r="D319" i="56" s="1"/>
  <c r="D320" i="56" s="1"/>
  <c r="D321" i="56" s="1"/>
  <c r="D322" i="56" s="1"/>
  <c r="D323" i="56" s="1"/>
  <c r="D324" i="56" s="1"/>
  <c r="D325" i="56" s="1"/>
  <c r="D326" i="56" s="1"/>
  <c r="D327" i="56" s="1"/>
  <c r="D328" i="56" s="1"/>
  <c r="D329" i="56" s="1"/>
  <c r="D330" i="56" s="1"/>
  <c r="D331" i="56" s="1"/>
  <c r="D332" i="56" s="1"/>
  <c r="D333" i="56" s="1"/>
  <c r="D334" i="56" s="1"/>
  <c r="D335" i="56" s="1"/>
  <c r="D336" i="56" s="1"/>
  <c r="D337" i="56" s="1"/>
  <c r="D338" i="56" s="1"/>
  <c r="D339" i="56" s="1"/>
  <c r="D340" i="56" s="1"/>
  <c r="D341" i="56" s="1"/>
  <c r="D342" i="56" s="1"/>
  <c r="D343" i="56" s="1"/>
  <c r="D344" i="56" s="1"/>
  <c r="D345" i="56" s="1"/>
  <c r="D346" i="56" s="1"/>
  <c r="D347" i="56" s="1"/>
  <c r="D348" i="56" s="1"/>
  <c r="D349" i="56" s="1"/>
  <c r="D350" i="56" s="1"/>
  <c r="D351" i="56" s="1"/>
  <c r="D352" i="56" s="1"/>
  <c r="D353" i="56" s="1"/>
  <c r="D354" i="56" s="1"/>
  <c r="D355" i="56" s="1"/>
  <c r="D356" i="56" s="1"/>
  <c r="D357" i="56" s="1"/>
  <c r="D358" i="56" s="1"/>
  <c r="D359" i="56" s="1"/>
  <c r="D360" i="56" s="1"/>
  <c r="D361" i="56" s="1"/>
  <c r="D362" i="56" s="1"/>
  <c r="D363" i="56" s="1"/>
  <c r="D364" i="56" s="1"/>
  <c r="D365" i="56" s="1"/>
  <c r="D366" i="56" s="1"/>
  <c r="D367" i="56" s="1"/>
  <c r="D368" i="56" s="1"/>
  <c r="D369" i="56" s="1"/>
  <c r="D370" i="56" s="1"/>
  <c r="D371" i="56" s="1"/>
  <c r="D372" i="56" s="1"/>
  <c r="D373" i="56" s="1"/>
  <c r="D374" i="56" s="1"/>
  <c r="D375" i="56" s="1"/>
  <c r="D376" i="56" s="1"/>
  <c r="D377" i="56" s="1"/>
  <c r="D378" i="56" s="1"/>
  <c r="D379" i="56" s="1"/>
  <c r="D380" i="56" s="1"/>
  <c r="D381" i="56" s="1"/>
  <c r="D382" i="56" s="1"/>
  <c r="D383" i="56" s="1"/>
  <c r="D384" i="56" s="1"/>
  <c r="D385" i="56" s="1"/>
  <c r="D386" i="56" s="1"/>
  <c r="D387" i="56" s="1"/>
  <c r="D388" i="56" s="1"/>
  <c r="D389" i="56" s="1"/>
  <c r="D390" i="56" s="1"/>
  <c r="D391" i="56" s="1"/>
  <c r="D392" i="56" s="1"/>
  <c r="D393" i="56" s="1"/>
  <c r="D394" i="56" s="1"/>
  <c r="D395" i="56" s="1"/>
  <c r="D396" i="56" s="1"/>
  <c r="D397" i="56" s="1"/>
  <c r="D398" i="56" s="1"/>
  <c r="D399" i="56" s="1"/>
  <c r="D400" i="56" s="1"/>
  <c r="D401" i="56" s="1"/>
  <c r="D402" i="56" s="1"/>
  <c r="D403" i="56" s="1"/>
  <c r="D404" i="56" s="1"/>
  <c r="D405" i="56" s="1"/>
  <c r="D406" i="56" s="1"/>
  <c r="D407" i="56" s="1"/>
  <c r="D408" i="56" s="1"/>
  <c r="D409" i="56" s="1"/>
  <c r="D410" i="56" s="1"/>
  <c r="D411" i="56" s="1"/>
  <c r="D412" i="56" s="1"/>
  <c r="D413" i="56" s="1"/>
  <c r="D414" i="56" s="1"/>
  <c r="D415" i="56" s="1"/>
  <c r="D416" i="56" s="1"/>
  <c r="D417" i="56" s="1"/>
  <c r="D418" i="56" s="1"/>
  <c r="D419" i="56" s="1"/>
  <c r="D420" i="56" s="1"/>
  <c r="D421" i="56" s="1"/>
  <c r="D422" i="56" s="1"/>
  <c r="D423" i="56" s="1"/>
  <c r="D424" i="56" s="1"/>
  <c r="D425" i="56" s="1"/>
  <c r="D426" i="56" s="1"/>
  <c r="D427" i="56" s="1"/>
  <c r="D428" i="56" s="1"/>
  <c r="D429" i="56" s="1"/>
  <c r="D430" i="56" s="1"/>
  <c r="D431" i="56" s="1"/>
  <c r="D432" i="56" s="1"/>
  <c r="D433" i="56" s="1"/>
  <c r="D434" i="56" s="1"/>
  <c r="D435" i="56" s="1"/>
  <c r="D436" i="56" s="1"/>
  <c r="D437" i="56" s="1"/>
  <c r="D438" i="56" s="1"/>
  <c r="D439" i="56" s="1"/>
  <c r="D440" i="56" s="1"/>
  <c r="D441" i="56" s="1"/>
  <c r="D442" i="56" s="1"/>
  <c r="D443" i="56" s="1"/>
  <c r="D444" i="56" s="1"/>
  <c r="D445" i="56" s="1"/>
  <c r="D446" i="56" s="1"/>
  <c r="D447" i="56" s="1"/>
  <c r="D448" i="56" s="1"/>
  <c r="D449" i="56" s="1"/>
  <c r="D450" i="56" s="1"/>
  <c r="D451" i="56" s="1"/>
  <c r="D452" i="56" s="1"/>
  <c r="D453" i="56" s="1"/>
  <c r="D454" i="56" s="1"/>
  <c r="D455" i="56" s="1"/>
  <c r="D456" i="56" s="1"/>
  <c r="D457" i="56" s="1"/>
  <c r="D458" i="56" s="1"/>
  <c r="D459" i="56" s="1"/>
  <c r="D460" i="56" s="1"/>
  <c r="D461" i="56" s="1"/>
  <c r="D462" i="56" s="1"/>
  <c r="D463" i="56" s="1"/>
  <c r="D464" i="56" s="1"/>
  <c r="D465" i="56" s="1"/>
  <c r="D466" i="56" s="1"/>
  <c r="D467" i="56" s="1"/>
  <c r="D468" i="56" s="1"/>
  <c r="D469" i="56" s="1"/>
  <c r="D470" i="56" s="1"/>
  <c r="D471" i="56" s="1"/>
  <c r="D472" i="56" s="1"/>
  <c r="D473" i="56" s="1"/>
  <c r="D474" i="56" s="1"/>
  <c r="D475" i="56" s="1"/>
  <c r="D476" i="56" s="1"/>
  <c r="D477" i="56" s="1"/>
  <c r="D478" i="56" s="1"/>
  <c r="D479" i="56" s="1"/>
  <c r="D480" i="56" s="1"/>
  <c r="D481" i="56" s="1"/>
  <c r="D482" i="56" s="1"/>
  <c r="D483" i="56" s="1"/>
  <c r="D484" i="56" s="1"/>
  <c r="D485" i="56" s="1"/>
  <c r="D486" i="56" s="1"/>
  <c r="D487" i="56" s="1"/>
  <c r="D488" i="56" s="1"/>
  <c r="D489" i="56" s="1"/>
  <c r="D490" i="56" s="1"/>
  <c r="D491" i="56" s="1"/>
  <c r="D492" i="56" s="1"/>
  <c r="D493" i="56" s="1"/>
  <c r="D494" i="56" s="1"/>
  <c r="D495" i="56" s="1"/>
  <c r="D496" i="56" s="1"/>
  <c r="D497" i="56" s="1"/>
  <c r="D498" i="56" s="1"/>
  <c r="D499" i="56" s="1"/>
  <c r="D500" i="56" s="1"/>
  <c r="D501" i="56" s="1"/>
  <c r="D502" i="56" s="1"/>
  <c r="D503" i="56" s="1"/>
  <c r="D504" i="56" s="1"/>
  <c r="D505" i="56" s="1"/>
  <c r="D506" i="56" s="1"/>
  <c r="D507" i="56" s="1"/>
  <c r="D508" i="56" s="1"/>
  <c r="D509" i="56" s="1"/>
  <c r="D510" i="56" s="1"/>
  <c r="D511" i="56" s="1"/>
  <c r="D512" i="56" s="1"/>
  <c r="D513" i="56" s="1"/>
  <c r="D514" i="56" s="1"/>
  <c r="D515" i="56" s="1"/>
  <c r="D516" i="56" s="1"/>
  <c r="D517" i="56" s="1"/>
  <c r="D518" i="56" s="1"/>
  <c r="D519" i="56" s="1"/>
  <c r="D520" i="56" s="1"/>
  <c r="D521" i="56" s="1"/>
  <c r="D522" i="56" s="1"/>
  <c r="D523" i="56" s="1"/>
  <c r="D524" i="56" s="1"/>
  <c r="D525" i="56" s="1"/>
  <c r="D526" i="56" s="1"/>
  <c r="D527" i="56" s="1"/>
  <c r="D528" i="56" s="1"/>
  <c r="D529" i="56" s="1"/>
  <c r="D530" i="56" s="1"/>
  <c r="D531" i="56" s="1"/>
  <c r="D532" i="56" s="1"/>
  <c r="D533" i="56" s="1"/>
  <c r="D534" i="56" s="1"/>
  <c r="D535" i="56" s="1"/>
  <c r="D536" i="56" s="1"/>
  <c r="D537" i="56" s="1"/>
  <c r="D538" i="56" s="1"/>
  <c r="D539" i="56" s="1"/>
  <c r="D540" i="56" s="1"/>
  <c r="D541" i="56" s="1"/>
  <c r="D542" i="56" s="1"/>
  <c r="D543" i="56" s="1"/>
  <c r="D544" i="56" s="1"/>
  <c r="D545" i="56" s="1"/>
  <c r="D546" i="56" s="1"/>
  <c r="D547" i="56" s="1"/>
  <c r="D548" i="56" s="1"/>
  <c r="D549" i="56" s="1"/>
  <c r="D550" i="56" s="1"/>
  <c r="D551" i="56" s="1"/>
  <c r="D552" i="56" s="1"/>
  <c r="D553" i="56" s="1"/>
  <c r="D554" i="56" s="1"/>
  <c r="D555" i="56" s="1"/>
  <c r="D556" i="56" s="1"/>
  <c r="D557" i="56" s="1"/>
  <c r="D558" i="56" s="1"/>
  <c r="D559" i="56" s="1"/>
  <c r="D560" i="56" s="1"/>
  <c r="D561" i="56" s="1"/>
  <c r="D562" i="56" s="1"/>
  <c r="D563" i="56" s="1"/>
  <c r="D564" i="56" s="1"/>
  <c r="D565" i="56" s="1"/>
  <c r="D566" i="56" s="1"/>
  <c r="D567" i="56" s="1"/>
  <c r="D568" i="56" s="1"/>
  <c r="D569" i="56" s="1"/>
  <c r="D570" i="56" s="1"/>
  <c r="D571" i="56" s="1"/>
  <c r="D572" i="56" s="1"/>
  <c r="D573" i="56" s="1"/>
  <c r="D574" i="56" s="1"/>
  <c r="D575" i="56" s="1"/>
  <c r="D576" i="56" s="1"/>
  <c r="D577" i="56" s="1"/>
  <c r="D578" i="56" s="1"/>
  <c r="D579" i="56" s="1"/>
  <c r="D580" i="56" s="1"/>
  <c r="D581" i="56" s="1"/>
  <c r="D582" i="56" s="1"/>
  <c r="D583" i="56" s="1"/>
  <c r="D584" i="56" s="1"/>
  <c r="D585" i="56" s="1"/>
  <c r="D586" i="56" s="1"/>
  <c r="D587" i="56" s="1"/>
  <c r="D588" i="56" s="1"/>
  <c r="D589" i="56" s="1"/>
  <c r="D590" i="56" s="1"/>
  <c r="D591" i="56" s="1"/>
  <c r="D592" i="56" s="1"/>
  <c r="D593" i="56" s="1"/>
  <c r="D594" i="56" s="1"/>
  <c r="D595" i="56" s="1"/>
  <c r="D596" i="56" s="1"/>
  <c r="D597" i="56" s="1"/>
  <c r="D598" i="56" s="1"/>
  <c r="D599" i="56" s="1"/>
  <c r="D600" i="56" s="1"/>
  <c r="D601" i="56" s="1"/>
  <c r="D602" i="56" s="1"/>
  <c r="D603" i="56" s="1"/>
  <c r="D604" i="56" s="1"/>
  <c r="D605" i="56" s="1"/>
  <c r="D606" i="56" s="1"/>
  <c r="D607" i="56" s="1"/>
  <c r="D608" i="56" s="1"/>
  <c r="D609" i="56" s="1"/>
  <c r="D610" i="56" s="1"/>
  <c r="D611" i="56" s="1"/>
  <c r="D612" i="56" s="1"/>
  <c r="D613" i="56" s="1"/>
  <c r="D614" i="56" s="1"/>
  <c r="D615" i="56" s="1"/>
  <c r="D616" i="56" s="1"/>
  <c r="D617" i="56" s="1"/>
  <c r="D618" i="56" s="1"/>
  <c r="D619" i="56" s="1"/>
  <c r="D620" i="56" s="1"/>
  <c r="D621" i="56" s="1"/>
  <c r="D622" i="56" s="1"/>
  <c r="D623" i="56" s="1"/>
  <c r="D624" i="56" s="1"/>
  <c r="D625" i="56" s="1"/>
  <c r="D626" i="56" s="1"/>
  <c r="D627" i="56" s="1"/>
  <c r="D628" i="56" s="1"/>
  <c r="D629" i="56" s="1"/>
  <c r="D630" i="56" s="1"/>
  <c r="D631" i="56" s="1"/>
  <c r="D632" i="56" s="1"/>
  <c r="D633" i="56" s="1"/>
  <c r="D634" i="56" s="1"/>
  <c r="D635" i="56" s="1"/>
  <c r="D636" i="56" s="1"/>
  <c r="D637" i="56" s="1"/>
  <c r="D638" i="56" s="1"/>
  <c r="D639" i="56" s="1"/>
  <c r="D640" i="56" s="1"/>
  <c r="D641" i="56" s="1"/>
  <c r="D642" i="56" s="1"/>
  <c r="D643" i="56" s="1"/>
  <c r="D644" i="56" s="1"/>
  <c r="D645" i="56" s="1"/>
  <c r="D646" i="56" s="1"/>
  <c r="D647" i="56" s="1"/>
  <c r="D648" i="56" s="1"/>
  <c r="D649" i="56" s="1"/>
  <c r="D650" i="56" s="1"/>
  <c r="D651" i="56" s="1"/>
  <c r="D652" i="56" s="1"/>
  <c r="D653" i="56" s="1"/>
  <c r="D654" i="56" s="1"/>
  <c r="D655" i="56" s="1"/>
  <c r="D656" i="56" s="1"/>
  <c r="D657" i="56" s="1"/>
  <c r="D658" i="56" s="1"/>
  <c r="D659" i="56" s="1"/>
  <c r="D660" i="56" s="1"/>
  <c r="D661" i="56" s="1"/>
  <c r="D662" i="56" s="1"/>
  <c r="D663" i="56" s="1"/>
  <c r="D664" i="56" s="1"/>
  <c r="D665" i="56" s="1"/>
  <c r="D666" i="56" s="1"/>
  <c r="D667" i="56" s="1"/>
  <c r="D668" i="56" s="1"/>
  <c r="D669" i="56" s="1"/>
  <c r="D670" i="56" s="1"/>
  <c r="D671" i="56" s="1"/>
  <c r="D672" i="56" s="1"/>
  <c r="D673" i="56" s="1"/>
  <c r="D674" i="56" s="1"/>
  <c r="D675" i="56" s="1"/>
  <c r="D676" i="56" s="1"/>
  <c r="D677" i="56" s="1"/>
  <c r="D678" i="56" s="1"/>
  <c r="D679" i="56" s="1"/>
  <c r="D680" i="56" s="1"/>
  <c r="D681" i="56" s="1"/>
  <c r="D682" i="56" s="1"/>
  <c r="D683" i="56" s="1"/>
  <c r="D684" i="56" s="1"/>
  <c r="D685" i="56" s="1"/>
  <c r="D686" i="56" s="1"/>
  <c r="D687" i="56" s="1"/>
  <c r="D688" i="56" s="1"/>
  <c r="D689" i="56" s="1"/>
  <c r="D690" i="56" s="1"/>
  <c r="D691" i="56" s="1"/>
  <c r="D692" i="56" s="1"/>
  <c r="D693" i="56" s="1"/>
  <c r="D694" i="56" s="1"/>
  <c r="D695" i="56" s="1"/>
  <c r="D696" i="56" s="1"/>
  <c r="D697" i="56" s="1"/>
  <c r="D698" i="56" s="1"/>
  <c r="D699" i="56" s="1"/>
  <c r="D700" i="56" s="1"/>
  <c r="D701" i="56" s="1"/>
  <c r="D702" i="56" s="1"/>
  <c r="D703" i="56" s="1"/>
  <c r="D704" i="56" s="1"/>
  <c r="D705" i="56" s="1"/>
  <c r="D706" i="56" s="1"/>
  <c r="D707" i="56" s="1"/>
  <c r="D708" i="56" s="1"/>
  <c r="D709" i="56" s="1"/>
  <c r="D710" i="56" s="1"/>
  <c r="D711" i="56" s="1"/>
  <c r="D712" i="56" s="1"/>
  <c r="D713" i="56" s="1"/>
  <c r="D714" i="56" s="1"/>
  <c r="D715" i="56" s="1"/>
  <c r="D716" i="56" s="1"/>
  <c r="D717" i="56" s="1"/>
  <c r="D718" i="56" s="1"/>
  <c r="D719" i="56" s="1"/>
  <c r="D720" i="56" s="1"/>
  <c r="D721" i="56" s="1"/>
  <c r="D722" i="56" s="1"/>
  <c r="D723" i="56" s="1"/>
  <c r="D724" i="56" s="1"/>
  <c r="D725" i="56" s="1"/>
  <c r="D726" i="56" s="1"/>
  <c r="D727" i="56" s="1"/>
  <c r="D728" i="56" s="1"/>
  <c r="D729" i="56" s="1"/>
  <c r="D730" i="56" s="1"/>
  <c r="D731" i="56" s="1"/>
  <c r="D732" i="56" s="1"/>
  <c r="D733" i="56" s="1"/>
  <c r="D734" i="56" s="1"/>
  <c r="D735" i="56" s="1"/>
  <c r="D736" i="56" s="1"/>
  <c r="D737" i="56" s="1"/>
  <c r="D738" i="56" s="1"/>
  <c r="D739" i="56" s="1"/>
  <c r="D740" i="56" s="1"/>
  <c r="D741" i="56" s="1"/>
  <c r="D742" i="56" s="1"/>
  <c r="D743" i="56" s="1"/>
  <c r="D744" i="56" s="1"/>
  <c r="D745" i="56" s="1"/>
  <c r="D746" i="56" s="1"/>
  <c r="D747" i="56" s="1"/>
  <c r="D748" i="56" s="1"/>
  <c r="D749" i="56" s="1"/>
  <c r="D750" i="56" s="1"/>
  <c r="D751" i="56" s="1"/>
  <c r="D752" i="56" s="1"/>
  <c r="D753" i="56" s="1"/>
  <c r="D754" i="56" s="1"/>
  <c r="D755" i="56" s="1"/>
  <c r="D756" i="56" s="1"/>
  <c r="D757" i="56" s="1"/>
  <c r="D758" i="56" s="1"/>
  <c r="D759" i="56" s="1"/>
  <c r="D760" i="56" s="1"/>
  <c r="D761" i="56" s="1"/>
  <c r="D762" i="56" s="1"/>
  <c r="D763" i="56" s="1"/>
  <c r="D764" i="56" s="1"/>
  <c r="D765" i="56" s="1"/>
  <c r="D766" i="56" s="1"/>
  <c r="D767" i="56" s="1"/>
  <c r="D768" i="56" s="1"/>
  <c r="D769" i="56" s="1"/>
  <c r="D770" i="56" s="1"/>
  <c r="D771" i="56" s="1"/>
  <c r="D772" i="56" s="1"/>
  <c r="D773" i="56" s="1"/>
  <c r="D774" i="56" s="1"/>
  <c r="D775" i="56" s="1"/>
  <c r="D776" i="56" s="1"/>
  <c r="D777" i="56" s="1"/>
  <c r="D778" i="56" s="1"/>
  <c r="D779" i="56" s="1"/>
  <c r="D780" i="56" s="1"/>
  <c r="D781" i="56" s="1"/>
  <c r="D782" i="56" s="1"/>
  <c r="D783" i="56" s="1"/>
  <c r="D784" i="56" s="1"/>
  <c r="D785" i="56" s="1"/>
  <c r="D786" i="56" s="1"/>
  <c r="D787" i="56" s="1"/>
  <c r="D788" i="56" s="1"/>
  <c r="D789" i="56" s="1"/>
  <c r="D790" i="56" s="1"/>
  <c r="D791" i="56" s="1"/>
  <c r="D792" i="56" s="1"/>
  <c r="D793" i="56" s="1"/>
  <c r="D794" i="56" s="1"/>
  <c r="D795" i="56" s="1"/>
  <c r="D796" i="56" s="1"/>
  <c r="D797" i="56" s="1"/>
  <c r="D798" i="56" s="1"/>
  <c r="D799" i="56" s="1"/>
  <c r="D800" i="56" s="1"/>
  <c r="D801" i="56" s="1"/>
  <c r="D802" i="56" s="1"/>
  <c r="D803" i="56" s="1"/>
  <c r="D804" i="56" s="1"/>
  <c r="D805" i="56" s="1"/>
  <c r="D806" i="56" s="1"/>
  <c r="D807" i="56" s="1"/>
  <c r="D808" i="56" s="1"/>
  <c r="D809" i="56" s="1"/>
  <c r="D810" i="56" s="1"/>
  <c r="D811" i="56" s="1"/>
  <c r="D812" i="56" s="1"/>
  <c r="D813" i="56" s="1"/>
  <c r="D814" i="56" s="1"/>
  <c r="D815" i="56" s="1"/>
  <c r="D816" i="56" s="1"/>
  <c r="D817" i="56" s="1"/>
  <c r="D818" i="56" s="1"/>
  <c r="D819" i="56" s="1"/>
  <c r="D820" i="56" s="1"/>
  <c r="D821" i="56" s="1"/>
  <c r="D822" i="56" s="1"/>
  <c r="D823" i="56" s="1"/>
  <c r="D824" i="56" s="1"/>
  <c r="D825" i="56" s="1"/>
  <c r="D826" i="56" s="1"/>
  <c r="D827" i="56" s="1"/>
  <c r="D828" i="56" s="1"/>
  <c r="D829" i="56" s="1"/>
  <c r="D830" i="56" s="1"/>
  <c r="D831" i="56" s="1"/>
  <c r="D832" i="56" s="1"/>
  <c r="D833" i="56" s="1"/>
  <c r="D834" i="56" s="1"/>
  <c r="D835" i="56" s="1"/>
  <c r="D836" i="56" s="1"/>
  <c r="D837" i="56" s="1"/>
  <c r="D838" i="56" s="1"/>
  <c r="D839" i="56" s="1"/>
  <c r="D840" i="56" s="1"/>
  <c r="D841" i="56" s="1"/>
  <c r="D842" i="56" s="1"/>
  <c r="D843" i="56" s="1"/>
  <c r="D844" i="56" s="1"/>
  <c r="D845" i="56" s="1"/>
  <c r="D846" i="56" s="1"/>
  <c r="D847" i="56" s="1"/>
  <c r="D848" i="56" s="1"/>
  <c r="D849" i="56" s="1"/>
  <c r="D850" i="56" s="1"/>
  <c r="D851" i="56" s="1"/>
  <c r="D852" i="56" s="1"/>
  <c r="D853" i="56" s="1"/>
  <c r="D854" i="56" s="1"/>
  <c r="D855" i="56" s="1"/>
  <c r="D856" i="56" s="1"/>
  <c r="D857" i="56" s="1"/>
  <c r="D858" i="56" s="1"/>
  <c r="D859" i="56" s="1"/>
  <c r="D860" i="56" s="1"/>
  <c r="D861" i="56" s="1"/>
  <c r="D862" i="56" s="1"/>
  <c r="D863" i="56" s="1"/>
  <c r="D864" i="56" s="1"/>
  <c r="D865" i="56" s="1"/>
  <c r="D866" i="56" s="1"/>
  <c r="D867" i="56" s="1"/>
  <c r="J5" i="56"/>
  <c r="K5" i="56"/>
  <c r="J6" i="56"/>
  <c r="K6" i="56"/>
  <c r="J7" i="56"/>
  <c r="K7" i="56"/>
  <c r="J8" i="56"/>
  <c r="K8" i="56"/>
  <c r="J9" i="56"/>
  <c r="K9" i="56"/>
  <c r="J10" i="56"/>
  <c r="K10" i="56"/>
  <c r="J11" i="56"/>
  <c r="K11" i="56"/>
  <c r="J12" i="56"/>
  <c r="K12" i="56"/>
  <c r="J13" i="56"/>
  <c r="K13" i="56"/>
  <c r="J14" i="56"/>
  <c r="K14" i="56"/>
  <c r="J15" i="56"/>
  <c r="K15" i="56"/>
  <c r="J16" i="56"/>
  <c r="K16" i="56"/>
  <c r="J17" i="56"/>
  <c r="K17" i="56"/>
  <c r="J18" i="56"/>
  <c r="K18" i="56"/>
  <c r="J19" i="56"/>
  <c r="K19" i="56"/>
  <c r="J20" i="56"/>
  <c r="K20" i="56"/>
  <c r="J21" i="56"/>
  <c r="K21" i="56"/>
  <c r="J22" i="56"/>
  <c r="K22" i="56"/>
  <c r="J23" i="56"/>
  <c r="K23" i="56"/>
  <c r="J24" i="56"/>
  <c r="K24" i="56"/>
  <c r="J25" i="56"/>
  <c r="K25" i="56"/>
  <c r="J26" i="56"/>
  <c r="K26" i="56"/>
  <c r="J27" i="56"/>
  <c r="K27" i="56"/>
  <c r="J28" i="56"/>
  <c r="K28" i="56"/>
  <c r="J29" i="56"/>
  <c r="K29" i="56"/>
  <c r="J30" i="56"/>
  <c r="K30" i="56"/>
  <c r="J31" i="56"/>
  <c r="K31" i="56"/>
  <c r="J32" i="56"/>
  <c r="K32" i="56"/>
  <c r="J33" i="56"/>
  <c r="K33" i="56"/>
  <c r="J34" i="56"/>
  <c r="K34" i="56"/>
  <c r="J35" i="56"/>
  <c r="K35" i="56"/>
  <c r="J36" i="56"/>
  <c r="K36" i="56"/>
  <c r="J37" i="56"/>
  <c r="K37" i="56"/>
  <c r="J38" i="56"/>
  <c r="K38" i="56"/>
  <c r="J39" i="56"/>
  <c r="K39" i="56"/>
  <c r="J40" i="56"/>
  <c r="K40" i="56"/>
  <c r="J41" i="56"/>
  <c r="K41" i="56"/>
  <c r="J42" i="56"/>
  <c r="K42" i="56"/>
  <c r="J43" i="56"/>
  <c r="K43" i="56"/>
  <c r="J44" i="56"/>
  <c r="K44" i="56"/>
  <c r="J45" i="56"/>
  <c r="K45" i="56"/>
  <c r="J46" i="56"/>
  <c r="K46" i="56"/>
  <c r="J47" i="56"/>
  <c r="K47" i="56"/>
  <c r="J48" i="56"/>
  <c r="K48" i="56"/>
  <c r="J49" i="56"/>
  <c r="K49" i="56"/>
  <c r="J50" i="56"/>
  <c r="K50" i="56"/>
  <c r="J51" i="56"/>
  <c r="K51" i="56"/>
  <c r="J52" i="56"/>
  <c r="K52" i="56"/>
  <c r="J53" i="56"/>
  <c r="K53" i="56"/>
  <c r="J54" i="56"/>
  <c r="K54" i="56"/>
  <c r="J55" i="56"/>
  <c r="K55" i="56"/>
  <c r="J56" i="56"/>
  <c r="K56" i="56"/>
  <c r="J57" i="56"/>
  <c r="K57" i="56"/>
  <c r="J58" i="56"/>
  <c r="K58" i="56"/>
  <c r="J59" i="56"/>
  <c r="K59" i="56"/>
  <c r="J60" i="56"/>
  <c r="K60" i="56"/>
  <c r="J61" i="56"/>
  <c r="K61" i="56"/>
  <c r="J62" i="56"/>
  <c r="K62" i="56"/>
  <c r="J63" i="56"/>
  <c r="K63" i="56"/>
  <c r="J64" i="56"/>
  <c r="K64" i="56"/>
  <c r="J65" i="56"/>
  <c r="K65" i="56"/>
  <c r="J66" i="56"/>
  <c r="K66" i="56"/>
  <c r="J67" i="56"/>
  <c r="K67" i="56"/>
  <c r="J68" i="56"/>
  <c r="K68" i="56"/>
  <c r="J69" i="56"/>
  <c r="K69" i="56"/>
  <c r="J70" i="56"/>
  <c r="K70" i="56"/>
  <c r="J71" i="56"/>
  <c r="K71" i="56"/>
  <c r="J72" i="56"/>
  <c r="K72" i="56"/>
  <c r="J73" i="56"/>
  <c r="K73" i="56"/>
  <c r="J74" i="56"/>
  <c r="K74" i="56"/>
  <c r="J75" i="56"/>
  <c r="K75" i="56"/>
  <c r="J76" i="56"/>
  <c r="K76" i="56"/>
  <c r="J77" i="56"/>
  <c r="K77" i="56"/>
  <c r="J78" i="56"/>
  <c r="K78" i="56"/>
  <c r="J79" i="56"/>
  <c r="K79" i="56"/>
  <c r="J80" i="56"/>
  <c r="K80" i="56"/>
  <c r="J81" i="56"/>
  <c r="K81" i="56"/>
  <c r="J82" i="56"/>
  <c r="K82" i="56"/>
  <c r="J83" i="56"/>
  <c r="K83" i="56"/>
  <c r="J84" i="56"/>
  <c r="K84" i="56"/>
  <c r="J85" i="56"/>
  <c r="K85" i="56"/>
  <c r="J86" i="56"/>
  <c r="K86" i="56"/>
  <c r="J87" i="56"/>
  <c r="K87" i="56"/>
  <c r="J88" i="56"/>
  <c r="K88" i="56"/>
  <c r="J89" i="56"/>
  <c r="K89" i="56"/>
  <c r="J90" i="56"/>
  <c r="K90" i="56"/>
  <c r="J91" i="56"/>
  <c r="K91" i="56"/>
  <c r="J92" i="56"/>
  <c r="K92" i="56"/>
  <c r="J93" i="56"/>
  <c r="K93" i="56"/>
  <c r="J94" i="56"/>
  <c r="K94" i="56"/>
  <c r="J95" i="56"/>
  <c r="K95" i="56"/>
  <c r="J96" i="56"/>
  <c r="K96" i="56"/>
  <c r="J97" i="56"/>
  <c r="K97" i="56"/>
  <c r="J98" i="56"/>
  <c r="K98" i="56"/>
  <c r="J99" i="56"/>
  <c r="K99" i="56"/>
  <c r="J100" i="56"/>
  <c r="K100" i="56"/>
  <c r="J101" i="56"/>
  <c r="K101" i="56"/>
  <c r="J102" i="56"/>
  <c r="K102" i="56"/>
  <c r="J103" i="56"/>
  <c r="K103" i="56"/>
  <c r="J104" i="56"/>
  <c r="K104" i="56"/>
  <c r="J105" i="56"/>
  <c r="K105" i="56"/>
  <c r="J106" i="56"/>
  <c r="K106" i="56"/>
  <c r="J107" i="56"/>
  <c r="K107" i="56"/>
  <c r="J108" i="56"/>
  <c r="K108" i="56"/>
  <c r="J109" i="56"/>
  <c r="K109" i="56"/>
  <c r="J110" i="56"/>
  <c r="K110" i="56"/>
  <c r="J111" i="56"/>
  <c r="K111" i="56"/>
  <c r="J112" i="56"/>
  <c r="K112" i="56"/>
  <c r="J113" i="56"/>
  <c r="K113" i="56"/>
  <c r="J114" i="56"/>
  <c r="K114" i="56"/>
  <c r="J115" i="56"/>
  <c r="K115" i="56"/>
  <c r="J116" i="56"/>
  <c r="K116" i="56"/>
  <c r="J117" i="56"/>
  <c r="K117" i="56"/>
  <c r="J118" i="56"/>
  <c r="K118" i="56"/>
  <c r="J119" i="56"/>
  <c r="K119" i="56"/>
  <c r="J120" i="56"/>
  <c r="K120" i="56"/>
  <c r="J121" i="56"/>
  <c r="K121" i="56"/>
  <c r="J122" i="56"/>
  <c r="K122" i="56"/>
  <c r="J123" i="56"/>
  <c r="K123" i="56"/>
  <c r="J124" i="56"/>
  <c r="K124" i="56"/>
  <c r="J125" i="56"/>
  <c r="K125" i="56"/>
  <c r="J126" i="56"/>
  <c r="K126" i="56"/>
  <c r="J127" i="56"/>
  <c r="K127" i="56"/>
  <c r="J128" i="56"/>
  <c r="K128" i="56"/>
  <c r="J129" i="56"/>
  <c r="K129" i="56"/>
  <c r="J130" i="56"/>
  <c r="K130" i="56"/>
  <c r="J131" i="56"/>
  <c r="K131" i="56"/>
  <c r="J132" i="56"/>
  <c r="K132" i="56"/>
  <c r="J133" i="56"/>
  <c r="K133" i="56"/>
  <c r="J134" i="56"/>
  <c r="K134" i="56"/>
  <c r="J135" i="56"/>
  <c r="K135" i="56"/>
  <c r="J136" i="56"/>
  <c r="K136" i="56"/>
  <c r="J137" i="56"/>
  <c r="K137" i="56"/>
  <c r="J138" i="56"/>
  <c r="K138" i="56"/>
  <c r="J139" i="56"/>
  <c r="K139" i="56"/>
  <c r="J140" i="56"/>
  <c r="K140" i="56"/>
  <c r="J141" i="56"/>
  <c r="K141" i="56"/>
  <c r="J142" i="56"/>
  <c r="K142" i="56"/>
  <c r="J143" i="56"/>
  <c r="K143" i="56"/>
  <c r="J144" i="56"/>
  <c r="K144" i="56"/>
  <c r="J145" i="56"/>
  <c r="K145" i="56"/>
  <c r="J146" i="56"/>
  <c r="K146" i="56"/>
  <c r="J147" i="56"/>
  <c r="K147" i="56"/>
  <c r="J148" i="56"/>
  <c r="K148" i="56"/>
  <c r="J149" i="56"/>
  <c r="K149" i="56"/>
  <c r="J150" i="56"/>
  <c r="K150" i="56"/>
  <c r="J151" i="56"/>
  <c r="K151" i="56"/>
  <c r="J152" i="56"/>
  <c r="K152" i="56"/>
  <c r="J153" i="56"/>
  <c r="K153" i="56"/>
  <c r="J154" i="56"/>
  <c r="K154" i="56"/>
  <c r="J155" i="56"/>
  <c r="K155" i="56"/>
  <c r="J156" i="56"/>
  <c r="K156" i="56"/>
  <c r="J157" i="56"/>
  <c r="K157" i="56"/>
  <c r="J158" i="56"/>
  <c r="K158" i="56"/>
  <c r="J159" i="56"/>
  <c r="K159" i="56"/>
  <c r="J160" i="56"/>
  <c r="K160" i="56"/>
  <c r="J161" i="56"/>
  <c r="K161" i="56"/>
  <c r="J162" i="56"/>
  <c r="K162" i="56"/>
  <c r="J163" i="56"/>
  <c r="K163" i="56"/>
  <c r="J164" i="56"/>
  <c r="K164" i="56"/>
  <c r="J165" i="56"/>
  <c r="K165" i="56"/>
  <c r="J166" i="56"/>
  <c r="K166" i="56"/>
  <c r="J167" i="56"/>
  <c r="K167" i="56"/>
  <c r="J168" i="56"/>
  <c r="K168" i="56"/>
  <c r="J169" i="56"/>
  <c r="K169" i="56"/>
  <c r="J170" i="56"/>
  <c r="K170" i="56"/>
  <c r="J171" i="56"/>
  <c r="K171" i="56"/>
  <c r="J172" i="56"/>
  <c r="K172" i="56"/>
  <c r="J173" i="56"/>
  <c r="K173" i="56"/>
  <c r="J174" i="56"/>
  <c r="K174" i="56"/>
  <c r="J175" i="56"/>
  <c r="K175" i="56"/>
  <c r="J176" i="56"/>
  <c r="K176" i="56"/>
  <c r="J177" i="56"/>
  <c r="K177" i="56"/>
  <c r="J178" i="56"/>
  <c r="K178" i="56"/>
  <c r="J179" i="56"/>
  <c r="K179" i="56"/>
  <c r="J180" i="56"/>
  <c r="K180" i="56"/>
  <c r="J181" i="56"/>
  <c r="K181" i="56"/>
  <c r="J182" i="56"/>
  <c r="K182" i="56"/>
  <c r="J183" i="56"/>
  <c r="K183" i="56"/>
  <c r="J184" i="56"/>
  <c r="K184" i="56"/>
  <c r="J185" i="56"/>
  <c r="K185" i="56"/>
  <c r="J186" i="56"/>
  <c r="K186" i="56"/>
  <c r="J187" i="56"/>
  <c r="K187" i="56"/>
  <c r="J188" i="56"/>
  <c r="K188" i="56"/>
  <c r="J189" i="56"/>
  <c r="K189" i="56"/>
  <c r="J190" i="56"/>
  <c r="K190" i="56"/>
  <c r="J191" i="56"/>
  <c r="K191" i="56"/>
  <c r="J192" i="56"/>
  <c r="K192" i="56"/>
  <c r="J193" i="56"/>
  <c r="K193" i="56"/>
  <c r="J194" i="56"/>
  <c r="K194" i="56"/>
  <c r="J195" i="56"/>
  <c r="K195" i="56"/>
  <c r="J196" i="56"/>
  <c r="K196" i="56"/>
  <c r="J197" i="56"/>
  <c r="K197" i="56"/>
  <c r="J198" i="56"/>
  <c r="K198" i="56"/>
  <c r="J199" i="56"/>
  <c r="K199" i="56"/>
  <c r="J200" i="56"/>
  <c r="K200" i="56"/>
  <c r="J201" i="56"/>
  <c r="K201" i="56"/>
  <c r="J202" i="56"/>
  <c r="K202" i="56"/>
  <c r="J203" i="56"/>
  <c r="K203" i="56"/>
  <c r="J204" i="56"/>
  <c r="K204" i="56"/>
  <c r="J205" i="56"/>
  <c r="K205" i="56"/>
  <c r="J206" i="56"/>
  <c r="K206" i="56"/>
  <c r="J207" i="56"/>
  <c r="K207" i="56"/>
  <c r="J208" i="56"/>
  <c r="K208" i="56"/>
  <c r="J209" i="56"/>
  <c r="K209" i="56"/>
  <c r="J210" i="56"/>
  <c r="K210" i="56"/>
  <c r="J211" i="56"/>
  <c r="K211" i="56"/>
  <c r="J212" i="56"/>
  <c r="K212" i="56"/>
  <c r="J213" i="56"/>
  <c r="K213" i="56"/>
  <c r="J214" i="56"/>
  <c r="K214" i="56"/>
  <c r="J215" i="56"/>
  <c r="K215" i="56"/>
  <c r="J216" i="56"/>
  <c r="K216" i="56"/>
  <c r="J217" i="56"/>
  <c r="K217" i="56"/>
  <c r="J218" i="56"/>
  <c r="K218" i="56"/>
  <c r="J219" i="56"/>
  <c r="K219" i="56"/>
  <c r="J220" i="56"/>
  <c r="K220" i="56"/>
  <c r="J221" i="56"/>
  <c r="K221" i="56"/>
  <c r="J222" i="56"/>
  <c r="K222" i="56"/>
  <c r="J223" i="56"/>
  <c r="K223" i="56"/>
  <c r="J224" i="56"/>
  <c r="K224" i="56"/>
  <c r="J225" i="56"/>
  <c r="K225" i="56"/>
  <c r="J226" i="56"/>
  <c r="K226" i="56"/>
  <c r="J227" i="56"/>
  <c r="K227" i="56"/>
  <c r="J228" i="56"/>
  <c r="K228" i="56"/>
  <c r="J229" i="56"/>
  <c r="K229" i="56"/>
  <c r="J230" i="56"/>
  <c r="K230" i="56"/>
  <c r="J231" i="56"/>
  <c r="K231" i="56"/>
  <c r="J232" i="56"/>
  <c r="K232" i="56"/>
  <c r="J233" i="56"/>
  <c r="K233" i="56"/>
  <c r="J234" i="56"/>
  <c r="K234" i="56"/>
  <c r="J235" i="56"/>
  <c r="K235" i="56"/>
  <c r="J236" i="56"/>
  <c r="K236" i="56"/>
  <c r="J237" i="56"/>
  <c r="K237" i="56"/>
  <c r="J238" i="56"/>
  <c r="K238" i="56"/>
  <c r="J239" i="56"/>
  <c r="K239" i="56"/>
  <c r="J240" i="56"/>
  <c r="K240" i="56"/>
  <c r="J241" i="56"/>
  <c r="K241" i="56"/>
  <c r="J242" i="56"/>
  <c r="K242" i="56"/>
  <c r="J243" i="56"/>
  <c r="K243" i="56"/>
  <c r="J244" i="56"/>
  <c r="K244" i="56"/>
  <c r="J245" i="56"/>
  <c r="K245" i="56"/>
  <c r="J246" i="56"/>
  <c r="K246" i="56"/>
  <c r="J247" i="56"/>
  <c r="K247" i="56"/>
  <c r="J248" i="56"/>
  <c r="K248" i="56"/>
  <c r="J249" i="56"/>
  <c r="K249" i="56"/>
  <c r="J250" i="56"/>
  <c r="K250" i="56"/>
  <c r="J251" i="56"/>
  <c r="K251" i="56"/>
  <c r="J252" i="56"/>
  <c r="K252" i="56"/>
  <c r="J253" i="56"/>
  <c r="K253" i="56"/>
  <c r="J254" i="56"/>
  <c r="K254" i="56"/>
  <c r="J255" i="56"/>
  <c r="K255" i="56"/>
  <c r="J256" i="56"/>
  <c r="K256" i="56"/>
  <c r="J257" i="56"/>
  <c r="K257" i="56"/>
  <c r="J258" i="56"/>
  <c r="K258" i="56"/>
  <c r="J259" i="56"/>
  <c r="K259" i="56"/>
  <c r="J260" i="56"/>
  <c r="K260" i="56"/>
  <c r="J261" i="56"/>
  <c r="K261" i="56"/>
  <c r="J262" i="56"/>
  <c r="K262" i="56"/>
  <c r="J263" i="56"/>
  <c r="K263" i="56"/>
  <c r="J264" i="56"/>
  <c r="K264" i="56"/>
  <c r="J265" i="56"/>
  <c r="K265" i="56"/>
  <c r="J266" i="56"/>
  <c r="K266" i="56"/>
  <c r="J267" i="56"/>
  <c r="K267" i="56"/>
  <c r="J268" i="56"/>
  <c r="K268" i="56"/>
  <c r="J269" i="56"/>
  <c r="K269" i="56"/>
  <c r="J270" i="56"/>
  <c r="K270" i="56"/>
  <c r="J271" i="56"/>
  <c r="K271" i="56"/>
  <c r="J272" i="56"/>
  <c r="K272" i="56"/>
  <c r="J273" i="56"/>
  <c r="K273" i="56"/>
  <c r="J274" i="56"/>
  <c r="K274" i="56"/>
  <c r="J275" i="56"/>
  <c r="K275" i="56"/>
  <c r="J276" i="56"/>
  <c r="K276" i="56"/>
  <c r="J277" i="56"/>
  <c r="K277" i="56"/>
  <c r="J278" i="56"/>
  <c r="K278" i="56"/>
  <c r="J279" i="56"/>
  <c r="K279" i="56"/>
  <c r="J280" i="56"/>
  <c r="K280" i="56"/>
  <c r="J281" i="56"/>
  <c r="K281" i="56"/>
  <c r="J282" i="56"/>
  <c r="K282" i="56"/>
  <c r="J283" i="56"/>
  <c r="K283" i="56"/>
  <c r="J284" i="56"/>
  <c r="K284" i="56"/>
  <c r="J285" i="56"/>
  <c r="K285" i="56"/>
  <c r="J286" i="56"/>
  <c r="K286" i="56"/>
  <c r="J287" i="56"/>
  <c r="K287" i="56"/>
  <c r="J288" i="56"/>
  <c r="K288" i="56"/>
  <c r="J289" i="56"/>
  <c r="K289" i="56"/>
  <c r="J290" i="56"/>
  <c r="K290" i="56"/>
  <c r="J291" i="56"/>
  <c r="K291" i="56"/>
  <c r="J292" i="56"/>
  <c r="K292" i="56"/>
  <c r="J293" i="56"/>
  <c r="K293" i="56"/>
  <c r="J294" i="56"/>
  <c r="K294" i="56"/>
  <c r="J295" i="56"/>
  <c r="K295" i="56"/>
  <c r="J296" i="56"/>
  <c r="K296" i="56"/>
  <c r="J297" i="56"/>
  <c r="K297" i="56"/>
  <c r="J298" i="56"/>
  <c r="K298" i="56"/>
  <c r="J299" i="56"/>
  <c r="K299" i="56"/>
  <c r="J300" i="56"/>
  <c r="K300" i="56"/>
  <c r="J301" i="56"/>
  <c r="K301" i="56"/>
  <c r="J302" i="56"/>
  <c r="K302" i="56"/>
  <c r="J303" i="56"/>
  <c r="K303" i="56"/>
  <c r="J304" i="56"/>
  <c r="K304" i="56"/>
  <c r="J305" i="56"/>
  <c r="K305" i="56"/>
  <c r="J306" i="56"/>
  <c r="K306" i="56"/>
  <c r="J307" i="56"/>
  <c r="K307" i="56"/>
  <c r="J308" i="56"/>
  <c r="K308" i="56"/>
  <c r="J309" i="56"/>
  <c r="K309" i="56"/>
  <c r="J310" i="56"/>
  <c r="K310" i="56"/>
  <c r="J311" i="56"/>
  <c r="K311" i="56"/>
  <c r="J312" i="56"/>
  <c r="K312" i="56"/>
  <c r="J313" i="56"/>
  <c r="K313" i="56"/>
  <c r="J314" i="56"/>
  <c r="K314" i="56"/>
  <c r="J315" i="56"/>
  <c r="K315" i="56"/>
  <c r="J316" i="56"/>
  <c r="K316" i="56"/>
  <c r="J317" i="56"/>
  <c r="K317" i="56"/>
  <c r="J318" i="56"/>
  <c r="K318" i="56"/>
  <c r="J319" i="56"/>
  <c r="K319" i="56"/>
  <c r="J320" i="56"/>
  <c r="K320" i="56"/>
  <c r="J321" i="56"/>
  <c r="K321" i="56"/>
  <c r="J322" i="56"/>
  <c r="K322" i="56"/>
  <c r="J323" i="56"/>
  <c r="K323" i="56"/>
  <c r="J324" i="56"/>
  <c r="K324" i="56"/>
  <c r="J325" i="56"/>
  <c r="K325" i="56"/>
  <c r="J326" i="56"/>
  <c r="K326" i="56"/>
  <c r="J327" i="56"/>
  <c r="K327" i="56"/>
  <c r="J328" i="56"/>
  <c r="K328" i="56"/>
  <c r="J329" i="56"/>
  <c r="K329" i="56"/>
  <c r="J330" i="56"/>
  <c r="K330" i="56"/>
  <c r="J331" i="56"/>
  <c r="K331" i="56"/>
  <c r="J332" i="56"/>
  <c r="K332" i="56"/>
  <c r="J333" i="56"/>
  <c r="K333" i="56"/>
  <c r="J334" i="56"/>
  <c r="K334" i="56"/>
  <c r="J335" i="56"/>
  <c r="K335" i="56"/>
  <c r="J336" i="56"/>
  <c r="K336" i="56"/>
  <c r="J337" i="56"/>
  <c r="K337" i="56"/>
  <c r="J338" i="56"/>
  <c r="K338" i="56"/>
  <c r="J339" i="56"/>
  <c r="K339" i="56"/>
  <c r="J340" i="56"/>
  <c r="K340" i="56"/>
  <c r="J341" i="56"/>
  <c r="K341" i="56"/>
  <c r="J342" i="56"/>
  <c r="K342" i="56"/>
  <c r="J343" i="56"/>
  <c r="K343" i="56"/>
  <c r="J344" i="56"/>
  <c r="K344" i="56"/>
  <c r="J345" i="56"/>
  <c r="K345" i="56"/>
  <c r="J346" i="56"/>
  <c r="K346" i="56"/>
  <c r="J347" i="56"/>
  <c r="K347" i="56"/>
  <c r="J348" i="56"/>
  <c r="K348" i="56"/>
  <c r="J349" i="56"/>
  <c r="K349" i="56"/>
  <c r="J350" i="56"/>
  <c r="K350" i="56"/>
  <c r="J351" i="56"/>
  <c r="K351" i="56"/>
  <c r="J352" i="56"/>
  <c r="K352" i="56"/>
  <c r="J353" i="56"/>
  <c r="K353" i="56"/>
  <c r="J354" i="56"/>
  <c r="K354" i="56"/>
  <c r="J355" i="56"/>
  <c r="K355" i="56"/>
  <c r="J356" i="56"/>
  <c r="K356" i="56"/>
  <c r="J357" i="56"/>
  <c r="K357" i="56"/>
  <c r="J358" i="56"/>
  <c r="K358" i="56"/>
  <c r="J359" i="56"/>
  <c r="K359" i="56"/>
  <c r="J360" i="56"/>
  <c r="K360" i="56"/>
  <c r="J361" i="56"/>
  <c r="K361" i="56"/>
  <c r="J362" i="56"/>
  <c r="K362" i="56"/>
  <c r="J363" i="56"/>
  <c r="K363" i="56"/>
  <c r="J364" i="56"/>
  <c r="K364" i="56"/>
  <c r="J365" i="56"/>
  <c r="K365" i="56"/>
  <c r="J366" i="56"/>
  <c r="K366" i="56"/>
  <c r="J367" i="56"/>
  <c r="K367" i="56"/>
  <c r="J368" i="56"/>
  <c r="K368" i="56"/>
  <c r="J369" i="56"/>
  <c r="K369" i="56"/>
  <c r="J370" i="56"/>
  <c r="K370" i="56"/>
  <c r="J371" i="56"/>
  <c r="K371" i="56"/>
  <c r="J372" i="56"/>
  <c r="K372" i="56"/>
  <c r="J373" i="56"/>
  <c r="K373" i="56"/>
  <c r="J374" i="56"/>
  <c r="K374" i="56"/>
  <c r="J375" i="56"/>
  <c r="K375" i="56"/>
  <c r="J376" i="56"/>
  <c r="K376" i="56"/>
  <c r="J377" i="56"/>
  <c r="K377" i="56"/>
  <c r="J378" i="56"/>
  <c r="K378" i="56"/>
  <c r="J379" i="56"/>
  <c r="K379" i="56"/>
  <c r="J380" i="56"/>
  <c r="K380" i="56"/>
  <c r="J381" i="56"/>
  <c r="K381" i="56"/>
  <c r="J382" i="56"/>
  <c r="K382" i="56"/>
  <c r="J383" i="56"/>
  <c r="K383" i="56"/>
  <c r="J384" i="56"/>
  <c r="K384" i="56"/>
  <c r="J385" i="56"/>
  <c r="K385" i="56"/>
  <c r="J386" i="56"/>
  <c r="K386" i="56"/>
  <c r="J387" i="56"/>
  <c r="K387" i="56"/>
  <c r="J388" i="56"/>
  <c r="K388" i="56"/>
  <c r="J389" i="56"/>
  <c r="K389" i="56"/>
  <c r="J390" i="56"/>
  <c r="K390" i="56"/>
  <c r="J391" i="56"/>
  <c r="K391" i="56"/>
  <c r="J392" i="56"/>
  <c r="K392" i="56"/>
  <c r="J393" i="56"/>
  <c r="K393" i="56"/>
  <c r="J394" i="56"/>
  <c r="K394" i="56"/>
  <c r="J395" i="56"/>
  <c r="K395" i="56"/>
  <c r="J396" i="56"/>
  <c r="K396" i="56"/>
  <c r="J397" i="56"/>
  <c r="K397" i="56"/>
  <c r="J398" i="56"/>
  <c r="K398" i="56"/>
  <c r="J399" i="56"/>
  <c r="K399" i="56"/>
  <c r="J400" i="56"/>
  <c r="K400" i="56"/>
  <c r="J401" i="56"/>
  <c r="K401" i="56"/>
  <c r="J402" i="56"/>
  <c r="K402" i="56"/>
  <c r="J403" i="56"/>
  <c r="K403" i="56"/>
  <c r="J404" i="56"/>
  <c r="K404" i="56"/>
  <c r="J405" i="56"/>
  <c r="K405" i="56"/>
  <c r="J406" i="56"/>
  <c r="K406" i="56"/>
  <c r="J407" i="56"/>
  <c r="K407" i="56"/>
  <c r="J408" i="56"/>
  <c r="K408" i="56"/>
  <c r="J409" i="56"/>
  <c r="K409" i="56"/>
  <c r="J410" i="56"/>
  <c r="K410" i="56"/>
  <c r="J411" i="56"/>
  <c r="K411" i="56"/>
  <c r="J412" i="56"/>
  <c r="K412" i="56"/>
  <c r="J413" i="56"/>
  <c r="K413" i="56"/>
  <c r="J414" i="56"/>
  <c r="K414" i="56"/>
  <c r="J415" i="56"/>
  <c r="K415" i="56"/>
  <c r="J416" i="56"/>
  <c r="K416" i="56"/>
  <c r="J417" i="56"/>
  <c r="K417" i="56"/>
  <c r="J418" i="56"/>
  <c r="K418" i="56"/>
  <c r="J419" i="56"/>
  <c r="K419" i="56"/>
  <c r="J420" i="56"/>
  <c r="K420" i="56"/>
  <c r="J421" i="56"/>
  <c r="K421" i="56"/>
  <c r="J422" i="56"/>
  <c r="K422" i="56"/>
  <c r="J423" i="56"/>
  <c r="K423" i="56"/>
  <c r="J424" i="56"/>
  <c r="K424" i="56"/>
  <c r="J425" i="56"/>
  <c r="K425" i="56"/>
  <c r="J426" i="56"/>
  <c r="K426" i="56"/>
  <c r="J427" i="56"/>
  <c r="K427" i="56"/>
  <c r="J428" i="56"/>
  <c r="K428" i="56"/>
  <c r="J429" i="56"/>
  <c r="K429" i="56"/>
  <c r="J430" i="56"/>
  <c r="K430" i="56"/>
  <c r="J431" i="56"/>
  <c r="K431" i="56"/>
  <c r="J432" i="56"/>
  <c r="K432" i="56"/>
  <c r="J433" i="56"/>
  <c r="K433" i="56"/>
  <c r="J434" i="56"/>
  <c r="K434" i="56"/>
  <c r="J435" i="56"/>
  <c r="K435" i="56"/>
  <c r="J436" i="56"/>
  <c r="K436" i="56"/>
  <c r="J437" i="56"/>
  <c r="K437" i="56"/>
  <c r="J438" i="56"/>
  <c r="K438" i="56"/>
  <c r="J439" i="56"/>
  <c r="K439" i="56"/>
  <c r="J440" i="56"/>
  <c r="K440" i="56"/>
  <c r="J441" i="56"/>
  <c r="K441" i="56"/>
  <c r="J442" i="56"/>
  <c r="K442" i="56"/>
  <c r="J443" i="56"/>
  <c r="K443" i="56"/>
  <c r="J444" i="56"/>
  <c r="K444" i="56"/>
  <c r="J445" i="56"/>
  <c r="K445" i="56"/>
  <c r="J446" i="56"/>
  <c r="K446" i="56"/>
  <c r="J447" i="56"/>
  <c r="K447" i="56"/>
  <c r="J448" i="56"/>
  <c r="K448" i="56"/>
  <c r="J449" i="56"/>
  <c r="K449" i="56"/>
  <c r="J450" i="56"/>
  <c r="K450" i="56"/>
  <c r="J451" i="56"/>
  <c r="K451" i="56"/>
  <c r="J452" i="56"/>
  <c r="K452" i="56"/>
  <c r="J453" i="56"/>
  <c r="K453" i="56"/>
  <c r="J454" i="56"/>
  <c r="K454" i="56"/>
  <c r="J455" i="56"/>
  <c r="K455" i="56"/>
  <c r="J456" i="56"/>
  <c r="K456" i="56"/>
  <c r="J457" i="56"/>
  <c r="K457" i="56"/>
  <c r="J458" i="56"/>
  <c r="K458" i="56"/>
  <c r="J459" i="56"/>
  <c r="K459" i="56"/>
  <c r="J460" i="56"/>
  <c r="K460" i="56"/>
  <c r="J461" i="56"/>
  <c r="K461" i="56"/>
  <c r="J462" i="56"/>
  <c r="K462" i="56"/>
  <c r="J463" i="56"/>
  <c r="K463" i="56"/>
  <c r="J464" i="56"/>
  <c r="K464" i="56"/>
  <c r="J465" i="56"/>
  <c r="K465" i="56"/>
  <c r="J466" i="56"/>
  <c r="K466" i="56"/>
  <c r="J467" i="56"/>
  <c r="K467" i="56"/>
  <c r="J468" i="56"/>
  <c r="K468" i="56"/>
  <c r="J469" i="56"/>
  <c r="K469" i="56"/>
  <c r="J470" i="56"/>
  <c r="K470" i="56"/>
  <c r="J471" i="56"/>
  <c r="K471" i="56"/>
  <c r="J472" i="56"/>
  <c r="K472" i="56"/>
  <c r="J473" i="56"/>
  <c r="K473" i="56"/>
  <c r="J474" i="56"/>
  <c r="K474" i="56"/>
  <c r="J475" i="56"/>
  <c r="K475" i="56"/>
  <c r="J476" i="56"/>
  <c r="K476" i="56"/>
  <c r="J477" i="56"/>
  <c r="K477" i="56"/>
  <c r="J478" i="56"/>
  <c r="K478" i="56"/>
  <c r="J479" i="56"/>
  <c r="K479" i="56"/>
  <c r="J480" i="56"/>
  <c r="K480" i="56"/>
  <c r="J481" i="56"/>
  <c r="K481" i="56"/>
  <c r="J482" i="56"/>
  <c r="K482" i="56"/>
  <c r="J483" i="56"/>
  <c r="K483" i="56"/>
  <c r="J484" i="56"/>
  <c r="K484" i="56"/>
  <c r="J485" i="56"/>
  <c r="K485" i="56"/>
  <c r="J486" i="56"/>
  <c r="K486" i="56"/>
  <c r="J487" i="56"/>
  <c r="K487" i="56"/>
  <c r="J488" i="56"/>
  <c r="K488" i="56"/>
  <c r="J489" i="56"/>
  <c r="K489" i="56"/>
  <c r="J490" i="56"/>
  <c r="K490" i="56"/>
  <c r="J491" i="56"/>
  <c r="K491" i="56"/>
  <c r="J492" i="56"/>
  <c r="K492" i="56"/>
  <c r="J493" i="56"/>
  <c r="K493" i="56"/>
  <c r="J494" i="56"/>
  <c r="K494" i="56"/>
  <c r="J495" i="56"/>
  <c r="K495" i="56"/>
  <c r="J496" i="56"/>
  <c r="K496" i="56"/>
  <c r="J497" i="56"/>
  <c r="K497" i="56"/>
  <c r="J498" i="56"/>
  <c r="K498" i="56"/>
  <c r="J499" i="56"/>
  <c r="K499" i="56"/>
  <c r="J500" i="56"/>
  <c r="K500" i="56"/>
  <c r="J501" i="56"/>
  <c r="K501" i="56"/>
  <c r="J502" i="56"/>
  <c r="K502" i="56"/>
  <c r="J503" i="56"/>
  <c r="K503" i="56"/>
  <c r="J504" i="56"/>
  <c r="K504" i="56"/>
  <c r="J505" i="56"/>
  <c r="K505" i="56"/>
  <c r="J506" i="56"/>
  <c r="K506" i="56"/>
  <c r="J507" i="56"/>
  <c r="K507" i="56"/>
  <c r="J508" i="56"/>
  <c r="K508" i="56"/>
  <c r="J509" i="56"/>
  <c r="K509" i="56"/>
  <c r="J510" i="56"/>
  <c r="K510" i="56"/>
  <c r="J511" i="56"/>
  <c r="K511" i="56"/>
  <c r="J512" i="56"/>
  <c r="K512" i="56"/>
  <c r="J513" i="56"/>
  <c r="K513" i="56"/>
  <c r="J514" i="56"/>
  <c r="K514" i="56"/>
  <c r="J515" i="56"/>
  <c r="K515" i="56"/>
  <c r="J516" i="56"/>
  <c r="K516" i="56"/>
  <c r="J517" i="56"/>
  <c r="K517" i="56"/>
  <c r="J518" i="56"/>
  <c r="K518" i="56"/>
  <c r="J519" i="56"/>
  <c r="K519" i="56"/>
  <c r="J520" i="56"/>
  <c r="K520" i="56"/>
  <c r="J521" i="56"/>
  <c r="K521" i="56"/>
  <c r="J522" i="56"/>
  <c r="K522" i="56"/>
  <c r="J523" i="56"/>
  <c r="K523" i="56"/>
  <c r="J524" i="56"/>
  <c r="K524" i="56"/>
  <c r="J525" i="56"/>
  <c r="K525" i="56"/>
  <c r="J526" i="56"/>
  <c r="K526" i="56"/>
  <c r="J527" i="56"/>
  <c r="K527" i="56"/>
  <c r="J528" i="56"/>
  <c r="K528" i="56"/>
  <c r="J529" i="56"/>
  <c r="K529" i="56"/>
  <c r="J530" i="56"/>
  <c r="K530" i="56"/>
  <c r="J531" i="56"/>
  <c r="K531" i="56"/>
  <c r="J532" i="56"/>
  <c r="K532" i="56"/>
  <c r="J533" i="56"/>
  <c r="K533" i="56"/>
  <c r="J534" i="56"/>
  <c r="K534" i="56"/>
  <c r="J535" i="56"/>
  <c r="K535" i="56"/>
  <c r="J536" i="56"/>
  <c r="K536" i="56"/>
  <c r="J537" i="56"/>
  <c r="K537" i="56"/>
  <c r="J538" i="56"/>
  <c r="K538" i="56"/>
  <c r="J539" i="56"/>
  <c r="K539" i="56"/>
  <c r="J540" i="56"/>
  <c r="K540" i="56"/>
  <c r="J541" i="56"/>
  <c r="K541" i="56"/>
  <c r="J542" i="56"/>
  <c r="K542" i="56"/>
  <c r="J543" i="56"/>
  <c r="K543" i="56"/>
  <c r="J544" i="56"/>
  <c r="K544" i="56"/>
  <c r="J545" i="56"/>
  <c r="K545" i="56"/>
  <c r="J546" i="56"/>
  <c r="K546" i="56"/>
  <c r="J547" i="56"/>
  <c r="K547" i="56"/>
  <c r="J548" i="56"/>
  <c r="K548" i="56"/>
  <c r="J549" i="56"/>
  <c r="K549" i="56"/>
  <c r="J550" i="56"/>
  <c r="K550" i="56"/>
  <c r="J551" i="56"/>
  <c r="K551" i="56"/>
  <c r="J552" i="56"/>
  <c r="K552" i="56"/>
  <c r="J553" i="56"/>
  <c r="K553" i="56"/>
  <c r="J554" i="56"/>
  <c r="K554" i="56"/>
  <c r="J555" i="56"/>
  <c r="K555" i="56"/>
  <c r="J556" i="56"/>
  <c r="K556" i="56"/>
  <c r="J557" i="56"/>
  <c r="K557" i="56"/>
  <c r="J558" i="56"/>
  <c r="K558" i="56"/>
  <c r="J559" i="56"/>
  <c r="K559" i="56"/>
  <c r="J560" i="56"/>
  <c r="K560" i="56"/>
  <c r="J561" i="56"/>
  <c r="K561" i="56"/>
  <c r="J562" i="56"/>
  <c r="K562" i="56"/>
  <c r="J563" i="56"/>
  <c r="K563" i="56"/>
  <c r="J564" i="56"/>
  <c r="K564" i="56"/>
  <c r="J565" i="56"/>
  <c r="K565" i="56"/>
  <c r="J566" i="56"/>
  <c r="K566" i="56"/>
  <c r="J567" i="56"/>
  <c r="K567" i="56"/>
  <c r="J568" i="56"/>
  <c r="K568" i="56"/>
  <c r="J569" i="56"/>
  <c r="K569" i="56"/>
  <c r="J570" i="56"/>
  <c r="K570" i="56"/>
  <c r="J571" i="56"/>
  <c r="K571" i="56"/>
  <c r="J572" i="56"/>
  <c r="K572" i="56"/>
  <c r="J573" i="56"/>
  <c r="K573" i="56"/>
  <c r="J574" i="56"/>
  <c r="K574" i="56"/>
  <c r="J575" i="56"/>
  <c r="K575" i="56"/>
  <c r="J576" i="56"/>
  <c r="K576" i="56"/>
  <c r="J577" i="56"/>
  <c r="K577" i="56"/>
  <c r="J578" i="56"/>
  <c r="K578" i="56"/>
  <c r="J579" i="56"/>
  <c r="K579" i="56"/>
  <c r="J580" i="56"/>
  <c r="K580" i="56"/>
  <c r="J581" i="56"/>
  <c r="K581" i="56"/>
  <c r="J582" i="56"/>
  <c r="K582" i="56"/>
  <c r="J583" i="56"/>
  <c r="K583" i="56"/>
  <c r="J584" i="56"/>
  <c r="K584" i="56"/>
  <c r="J585" i="56"/>
  <c r="K585" i="56"/>
  <c r="J586" i="56"/>
  <c r="K586" i="56"/>
  <c r="J587" i="56"/>
  <c r="K587" i="56"/>
  <c r="J588" i="56"/>
  <c r="K588" i="56"/>
  <c r="J589" i="56"/>
  <c r="K589" i="56"/>
  <c r="J590" i="56"/>
  <c r="K590" i="56"/>
  <c r="J591" i="56"/>
  <c r="K591" i="56"/>
  <c r="J592" i="56"/>
  <c r="K592" i="56"/>
  <c r="J593" i="56"/>
  <c r="K593" i="56"/>
  <c r="J594" i="56"/>
  <c r="K594" i="56"/>
  <c r="J595" i="56"/>
  <c r="K595" i="56"/>
  <c r="J596" i="56"/>
  <c r="K596" i="56"/>
  <c r="J597" i="56"/>
  <c r="K597" i="56"/>
  <c r="J598" i="56"/>
  <c r="K598" i="56"/>
  <c r="J599" i="56"/>
  <c r="K599" i="56"/>
  <c r="J600" i="56"/>
  <c r="K600" i="56"/>
  <c r="J601" i="56"/>
  <c r="K601" i="56"/>
  <c r="J602" i="56"/>
  <c r="K602" i="56"/>
  <c r="J603" i="56"/>
  <c r="K603" i="56"/>
  <c r="J604" i="56"/>
  <c r="K604" i="56"/>
  <c r="J605" i="56"/>
  <c r="K605" i="56"/>
  <c r="J606" i="56"/>
  <c r="K606" i="56"/>
  <c r="J607" i="56"/>
  <c r="K607" i="56"/>
  <c r="J608" i="56"/>
  <c r="K608" i="56"/>
  <c r="J609" i="56"/>
  <c r="K609" i="56"/>
  <c r="J610" i="56"/>
  <c r="K610" i="56"/>
  <c r="J611" i="56"/>
  <c r="K611" i="56"/>
  <c r="J612" i="56"/>
  <c r="K612" i="56"/>
  <c r="J613" i="56"/>
  <c r="K613" i="56"/>
  <c r="J614" i="56"/>
  <c r="K614" i="56"/>
  <c r="J615" i="56"/>
  <c r="K615" i="56"/>
  <c r="J616" i="56"/>
  <c r="K616" i="56"/>
  <c r="J617" i="56"/>
  <c r="K617" i="56"/>
  <c r="J618" i="56"/>
  <c r="K618" i="56"/>
  <c r="J619" i="56"/>
  <c r="K619" i="56"/>
  <c r="J620" i="56"/>
  <c r="K620" i="56"/>
  <c r="J621" i="56"/>
  <c r="K621" i="56"/>
  <c r="J622" i="56"/>
  <c r="K622" i="56"/>
  <c r="J623" i="56"/>
  <c r="K623" i="56"/>
  <c r="J624" i="56"/>
  <c r="K624" i="56"/>
  <c r="J625" i="56"/>
  <c r="K625" i="56"/>
  <c r="J626" i="56"/>
  <c r="K626" i="56"/>
  <c r="J627" i="56"/>
  <c r="K627" i="56"/>
  <c r="J628" i="56"/>
  <c r="K628" i="56"/>
  <c r="J629" i="56"/>
  <c r="K629" i="56"/>
  <c r="J630" i="56"/>
  <c r="K630" i="56"/>
  <c r="J631" i="56"/>
  <c r="K631" i="56"/>
  <c r="J632" i="56"/>
  <c r="K632" i="56"/>
  <c r="J633" i="56"/>
  <c r="K633" i="56"/>
  <c r="J634" i="56"/>
  <c r="K634" i="56"/>
  <c r="J635" i="56"/>
  <c r="K635" i="56"/>
  <c r="J636" i="56"/>
  <c r="K636" i="56"/>
  <c r="J637" i="56"/>
  <c r="K637" i="56"/>
  <c r="J638" i="56"/>
  <c r="K638" i="56"/>
  <c r="J639" i="56"/>
  <c r="K639" i="56"/>
  <c r="J640" i="56"/>
  <c r="K640" i="56"/>
  <c r="J641" i="56"/>
  <c r="K641" i="56"/>
  <c r="J642" i="56"/>
  <c r="K642" i="56"/>
  <c r="J643" i="56"/>
  <c r="K643" i="56"/>
  <c r="J644" i="56"/>
  <c r="K644" i="56"/>
  <c r="J645" i="56"/>
  <c r="K645" i="56"/>
  <c r="J646" i="56"/>
  <c r="K646" i="56"/>
  <c r="J647" i="56"/>
  <c r="K647" i="56"/>
  <c r="J648" i="56"/>
  <c r="K648" i="56"/>
  <c r="J649" i="56"/>
  <c r="K649" i="56"/>
  <c r="J650" i="56"/>
  <c r="K650" i="56"/>
  <c r="J651" i="56"/>
  <c r="K651" i="56"/>
  <c r="J652" i="56"/>
  <c r="K652" i="56"/>
  <c r="J653" i="56"/>
  <c r="K653" i="56"/>
  <c r="J654" i="56"/>
  <c r="K654" i="56"/>
  <c r="J655" i="56"/>
  <c r="K655" i="56"/>
  <c r="J656" i="56"/>
  <c r="K656" i="56"/>
  <c r="J657" i="56"/>
  <c r="K657" i="56"/>
  <c r="J658" i="56"/>
  <c r="K658" i="56"/>
  <c r="J659" i="56"/>
  <c r="K659" i="56"/>
  <c r="J660" i="56"/>
  <c r="K660" i="56"/>
  <c r="J661" i="56"/>
  <c r="K661" i="56"/>
  <c r="J662" i="56"/>
  <c r="K662" i="56"/>
  <c r="J663" i="56"/>
  <c r="K663" i="56"/>
  <c r="J664" i="56"/>
  <c r="K664" i="56"/>
  <c r="J665" i="56"/>
  <c r="K665" i="56"/>
  <c r="J666" i="56"/>
  <c r="K666" i="56"/>
  <c r="J667" i="56"/>
  <c r="K667" i="56"/>
  <c r="J668" i="56"/>
  <c r="K668" i="56"/>
  <c r="J669" i="56"/>
  <c r="K669" i="56"/>
  <c r="J670" i="56"/>
  <c r="K670" i="56"/>
  <c r="J671" i="56"/>
  <c r="K671" i="56"/>
  <c r="J672" i="56"/>
  <c r="K672" i="56"/>
  <c r="J673" i="56"/>
  <c r="K673" i="56"/>
  <c r="J674" i="56"/>
  <c r="K674" i="56"/>
  <c r="J675" i="56"/>
  <c r="K675" i="56"/>
  <c r="J676" i="56"/>
  <c r="K676" i="56"/>
  <c r="J677" i="56"/>
  <c r="K677" i="56"/>
  <c r="J678" i="56"/>
  <c r="K678" i="56"/>
  <c r="J679" i="56"/>
  <c r="K679" i="56"/>
  <c r="J680" i="56"/>
  <c r="K680" i="56"/>
  <c r="J681" i="56"/>
  <c r="K681" i="56"/>
  <c r="J682" i="56"/>
  <c r="K682" i="56"/>
  <c r="J683" i="56"/>
  <c r="K683" i="56"/>
  <c r="J684" i="56"/>
  <c r="K684" i="56"/>
  <c r="J685" i="56"/>
  <c r="K685" i="56"/>
  <c r="J686" i="56"/>
  <c r="K686" i="56"/>
  <c r="J687" i="56"/>
  <c r="K687" i="56"/>
  <c r="J688" i="56"/>
  <c r="K688" i="56"/>
  <c r="J689" i="56"/>
  <c r="K689" i="56"/>
  <c r="J690" i="56"/>
  <c r="K690" i="56"/>
  <c r="J691" i="56"/>
  <c r="K691" i="56"/>
  <c r="J692" i="56"/>
  <c r="K692" i="56"/>
  <c r="J693" i="56"/>
  <c r="K693" i="56"/>
  <c r="J694" i="56"/>
  <c r="K694" i="56"/>
  <c r="J695" i="56"/>
  <c r="K695" i="56"/>
  <c r="J696" i="56"/>
  <c r="K696" i="56"/>
  <c r="J697" i="56"/>
  <c r="K697" i="56"/>
  <c r="J698" i="56"/>
  <c r="K698" i="56"/>
  <c r="J699" i="56"/>
  <c r="K699" i="56"/>
  <c r="J700" i="56"/>
  <c r="K700" i="56"/>
  <c r="J701" i="56"/>
  <c r="K701" i="56"/>
  <c r="J702" i="56"/>
  <c r="K702" i="56"/>
  <c r="J703" i="56"/>
  <c r="K703" i="56"/>
  <c r="J704" i="56"/>
  <c r="K704" i="56"/>
  <c r="J705" i="56"/>
  <c r="K705" i="56"/>
  <c r="J706" i="56"/>
  <c r="K706" i="56"/>
  <c r="J707" i="56"/>
  <c r="K707" i="56"/>
  <c r="J708" i="56"/>
  <c r="K708" i="56"/>
  <c r="J709" i="56"/>
  <c r="K709" i="56"/>
  <c r="J710" i="56"/>
  <c r="K710" i="56"/>
  <c r="J711" i="56"/>
  <c r="K711" i="56"/>
  <c r="J712" i="56"/>
  <c r="K712" i="56"/>
  <c r="J713" i="56"/>
  <c r="K713" i="56"/>
  <c r="J714" i="56"/>
  <c r="K714" i="56"/>
  <c r="J715" i="56"/>
  <c r="K715" i="56"/>
  <c r="J716" i="56"/>
  <c r="K716" i="56"/>
  <c r="J717" i="56"/>
  <c r="K717" i="56"/>
  <c r="J718" i="56"/>
  <c r="K718" i="56"/>
  <c r="J719" i="56"/>
  <c r="K719" i="56"/>
  <c r="J720" i="56"/>
  <c r="K720" i="56"/>
  <c r="J721" i="56"/>
  <c r="K721" i="56"/>
  <c r="J722" i="56"/>
  <c r="K722" i="56"/>
  <c r="J723" i="56"/>
  <c r="K723" i="56"/>
  <c r="J724" i="56"/>
  <c r="K724" i="56"/>
  <c r="J725" i="56"/>
  <c r="K725" i="56"/>
  <c r="J726" i="56"/>
  <c r="K726" i="56"/>
  <c r="J727" i="56"/>
  <c r="K727" i="56"/>
  <c r="J728" i="56"/>
  <c r="K728" i="56"/>
  <c r="J729" i="56"/>
  <c r="K729" i="56"/>
  <c r="J730" i="56"/>
  <c r="K730" i="56"/>
  <c r="J731" i="56"/>
  <c r="K731" i="56"/>
  <c r="J732" i="56"/>
  <c r="K732" i="56"/>
  <c r="J733" i="56"/>
  <c r="K733" i="56"/>
  <c r="J734" i="56"/>
  <c r="K734" i="56"/>
  <c r="J735" i="56"/>
  <c r="K735" i="56"/>
  <c r="J736" i="56"/>
  <c r="K736" i="56"/>
  <c r="J737" i="56"/>
  <c r="K737" i="56"/>
  <c r="J738" i="56"/>
  <c r="K738" i="56"/>
  <c r="J739" i="56"/>
  <c r="K739" i="56"/>
  <c r="J740" i="56"/>
  <c r="K740" i="56"/>
  <c r="J741" i="56"/>
  <c r="K741" i="56"/>
  <c r="J742" i="56"/>
  <c r="K742" i="56"/>
  <c r="J743" i="56"/>
  <c r="K743" i="56"/>
  <c r="J744" i="56"/>
  <c r="K744" i="56"/>
  <c r="J745" i="56"/>
  <c r="K745" i="56"/>
  <c r="J746" i="56"/>
  <c r="K746" i="56"/>
  <c r="J747" i="56"/>
  <c r="K747" i="56"/>
  <c r="J748" i="56"/>
  <c r="K748" i="56"/>
  <c r="J749" i="56"/>
  <c r="K749" i="56"/>
  <c r="J750" i="56"/>
  <c r="K750" i="56"/>
  <c r="J751" i="56"/>
  <c r="K751" i="56"/>
  <c r="J752" i="56"/>
  <c r="K752" i="56"/>
  <c r="J753" i="56"/>
  <c r="K753" i="56"/>
  <c r="J754" i="56"/>
  <c r="K754" i="56"/>
  <c r="J755" i="56"/>
  <c r="K755" i="56"/>
  <c r="J756" i="56"/>
  <c r="K756" i="56"/>
  <c r="J757" i="56"/>
  <c r="K757" i="56"/>
  <c r="J758" i="56"/>
  <c r="K758" i="56"/>
  <c r="J759" i="56"/>
  <c r="K759" i="56"/>
  <c r="J760" i="56"/>
  <c r="K760" i="56"/>
  <c r="J761" i="56"/>
  <c r="K761" i="56"/>
  <c r="J762" i="56"/>
  <c r="K762" i="56"/>
  <c r="J763" i="56"/>
  <c r="K763" i="56"/>
  <c r="J764" i="56"/>
  <c r="K764" i="56"/>
  <c r="J765" i="56"/>
  <c r="K765" i="56"/>
  <c r="J766" i="56"/>
  <c r="K766" i="56"/>
  <c r="J767" i="56"/>
  <c r="K767" i="56"/>
  <c r="J768" i="56"/>
  <c r="K768" i="56"/>
  <c r="J769" i="56"/>
  <c r="K769" i="56"/>
  <c r="J770" i="56"/>
  <c r="K770" i="56"/>
  <c r="J771" i="56"/>
  <c r="K771" i="56"/>
  <c r="J772" i="56"/>
  <c r="K772" i="56"/>
  <c r="J773" i="56"/>
  <c r="K773" i="56"/>
  <c r="J774" i="56"/>
  <c r="K774" i="56"/>
  <c r="J775" i="56"/>
  <c r="K775" i="56"/>
  <c r="J776" i="56"/>
  <c r="K776" i="56"/>
  <c r="J777" i="56"/>
  <c r="K777" i="56"/>
  <c r="J778" i="56"/>
  <c r="K778" i="56"/>
  <c r="J779" i="56"/>
  <c r="K779" i="56"/>
  <c r="J780" i="56"/>
  <c r="K780" i="56"/>
  <c r="J781" i="56"/>
  <c r="K781" i="56"/>
  <c r="J782" i="56"/>
  <c r="K782" i="56"/>
  <c r="J783" i="56"/>
  <c r="K783" i="56"/>
  <c r="J784" i="56"/>
  <c r="K784" i="56"/>
  <c r="J785" i="56"/>
  <c r="K785" i="56"/>
  <c r="J786" i="56"/>
  <c r="K786" i="56"/>
  <c r="J787" i="56"/>
  <c r="K787" i="56"/>
  <c r="J788" i="56"/>
  <c r="K788" i="56"/>
  <c r="J789" i="56"/>
  <c r="K789" i="56"/>
  <c r="J790" i="56"/>
  <c r="K790" i="56"/>
  <c r="J791" i="56"/>
  <c r="K791" i="56"/>
  <c r="J792" i="56"/>
  <c r="K792" i="56"/>
  <c r="J793" i="56"/>
  <c r="K793" i="56"/>
  <c r="J794" i="56"/>
  <c r="K794" i="56"/>
  <c r="J795" i="56"/>
  <c r="K795" i="56"/>
  <c r="J796" i="56"/>
  <c r="K796" i="56"/>
  <c r="J797" i="56"/>
  <c r="K797" i="56"/>
  <c r="J798" i="56"/>
  <c r="K798" i="56"/>
  <c r="J799" i="56"/>
  <c r="K799" i="56"/>
  <c r="J800" i="56"/>
  <c r="K800" i="56"/>
  <c r="J801" i="56"/>
  <c r="K801" i="56"/>
  <c r="J802" i="56"/>
  <c r="K802" i="56"/>
  <c r="J803" i="56"/>
  <c r="K803" i="56"/>
  <c r="J804" i="56"/>
  <c r="K804" i="56"/>
  <c r="J805" i="56"/>
  <c r="K805" i="56"/>
  <c r="J806" i="56"/>
  <c r="K806" i="56"/>
  <c r="J807" i="56"/>
  <c r="K807" i="56"/>
  <c r="J808" i="56"/>
  <c r="K808" i="56"/>
  <c r="J809" i="56"/>
  <c r="K809" i="56"/>
  <c r="J810" i="56"/>
  <c r="K810" i="56"/>
  <c r="J811" i="56"/>
  <c r="K811" i="56"/>
  <c r="J812" i="56"/>
  <c r="K812" i="56"/>
  <c r="J813" i="56"/>
  <c r="K813" i="56"/>
  <c r="J814" i="56"/>
  <c r="K814" i="56"/>
  <c r="J815" i="56"/>
  <c r="K815" i="56"/>
  <c r="J816" i="56"/>
  <c r="K816" i="56"/>
  <c r="J817" i="56"/>
  <c r="K817" i="56"/>
  <c r="J818" i="56"/>
  <c r="K818" i="56"/>
  <c r="J819" i="56"/>
  <c r="K819" i="56"/>
  <c r="J820" i="56"/>
  <c r="K820" i="56"/>
  <c r="J821" i="56"/>
  <c r="K821" i="56"/>
  <c r="J822" i="56"/>
  <c r="K822" i="56"/>
  <c r="J823" i="56"/>
  <c r="K823" i="56"/>
  <c r="J824" i="56"/>
  <c r="K824" i="56"/>
  <c r="J825" i="56"/>
  <c r="K825" i="56"/>
  <c r="J826" i="56"/>
  <c r="K826" i="56"/>
  <c r="J827" i="56"/>
  <c r="K827" i="56"/>
  <c r="J828" i="56"/>
  <c r="K828" i="56"/>
  <c r="J829" i="56"/>
  <c r="K829" i="56"/>
  <c r="J830" i="56"/>
  <c r="K830" i="56"/>
  <c r="J831" i="56"/>
  <c r="K831" i="56"/>
  <c r="J832" i="56"/>
  <c r="K832" i="56"/>
  <c r="J833" i="56"/>
  <c r="K833" i="56"/>
  <c r="J834" i="56"/>
  <c r="K834" i="56"/>
  <c r="J835" i="56"/>
  <c r="K835" i="56"/>
  <c r="J836" i="56"/>
  <c r="K836" i="56"/>
  <c r="J837" i="56"/>
  <c r="K837" i="56"/>
  <c r="J838" i="56"/>
  <c r="K838" i="56"/>
  <c r="J839" i="56"/>
  <c r="K839" i="56"/>
  <c r="J840" i="56"/>
  <c r="K840" i="56"/>
  <c r="J841" i="56"/>
  <c r="K841" i="56"/>
  <c r="J842" i="56"/>
  <c r="K842" i="56"/>
  <c r="J843" i="56"/>
  <c r="K843" i="56"/>
  <c r="J844" i="56"/>
  <c r="K844" i="56"/>
  <c r="J845" i="56"/>
  <c r="K845" i="56"/>
  <c r="J846" i="56"/>
  <c r="K846" i="56"/>
  <c r="J847" i="56"/>
  <c r="K847" i="56"/>
  <c r="J848" i="56"/>
  <c r="K848" i="56"/>
  <c r="J849" i="56"/>
  <c r="K849" i="56"/>
  <c r="J850" i="56"/>
  <c r="K850" i="56"/>
  <c r="J851" i="56"/>
  <c r="K851" i="56"/>
  <c r="J852" i="56"/>
  <c r="K852" i="56"/>
  <c r="J853" i="56"/>
  <c r="K853" i="56"/>
  <c r="J854" i="56"/>
  <c r="K854" i="56"/>
  <c r="J855" i="56"/>
  <c r="K855" i="56"/>
  <c r="J856" i="56"/>
  <c r="K856" i="56"/>
  <c r="J857" i="56"/>
  <c r="K857" i="56"/>
  <c r="J858" i="56"/>
  <c r="K858" i="56"/>
  <c r="J859" i="56"/>
  <c r="K859" i="56"/>
  <c r="J860" i="56"/>
  <c r="K860" i="56"/>
  <c r="J861" i="56"/>
  <c r="K861" i="56"/>
  <c r="J862" i="56"/>
  <c r="K862" i="56"/>
  <c r="J863" i="56"/>
  <c r="K863" i="56"/>
  <c r="J864" i="56"/>
  <c r="K864" i="56"/>
  <c r="J865" i="56"/>
  <c r="K865" i="56"/>
  <c r="J866" i="56"/>
  <c r="K866" i="56"/>
  <c r="J867" i="56"/>
  <c r="K867" i="56"/>
  <c r="K4" i="56"/>
  <c r="J4" i="56"/>
  <c r="D655" i="55"/>
  <c r="D639" i="55"/>
  <c r="D623" i="55"/>
  <c r="D607" i="55"/>
  <c r="D591" i="55"/>
  <c r="D575" i="55"/>
  <c r="D559" i="55"/>
  <c r="D543" i="55"/>
  <c r="D527" i="55"/>
  <c r="D511" i="55"/>
  <c r="D495" i="55"/>
  <c r="D479" i="55"/>
  <c r="D463" i="55"/>
  <c r="D447" i="55"/>
  <c r="D431" i="55"/>
  <c r="D415" i="55"/>
  <c r="D399" i="55"/>
  <c r="D383" i="55"/>
  <c r="D367" i="55"/>
  <c r="D351" i="55"/>
  <c r="D335" i="55"/>
  <c r="D319" i="55"/>
  <c r="D303" i="55"/>
  <c r="D287" i="55"/>
  <c r="D271" i="55"/>
  <c r="D255" i="55"/>
  <c r="D239" i="55"/>
  <c r="D223" i="55"/>
  <c r="D651" i="55"/>
  <c r="D635" i="55"/>
  <c r="D619" i="55"/>
  <c r="D603" i="55"/>
  <c r="D587" i="55"/>
  <c r="D571" i="55"/>
  <c r="D555" i="55"/>
  <c r="D539" i="55"/>
  <c r="D523" i="55"/>
  <c r="D507" i="55"/>
  <c r="D491" i="55"/>
  <c r="D475" i="55"/>
  <c r="D459" i="55"/>
  <c r="D443" i="55"/>
  <c r="D427" i="55"/>
  <c r="D411" i="55"/>
  <c r="D395" i="55"/>
  <c r="D379" i="55"/>
  <c r="D363" i="55"/>
  <c r="D347" i="55"/>
  <c r="D331" i="55"/>
  <c r="D315" i="55"/>
  <c r="D299" i="55"/>
  <c r="D283" i="55"/>
  <c r="D267" i="55"/>
  <c r="D251" i="55"/>
  <c r="D235" i="55"/>
  <c r="D219" i="55"/>
  <c r="D203" i="55"/>
  <c r="D187" i="55"/>
  <c r="D171" i="55"/>
  <c r="D155" i="55"/>
  <c r="D139" i="55"/>
  <c r="D123" i="55"/>
  <c r="D107" i="55"/>
  <c r="D91" i="55"/>
  <c r="D75" i="55"/>
  <c r="D59" i="55"/>
  <c r="D43" i="55"/>
  <c r="D27" i="55"/>
  <c r="D11" i="55"/>
  <c r="D611" i="55"/>
  <c r="D563" i="55"/>
  <c r="D531" i="55"/>
  <c r="D499" i="55"/>
  <c r="D467" i="55"/>
  <c r="D419" i="55"/>
  <c r="D387" i="55"/>
  <c r="D355" i="55"/>
  <c r="D323" i="55"/>
  <c r="D291" i="55"/>
  <c r="D259" i="55"/>
  <c r="D227" i="55"/>
  <c r="D195" i="55"/>
  <c r="D163" i="55"/>
  <c r="D131" i="55"/>
  <c r="D99" i="55"/>
  <c r="D67" i="55"/>
  <c r="D35" i="55"/>
  <c r="D207" i="55"/>
  <c r="D175" i="55"/>
  <c r="D143" i="55"/>
  <c r="D111" i="55"/>
  <c r="D79" i="55"/>
  <c r="D47" i="55"/>
  <c r="D15" i="55"/>
  <c r="D647" i="55"/>
  <c r="D631" i="55"/>
  <c r="D615" i="55"/>
  <c r="D599" i="55"/>
  <c r="D583" i="55"/>
  <c r="D567" i="55"/>
  <c r="D551" i="55"/>
  <c r="D535" i="55"/>
  <c r="D519" i="55"/>
  <c r="D503" i="55"/>
  <c r="D487" i="55"/>
  <c r="D471" i="55"/>
  <c r="D455" i="55"/>
  <c r="D439" i="55"/>
  <c r="D423" i="55"/>
  <c r="D407" i="55"/>
  <c r="D391" i="55"/>
  <c r="D375" i="55"/>
  <c r="D359" i="55"/>
  <c r="D343" i="55"/>
  <c r="D327" i="55"/>
  <c r="D311" i="55"/>
  <c r="D295" i="55"/>
  <c r="D279" i="55"/>
  <c r="D263" i="55"/>
  <c r="D247" i="55"/>
  <c r="D231" i="55"/>
  <c r="D215" i="55"/>
  <c r="D199" i="55"/>
  <c r="D183" i="55"/>
  <c r="D167" i="55"/>
  <c r="D151" i="55"/>
  <c r="D135" i="55"/>
  <c r="D119" i="55"/>
  <c r="D103" i="55"/>
  <c r="D87" i="55"/>
  <c r="D71" i="55"/>
  <c r="D55" i="55"/>
  <c r="D39" i="55"/>
  <c r="D23" i="55"/>
  <c r="D7" i="55"/>
  <c r="D643" i="55"/>
  <c r="D627" i="55"/>
  <c r="D595" i="55"/>
  <c r="D579" i="55"/>
  <c r="D547" i="55"/>
  <c r="D515" i="55"/>
  <c r="D483" i="55"/>
  <c r="D451" i="55"/>
  <c r="D435" i="55"/>
  <c r="D403" i="55"/>
  <c r="D371" i="55"/>
  <c r="D339" i="55"/>
  <c r="D307" i="55"/>
  <c r="D275" i="55"/>
  <c r="D243" i="55"/>
  <c r="D211" i="55"/>
  <c r="D179" i="55"/>
  <c r="D147" i="55"/>
  <c r="D115" i="55"/>
  <c r="D83" i="55"/>
  <c r="D51" i="55"/>
  <c r="D19" i="55"/>
  <c r="D3" i="55"/>
  <c r="D191" i="55"/>
  <c r="D159" i="55"/>
  <c r="D127" i="55"/>
  <c r="D95" i="55"/>
  <c r="D63" i="55"/>
  <c r="D31" i="55"/>
  <c r="J868" i="56" l="1"/>
  <c r="K868" i="56"/>
  <c r="J931" i="54"/>
  <c r="G931" i="54"/>
  <c r="A931" i="54"/>
  <c r="J930" i="54"/>
  <c r="G930" i="54"/>
  <c r="A930" i="54"/>
  <c r="J929" i="54"/>
  <c r="G929" i="54"/>
  <c r="A929" i="54"/>
  <c r="J928" i="54"/>
  <c r="G928" i="54"/>
  <c r="A928" i="54"/>
  <c r="J927" i="54"/>
  <c r="G927" i="54"/>
  <c r="A927" i="54"/>
  <c r="G926" i="54"/>
  <c r="A926" i="54"/>
  <c r="J925" i="54"/>
  <c r="G925" i="54"/>
  <c r="A925" i="54"/>
  <c r="J924" i="54"/>
  <c r="G924" i="54"/>
  <c r="A924" i="54"/>
  <c r="J923" i="54"/>
  <c r="G923" i="54"/>
  <c r="A923" i="54"/>
  <c r="J922" i="54"/>
  <c r="G922" i="54"/>
  <c r="A922" i="54"/>
  <c r="J921" i="54"/>
  <c r="G921" i="54"/>
  <c r="A921" i="54"/>
  <c r="J920" i="54"/>
  <c r="G920" i="54"/>
  <c r="A920" i="54"/>
  <c r="J919" i="54"/>
  <c r="G919" i="54"/>
  <c r="A919" i="54"/>
  <c r="J918" i="54"/>
  <c r="G918" i="54"/>
  <c r="A918" i="54"/>
  <c r="J917" i="54"/>
  <c r="G917" i="54"/>
  <c r="A917" i="54"/>
  <c r="J916" i="54"/>
  <c r="G916" i="54"/>
  <c r="A916" i="54"/>
  <c r="J915" i="54"/>
  <c r="G915" i="54"/>
  <c r="A915" i="54"/>
  <c r="J914" i="54"/>
  <c r="G914" i="54"/>
  <c r="A914" i="54"/>
  <c r="J913" i="54"/>
  <c r="G913" i="54"/>
  <c r="A913" i="54"/>
  <c r="J912" i="54"/>
  <c r="G912" i="54"/>
  <c r="A912" i="54"/>
  <c r="J911" i="54"/>
  <c r="G911" i="54"/>
  <c r="A911" i="54"/>
  <c r="J910" i="54"/>
  <c r="G910" i="54"/>
  <c r="A910" i="54"/>
  <c r="J909" i="54"/>
  <c r="G909" i="54"/>
  <c r="A909" i="54"/>
  <c r="J908" i="54"/>
  <c r="G908" i="54"/>
  <c r="A908" i="54"/>
  <c r="J907" i="54"/>
  <c r="G907" i="54"/>
  <c r="A907" i="54"/>
  <c r="J906" i="54"/>
  <c r="G906" i="54"/>
  <c r="A906" i="54"/>
  <c r="J905" i="54"/>
  <c r="G905" i="54"/>
  <c r="A905" i="54"/>
  <c r="J904" i="54"/>
  <c r="G904" i="54"/>
  <c r="A904" i="54"/>
  <c r="J903" i="54"/>
  <c r="G903" i="54"/>
  <c r="A903" i="54"/>
  <c r="J902" i="54"/>
  <c r="G902" i="54"/>
  <c r="A902" i="54"/>
  <c r="J901" i="54"/>
  <c r="G901" i="54"/>
  <c r="A901" i="54"/>
  <c r="J900" i="54"/>
  <c r="G900" i="54"/>
  <c r="A900" i="54"/>
  <c r="J899" i="54"/>
  <c r="G899" i="54"/>
  <c r="A899" i="54"/>
  <c r="J898" i="54"/>
  <c r="G898" i="54"/>
  <c r="A898" i="54"/>
  <c r="J897" i="54"/>
  <c r="G897" i="54"/>
  <c r="A897" i="54"/>
  <c r="J896" i="54"/>
  <c r="G896" i="54"/>
  <c r="A896" i="54"/>
  <c r="J895" i="54"/>
  <c r="G895" i="54"/>
  <c r="A895" i="54"/>
  <c r="J894" i="54"/>
  <c r="G894" i="54"/>
  <c r="A894" i="54"/>
  <c r="J893" i="54"/>
  <c r="G893" i="54"/>
  <c r="A893" i="54"/>
  <c r="J892" i="54"/>
  <c r="G892" i="54"/>
  <c r="A892" i="54"/>
  <c r="J891" i="54"/>
  <c r="G891" i="54"/>
  <c r="A891" i="54"/>
  <c r="J890" i="54"/>
  <c r="G890" i="54"/>
  <c r="A890" i="54"/>
  <c r="J889" i="54"/>
  <c r="G889" i="54"/>
  <c r="J888" i="54"/>
  <c r="G888" i="54"/>
  <c r="J887" i="54"/>
  <c r="G887" i="54"/>
  <c r="J886" i="54"/>
  <c r="G886" i="54"/>
  <c r="J885" i="54"/>
  <c r="G885" i="54"/>
  <c r="J884" i="54"/>
  <c r="G884" i="54"/>
  <c r="J883" i="54"/>
  <c r="G883" i="54"/>
  <c r="J882" i="54"/>
  <c r="G882" i="54"/>
  <c r="J881" i="54"/>
  <c r="G881" i="54"/>
  <c r="J880" i="54"/>
  <c r="G880" i="54"/>
  <c r="J879" i="54"/>
  <c r="G879" i="54"/>
  <c r="J878" i="54"/>
  <c r="G878" i="54"/>
  <c r="J877" i="54"/>
  <c r="G877" i="54"/>
  <c r="J876" i="54"/>
  <c r="G876" i="54"/>
  <c r="J875" i="54"/>
  <c r="G875" i="54"/>
  <c r="J874" i="54"/>
  <c r="G874" i="54"/>
  <c r="J873" i="54"/>
  <c r="G873" i="54"/>
  <c r="J872" i="54"/>
  <c r="G872" i="54"/>
  <c r="J871" i="54"/>
  <c r="G871" i="54"/>
  <c r="J870" i="54"/>
  <c r="G870" i="54"/>
  <c r="J869" i="54"/>
  <c r="G869" i="54"/>
  <c r="J868" i="54"/>
  <c r="G868" i="54"/>
  <c r="J867" i="54"/>
  <c r="G867" i="54"/>
  <c r="J866" i="54"/>
  <c r="G866" i="54"/>
  <c r="J865" i="54"/>
  <c r="G865" i="54"/>
  <c r="J864" i="54"/>
  <c r="G864" i="54"/>
  <c r="K863" i="54"/>
  <c r="J863" i="54"/>
  <c r="A863" i="54"/>
  <c r="K862" i="54"/>
  <c r="J862" i="54"/>
  <c r="G862" i="54"/>
  <c r="A862" i="54"/>
  <c r="K861" i="54"/>
  <c r="J861" i="54"/>
  <c r="G861" i="54"/>
  <c r="A861" i="54"/>
  <c r="K860" i="54"/>
  <c r="J860" i="54"/>
  <c r="G860" i="54"/>
  <c r="A860" i="54"/>
  <c r="K859" i="54"/>
  <c r="J859" i="54"/>
  <c r="G859" i="54"/>
  <c r="A859" i="54"/>
  <c r="K858" i="54"/>
  <c r="J858" i="54"/>
  <c r="G858" i="54"/>
  <c r="A858" i="54"/>
  <c r="K857" i="54"/>
  <c r="J857" i="54"/>
  <c r="A857" i="54"/>
  <c r="K856" i="54"/>
  <c r="J856" i="54"/>
  <c r="G856" i="54"/>
  <c r="A856" i="54"/>
  <c r="J855" i="54"/>
  <c r="G855" i="54"/>
  <c r="A855" i="54"/>
  <c r="J854" i="54"/>
  <c r="G854" i="54"/>
  <c r="A854" i="54"/>
  <c r="K853" i="54"/>
  <c r="J853" i="54"/>
  <c r="G853" i="54"/>
  <c r="K852" i="54"/>
  <c r="J852" i="54"/>
  <c r="G852" i="54"/>
  <c r="K851" i="54"/>
  <c r="J851" i="54"/>
  <c r="G851" i="54"/>
  <c r="K850" i="54"/>
  <c r="J850" i="54"/>
  <c r="G850" i="54"/>
  <c r="K849" i="54"/>
  <c r="J849" i="54"/>
  <c r="G849" i="54"/>
  <c r="K848" i="54"/>
  <c r="J848" i="54"/>
  <c r="G848" i="54"/>
  <c r="K847" i="54"/>
  <c r="J847" i="54"/>
  <c r="G847" i="54"/>
  <c r="K846" i="54"/>
  <c r="J846" i="54"/>
  <c r="G846" i="54"/>
  <c r="K845" i="54"/>
  <c r="J845" i="54"/>
  <c r="G845" i="54"/>
  <c r="K844" i="54"/>
  <c r="J844" i="54"/>
  <c r="G844" i="54"/>
  <c r="J843" i="54"/>
  <c r="G843" i="54"/>
  <c r="J842" i="54"/>
  <c r="G842" i="54"/>
  <c r="J841" i="54"/>
  <c r="G841" i="54"/>
  <c r="J840" i="54"/>
  <c r="G840" i="54"/>
  <c r="J839" i="54"/>
  <c r="G839" i="54"/>
  <c r="J838" i="54"/>
  <c r="G838" i="54"/>
  <c r="J837" i="54"/>
  <c r="G837" i="54"/>
  <c r="J836" i="54"/>
  <c r="G836" i="54"/>
  <c r="J835" i="54"/>
  <c r="G835" i="54"/>
  <c r="K834" i="54"/>
  <c r="J834" i="54"/>
  <c r="G834" i="54"/>
  <c r="K833" i="54"/>
  <c r="J833" i="54"/>
  <c r="G833" i="54"/>
  <c r="K832" i="54"/>
  <c r="J832" i="54"/>
  <c r="G832" i="54"/>
  <c r="K831" i="54"/>
  <c r="J831" i="54"/>
  <c r="G831" i="54"/>
  <c r="K830" i="54"/>
  <c r="J830" i="54"/>
  <c r="G830" i="54"/>
  <c r="K829" i="54"/>
  <c r="J829" i="54"/>
  <c r="G829" i="54"/>
  <c r="K828" i="54"/>
  <c r="J828" i="54"/>
  <c r="G828" i="54"/>
  <c r="K827" i="54"/>
  <c r="J827" i="54"/>
  <c r="G827" i="54"/>
  <c r="K826" i="54"/>
  <c r="J826" i="54"/>
  <c r="G826" i="54"/>
  <c r="K825" i="54"/>
  <c r="J825" i="54"/>
  <c r="G825" i="54"/>
  <c r="J824" i="54"/>
  <c r="A824" i="54"/>
  <c r="J823" i="54"/>
  <c r="A823" i="54"/>
  <c r="J822" i="54"/>
  <c r="A822" i="54"/>
  <c r="J821" i="54"/>
  <c r="A821" i="54"/>
  <c r="J820" i="54"/>
  <c r="A820" i="54"/>
  <c r="J819" i="54"/>
  <c r="A819" i="54"/>
  <c r="J818" i="54"/>
  <c r="A818" i="54"/>
  <c r="J817" i="54"/>
  <c r="A817" i="54"/>
  <c r="J816" i="54"/>
  <c r="A816" i="54"/>
  <c r="J815" i="54"/>
  <c r="A815" i="54"/>
  <c r="J814" i="54"/>
  <c r="A814" i="54"/>
  <c r="J813" i="54"/>
  <c r="A813" i="54"/>
  <c r="J812" i="54"/>
  <c r="A812" i="54"/>
  <c r="J811" i="54"/>
  <c r="A811" i="54"/>
  <c r="J810" i="54"/>
  <c r="A810" i="54"/>
  <c r="J809" i="54"/>
  <c r="A809" i="54"/>
  <c r="J808" i="54"/>
  <c r="A808" i="54"/>
  <c r="J807" i="54"/>
  <c r="A807" i="54"/>
  <c r="J806" i="54"/>
  <c r="A806" i="54"/>
  <c r="J805" i="54"/>
  <c r="A805" i="54"/>
  <c r="J804" i="54"/>
  <c r="G804" i="54"/>
  <c r="A804" i="54"/>
  <c r="J803" i="54"/>
  <c r="G803" i="54"/>
  <c r="A803" i="54"/>
  <c r="K802" i="54"/>
  <c r="J802" i="54"/>
  <c r="G802" i="54"/>
  <c r="A802" i="54"/>
  <c r="K801" i="54"/>
  <c r="J801" i="54"/>
  <c r="G801" i="54"/>
  <c r="A801" i="54"/>
  <c r="K800" i="54"/>
  <c r="J800" i="54"/>
  <c r="G800" i="54"/>
  <c r="A800" i="54"/>
  <c r="K799" i="54"/>
  <c r="J799" i="54"/>
  <c r="G799" i="54"/>
  <c r="A799" i="54"/>
  <c r="K798" i="54"/>
  <c r="J798" i="54"/>
  <c r="G798" i="54"/>
  <c r="A798" i="54"/>
  <c r="K797" i="54"/>
  <c r="J797" i="54"/>
  <c r="G797" i="54"/>
  <c r="A797" i="54"/>
  <c r="K796" i="54"/>
  <c r="J796" i="54"/>
  <c r="G796" i="54"/>
  <c r="A796" i="54"/>
  <c r="K795" i="54"/>
  <c r="J795" i="54"/>
  <c r="G795" i="54"/>
  <c r="A795" i="54"/>
  <c r="K794" i="54"/>
  <c r="J794" i="54"/>
  <c r="G794" i="54"/>
  <c r="A794" i="54"/>
  <c r="K793" i="54"/>
  <c r="J793" i="54"/>
  <c r="G793" i="54"/>
  <c r="A793" i="54"/>
  <c r="K792" i="54"/>
  <c r="J792" i="54"/>
  <c r="G792" i="54"/>
  <c r="A792" i="54"/>
  <c r="K791" i="54"/>
  <c r="J791" i="54"/>
  <c r="G791" i="54"/>
  <c r="A791" i="54"/>
  <c r="K790" i="54"/>
  <c r="J790" i="54"/>
  <c r="G790" i="54"/>
  <c r="A790" i="54"/>
  <c r="K789" i="54"/>
  <c r="J789" i="54"/>
  <c r="G789" i="54"/>
  <c r="A789" i="54"/>
  <c r="K788" i="54"/>
  <c r="J788" i="54"/>
  <c r="G788" i="54"/>
  <c r="A788" i="54"/>
  <c r="K787" i="54"/>
  <c r="J787" i="54"/>
  <c r="G787" i="54"/>
  <c r="A787" i="54"/>
  <c r="K786" i="54"/>
  <c r="J786" i="54"/>
  <c r="G786" i="54"/>
  <c r="A786" i="54"/>
  <c r="K785" i="54"/>
  <c r="J785" i="54"/>
  <c r="G785" i="54"/>
  <c r="A785" i="54"/>
  <c r="K784" i="54"/>
  <c r="J784" i="54"/>
  <c r="G784" i="54"/>
  <c r="A784" i="54"/>
  <c r="K783" i="54"/>
  <c r="J783" i="54"/>
  <c r="G783" i="54"/>
  <c r="A783" i="54"/>
  <c r="K782" i="54"/>
  <c r="J782" i="54"/>
  <c r="G782" i="54"/>
  <c r="A782" i="54"/>
  <c r="K781" i="54"/>
  <c r="J781" i="54"/>
  <c r="G781" i="54"/>
  <c r="A781" i="54"/>
  <c r="K780" i="54"/>
  <c r="J780" i="54"/>
  <c r="G780" i="54"/>
  <c r="A780" i="54"/>
  <c r="K779" i="54"/>
  <c r="J779" i="54"/>
  <c r="G779" i="54"/>
  <c r="A779" i="54"/>
  <c r="J778" i="54"/>
  <c r="A778" i="54"/>
  <c r="J777" i="54"/>
  <c r="A777" i="54"/>
  <c r="J776" i="54"/>
  <c r="A776" i="54"/>
  <c r="J775" i="54"/>
  <c r="A775" i="54"/>
  <c r="J774" i="54"/>
  <c r="A774" i="54"/>
  <c r="J773" i="54"/>
  <c r="A773" i="54"/>
  <c r="J772" i="54"/>
  <c r="A772" i="54"/>
  <c r="J771" i="54"/>
  <c r="A771" i="54"/>
  <c r="J770" i="54"/>
  <c r="G770" i="54"/>
  <c r="A770" i="54"/>
  <c r="J769" i="54"/>
  <c r="G769" i="54"/>
  <c r="A769" i="54"/>
  <c r="J768" i="54"/>
  <c r="G768" i="54"/>
  <c r="A768" i="54"/>
  <c r="J767" i="54"/>
  <c r="A767" i="54"/>
  <c r="J766" i="54"/>
  <c r="A766" i="54"/>
  <c r="J765" i="54"/>
  <c r="A765" i="54"/>
  <c r="J764" i="54"/>
  <c r="A764" i="54"/>
  <c r="J763" i="54"/>
  <c r="A763" i="54"/>
  <c r="J762" i="54"/>
  <c r="A762" i="54"/>
  <c r="J761" i="54"/>
  <c r="A761" i="54"/>
  <c r="J760" i="54"/>
  <c r="A760" i="54"/>
  <c r="J759" i="54"/>
  <c r="A759" i="54"/>
  <c r="J758" i="54"/>
  <c r="A758" i="54"/>
  <c r="J757" i="54"/>
  <c r="A757" i="54"/>
  <c r="J756" i="54"/>
  <c r="A756" i="54"/>
  <c r="J755" i="54"/>
  <c r="A755" i="54"/>
  <c r="J754" i="54"/>
  <c r="A754" i="54"/>
  <c r="J753" i="54"/>
  <c r="A753" i="54"/>
  <c r="J752" i="54"/>
  <c r="A752" i="54"/>
  <c r="J751" i="54"/>
  <c r="A751" i="54"/>
  <c r="J750" i="54"/>
  <c r="A750" i="54"/>
  <c r="J749" i="54"/>
  <c r="A749" i="54"/>
  <c r="J748" i="54"/>
  <c r="A748" i="54"/>
  <c r="J747" i="54"/>
  <c r="A747" i="54"/>
  <c r="J746" i="54"/>
  <c r="G746" i="54"/>
  <c r="A746" i="54"/>
  <c r="J745" i="54"/>
  <c r="G745" i="54"/>
  <c r="A745" i="54"/>
  <c r="J744" i="54"/>
  <c r="G744" i="54"/>
  <c r="A744" i="54"/>
  <c r="J743" i="54"/>
  <c r="G743" i="54"/>
  <c r="A743" i="54"/>
  <c r="J742" i="54"/>
  <c r="G742" i="54"/>
  <c r="A742" i="54"/>
  <c r="J741" i="54"/>
  <c r="G741" i="54"/>
  <c r="A741" i="54"/>
  <c r="J740" i="54"/>
  <c r="G740" i="54"/>
  <c r="A740" i="54"/>
  <c r="J739" i="54"/>
  <c r="G739" i="54"/>
  <c r="A739" i="54"/>
  <c r="J738" i="54"/>
  <c r="A738" i="54"/>
  <c r="J737" i="54"/>
  <c r="A737" i="54"/>
  <c r="J736" i="54"/>
  <c r="A736" i="54"/>
  <c r="J735" i="54"/>
  <c r="A735" i="54"/>
  <c r="K734" i="54"/>
  <c r="J734" i="54"/>
  <c r="G734" i="54"/>
  <c r="A734" i="54"/>
  <c r="K733" i="54"/>
  <c r="J733" i="54"/>
  <c r="G733" i="54"/>
  <c r="A733" i="54"/>
  <c r="K732" i="54"/>
  <c r="J732" i="54"/>
  <c r="G732" i="54"/>
  <c r="A732" i="54"/>
  <c r="K731" i="54"/>
  <c r="J731" i="54"/>
  <c r="G731" i="54"/>
  <c r="A731" i="54"/>
  <c r="K730" i="54"/>
  <c r="J730" i="54"/>
  <c r="G730" i="54"/>
  <c r="A730" i="54"/>
  <c r="K729" i="54"/>
  <c r="J729" i="54"/>
  <c r="G729" i="54"/>
  <c r="A729" i="54"/>
  <c r="K728" i="54"/>
  <c r="J728" i="54"/>
  <c r="G728" i="54"/>
  <c r="A728" i="54"/>
  <c r="K727" i="54"/>
  <c r="J727" i="54"/>
  <c r="G727" i="54"/>
  <c r="A727" i="54"/>
  <c r="K726" i="54"/>
  <c r="J726" i="54"/>
  <c r="G726" i="54"/>
  <c r="A726" i="54"/>
  <c r="K725" i="54"/>
  <c r="J725" i="54"/>
  <c r="G725" i="54"/>
  <c r="A725" i="54"/>
  <c r="K724" i="54"/>
  <c r="J724" i="54"/>
  <c r="G724" i="54"/>
  <c r="A724" i="54"/>
  <c r="K723" i="54"/>
  <c r="J723" i="54"/>
  <c r="G723" i="54"/>
  <c r="A723" i="54"/>
  <c r="K722" i="54"/>
  <c r="J722" i="54"/>
  <c r="G722" i="54"/>
  <c r="A722" i="54"/>
  <c r="K721" i="54"/>
  <c r="J721" i="54"/>
  <c r="G721" i="54"/>
  <c r="A721" i="54"/>
  <c r="K720" i="54"/>
  <c r="J720" i="54"/>
  <c r="G720" i="54"/>
  <c r="A720" i="54"/>
  <c r="K719" i="54"/>
  <c r="J719" i="54"/>
  <c r="G719" i="54"/>
  <c r="A719" i="54"/>
  <c r="K718" i="54"/>
  <c r="J718" i="54"/>
  <c r="G718" i="54"/>
  <c r="A718" i="54"/>
  <c r="K717" i="54"/>
  <c r="J717" i="54"/>
  <c r="G717" i="54"/>
  <c r="A717" i="54"/>
  <c r="K716" i="54"/>
  <c r="J716" i="54"/>
  <c r="G716" i="54"/>
  <c r="A716" i="54"/>
  <c r="K715" i="54"/>
  <c r="J715" i="54"/>
  <c r="G715" i="54"/>
  <c r="A715" i="54"/>
  <c r="K714" i="54"/>
  <c r="J714" i="54"/>
  <c r="G714" i="54"/>
  <c r="A714" i="54"/>
  <c r="K713" i="54"/>
  <c r="J713" i="54"/>
  <c r="G713" i="54"/>
  <c r="A713" i="54"/>
  <c r="K712" i="54"/>
  <c r="J712" i="54"/>
  <c r="G712" i="54"/>
  <c r="A712" i="54"/>
  <c r="K711" i="54"/>
  <c r="J711" i="54"/>
  <c r="G711" i="54"/>
  <c r="A711" i="54"/>
  <c r="K710" i="54"/>
  <c r="J710" i="54"/>
  <c r="G710" i="54"/>
  <c r="A710" i="54"/>
  <c r="K709" i="54"/>
  <c r="J709" i="54"/>
  <c r="G709" i="54"/>
  <c r="A709" i="54"/>
  <c r="K708" i="54"/>
  <c r="J708" i="54"/>
  <c r="G708" i="54"/>
  <c r="A708" i="54"/>
  <c r="K707" i="54"/>
  <c r="J707" i="54"/>
  <c r="G707" i="54"/>
  <c r="A707" i="54"/>
  <c r="K706" i="54"/>
  <c r="J706" i="54"/>
  <c r="G706" i="54"/>
  <c r="A706" i="54"/>
  <c r="K705" i="54"/>
  <c r="J705" i="54"/>
  <c r="G705" i="54"/>
  <c r="A705" i="54"/>
  <c r="K704" i="54"/>
  <c r="J704" i="54"/>
  <c r="G704" i="54"/>
  <c r="A704" i="54"/>
  <c r="K703" i="54"/>
  <c r="J703" i="54"/>
  <c r="G703" i="54"/>
  <c r="A703" i="54"/>
  <c r="K702" i="54"/>
  <c r="J702" i="54"/>
  <c r="G702" i="54"/>
  <c r="A702" i="54"/>
  <c r="K701" i="54"/>
  <c r="J701" i="54"/>
  <c r="G701" i="54"/>
  <c r="A701" i="54"/>
  <c r="K700" i="54"/>
  <c r="J700" i="54"/>
  <c r="G700" i="54"/>
  <c r="A700" i="54"/>
  <c r="K699" i="54"/>
  <c r="J699" i="54"/>
  <c r="G699" i="54"/>
  <c r="A699" i="54"/>
  <c r="K698" i="54"/>
  <c r="J698" i="54"/>
  <c r="G698" i="54"/>
  <c r="A698" i="54"/>
  <c r="K697" i="54"/>
  <c r="J697" i="54"/>
  <c r="G697" i="54"/>
  <c r="A697" i="54"/>
  <c r="K696" i="54"/>
  <c r="J696" i="54"/>
  <c r="G696" i="54"/>
  <c r="A696" i="54"/>
  <c r="K695" i="54"/>
  <c r="J695" i="54"/>
  <c r="G695" i="54"/>
  <c r="A695" i="54"/>
  <c r="K694" i="54"/>
  <c r="J694" i="54"/>
  <c r="G694" i="54"/>
  <c r="A694" i="54"/>
  <c r="K693" i="54"/>
  <c r="J693" i="54"/>
  <c r="G693" i="54"/>
  <c r="A693" i="54"/>
  <c r="K692" i="54"/>
  <c r="J692" i="54"/>
  <c r="G692" i="54"/>
  <c r="A692" i="54"/>
  <c r="K691" i="54"/>
  <c r="J691" i="54"/>
  <c r="G691" i="54"/>
  <c r="A691" i="54"/>
  <c r="K690" i="54"/>
  <c r="J690" i="54"/>
  <c r="G690" i="54"/>
  <c r="A690" i="54"/>
  <c r="K689" i="54"/>
  <c r="J689" i="54"/>
  <c r="G689" i="54"/>
  <c r="A689" i="54"/>
  <c r="K688" i="54"/>
  <c r="J688" i="54"/>
  <c r="G688" i="54"/>
  <c r="A688" i="54"/>
  <c r="K687" i="54"/>
  <c r="J687" i="54"/>
  <c r="G687" i="54"/>
  <c r="A687" i="54"/>
  <c r="K686" i="54"/>
  <c r="J686" i="54"/>
  <c r="G686" i="54"/>
  <c r="A686" i="54"/>
  <c r="K685" i="54"/>
  <c r="J685" i="54"/>
  <c r="G685" i="54"/>
  <c r="A685" i="54"/>
  <c r="K684" i="54"/>
  <c r="J684" i="54"/>
  <c r="G684" i="54"/>
  <c r="A684" i="54"/>
  <c r="K683" i="54"/>
  <c r="J683" i="54"/>
  <c r="G683" i="54"/>
  <c r="A683" i="54"/>
  <c r="K682" i="54"/>
  <c r="J682" i="54"/>
  <c r="G682" i="54"/>
  <c r="A682" i="54"/>
  <c r="K681" i="54"/>
  <c r="J681" i="54"/>
  <c r="G681" i="54"/>
  <c r="A681" i="54"/>
  <c r="K680" i="54"/>
  <c r="J680" i="54"/>
  <c r="G680" i="54"/>
  <c r="A680" i="54"/>
  <c r="K679" i="54"/>
  <c r="J679" i="54"/>
  <c r="G679" i="54"/>
  <c r="A679" i="54"/>
  <c r="K678" i="54"/>
  <c r="J678" i="54"/>
  <c r="G678" i="54"/>
  <c r="A678" i="54"/>
  <c r="K677" i="54"/>
  <c r="J677" i="54"/>
  <c r="G677" i="54"/>
  <c r="A677" i="54"/>
  <c r="K676" i="54"/>
  <c r="J676" i="54"/>
  <c r="G676" i="54"/>
  <c r="A676" i="54"/>
  <c r="K675" i="54"/>
  <c r="J675" i="54"/>
  <c r="G675" i="54"/>
  <c r="A675" i="54"/>
  <c r="K674" i="54"/>
  <c r="J674" i="54"/>
  <c r="G674" i="54"/>
  <c r="A674" i="54"/>
  <c r="K673" i="54"/>
  <c r="J673" i="54"/>
  <c r="G673" i="54"/>
  <c r="A673" i="54"/>
  <c r="K672" i="54"/>
  <c r="J672" i="54"/>
  <c r="G672" i="54"/>
  <c r="A672" i="54"/>
  <c r="K671" i="54"/>
  <c r="J671" i="54"/>
  <c r="G671" i="54"/>
  <c r="A671" i="54"/>
  <c r="K670" i="54"/>
  <c r="J670" i="54"/>
  <c r="G670" i="54"/>
  <c r="A670" i="54"/>
  <c r="K669" i="54"/>
  <c r="J669" i="54"/>
  <c r="G669" i="54"/>
  <c r="A669" i="54"/>
  <c r="K668" i="54"/>
  <c r="J668" i="54"/>
  <c r="G668" i="54"/>
  <c r="A668" i="54"/>
  <c r="K667" i="54"/>
  <c r="J667" i="54"/>
  <c r="G667" i="54"/>
  <c r="A667" i="54"/>
  <c r="K666" i="54"/>
  <c r="J666" i="54"/>
  <c r="G666" i="54"/>
  <c r="A666" i="54"/>
  <c r="K665" i="54"/>
  <c r="J665" i="54"/>
  <c r="G665" i="54"/>
  <c r="A665" i="54"/>
  <c r="K664" i="54"/>
  <c r="J664" i="54"/>
  <c r="G664" i="54"/>
  <c r="A664" i="54"/>
  <c r="K663" i="54"/>
  <c r="J663" i="54"/>
  <c r="G663" i="54"/>
  <c r="A663" i="54"/>
  <c r="K662" i="54"/>
  <c r="J662" i="54"/>
  <c r="G662" i="54"/>
  <c r="A662" i="54"/>
  <c r="K661" i="54"/>
  <c r="J661" i="54"/>
  <c r="G661" i="54"/>
  <c r="A661" i="54"/>
  <c r="K660" i="54"/>
  <c r="J660" i="54"/>
  <c r="G660" i="54"/>
  <c r="A660" i="54"/>
  <c r="K659" i="54"/>
  <c r="J659" i="54"/>
  <c r="G659" i="54"/>
  <c r="A659" i="54"/>
  <c r="K658" i="54"/>
  <c r="J658" i="54"/>
  <c r="G658" i="54"/>
  <c r="A658" i="54"/>
  <c r="K657" i="54"/>
  <c r="J657" i="54"/>
  <c r="G657" i="54"/>
  <c r="A657" i="54"/>
  <c r="K656" i="54"/>
  <c r="J656" i="54"/>
  <c r="G656" i="54"/>
  <c r="A656" i="54"/>
  <c r="K655" i="54"/>
  <c r="J655" i="54"/>
  <c r="G655" i="54"/>
  <c r="A655" i="54"/>
  <c r="K654" i="54"/>
  <c r="J654" i="54"/>
  <c r="G654" i="54"/>
  <c r="A654" i="54"/>
  <c r="K653" i="54"/>
  <c r="J653" i="54"/>
  <c r="G653" i="54"/>
  <c r="A653" i="54"/>
  <c r="K652" i="54"/>
  <c r="J652" i="54"/>
  <c r="G652" i="54"/>
  <c r="A652" i="54"/>
  <c r="K651" i="54"/>
  <c r="J651" i="54"/>
  <c r="G651" i="54"/>
  <c r="A651" i="54"/>
  <c r="K650" i="54"/>
  <c r="J650" i="54"/>
  <c r="G650" i="54"/>
  <c r="A650" i="54"/>
  <c r="K649" i="54"/>
  <c r="J649" i="54"/>
  <c r="G649" i="54"/>
  <c r="A649" i="54"/>
  <c r="K648" i="54"/>
  <c r="J648" i="54"/>
  <c r="G648" i="54"/>
  <c r="A648" i="54"/>
  <c r="K647" i="54"/>
  <c r="J647" i="54"/>
  <c r="G647" i="54"/>
  <c r="A647" i="54"/>
  <c r="K646" i="54"/>
  <c r="J646" i="54"/>
  <c r="G646" i="54"/>
  <c r="A646" i="54"/>
  <c r="K645" i="54"/>
  <c r="J645" i="54"/>
  <c r="G645" i="54"/>
  <c r="A645" i="54"/>
  <c r="K644" i="54"/>
  <c r="J644" i="54"/>
  <c r="G644" i="54"/>
  <c r="A644" i="54"/>
  <c r="K643" i="54"/>
  <c r="J643" i="54"/>
  <c r="G643" i="54"/>
  <c r="A643" i="54"/>
  <c r="K642" i="54"/>
  <c r="J642" i="54"/>
  <c r="G642" i="54"/>
  <c r="A642" i="54"/>
  <c r="K641" i="54"/>
  <c r="J641" i="54"/>
  <c r="G641" i="54"/>
  <c r="A641" i="54"/>
  <c r="K640" i="54"/>
  <c r="J640" i="54"/>
  <c r="G640" i="54"/>
  <c r="A640" i="54"/>
  <c r="K639" i="54"/>
  <c r="J639" i="54"/>
  <c r="G639" i="54"/>
  <c r="A639" i="54"/>
  <c r="K638" i="54"/>
  <c r="J638" i="54"/>
  <c r="G638" i="54"/>
  <c r="A638" i="54"/>
  <c r="K637" i="54"/>
  <c r="J637" i="54"/>
  <c r="G637" i="54"/>
  <c r="A637" i="54"/>
  <c r="K636" i="54"/>
  <c r="J636" i="54"/>
  <c r="G636" i="54"/>
  <c r="A636" i="54"/>
  <c r="K635" i="54"/>
  <c r="J635" i="54"/>
  <c r="G635" i="54"/>
  <c r="A635" i="54"/>
  <c r="K634" i="54"/>
  <c r="J634" i="54"/>
  <c r="G634" i="54"/>
  <c r="A634" i="54"/>
  <c r="K633" i="54"/>
  <c r="J633" i="54"/>
  <c r="G633" i="54"/>
  <c r="A633" i="54"/>
  <c r="K632" i="54"/>
  <c r="J632" i="54"/>
  <c r="G632" i="54"/>
  <c r="A632" i="54"/>
  <c r="K631" i="54"/>
  <c r="J631" i="54"/>
  <c r="G631" i="54"/>
  <c r="A631" i="54"/>
  <c r="K630" i="54"/>
  <c r="J630" i="54"/>
  <c r="G630" i="54"/>
  <c r="A630" i="54"/>
  <c r="K629" i="54"/>
  <c r="J629" i="54"/>
  <c r="G629" i="54"/>
  <c r="A629" i="54"/>
  <c r="K628" i="54"/>
  <c r="J628" i="54"/>
  <c r="G628" i="54"/>
  <c r="A628" i="54"/>
  <c r="K627" i="54"/>
  <c r="J627" i="54"/>
  <c r="G627" i="54"/>
  <c r="A627" i="54"/>
  <c r="K626" i="54"/>
  <c r="J626" i="54"/>
  <c r="G626" i="54"/>
  <c r="A626" i="54"/>
  <c r="K625" i="54"/>
  <c r="J625" i="54"/>
  <c r="G625" i="54"/>
  <c r="A625" i="54"/>
  <c r="K624" i="54"/>
  <c r="J624" i="54"/>
  <c r="G624" i="54"/>
  <c r="A624" i="54"/>
  <c r="K623" i="54"/>
  <c r="J623" i="54"/>
  <c r="G623" i="54"/>
  <c r="A623" i="54"/>
  <c r="K622" i="54"/>
  <c r="J622" i="54"/>
  <c r="G622" i="54"/>
  <c r="A622" i="54"/>
  <c r="K621" i="54"/>
  <c r="J621" i="54"/>
  <c r="G621" i="54"/>
  <c r="A621" i="54"/>
  <c r="K620" i="54"/>
  <c r="J620" i="54"/>
  <c r="G620" i="54"/>
  <c r="A620" i="54"/>
  <c r="K619" i="54"/>
  <c r="J619" i="54"/>
  <c r="G619" i="54"/>
  <c r="A619" i="54"/>
  <c r="K618" i="54"/>
  <c r="J618" i="54"/>
  <c r="G618" i="54"/>
  <c r="A618" i="54"/>
  <c r="K617" i="54"/>
  <c r="J617" i="54"/>
  <c r="G617" i="54"/>
  <c r="A617" i="54"/>
  <c r="K616" i="54"/>
  <c r="J616" i="54"/>
  <c r="G616" i="54"/>
  <c r="A616" i="54"/>
  <c r="K615" i="54"/>
  <c r="J615" i="54"/>
  <c r="G615" i="54"/>
  <c r="A615" i="54"/>
  <c r="K614" i="54"/>
  <c r="J614" i="54"/>
  <c r="G614" i="54"/>
  <c r="A614" i="54"/>
  <c r="K613" i="54"/>
  <c r="J613" i="54"/>
  <c r="G613" i="54"/>
  <c r="A613" i="54"/>
  <c r="K612" i="54"/>
  <c r="J612" i="54"/>
  <c r="G612" i="54"/>
  <c r="A612" i="54"/>
  <c r="K611" i="54"/>
  <c r="J611" i="54"/>
  <c r="G611" i="54"/>
  <c r="A611" i="54"/>
  <c r="K610" i="54"/>
  <c r="J610" i="54"/>
  <c r="G610" i="54"/>
  <c r="A610" i="54"/>
  <c r="K609" i="54"/>
  <c r="J609" i="54"/>
  <c r="G609" i="54"/>
  <c r="A609" i="54"/>
  <c r="K608" i="54"/>
  <c r="J608" i="54"/>
  <c r="G608" i="54"/>
  <c r="A608" i="54"/>
  <c r="K607" i="54"/>
  <c r="J607" i="54"/>
  <c r="G607" i="54"/>
  <c r="A607" i="54"/>
  <c r="K606" i="54"/>
  <c r="J606" i="54"/>
  <c r="G606" i="54"/>
  <c r="A606" i="54"/>
  <c r="K605" i="54"/>
  <c r="J605" i="54"/>
  <c r="G605" i="54"/>
  <c r="A605" i="54"/>
  <c r="K604" i="54"/>
  <c r="J604" i="54"/>
  <c r="G604" i="54"/>
  <c r="A604" i="54"/>
  <c r="K603" i="54"/>
  <c r="J603" i="54"/>
  <c r="G603" i="54"/>
  <c r="A603" i="54"/>
  <c r="K602" i="54"/>
  <c r="J602" i="54"/>
  <c r="G602" i="54"/>
  <c r="A602" i="54"/>
  <c r="K601" i="54"/>
  <c r="J601" i="54"/>
  <c r="G601" i="54"/>
  <c r="A601" i="54"/>
  <c r="K600" i="54"/>
  <c r="J600" i="54"/>
  <c r="G600" i="54"/>
  <c r="A600" i="54"/>
  <c r="K599" i="54"/>
  <c r="J599" i="54"/>
  <c r="G599" i="54"/>
  <c r="A599" i="54"/>
  <c r="K598" i="54"/>
  <c r="J598" i="54"/>
  <c r="G598" i="54"/>
  <c r="A598" i="54"/>
  <c r="K597" i="54"/>
  <c r="J597" i="54"/>
  <c r="G597" i="54"/>
  <c r="A597" i="54"/>
  <c r="K596" i="54"/>
  <c r="J596" i="54"/>
  <c r="G596" i="54"/>
  <c r="A596" i="54"/>
  <c r="K595" i="54"/>
  <c r="J595" i="54"/>
  <c r="G595" i="54"/>
  <c r="A595" i="54"/>
  <c r="K594" i="54"/>
  <c r="J594" i="54"/>
  <c r="G594" i="54"/>
  <c r="A594" i="54"/>
  <c r="K593" i="54"/>
  <c r="J593" i="54"/>
  <c r="G593" i="54"/>
  <c r="A593" i="54"/>
  <c r="K592" i="54"/>
  <c r="J592" i="54"/>
  <c r="G592" i="54"/>
  <c r="A592" i="54"/>
  <c r="K591" i="54"/>
  <c r="J591" i="54"/>
  <c r="G591" i="54"/>
  <c r="A591" i="54"/>
  <c r="K590" i="54"/>
  <c r="J590" i="54"/>
  <c r="G590" i="54"/>
  <c r="A590" i="54"/>
  <c r="K589" i="54"/>
  <c r="J589" i="54"/>
  <c r="G589" i="54"/>
  <c r="A589" i="54"/>
  <c r="K588" i="54"/>
  <c r="J588" i="54"/>
  <c r="G588" i="54"/>
  <c r="A588" i="54"/>
  <c r="K587" i="54"/>
  <c r="J587" i="54"/>
  <c r="G587" i="54"/>
  <c r="A587" i="54"/>
  <c r="K586" i="54"/>
  <c r="J586" i="54"/>
  <c r="G586" i="54"/>
  <c r="A586" i="54"/>
  <c r="K585" i="54"/>
  <c r="J585" i="54"/>
  <c r="G585" i="54"/>
  <c r="A585" i="54"/>
  <c r="K584" i="54"/>
  <c r="J584" i="54"/>
  <c r="G584" i="54"/>
  <c r="A584" i="54"/>
  <c r="K583" i="54"/>
  <c r="J583" i="54"/>
  <c r="G583" i="54"/>
  <c r="A583" i="54"/>
  <c r="K582" i="54"/>
  <c r="J582" i="54"/>
  <c r="G582" i="54"/>
  <c r="A582" i="54"/>
  <c r="K581" i="54"/>
  <c r="J581" i="54"/>
  <c r="G581" i="54"/>
  <c r="A581" i="54"/>
  <c r="K580" i="54"/>
  <c r="J580" i="54"/>
  <c r="G580" i="54"/>
  <c r="A580" i="54"/>
  <c r="K579" i="54"/>
  <c r="J579" i="54"/>
  <c r="G579" i="54"/>
  <c r="A579" i="54"/>
  <c r="K578" i="54"/>
  <c r="J578" i="54"/>
  <c r="G578" i="54"/>
  <c r="A578" i="54"/>
  <c r="K577" i="54"/>
  <c r="J577" i="54"/>
  <c r="G577" i="54"/>
  <c r="A577" i="54"/>
  <c r="K576" i="54"/>
  <c r="J576" i="54"/>
  <c r="G576" i="54"/>
  <c r="A576" i="54"/>
  <c r="K575" i="54"/>
  <c r="J575" i="54"/>
  <c r="G575" i="54"/>
  <c r="A575" i="54"/>
  <c r="K574" i="54"/>
  <c r="J574" i="54"/>
  <c r="G574" i="54"/>
  <c r="A574" i="54"/>
  <c r="K573" i="54"/>
  <c r="J573" i="54"/>
  <c r="G573" i="54"/>
  <c r="A573" i="54"/>
  <c r="K572" i="54"/>
  <c r="J572" i="54"/>
  <c r="G572" i="54"/>
  <c r="A572" i="54"/>
  <c r="K571" i="54"/>
  <c r="J571" i="54"/>
  <c r="G571" i="54"/>
  <c r="A571" i="54"/>
  <c r="G570" i="54"/>
  <c r="A570" i="54"/>
  <c r="G569" i="54"/>
  <c r="A569" i="54"/>
  <c r="A568" i="54"/>
  <c r="A567" i="54"/>
  <c r="G566" i="54"/>
  <c r="A566" i="54"/>
  <c r="G565" i="54"/>
  <c r="A565" i="54"/>
  <c r="J564" i="54"/>
  <c r="G564" i="54"/>
  <c r="A564" i="54"/>
  <c r="J563" i="54"/>
  <c r="G563" i="54"/>
  <c r="A563" i="54"/>
  <c r="J562" i="54"/>
  <c r="G562" i="54"/>
  <c r="A562" i="54"/>
  <c r="J561" i="54"/>
  <c r="G561" i="54"/>
  <c r="A561" i="54"/>
  <c r="J560" i="54"/>
  <c r="G560" i="54"/>
  <c r="A560" i="54"/>
  <c r="K559" i="54"/>
  <c r="J559" i="54"/>
  <c r="G559" i="54"/>
  <c r="A559" i="54"/>
  <c r="K558" i="54"/>
  <c r="J558" i="54"/>
  <c r="G558" i="54"/>
  <c r="A558" i="54"/>
  <c r="K557" i="54"/>
  <c r="J557" i="54"/>
  <c r="G557" i="54"/>
  <c r="A557" i="54"/>
  <c r="J556" i="54"/>
  <c r="G556" i="54"/>
  <c r="A556" i="54"/>
  <c r="K555" i="54"/>
  <c r="J555" i="54"/>
  <c r="G555" i="54"/>
  <c r="A555" i="54"/>
  <c r="K554" i="54"/>
  <c r="J554" i="54"/>
  <c r="G554" i="54"/>
  <c r="A554" i="54"/>
  <c r="K553" i="54"/>
  <c r="J553" i="54"/>
  <c r="G553" i="54"/>
  <c r="A553" i="54"/>
  <c r="K552" i="54"/>
  <c r="J552" i="54"/>
  <c r="G552" i="54"/>
  <c r="A552" i="54"/>
  <c r="K551" i="54"/>
  <c r="J551" i="54"/>
  <c r="G551" i="54"/>
  <c r="A551" i="54"/>
  <c r="K550" i="54"/>
  <c r="J550" i="54"/>
  <c r="G550" i="54"/>
  <c r="A550" i="54"/>
  <c r="K549" i="54"/>
  <c r="J549" i="54"/>
  <c r="G549" i="54"/>
  <c r="A549" i="54"/>
  <c r="K548" i="54"/>
  <c r="J548" i="54"/>
  <c r="G548" i="54"/>
  <c r="A548" i="54"/>
  <c r="J547" i="54"/>
  <c r="G547" i="54"/>
  <c r="A547" i="54"/>
  <c r="J546" i="54"/>
  <c r="G546" i="54"/>
  <c r="A546" i="54"/>
  <c r="K545" i="54"/>
  <c r="J545" i="54"/>
  <c r="G545" i="54"/>
  <c r="A545" i="54"/>
  <c r="K544" i="54"/>
  <c r="J544" i="54"/>
  <c r="G544" i="54"/>
  <c r="A544" i="54"/>
  <c r="K543" i="54"/>
  <c r="J543" i="54"/>
  <c r="G543" i="54"/>
  <c r="A543" i="54"/>
  <c r="K542" i="54"/>
  <c r="J542" i="54"/>
  <c r="G542" i="54"/>
  <c r="A542" i="54"/>
  <c r="K541" i="54"/>
  <c r="J541" i="54"/>
  <c r="G541" i="54"/>
  <c r="A541" i="54"/>
  <c r="K540" i="54"/>
  <c r="J540" i="54"/>
  <c r="G540" i="54"/>
  <c r="A540" i="54"/>
  <c r="K539" i="54"/>
  <c r="J539" i="54"/>
  <c r="G539" i="54"/>
  <c r="A539" i="54"/>
  <c r="K538" i="54"/>
  <c r="J538" i="54"/>
  <c r="G538" i="54"/>
  <c r="A538" i="54"/>
  <c r="K537" i="54"/>
  <c r="J537" i="54"/>
  <c r="G537" i="54"/>
  <c r="A537" i="54"/>
  <c r="K536" i="54"/>
  <c r="J536" i="54"/>
  <c r="G536" i="54"/>
  <c r="A536" i="54"/>
  <c r="K535" i="54"/>
  <c r="J535" i="54"/>
  <c r="G535" i="54"/>
  <c r="A535" i="54"/>
  <c r="J534" i="54"/>
  <c r="G534" i="54"/>
  <c r="A534" i="54"/>
  <c r="K533" i="54"/>
  <c r="J533" i="54"/>
  <c r="G533" i="54"/>
  <c r="A533" i="54"/>
  <c r="K532" i="54"/>
  <c r="J532" i="54"/>
  <c r="G532" i="54"/>
  <c r="A532" i="54"/>
  <c r="K531" i="54"/>
  <c r="J531" i="54"/>
  <c r="G531" i="54"/>
  <c r="A531" i="54"/>
  <c r="K530" i="54"/>
  <c r="J530" i="54"/>
  <c r="G530" i="54"/>
  <c r="A530" i="54"/>
  <c r="K529" i="54"/>
  <c r="J529" i="54"/>
  <c r="G529" i="54"/>
  <c r="A529" i="54"/>
  <c r="K528" i="54"/>
  <c r="J528" i="54"/>
  <c r="G528" i="54"/>
  <c r="A528" i="54"/>
  <c r="K527" i="54"/>
  <c r="J527" i="54"/>
  <c r="G527" i="54"/>
  <c r="A527" i="54"/>
  <c r="K526" i="54"/>
  <c r="J526" i="54"/>
  <c r="G526" i="54"/>
  <c r="A526" i="54"/>
  <c r="K525" i="54"/>
  <c r="J525" i="54"/>
  <c r="G525" i="54"/>
  <c r="A525" i="54"/>
  <c r="K524" i="54"/>
  <c r="J524" i="54"/>
  <c r="G524" i="54"/>
  <c r="A524" i="54"/>
  <c r="K523" i="54"/>
  <c r="J523" i="54"/>
  <c r="G523" i="54"/>
  <c r="A523" i="54"/>
  <c r="K522" i="54"/>
  <c r="J522" i="54"/>
  <c r="G522" i="54"/>
  <c r="A522" i="54"/>
  <c r="K521" i="54"/>
  <c r="J521" i="54"/>
  <c r="G521" i="54"/>
  <c r="A521" i="54"/>
  <c r="K520" i="54"/>
  <c r="J520" i="54"/>
  <c r="G520" i="54"/>
  <c r="A520" i="54"/>
  <c r="K519" i="54"/>
  <c r="J519" i="54"/>
  <c r="G519" i="54"/>
  <c r="A519" i="54"/>
  <c r="K518" i="54"/>
  <c r="J518" i="54"/>
  <c r="G518" i="54"/>
  <c r="A518" i="54"/>
  <c r="K517" i="54"/>
  <c r="J517" i="54"/>
  <c r="G517" i="54"/>
  <c r="A517" i="54"/>
  <c r="K516" i="54"/>
  <c r="J516" i="54"/>
  <c r="G516" i="54"/>
  <c r="A516" i="54"/>
  <c r="K515" i="54"/>
  <c r="J515" i="54"/>
  <c r="G515" i="54"/>
  <c r="A515" i="54"/>
  <c r="K514" i="54"/>
  <c r="J514" i="54"/>
  <c r="G514" i="54"/>
  <c r="A514" i="54"/>
  <c r="K513" i="54"/>
  <c r="J513" i="54"/>
  <c r="G513" i="54"/>
  <c r="A513" i="54"/>
  <c r="K512" i="54"/>
  <c r="J512" i="54"/>
  <c r="G512" i="54"/>
  <c r="A512" i="54"/>
  <c r="K511" i="54"/>
  <c r="J511" i="54"/>
  <c r="G511" i="54"/>
  <c r="A511" i="54"/>
  <c r="K510" i="54"/>
  <c r="J510" i="54"/>
  <c r="G510" i="54"/>
  <c r="A510" i="54"/>
  <c r="K509" i="54"/>
  <c r="J509" i="54"/>
  <c r="G509" i="54"/>
  <c r="A509" i="54"/>
  <c r="K508" i="54"/>
  <c r="J508" i="54"/>
  <c r="G508" i="54"/>
  <c r="A508" i="54"/>
  <c r="K507" i="54"/>
  <c r="J507" i="54"/>
  <c r="G507" i="54"/>
  <c r="A507" i="54"/>
  <c r="K506" i="54"/>
  <c r="J506" i="54"/>
  <c r="G506" i="54"/>
  <c r="A506" i="54"/>
  <c r="K505" i="54"/>
  <c r="J505" i="54"/>
  <c r="G505" i="54"/>
  <c r="A505" i="54"/>
  <c r="K504" i="54"/>
  <c r="J504" i="54"/>
  <c r="G504" i="54"/>
  <c r="A504" i="54"/>
  <c r="K503" i="54"/>
  <c r="J503" i="54"/>
  <c r="G503" i="54"/>
  <c r="A503" i="54"/>
  <c r="K502" i="54"/>
  <c r="J502" i="54"/>
  <c r="G502" i="54"/>
  <c r="A502" i="54"/>
  <c r="K501" i="54"/>
  <c r="J501" i="54"/>
  <c r="G501" i="54"/>
  <c r="A501" i="54"/>
  <c r="K500" i="54"/>
  <c r="J500" i="54"/>
  <c r="G500" i="54"/>
  <c r="A500" i="54"/>
  <c r="K499" i="54"/>
  <c r="J499" i="54"/>
  <c r="G499" i="54"/>
  <c r="A499" i="54"/>
  <c r="K498" i="54"/>
  <c r="J498" i="54"/>
  <c r="G498" i="54"/>
  <c r="A498" i="54"/>
  <c r="K497" i="54"/>
  <c r="J497" i="54"/>
  <c r="G497" i="54"/>
  <c r="A497" i="54"/>
  <c r="K496" i="54"/>
  <c r="J496" i="54"/>
  <c r="G496" i="54"/>
  <c r="A496" i="54"/>
  <c r="K495" i="54"/>
  <c r="J495" i="54"/>
  <c r="G495" i="54"/>
  <c r="A495" i="54"/>
  <c r="K494" i="54"/>
  <c r="J494" i="54"/>
  <c r="G494" i="54"/>
  <c r="A494" i="54"/>
  <c r="K493" i="54"/>
  <c r="J493" i="54"/>
  <c r="G493" i="54"/>
  <c r="A493" i="54"/>
  <c r="K492" i="54"/>
  <c r="J492" i="54"/>
  <c r="G492" i="54"/>
  <c r="A492" i="54"/>
  <c r="K491" i="54"/>
  <c r="J491" i="54"/>
  <c r="G491" i="54"/>
  <c r="A491" i="54"/>
  <c r="K490" i="54"/>
  <c r="J490" i="54"/>
  <c r="G490" i="54"/>
  <c r="A490" i="54"/>
  <c r="K489" i="54"/>
  <c r="J489" i="54"/>
  <c r="G489" i="54"/>
  <c r="A489" i="54"/>
  <c r="K488" i="54"/>
  <c r="J488" i="54"/>
  <c r="G488" i="54"/>
  <c r="A488" i="54"/>
  <c r="K487" i="54"/>
  <c r="J487" i="54"/>
  <c r="G487" i="54"/>
  <c r="A487" i="54"/>
  <c r="K486" i="54"/>
  <c r="J486" i="54"/>
  <c r="G486" i="54"/>
  <c r="A486" i="54"/>
  <c r="K485" i="54"/>
  <c r="J485" i="54"/>
  <c r="G485" i="54"/>
  <c r="A485" i="54"/>
  <c r="K484" i="54"/>
  <c r="J484" i="54"/>
  <c r="G484" i="54"/>
  <c r="A484" i="54"/>
  <c r="K483" i="54"/>
  <c r="J483" i="54"/>
  <c r="G483" i="54"/>
  <c r="A483" i="54"/>
  <c r="K482" i="54"/>
  <c r="J482" i="54"/>
  <c r="G482" i="54"/>
  <c r="A482" i="54"/>
  <c r="K481" i="54"/>
  <c r="J481" i="54"/>
  <c r="G481" i="54"/>
  <c r="A481" i="54"/>
  <c r="K480" i="54"/>
  <c r="J480" i="54"/>
  <c r="G480" i="54"/>
  <c r="A480" i="54"/>
  <c r="K479" i="54"/>
  <c r="J479" i="54"/>
  <c r="G479" i="54"/>
  <c r="A479" i="54"/>
  <c r="K478" i="54"/>
  <c r="J478" i="54"/>
  <c r="G478" i="54"/>
  <c r="A478" i="54"/>
  <c r="K477" i="54"/>
  <c r="J477" i="54"/>
  <c r="G477" i="54"/>
  <c r="A477" i="54"/>
  <c r="K476" i="54"/>
  <c r="J476" i="54"/>
  <c r="G476" i="54"/>
  <c r="A476" i="54"/>
  <c r="K475" i="54"/>
  <c r="J475" i="54"/>
  <c r="G475" i="54"/>
  <c r="A475" i="54"/>
  <c r="K474" i="54"/>
  <c r="J474" i="54"/>
  <c r="G474" i="54"/>
  <c r="A474" i="54"/>
  <c r="K473" i="54"/>
  <c r="J473" i="54"/>
  <c r="G473" i="54"/>
  <c r="A473" i="54"/>
  <c r="K472" i="54"/>
  <c r="J472" i="54"/>
  <c r="G472" i="54"/>
  <c r="A472" i="54"/>
  <c r="K471" i="54"/>
  <c r="J471" i="54"/>
  <c r="G471" i="54"/>
  <c r="A471" i="54"/>
  <c r="K470" i="54"/>
  <c r="J470" i="54"/>
  <c r="G470" i="54"/>
  <c r="A470" i="54"/>
  <c r="K469" i="54"/>
  <c r="J469" i="54"/>
  <c r="G469" i="54"/>
  <c r="A469" i="54"/>
  <c r="K468" i="54"/>
  <c r="J468" i="54"/>
  <c r="G468" i="54"/>
  <c r="A468" i="54"/>
  <c r="K467" i="54"/>
  <c r="J467" i="54"/>
  <c r="G467" i="54"/>
  <c r="A467" i="54"/>
  <c r="K466" i="54"/>
  <c r="J466" i="54"/>
  <c r="G466" i="54"/>
  <c r="A466" i="54"/>
  <c r="K465" i="54"/>
  <c r="J465" i="54"/>
  <c r="G465" i="54"/>
  <c r="A465" i="54"/>
  <c r="K464" i="54"/>
  <c r="J464" i="54"/>
  <c r="G464" i="54"/>
  <c r="A464" i="54"/>
  <c r="K463" i="54"/>
  <c r="J463" i="54"/>
  <c r="G463" i="54"/>
  <c r="A463" i="54"/>
  <c r="K462" i="54"/>
  <c r="J462" i="54"/>
  <c r="G462" i="54"/>
  <c r="A462" i="54"/>
  <c r="K461" i="54"/>
  <c r="J461" i="54"/>
  <c r="G461" i="54"/>
  <c r="A461" i="54"/>
  <c r="K460" i="54"/>
  <c r="J460" i="54"/>
  <c r="G460" i="54"/>
  <c r="A460" i="54"/>
  <c r="K459" i="54"/>
  <c r="J459" i="54"/>
  <c r="G459" i="54"/>
  <c r="A459" i="54"/>
  <c r="K458" i="54"/>
  <c r="J458" i="54"/>
  <c r="G458" i="54"/>
  <c r="A458" i="54"/>
  <c r="K457" i="54"/>
  <c r="J457" i="54"/>
  <c r="G457" i="54"/>
  <c r="A457" i="54"/>
  <c r="K456" i="54"/>
  <c r="J456" i="54"/>
  <c r="G456" i="54"/>
  <c r="A456" i="54"/>
  <c r="K455" i="54"/>
  <c r="J455" i="54"/>
  <c r="G455" i="54"/>
  <c r="A455" i="54"/>
  <c r="K454" i="54"/>
  <c r="J454" i="54"/>
  <c r="G454" i="54"/>
  <c r="A454" i="54"/>
  <c r="K453" i="54"/>
  <c r="J453" i="54"/>
  <c r="G453" i="54"/>
  <c r="A453" i="54"/>
  <c r="K452" i="54"/>
  <c r="J452" i="54"/>
  <c r="G452" i="54"/>
  <c r="A452" i="54"/>
  <c r="K451" i="54"/>
  <c r="J451" i="54"/>
  <c r="G451" i="54"/>
  <c r="A451" i="54"/>
  <c r="K450" i="54"/>
  <c r="J450" i="54"/>
  <c r="G450" i="54"/>
  <c r="A450" i="54"/>
  <c r="K449" i="54"/>
  <c r="J449" i="54"/>
  <c r="G449" i="54"/>
  <c r="A449" i="54"/>
  <c r="K448" i="54"/>
  <c r="J448" i="54"/>
  <c r="G448" i="54"/>
  <c r="A448" i="54"/>
  <c r="K447" i="54"/>
  <c r="J447" i="54"/>
  <c r="G447" i="54"/>
  <c r="A447" i="54"/>
  <c r="K446" i="54"/>
  <c r="J446" i="54"/>
  <c r="G446" i="54"/>
  <c r="A446" i="54"/>
  <c r="K445" i="54"/>
  <c r="J445" i="54"/>
  <c r="G445" i="54"/>
  <c r="A445" i="54"/>
  <c r="K444" i="54"/>
  <c r="J444" i="54"/>
  <c r="G444" i="54"/>
  <c r="A444" i="54"/>
  <c r="K443" i="54"/>
  <c r="J443" i="54"/>
  <c r="G443" i="54"/>
  <c r="A443" i="54"/>
  <c r="K442" i="54"/>
  <c r="J442" i="54"/>
  <c r="G442" i="54"/>
  <c r="A442" i="54"/>
  <c r="K441" i="54"/>
  <c r="J441" i="54"/>
  <c r="G441" i="54"/>
  <c r="A441" i="54"/>
  <c r="K440" i="54"/>
  <c r="J440" i="54"/>
  <c r="G440" i="54"/>
  <c r="A440" i="54"/>
  <c r="K439" i="54"/>
  <c r="J439" i="54"/>
  <c r="G439" i="54"/>
  <c r="A439" i="54"/>
  <c r="K438" i="54"/>
  <c r="J438" i="54"/>
  <c r="G438" i="54"/>
  <c r="A438" i="54"/>
  <c r="K437" i="54"/>
  <c r="J437" i="54"/>
  <c r="G437" i="54"/>
  <c r="A437" i="54"/>
  <c r="K436" i="54"/>
  <c r="J436" i="54"/>
  <c r="G436" i="54"/>
  <c r="A436" i="54"/>
  <c r="K435" i="54"/>
  <c r="J435" i="54"/>
  <c r="G435" i="54"/>
  <c r="A435" i="54"/>
  <c r="K434" i="54"/>
  <c r="J434" i="54"/>
  <c r="G434" i="54"/>
  <c r="A434" i="54"/>
  <c r="K433" i="54"/>
  <c r="J433" i="54"/>
  <c r="G433" i="54"/>
  <c r="A433" i="54"/>
  <c r="K432" i="54"/>
  <c r="J432" i="54"/>
  <c r="G432" i="54"/>
  <c r="A432" i="54"/>
  <c r="K431" i="54"/>
  <c r="J431" i="54"/>
  <c r="G431" i="54"/>
  <c r="A431" i="54"/>
  <c r="K430" i="54"/>
  <c r="J430" i="54"/>
  <c r="G430" i="54"/>
  <c r="A430" i="54"/>
  <c r="K429" i="54"/>
  <c r="J429" i="54"/>
  <c r="G429" i="54"/>
  <c r="A429" i="54"/>
  <c r="K428" i="54"/>
  <c r="J428" i="54"/>
  <c r="G428" i="54"/>
  <c r="A428" i="54"/>
  <c r="K427" i="54"/>
  <c r="J427" i="54"/>
  <c r="G427" i="54"/>
  <c r="A427" i="54"/>
  <c r="K426" i="54"/>
  <c r="J426" i="54"/>
  <c r="G426" i="54"/>
  <c r="A426" i="54"/>
  <c r="K425" i="54"/>
  <c r="J425" i="54"/>
  <c r="G425" i="54"/>
  <c r="A425" i="54"/>
  <c r="K424" i="54"/>
  <c r="J424" i="54"/>
  <c r="G424" i="54"/>
  <c r="A424" i="54"/>
  <c r="K423" i="54"/>
  <c r="J423" i="54"/>
  <c r="G423" i="54"/>
  <c r="A423" i="54"/>
  <c r="K422" i="54"/>
  <c r="J422" i="54"/>
  <c r="G422" i="54"/>
  <c r="A422" i="54"/>
  <c r="K421" i="54"/>
  <c r="J421" i="54"/>
  <c r="G421" i="54"/>
  <c r="A421" i="54"/>
  <c r="K420" i="54"/>
  <c r="J420" i="54"/>
  <c r="G420" i="54"/>
  <c r="A420" i="54"/>
  <c r="K419" i="54"/>
  <c r="J419" i="54"/>
  <c r="G419" i="54"/>
  <c r="A419" i="54"/>
  <c r="K418" i="54"/>
  <c r="J418" i="54"/>
  <c r="G418" i="54"/>
  <c r="A418" i="54"/>
  <c r="K417" i="54"/>
  <c r="J417" i="54"/>
  <c r="G417" i="54"/>
  <c r="A417" i="54"/>
  <c r="K416" i="54"/>
  <c r="J416" i="54"/>
  <c r="G416" i="54"/>
  <c r="A416" i="54"/>
  <c r="K415" i="54"/>
  <c r="J415" i="54"/>
  <c r="G415" i="54"/>
  <c r="A415" i="54"/>
  <c r="K414" i="54"/>
  <c r="J414" i="54"/>
  <c r="G414" i="54"/>
  <c r="A414" i="54"/>
  <c r="K413" i="54"/>
  <c r="J413" i="54"/>
  <c r="G413" i="54"/>
  <c r="A413" i="54"/>
  <c r="K412" i="54"/>
  <c r="J412" i="54"/>
  <c r="G412" i="54"/>
  <c r="A412" i="54"/>
  <c r="K411" i="54"/>
  <c r="J411" i="54"/>
  <c r="G411" i="54"/>
  <c r="A411" i="54"/>
  <c r="K410" i="54"/>
  <c r="J410" i="54"/>
  <c r="G410" i="54"/>
  <c r="A410" i="54"/>
  <c r="K409" i="54"/>
  <c r="J409" i="54"/>
  <c r="G409" i="54"/>
  <c r="A409" i="54"/>
  <c r="K408" i="54"/>
  <c r="J408" i="54"/>
  <c r="G408" i="54"/>
  <c r="A408" i="54"/>
  <c r="K407" i="54"/>
  <c r="J407" i="54"/>
  <c r="G407" i="54"/>
  <c r="A407" i="54"/>
  <c r="K406" i="54"/>
  <c r="J406" i="54"/>
  <c r="G406" i="54"/>
  <c r="A406" i="54"/>
  <c r="K405" i="54"/>
  <c r="J405" i="54"/>
  <c r="G405" i="54"/>
  <c r="A405" i="54"/>
  <c r="K404" i="54"/>
  <c r="J404" i="54"/>
  <c r="G404" i="54"/>
  <c r="A404" i="54"/>
  <c r="K403" i="54"/>
  <c r="J403" i="54"/>
  <c r="G403" i="54"/>
  <c r="A403" i="54"/>
  <c r="K402" i="54"/>
  <c r="J402" i="54"/>
  <c r="G402" i="54"/>
  <c r="A402" i="54"/>
  <c r="K401" i="54"/>
  <c r="J401" i="54"/>
  <c r="G401" i="54"/>
  <c r="A401" i="54"/>
  <c r="K400" i="54"/>
  <c r="J400" i="54"/>
  <c r="G400" i="54"/>
  <c r="A400" i="54"/>
  <c r="K399" i="54"/>
  <c r="J399" i="54"/>
  <c r="G399" i="54"/>
  <c r="A399" i="54"/>
  <c r="K398" i="54"/>
  <c r="J398" i="54"/>
  <c r="G398" i="54"/>
  <c r="A398" i="54"/>
  <c r="K397" i="54"/>
  <c r="J397" i="54"/>
  <c r="G397" i="54"/>
  <c r="A397" i="54"/>
  <c r="K396" i="54"/>
  <c r="J396" i="54"/>
  <c r="G396" i="54"/>
  <c r="A396" i="54"/>
  <c r="K395" i="54"/>
  <c r="J395" i="54"/>
  <c r="G395" i="54"/>
  <c r="A395" i="54"/>
  <c r="K394" i="54"/>
  <c r="J394" i="54"/>
  <c r="G394" i="54"/>
  <c r="A394" i="54"/>
  <c r="K393" i="54"/>
  <c r="J393" i="54"/>
  <c r="G393" i="54"/>
  <c r="A393" i="54"/>
  <c r="K392" i="54"/>
  <c r="J392" i="54"/>
  <c r="G392" i="54"/>
  <c r="A392" i="54"/>
  <c r="K391" i="54"/>
  <c r="J391" i="54"/>
  <c r="G391" i="54"/>
  <c r="A391" i="54"/>
  <c r="K390" i="54"/>
  <c r="J390" i="54"/>
  <c r="G390" i="54"/>
  <c r="A390" i="54"/>
  <c r="K389" i="54"/>
  <c r="J389" i="54"/>
  <c r="G389" i="54"/>
  <c r="A389" i="54"/>
  <c r="K388" i="54"/>
  <c r="J388" i="54"/>
  <c r="G388" i="54"/>
  <c r="A388" i="54"/>
  <c r="K387" i="54"/>
  <c r="J387" i="54"/>
  <c r="G387" i="54"/>
  <c r="A387" i="54"/>
  <c r="K386" i="54"/>
  <c r="J386" i="54"/>
  <c r="G386" i="54"/>
  <c r="A386" i="54"/>
  <c r="K385" i="54"/>
  <c r="J385" i="54"/>
  <c r="G385" i="54"/>
  <c r="A385" i="54"/>
  <c r="K384" i="54"/>
  <c r="J384" i="54"/>
  <c r="G384" i="54"/>
  <c r="A384" i="54"/>
  <c r="K383" i="54"/>
  <c r="J383" i="54"/>
  <c r="G383" i="54"/>
  <c r="A383" i="54"/>
  <c r="K382" i="54"/>
  <c r="J382" i="54"/>
  <c r="G382" i="54"/>
  <c r="A382" i="54"/>
  <c r="K381" i="54"/>
  <c r="J381" i="54"/>
  <c r="G381" i="54"/>
  <c r="A381" i="54"/>
  <c r="K380" i="54"/>
  <c r="J380" i="54"/>
  <c r="G380" i="54"/>
  <c r="A380" i="54"/>
  <c r="K379" i="54"/>
  <c r="J379" i="54"/>
  <c r="G379" i="54"/>
  <c r="A379" i="54"/>
  <c r="K378" i="54"/>
  <c r="J378" i="54"/>
  <c r="G378" i="54"/>
  <c r="A378" i="54"/>
  <c r="K377" i="54"/>
  <c r="J377" i="54"/>
  <c r="G377" i="54"/>
  <c r="A377" i="54"/>
  <c r="K376" i="54"/>
  <c r="J376" i="54"/>
  <c r="G376" i="54"/>
  <c r="A376" i="54"/>
  <c r="K375" i="54"/>
  <c r="J375" i="54"/>
  <c r="G375" i="54"/>
  <c r="A375" i="54"/>
  <c r="K374" i="54"/>
  <c r="J374" i="54"/>
  <c r="G374" i="54"/>
  <c r="A374" i="54"/>
  <c r="K373" i="54"/>
  <c r="J373" i="54"/>
  <c r="G373" i="54"/>
  <c r="A373" i="54"/>
  <c r="K372" i="54"/>
  <c r="J372" i="54"/>
  <c r="G372" i="54"/>
  <c r="A372" i="54"/>
  <c r="K371" i="54"/>
  <c r="J371" i="54"/>
  <c r="G371" i="54"/>
  <c r="A371" i="54"/>
  <c r="K370" i="54"/>
  <c r="J370" i="54"/>
  <c r="G370" i="54"/>
  <c r="A370" i="54"/>
  <c r="K369" i="54"/>
  <c r="J369" i="54"/>
  <c r="G369" i="54"/>
  <c r="A369" i="54"/>
  <c r="K368" i="54"/>
  <c r="J368" i="54"/>
  <c r="G368" i="54"/>
  <c r="A368" i="54"/>
  <c r="K367" i="54"/>
  <c r="J367" i="54"/>
  <c r="G367" i="54"/>
  <c r="A367" i="54"/>
  <c r="K366" i="54"/>
  <c r="J366" i="54"/>
  <c r="G366" i="54"/>
  <c r="A366" i="54"/>
  <c r="K365" i="54"/>
  <c r="J365" i="54"/>
  <c r="G365" i="54"/>
  <c r="A365" i="54"/>
  <c r="K364" i="54"/>
  <c r="J364" i="54"/>
  <c r="G364" i="54"/>
  <c r="A364" i="54"/>
  <c r="K363" i="54"/>
  <c r="J363" i="54"/>
  <c r="G363" i="54"/>
  <c r="A363" i="54"/>
  <c r="K362" i="54"/>
  <c r="J362" i="54"/>
  <c r="G362" i="54"/>
  <c r="A362" i="54"/>
  <c r="K361" i="54"/>
  <c r="J361" i="54"/>
  <c r="G361" i="54"/>
  <c r="A361" i="54"/>
  <c r="K360" i="54"/>
  <c r="J360" i="54"/>
  <c r="G360" i="54"/>
  <c r="A360" i="54"/>
  <c r="K359" i="54"/>
  <c r="J359" i="54"/>
  <c r="G359" i="54"/>
  <c r="A359" i="54"/>
  <c r="K358" i="54"/>
  <c r="J358" i="54"/>
  <c r="G358" i="54"/>
  <c r="A358" i="54"/>
  <c r="K357" i="54"/>
  <c r="J357" i="54"/>
  <c r="G357" i="54"/>
  <c r="A357" i="54"/>
  <c r="K356" i="54"/>
  <c r="J356" i="54"/>
  <c r="G356" i="54"/>
  <c r="A356" i="54"/>
  <c r="K355" i="54"/>
  <c r="J355" i="54"/>
  <c r="G355" i="54"/>
  <c r="A355" i="54"/>
  <c r="K354" i="54"/>
  <c r="J354" i="54"/>
  <c r="G354" i="54"/>
  <c r="A354" i="54"/>
  <c r="K353" i="54"/>
  <c r="J353" i="54"/>
  <c r="G353" i="54"/>
  <c r="A353" i="54"/>
  <c r="K352" i="54"/>
  <c r="J352" i="54"/>
  <c r="G352" i="54"/>
  <c r="A352" i="54"/>
  <c r="K351" i="54"/>
  <c r="J351" i="54"/>
  <c r="G351" i="54"/>
  <c r="A351" i="54"/>
  <c r="K350" i="54"/>
  <c r="J350" i="54"/>
  <c r="G350" i="54"/>
  <c r="A350" i="54"/>
  <c r="K349" i="54"/>
  <c r="J349" i="54"/>
  <c r="G349" i="54"/>
  <c r="A349" i="54"/>
  <c r="K348" i="54"/>
  <c r="J348" i="54"/>
  <c r="G348" i="54"/>
  <c r="A348" i="54"/>
  <c r="K347" i="54"/>
  <c r="J347" i="54"/>
  <c r="G347" i="54"/>
  <c r="A347" i="54"/>
  <c r="K346" i="54"/>
  <c r="J346" i="54"/>
  <c r="G346" i="54"/>
  <c r="A346" i="54"/>
  <c r="K345" i="54"/>
  <c r="J345" i="54"/>
  <c r="G345" i="54"/>
  <c r="A345" i="54"/>
  <c r="K344" i="54"/>
  <c r="J344" i="54"/>
  <c r="G344" i="54"/>
  <c r="A344" i="54"/>
  <c r="K343" i="54"/>
  <c r="J343" i="54"/>
  <c r="G343" i="54"/>
  <c r="A343" i="54"/>
  <c r="K342" i="54"/>
  <c r="J342" i="54"/>
  <c r="G342" i="54"/>
  <c r="A342" i="54"/>
  <c r="K341" i="54"/>
  <c r="J341" i="54"/>
  <c r="G341" i="54"/>
  <c r="A341" i="54"/>
  <c r="K340" i="54"/>
  <c r="J340" i="54"/>
  <c r="G340" i="54"/>
  <c r="A340" i="54"/>
  <c r="K339" i="54"/>
  <c r="J339" i="54"/>
  <c r="G339" i="54"/>
  <c r="A339" i="54"/>
  <c r="K338" i="54"/>
  <c r="J338" i="54"/>
  <c r="G338" i="54"/>
  <c r="A338" i="54"/>
  <c r="K337" i="54"/>
  <c r="J337" i="54"/>
  <c r="G337" i="54"/>
  <c r="A337" i="54"/>
  <c r="K336" i="54"/>
  <c r="J336" i="54"/>
  <c r="G336" i="54"/>
  <c r="A336" i="54"/>
  <c r="K335" i="54"/>
  <c r="J335" i="54"/>
  <c r="G335" i="54"/>
  <c r="A335" i="54"/>
  <c r="K334" i="54"/>
  <c r="J334" i="54"/>
  <c r="G334" i="54"/>
  <c r="A334" i="54"/>
  <c r="K333" i="54"/>
  <c r="J333" i="54"/>
  <c r="G333" i="54"/>
  <c r="A333" i="54"/>
  <c r="K332" i="54"/>
  <c r="J332" i="54"/>
  <c r="G332" i="54"/>
  <c r="A332" i="54"/>
  <c r="K331" i="54"/>
  <c r="J331" i="54"/>
  <c r="G331" i="54"/>
  <c r="A331" i="54"/>
  <c r="K330" i="54"/>
  <c r="J330" i="54"/>
  <c r="G330" i="54"/>
  <c r="A330" i="54"/>
  <c r="K329" i="54"/>
  <c r="J329" i="54"/>
  <c r="G329" i="54"/>
  <c r="A329" i="54"/>
  <c r="K328" i="54"/>
  <c r="J328" i="54"/>
  <c r="G328" i="54"/>
  <c r="A328" i="54"/>
  <c r="K327" i="54"/>
  <c r="J327" i="54"/>
  <c r="G327" i="54"/>
  <c r="A327" i="54"/>
  <c r="K326" i="54"/>
  <c r="J326" i="54"/>
  <c r="G326" i="54"/>
  <c r="A326" i="54"/>
  <c r="K325" i="54"/>
  <c r="J325" i="54"/>
  <c r="G325" i="54"/>
  <c r="A325" i="54"/>
  <c r="K324" i="54"/>
  <c r="J324" i="54"/>
  <c r="G324" i="54"/>
  <c r="A324" i="54"/>
  <c r="K323" i="54"/>
  <c r="J323" i="54"/>
  <c r="G323" i="54"/>
  <c r="A323" i="54"/>
  <c r="K322" i="54"/>
  <c r="J322" i="54"/>
  <c r="G322" i="54"/>
  <c r="A322" i="54"/>
  <c r="K321" i="54"/>
  <c r="J321" i="54"/>
  <c r="G321" i="54"/>
  <c r="A321" i="54"/>
  <c r="K320" i="54"/>
  <c r="J320" i="54"/>
  <c r="G320" i="54"/>
  <c r="A320" i="54"/>
  <c r="K319" i="54"/>
  <c r="J319" i="54"/>
  <c r="G319" i="54"/>
  <c r="A319" i="54"/>
  <c r="K318" i="54"/>
  <c r="J318" i="54"/>
  <c r="G318" i="54"/>
  <c r="A318" i="54"/>
  <c r="K317" i="54"/>
  <c r="J317" i="54"/>
  <c r="G317" i="54"/>
  <c r="A317" i="54"/>
  <c r="K316" i="54"/>
  <c r="J316" i="54"/>
  <c r="G316" i="54"/>
  <c r="A316" i="54"/>
  <c r="K315" i="54"/>
  <c r="J315" i="54"/>
  <c r="G315" i="54"/>
  <c r="A315" i="54"/>
  <c r="K314" i="54"/>
  <c r="J314" i="54"/>
  <c r="G314" i="54"/>
  <c r="K313" i="54"/>
  <c r="J313" i="54"/>
  <c r="G313" i="54"/>
  <c r="K312" i="54"/>
  <c r="J312" i="54"/>
  <c r="G312" i="54"/>
  <c r="K311" i="54"/>
  <c r="J311" i="54"/>
  <c r="G311" i="54"/>
  <c r="K310" i="54"/>
  <c r="J310" i="54"/>
  <c r="G310" i="54"/>
  <c r="K309" i="54"/>
  <c r="J309" i="54"/>
  <c r="G309" i="54"/>
  <c r="K308" i="54"/>
  <c r="J308" i="54"/>
  <c r="G308" i="54"/>
  <c r="K307" i="54"/>
  <c r="J307" i="54"/>
  <c r="G307" i="54"/>
  <c r="K306" i="54"/>
  <c r="J306" i="54"/>
  <c r="G306" i="54"/>
  <c r="K305" i="54"/>
  <c r="J305" i="54"/>
  <c r="G305" i="54"/>
  <c r="K304" i="54"/>
  <c r="J304" i="54"/>
  <c r="G304" i="54"/>
  <c r="K303" i="54"/>
  <c r="J303" i="54"/>
  <c r="G303" i="54"/>
  <c r="J302" i="54"/>
  <c r="G302" i="54"/>
  <c r="K301" i="54"/>
  <c r="J301" i="54"/>
  <c r="G301" i="54"/>
  <c r="K300" i="54"/>
  <c r="J300" i="54"/>
  <c r="G300" i="54"/>
  <c r="K299" i="54"/>
  <c r="J299" i="54"/>
  <c r="G299" i="54"/>
  <c r="K298" i="54"/>
  <c r="J298" i="54"/>
  <c r="G298" i="54"/>
  <c r="K297" i="54"/>
  <c r="J297" i="54"/>
  <c r="G297" i="54"/>
  <c r="K296" i="54"/>
  <c r="J296" i="54"/>
  <c r="G296" i="54"/>
  <c r="K295" i="54"/>
  <c r="J295" i="54"/>
  <c r="G295" i="54"/>
  <c r="K294" i="54"/>
  <c r="J294" i="54"/>
  <c r="G294" i="54"/>
  <c r="K293" i="54"/>
  <c r="J293" i="54"/>
  <c r="G293" i="54"/>
  <c r="K292" i="54"/>
  <c r="J292" i="54"/>
  <c r="G292" i="54"/>
  <c r="K291" i="54"/>
  <c r="J291" i="54"/>
  <c r="G291" i="54"/>
  <c r="K290" i="54"/>
  <c r="J290" i="54"/>
  <c r="G290" i="54"/>
  <c r="K289" i="54"/>
  <c r="J289" i="54"/>
  <c r="G289" i="54"/>
  <c r="A289" i="54"/>
  <c r="K288" i="54"/>
  <c r="J288" i="54"/>
  <c r="G288" i="54"/>
  <c r="A288" i="54"/>
  <c r="K287" i="54"/>
  <c r="J287" i="54"/>
  <c r="G287" i="54"/>
  <c r="A287" i="54"/>
  <c r="K286" i="54"/>
  <c r="J286" i="54"/>
  <c r="G286" i="54"/>
  <c r="A286" i="54"/>
  <c r="K285" i="54"/>
  <c r="J285" i="54"/>
  <c r="G285" i="54"/>
  <c r="A285" i="54"/>
  <c r="K284" i="54"/>
  <c r="J284" i="54"/>
  <c r="G284" i="54"/>
  <c r="A284" i="54"/>
  <c r="K283" i="54"/>
  <c r="J283" i="54"/>
  <c r="G283" i="54"/>
  <c r="A283" i="54"/>
  <c r="K282" i="54"/>
  <c r="J282" i="54"/>
  <c r="G282" i="54"/>
  <c r="A282" i="54"/>
  <c r="K281" i="54"/>
  <c r="J281" i="54"/>
  <c r="G281" i="54"/>
  <c r="A281" i="54"/>
  <c r="K280" i="54"/>
  <c r="J280" i="54"/>
  <c r="G280" i="54"/>
  <c r="A280" i="54"/>
  <c r="K279" i="54"/>
  <c r="J279" i="54"/>
  <c r="G279" i="54"/>
  <c r="A279" i="54"/>
  <c r="K278" i="54"/>
  <c r="J278" i="54"/>
  <c r="G278" i="54"/>
  <c r="A278" i="54"/>
  <c r="K277" i="54"/>
  <c r="J277" i="54"/>
  <c r="G277" i="54"/>
  <c r="A277" i="54"/>
  <c r="K276" i="54"/>
  <c r="J276" i="54"/>
  <c r="G276" i="54"/>
  <c r="A276" i="54"/>
  <c r="K275" i="54"/>
  <c r="J275" i="54"/>
  <c r="G275" i="54"/>
  <c r="A275" i="54"/>
  <c r="K274" i="54"/>
  <c r="J274" i="54"/>
  <c r="G274" i="54"/>
  <c r="A274" i="54"/>
  <c r="K273" i="54"/>
  <c r="J273" i="54"/>
  <c r="G273" i="54"/>
  <c r="A273" i="54"/>
  <c r="K272" i="54"/>
  <c r="J272" i="54"/>
  <c r="G272" i="54"/>
  <c r="A272" i="54"/>
  <c r="K271" i="54"/>
  <c r="J271" i="54"/>
  <c r="G271" i="54"/>
  <c r="A271" i="54"/>
  <c r="K270" i="54"/>
  <c r="J270" i="54"/>
  <c r="G270" i="54"/>
  <c r="A270" i="54"/>
  <c r="K269" i="54"/>
  <c r="J269" i="54"/>
  <c r="G269" i="54"/>
  <c r="A269" i="54"/>
  <c r="K268" i="54"/>
  <c r="J268" i="54"/>
  <c r="G268" i="54"/>
  <c r="A268" i="54"/>
  <c r="K267" i="54"/>
  <c r="J267" i="54"/>
  <c r="G267" i="54"/>
  <c r="A267" i="54"/>
  <c r="K266" i="54"/>
  <c r="J266" i="54"/>
  <c r="G266" i="54"/>
  <c r="A266" i="54"/>
  <c r="K265" i="54"/>
  <c r="J265" i="54"/>
  <c r="G265" i="54"/>
  <c r="A265" i="54"/>
  <c r="K264" i="54"/>
  <c r="J264" i="54"/>
  <c r="G264" i="54"/>
  <c r="A264" i="54"/>
  <c r="K263" i="54"/>
  <c r="J263" i="54"/>
  <c r="G263" i="54"/>
  <c r="A263" i="54"/>
  <c r="K262" i="54"/>
  <c r="J262" i="54"/>
  <c r="G262" i="54"/>
  <c r="A262" i="54"/>
  <c r="K261" i="54"/>
  <c r="J261" i="54"/>
  <c r="G261" i="54"/>
  <c r="A261" i="54"/>
  <c r="K260" i="54"/>
  <c r="J260" i="54"/>
  <c r="G260" i="54"/>
  <c r="A260" i="54"/>
  <c r="K259" i="54"/>
  <c r="J259" i="54"/>
  <c r="G259" i="54"/>
  <c r="A259" i="54"/>
  <c r="J258" i="54"/>
  <c r="G258" i="54"/>
  <c r="A258" i="54"/>
  <c r="J257" i="54"/>
  <c r="G257" i="54"/>
  <c r="A257" i="54"/>
  <c r="J256" i="54"/>
  <c r="G256" i="54"/>
  <c r="A256" i="54"/>
  <c r="J255" i="54"/>
  <c r="G255" i="54"/>
  <c r="A255" i="54"/>
  <c r="J254" i="54"/>
  <c r="G254" i="54"/>
  <c r="A254" i="54"/>
  <c r="J253" i="54"/>
  <c r="G253" i="54"/>
  <c r="A253" i="54"/>
  <c r="J252" i="54"/>
  <c r="G252" i="54"/>
  <c r="A252" i="54"/>
  <c r="J251" i="54"/>
  <c r="G251" i="54"/>
  <c r="A251" i="54"/>
  <c r="J250" i="54"/>
  <c r="A250" i="54"/>
  <c r="J249" i="54"/>
  <c r="A249" i="54"/>
  <c r="J248" i="54"/>
  <c r="A248" i="54"/>
  <c r="J247" i="54"/>
  <c r="A247" i="54"/>
  <c r="J246" i="54"/>
  <c r="A246" i="54"/>
  <c r="J245" i="54"/>
  <c r="A245" i="54"/>
  <c r="J244" i="54"/>
  <c r="A244" i="54"/>
  <c r="J243" i="54"/>
  <c r="A243" i="54"/>
  <c r="J242" i="54"/>
  <c r="A242" i="54"/>
  <c r="J241" i="54"/>
  <c r="A241" i="54"/>
  <c r="J240" i="54"/>
  <c r="A240" i="54"/>
  <c r="J239" i="54"/>
  <c r="A239" i="54"/>
  <c r="J238" i="54"/>
  <c r="A238" i="54"/>
  <c r="J237" i="54"/>
  <c r="A237" i="54"/>
  <c r="J236" i="54"/>
  <c r="A236" i="54"/>
  <c r="J235" i="54"/>
  <c r="A235" i="54"/>
  <c r="J234" i="54"/>
  <c r="A234" i="54"/>
  <c r="J233" i="54"/>
  <c r="A233" i="54"/>
  <c r="J232" i="54"/>
  <c r="A232" i="54"/>
  <c r="J231" i="54"/>
  <c r="A231" i="54"/>
  <c r="J230" i="54"/>
  <c r="A230" i="54"/>
  <c r="J229" i="54"/>
  <c r="A229" i="54"/>
  <c r="J228" i="54"/>
  <c r="A228" i="54"/>
  <c r="J227" i="54"/>
  <c r="A227" i="54"/>
  <c r="J226" i="54"/>
  <c r="G226" i="54"/>
  <c r="A226" i="54"/>
  <c r="J225" i="54"/>
  <c r="G225" i="54"/>
  <c r="A225" i="54"/>
  <c r="J224" i="54"/>
  <c r="G224" i="54"/>
  <c r="A224" i="54"/>
  <c r="J223" i="54"/>
  <c r="G223" i="54"/>
  <c r="A223" i="54"/>
  <c r="J222" i="54"/>
  <c r="G222" i="54"/>
  <c r="A222" i="54"/>
  <c r="J221" i="54"/>
  <c r="G221" i="54"/>
  <c r="A221" i="54"/>
  <c r="J220" i="54"/>
  <c r="G220" i="54"/>
  <c r="A220" i="54"/>
  <c r="J219" i="54"/>
  <c r="G219" i="54"/>
  <c r="A219" i="54"/>
  <c r="J218" i="54"/>
  <c r="G218" i="54"/>
  <c r="A218" i="54"/>
  <c r="J217" i="54"/>
  <c r="G217" i="54"/>
  <c r="A217" i="54"/>
  <c r="J216" i="54"/>
  <c r="G216" i="54"/>
  <c r="A216" i="54"/>
  <c r="J215" i="54"/>
  <c r="G215" i="54"/>
  <c r="A215" i="54"/>
  <c r="J214" i="54"/>
  <c r="G214" i="54"/>
  <c r="A214" i="54"/>
  <c r="J213" i="54"/>
  <c r="G213" i="54"/>
  <c r="A213" i="54"/>
  <c r="K212" i="54"/>
  <c r="J212" i="54"/>
  <c r="G212" i="54"/>
  <c r="A212" i="54"/>
  <c r="K211" i="54"/>
  <c r="J211" i="54"/>
  <c r="G211" i="54"/>
  <c r="A211" i="54"/>
  <c r="K210" i="54"/>
  <c r="J210" i="54"/>
  <c r="G210" i="54"/>
  <c r="A210" i="54"/>
  <c r="K209" i="54"/>
  <c r="J209" i="54"/>
  <c r="G209" i="54"/>
  <c r="A209" i="54"/>
  <c r="K208" i="54"/>
  <c r="J208" i="54"/>
  <c r="G208" i="54"/>
  <c r="A208" i="54"/>
  <c r="K207" i="54"/>
  <c r="J207" i="54"/>
  <c r="G207" i="54"/>
  <c r="A207" i="54"/>
  <c r="K206" i="54"/>
  <c r="J206" i="54"/>
  <c r="G206" i="54"/>
  <c r="A206" i="54"/>
  <c r="K205" i="54"/>
  <c r="J205" i="54"/>
  <c r="G205" i="54"/>
  <c r="A205" i="54"/>
  <c r="K204" i="54"/>
  <c r="J204" i="54"/>
  <c r="G204" i="54"/>
  <c r="A204" i="54"/>
  <c r="K203" i="54"/>
  <c r="J203" i="54"/>
  <c r="G203" i="54"/>
  <c r="A203" i="54"/>
  <c r="K202" i="54"/>
  <c r="J202" i="54"/>
  <c r="G202" i="54"/>
  <c r="A202" i="54"/>
  <c r="K201" i="54"/>
  <c r="J201" i="54"/>
  <c r="G201" i="54"/>
  <c r="A201" i="54"/>
  <c r="K200" i="54"/>
  <c r="J200" i="54"/>
  <c r="G200" i="54"/>
  <c r="A200" i="54"/>
  <c r="K199" i="54"/>
  <c r="J199" i="54"/>
  <c r="G199" i="54"/>
  <c r="A199" i="54"/>
  <c r="K198" i="54"/>
  <c r="J198" i="54"/>
  <c r="G198" i="54"/>
  <c r="A198" i="54"/>
  <c r="K197" i="54"/>
  <c r="J197" i="54"/>
  <c r="G197" i="54"/>
  <c r="A197" i="54"/>
  <c r="K196" i="54"/>
  <c r="J196" i="54"/>
  <c r="G196" i="54"/>
  <c r="A196" i="54"/>
  <c r="K195" i="54"/>
  <c r="J195" i="54"/>
  <c r="G195" i="54"/>
  <c r="A195" i="54"/>
  <c r="K194" i="54"/>
  <c r="J194" i="54"/>
  <c r="G194" i="54"/>
  <c r="A194" i="54"/>
  <c r="K193" i="54"/>
  <c r="J193" i="54"/>
  <c r="G193" i="54"/>
  <c r="A193" i="54"/>
  <c r="K192" i="54"/>
  <c r="J192" i="54"/>
  <c r="G192" i="54"/>
  <c r="A192" i="54"/>
  <c r="K191" i="54"/>
  <c r="J191" i="54"/>
  <c r="G191" i="54"/>
  <c r="A191" i="54"/>
  <c r="K190" i="54"/>
  <c r="J190" i="54"/>
  <c r="G190" i="54"/>
  <c r="A190" i="54"/>
  <c r="K189" i="54"/>
  <c r="J189" i="54"/>
  <c r="G189" i="54"/>
  <c r="A189" i="54"/>
  <c r="K188" i="54"/>
  <c r="J188" i="54"/>
  <c r="G188" i="54"/>
  <c r="A188" i="54"/>
  <c r="K187" i="54"/>
  <c r="J187" i="54"/>
  <c r="G187" i="54"/>
  <c r="A187" i="54"/>
  <c r="K186" i="54"/>
  <c r="J186" i="54"/>
  <c r="G186" i="54"/>
  <c r="A186" i="54"/>
  <c r="K185" i="54"/>
  <c r="J185" i="54"/>
  <c r="G185" i="54"/>
  <c r="A185" i="54"/>
  <c r="K184" i="54"/>
  <c r="J184" i="54"/>
  <c r="G184" i="54"/>
  <c r="A184" i="54"/>
  <c r="K183" i="54"/>
  <c r="J183" i="54"/>
  <c r="G183" i="54"/>
  <c r="A183" i="54"/>
  <c r="K182" i="54"/>
  <c r="J182" i="54"/>
  <c r="G182" i="54"/>
  <c r="A182" i="54"/>
  <c r="K181" i="54"/>
  <c r="J181" i="54"/>
  <c r="G181" i="54"/>
  <c r="A181" i="54"/>
  <c r="K180" i="54"/>
  <c r="J180" i="54"/>
  <c r="G180" i="54"/>
  <c r="A180" i="54"/>
  <c r="K179" i="54"/>
  <c r="J179" i="54"/>
  <c r="G179" i="54"/>
  <c r="A179" i="54"/>
  <c r="K178" i="54"/>
  <c r="J178" i="54"/>
  <c r="G178" i="54"/>
  <c r="A178" i="54"/>
  <c r="K177" i="54"/>
  <c r="J177" i="54"/>
  <c r="G177" i="54"/>
  <c r="A177" i="54"/>
  <c r="K176" i="54"/>
  <c r="J176" i="54"/>
  <c r="G176" i="54"/>
  <c r="A176" i="54"/>
  <c r="K175" i="54"/>
  <c r="J175" i="54"/>
  <c r="G175" i="54"/>
  <c r="A175" i="54"/>
  <c r="K174" i="54"/>
  <c r="J174" i="54"/>
  <c r="G174" i="54"/>
  <c r="A174" i="54"/>
  <c r="K173" i="54"/>
  <c r="J173" i="54"/>
  <c r="G173" i="54"/>
  <c r="A173" i="54"/>
  <c r="K172" i="54"/>
  <c r="J172" i="54"/>
  <c r="G172" i="54"/>
  <c r="A172" i="54"/>
  <c r="K171" i="54"/>
  <c r="J171" i="54"/>
  <c r="G171" i="54"/>
  <c r="A171" i="54"/>
  <c r="K170" i="54"/>
  <c r="J170" i="54"/>
  <c r="G170" i="54"/>
  <c r="A170" i="54"/>
  <c r="K169" i="54"/>
  <c r="J169" i="54"/>
  <c r="G169" i="54"/>
  <c r="A169" i="54"/>
  <c r="K168" i="54"/>
  <c r="J168" i="54"/>
  <c r="G168" i="54"/>
  <c r="A168" i="54"/>
  <c r="K167" i="54"/>
  <c r="J167" i="54"/>
  <c r="G167" i="54"/>
  <c r="A167" i="54"/>
  <c r="K166" i="54"/>
  <c r="J166" i="54"/>
  <c r="G166" i="54"/>
  <c r="A166" i="54"/>
  <c r="K165" i="54"/>
  <c r="J165" i="54"/>
  <c r="G165" i="54"/>
  <c r="A165" i="54"/>
  <c r="K164" i="54"/>
  <c r="J164" i="54"/>
  <c r="G164" i="54"/>
  <c r="A164" i="54"/>
  <c r="K163" i="54"/>
  <c r="J163" i="54"/>
  <c r="G163" i="54"/>
  <c r="A163" i="54"/>
  <c r="K162" i="54"/>
  <c r="J162" i="54"/>
  <c r="G162" i="54"/>
  <c r="A162" i="54"/>
  <c r="K161" i="54"/>
  <c r="J161" i="54"/>
  <c r="G161" i="54"/>
  <c r="A161" i="54"/>
  <c r="K160" i="54"/>
  <c r="J160" i="54"/>
  <c r="G160" i="54"/>
  <c r="A160" i="54"/>
  <c r="K159" i="54"/>
  <c r="J159" i="54"/>
  <c r="G159" i="54"/>
  <c r="A159" i="54"/>
  <c r="K158" i="54"/>
  <c r="J158" i="54"/>
  <c r="G158" i="54"/>
  <c r="A158" i="54"/>
  <c r="K157" i="54"/>
  <c r="J157" i="54"/>
  <c r="G157" i="54"/>
  <c r="A157" i="54"/>
  <c r="K156" i="54"/>
  <c r="J156" i="54"/>
  <c r="G156" i="54"/>
  <c r="A156" i="54"/>
  <c r="K155" i="54"/>
  <c r="J155" i="54"/>
  <c r="G155" i="54"/>
  <c r="A155" i="54"/>
  <c r="K154" i="54"/>
  <c r="J154" i="54"/>
  <c r="G154" i="54"/>
  <c r="A154" i="54"/>
  <c r="K153" i="54"/>
  <c r="J153" i="54"/>
  <c r="G153" i="54"/>
  <c r="A153" i="54"/>
  <c r="K152" i="54"/>
  <c r="J152" i="54"/>
  <c r="G152" i="54"/>
  <c r="A152" i="54"/>
  <c r="K151" i="54"/>
  <c r="J151" i="54"/>
  <c r="G151" i="54"/>
  <c r="A151" i="54"/>
  <c r="K150" i="54"/>
  <c r="J150" i="54"/>
  <c r="G150" i="54"/>
  <c r="A150" i="54"/>
  <c r="K149" i="54"/>
  <c r="J149" i="54"/>
  <c r="G149" i="54"/>
  <c r="A149" i="54"/>
  <c r="K148" i="54"/>
  <c r="J148" i="54"/>
  <c r="G148" i="54"/>
  <c r="A148" i="54"/>
  <c r="K147" i="54"/>
  <c r="J147" i="54"/>
  <c r="G147" i="54"/>
  <c r="A147" i="54"/>
  <c r="K146" i="54"/>
  <c r="J146" i="54"/>
  <c r="G146" i="54"/>
  <c r="A146" i="54"/>
  <c r="K145" i="54"/>
  <c r="J145" i="54"/>
  <c r="G145" i="54"/>
  <c r="A145" i="54"/>
  <c r="K144" i="54"/>
  <c r="J144" i="54"/>
  <c r="G144" i="54"/>
  <c r="A144" i="54"/>
  <c r="K143" i="54"/>
  <c r="J143" i="54"/>
  <c r="G143" i="54"/>
  <c r="A143" i="54"/>
  <c r="K142" i="54"/>
  <c r="J142" i="54"/>
  <c r="G142" i="54"/>
  <c r="A142" i="54"/>
  <c r="K141" i="54"/>
  <c r="J141" i="54"/>
  <c r="G141" i="54"/>
  <c r="A141" i="54"/>
  <c r="K140" i="54"/>
  <c r="J140" i="54"/>
  <c r="G140" i="54"/>
  <c r="A140" i="54"/>
  <c r="K139" i="54"/>
  <c r="J139" i="54"/>
  <c r="G139" i="54"/>
  <c r="A139" i="54"/>
  <c r="K138" i="54"/>
  <c r="J138" i="54"/>
  <c r="G138" i="54"/>
  <c r="A138" i="54"/>
  <c r="K137" i="54"/>
  <c r="J137" i="54"/>
  <c r="G137" i="54"/>
  <c r="A137" i="54"/>
  <c r="K136" i="54"/>
  <c r="J136" i="54"/>
  <c r="G136" i="54"/>
  <c r="A136" i="54"/>
  <c r="K135" i="54"/>
  <c r="J135" i="54"/>
  <c r="G135" i="54"/>
  <c r="A135" i="54"/>
  <c r="K134" i="54"/>
  <c r="J134" i="54"/>
  <c r="G134" i="54"/>
  <c r="A134" i="54"/>
  <c r="K133" i="54"/>
  <c r="J133" i="54"/>
  <c r="G133" i="54"/>
  <c r="A133" i="54"/>
  <c r="K132" i="54"/>
  <c r="J132" i="54"/>
  <c r="G132" i="54"/>
  <c r="A132" i="54"/>
  <c r="K131" i="54"/>
  <c r="J131" i="54"/>
  <c r="G131" i="54"/>
  <c r="A131" i="54"/>
  <c r="K130" i="54"/>
  <c r="J130" i="54"/>
  <c r="G130" i="54"/>
  <c r="A130" i="54"/>
  <c r="K129" i="54"/>
  <c r="J129" i="54"/>
  <c r="G129" i="54"/>
  <c r="A129" i="54"/>
  <c r="K128" i="54"/>
  <c r="J128" i="54"/>
  <c r="G128" i="54"/>
  <c r="A128" i="54"/>
  <c r="K127" i="54"/>
  <c r="J127" i="54"/>
  <c r="G127" i="54"/>
  <c r="A127" i="54"/>
  <c r="K126" i="54"/>
  <c r="J126" i="54"/>
  <c r="G126" i="54"/>
  <c r="A126" i="54"/>
  <c r="K125" i="54"/>
  <c r="J125" i="54"/>
  <c r="G125" i="54"/>
  <c r="A125" i="54"/>
  <c r="K124" i="54"/>
  <c r="J124" i="54"/>
  <c r="G124" i="54"/>
  <c r="A124" i="54"/>
  <c r="K123" i="54"/>
  <c r="J123" i="54"/>
  <c r="G123" i="54"/>
  <c r="A123" i="54"/>
  <c r="K122" i="54"/>
  <c r="J122" i="54"/>
  <c r="G122" i="54"/>
  <c r="A122" i="54"/>
  <c r="K121" i="54"/>
  <c r="J121" i="54"/>
  <c r="G121" i="54"/>
  <c r="A121" i="54"/>
  <c r="K120" i="54"/>
  <c r="J120" i="54"/>
  <c r="G120" i="54"/>
  <c r="A120" i="54"/>
  <c r="K119" i="54"/>
  <c r="J119" i="54"/>
  <c r="G119" i="54"/>
  <c r="A119" i="54"/>
  <c r="K118" i="54"/>
  <c r="J118" i="54"/>
  <c r="G118" i="54"/>
  <c r="A118" i="54"/>
  <c r="K117" i="54"/>
  <c r="J117" i="54"/>
  <c r="G117" i="54"/>
  <c r="A117" i="54"/>
  <c r="K116" i="54"/>
  <c r="J116" i="54"/>
  <c r="G116" i="54"/>
  <c r="A116" i="54"/>
  <c r="J115" i="54"/>
  <c r="G115" i="54"/>
  <c r="A115" i="54"/>
  <c r="K114" i="54"/>
  <c r="J114" i="54"/>
  <c r="G114" i="54"/>
  <c r="A114" i="54"/>
  <c r="K113" i="54"/>
  <c r="J113" i="54"/>
  <c r="G113" i="54"/>
  <c r="A113" i="54"/>
  <c r="K112" i="54"/>
  <c r="J112" i="54"/>
  <c r="G112" i="54"/>
  <c r="A112" i="54"/>
  <c r="K111" i="54"/>
  <c r="J111" i="54"/>
  <c r="G111" i="54"/>
  <c r="A111" i="54"/>
  <c r="K110" i="54"/>
  <c r="J110" i="54"/>
  <c r="G110" i="54"/>
  <c r="A110" i="54"/>
  <c r="K109" i="54"/>
  <c r="J109" i="54"/>
  <c r="G109" i="54"/>
  <c r="A109" i="54"/>
  <c r="K108" i="54"/>
  <c r="J108" i="54"/>
  <c r="G108" i="54"/>
  <c r="A108" i="54"/>
  <c r="K107" i="54"/>
  <c r="J107" i="54"/>
  <c r="G107" i="54"/>
  <c r="A107" i="54"/>
  <c r="K106" i="54"/>
  <c r="J106" i="54"/>
  <c r="G106" i="54"/>
  <c r="A106" i="54"/>
  <c r="K105" i="54"/>
  <c r="J105" i="54"/>
  <c r="G105" i="54"/>
  <c r="A105" i="54"/>
  <c r="K104" i="54"/>
  <c r="J104" i="54"/>
  <c r="G104" i="54"/>
  <c r="A104" i="54"/>
  <c r="K103" i="54"/>
  <c r="J103" i="54"/>
  <c r="G103" i="54"/>
  <c r="A103" i="54"/>
  <c r="K102" i="54"/>
  <c r="J102" i="54"/>
  <c r="G102" i="54"/>
  <c r="A102" i="54"/>
  <c r="K101" i="54"/>
  <c r="J101" i="54"/>
  <c r="G101" i="54"/>
  <c r="A101" i="54"/>
  <c r="K100" i="54"/>
  <c r="J100" i="54"/>
  <c r="G100" i="54"/>
  <c r="A100" i="54"/>
  <c r="K99" i="54"/>
  <c r="J99" i="54"/>
  <c r="G99" i="54"/>
  <c r="A99" i="54"/>
  <c r="K98" i="54"/>
  <c r="J98" i="54"/>
  <c r="G98" i="54"/>
  <c r="A98" i="54"/>
  <c r="K97" i="54"/>
  <c r="J97" i="54"/>
  <c r="G97" i="54"/>
  <c r="A97" i="54"/>
  <c r="K96" i="54"/>
  <c r="J96" i="54"/>
  <c r="G96" i="54"/>
  <c r="A96" i="54"/>
  <c r="K95" i="54"/>
  <c r="J95" i="54"/>
  <c r="G95" i="54"/>
  <c r="A95" i="54"/>
  <c r="K94" i="54"/>
  <c r="J94" i="54"/>
  <c r="G94" i="54"/>
  <c r="A94" i="54"/>
  <c r="K93" i="54"/>
  <c r="J93" i="54"/>
  <c r="G93" i="54"/>
  <c r="A93" i="54"/>
  <c r="K92" i="54"/>
  <c r="J92" i="54"/>
  <c r="G92" i="54"/>
  <c r="A92" i="54"/>
  <c r="K91" i="54"/>
  <c r="J91" i="54"/>
  <c r="G91" i="54"/>
  <c r="A91" i="54"/>
  <c r="K90" i="54"/>
  <c r="J90" i="54"/>
  <c r="G90" i="54"/>
  <c r="A90" i="54"/>
  <c r="K89" i="54"/>
  <c r="J89" i="54"/>
  <c r="G89" i="54"/>
  <c r="A89" i="54"/>
  <c r="K88" i="54"/>
  <c r="J88" i="54"/>
  <c r="G88" i="54"/>
  <c r="A88" i="54"/>
  <c r="K87" i="54"/>
  <c r="J87" i="54"/>
  <c r="G87" i="54"/>
  <c r="A87" i="54"/>
  <c r="K86" i="54"/>
  <c r="J86" i="54"/>
  <c r="G86" i="54"/>
  <c r="A86" i="54"/>
  <c r="K85" i="54"/>
  <c r="J85" i="54"/>
  <c r="G85" i="54"/>
  <c r="A85" i="54"/>
  <c r="K84" i="54"/>
  <c r="J84" i="54"/>
  <c r="G84" i="54"/>
  <c r="A84" i="54"/>
  <c r="K83" i="54"/>
  <c r="J83" i="54"/>
  <c r="G83" i="54"/>
  <c r="A83" i="54"/>
  <c r="K82" i="54"/>
  <c r="J82" i="54"/>
  <c r="G82" i="54"/>
  <c r="A82" i="54"/>
  <c r="K81" i="54"/>
  <c r="J81" i="54"/>
  <c r="G81" i="54"/>
  <c r="A81" i="54"/>
  <c r="K80" i="54"/>
  <c r="J80" i="54"/>
  <c r="G80" i="54"/>
  <c r="A80" i="54"/>
  <c r="K79" i="54"/>
  <c r="J79" i="54"/>
  <c r="G79" i="54"/>
  <c r="A79" i="54"/>
  <c r="K78" i="54"/>
  <c r="J78" i="54"/>
  <c r="G78" i="54"/>
  <c r="A78" i="54"/>
  <c r="K77" i="54"/>
  <c r="J77" i="54"/>
  <c r="G77" i="54"/>
  <c r="A77" i="54"/>
  <c r="K76" i="54"/>
  <c r="J76" i="54"/>
  <c r="G76" i="54"/>
  <c r="A76" i="54"/>
  <c r="K75" i="54"/>
  <c r="J75" i="54"/>
  <c r="G75" i="54"/>
  <c r="A75" i="54"/>
  <c r="K74" i="54"/>
  <c r="J74" i="54"/>
  <c r="G74" i="54"/>
  <c r="A74" i="54"/>
  <c r="K73" i="54"/>
  <c r="J73" i="54"/>
  <c r="G73" i="54"/>
  <c r="A73" i="54"/>
  <c r="K72" i="54"/>
  <c r="J72" i="54"/>
  <c r="G72" i="54"/>
  <c r="A72" i="54"/>
  <c r="K71" i="54"/>
  <c r="J71" i="54"/>
  <c r="G71" i="54"/>
  <c r="A71" i="54"/>
  <c r="K70" i="54"/>
  <c r="J70" i="54"/>
  <c r="G70" i="54"/>
  <c r="A70" i="54"/>
  <c r="K69" i="54"/>
  <c r="J69" i="54"/>
  <c r="G69" i="54"/>
  <c r="A69" i="54"/>
  <c r="K68" i="54"/>
  <c r="J68" i="54"/>
  <c r="G68" i="54"/>
  <c r="A68" i="54"/>
  <c r="K67" i="54"/>
  <c r="J67" i="54"/>
  <c r="G67" i="54"/>
  <c r="A67" i="54"/>
  <c r="K66" i="54"/>
  <c r="J66" i="54"/>
  <c r="G66" i="54"/>
  <c r="A66" i="54"/>
  <c r="K65" i="54"/>
  <c r="J65" i="54"/>
  <c r="G65" i="54"/>
  <c r="A65" i="54"/>
  <c r="K64" i="54"/>
  <c r="J64" i="54"/>
  <c r="G64" i="54"/>
  <c r="A64" i="54"/>
  <c r="K63" i="54"/>
  <c r="J63" i="54"/>
  <c r="G63" i="54"/>
  <c r="A63" i="54"/>
  <c r="K62" i="54"/>
  <c r="J62" i="54"/>
  <c r="G62" i="54"/>
  <c r="A62" i="54"/>
  <c r="K61" i="54"/>
  <c r="J61" i="54"/>
  <c r="G61" i="54"/>
  <c r="A61" i="54"/>
  <c r="K60" i="54"/>
  <c r="J60" i="54"/>
  <c r="G60" i="54"/>
  <c r="A60" i="54"/>
  <c r="K59" i="54"/>
  <c r="J59" i="54"/>
  <c r="G59" i="54"/>
  <c r="A59" i="54"/>
  <c r="K58" i="54"/>
  <c r="J58" i="54"/>
  <c r="G58" i="54"/>
  <c r="A58" i="54"/>
  <c r="K57" i="54"/>
  <c r="J57" i="54"/>
  <c r="G57" i="54"/>
  <c r="A57" i="54"/>
  <c r="K56" i="54"/>
  <c r="J56" i="54"/>
  <c r="G56" i="54"/>
  <c r="A56" i="54"/>
  <c r="K55" i="54"/>
  <c r="J55" i="54"/>
  <c r="G55" i="54"/>
  <c r="A55" i="54"/>
  <c r="K54" i="54"/>
  <c r="J54" i="54"/>
  <c r="G54" i="54"/>
  <c r="A54" i="54"/>
  <c r="K53" i="54"/>
  <c r="J53" i="54"/>
  <c r="G53" i="54"/>
  <c r="A53" i="54"/>
  <c r="K52" i="54"/>
  <c r="J52" i="54"/>
  <c r="G52" i="54"/>
  <c r="A52" i="54"/>
  <c r="K51" i="54"/>
  <c r="J51" i="54"/>
  <c r="G51" i="54"/>
  <c r="A51" i="54"/>
  <c r="K50" i="54"/>
  <c r="J50" i="54"/>
  <c r="G50" i="54"/>
  <c r="A50" i="54"/>
  <c r="K49" i="54"/>
  <c r="J49" i="54"/>
  <c r="G49" i="54"/>
  <c r="A49" i="54"/>
  <c r="K48" i="54"/>
  <c r="J48" i="54"/>
  <c r="G48" i="54"/>
  <c r="A48" i="54"/>
  <c r="K47" i="54"/>
  <c r="J47" i="54"/>
  <c r="G47" i="54"/>
  <c r="A47" i="54"/>
  <c r="K46" i="54"/>
  <c r="J46" i="54"/>
  <c r="G46" i="54"/>
  <c r="A46" i="54"/>
  <c r="K45" i="54"/>
  <c r="J45" i="54"/>
  <c r="G45" i="54"/>
  <c r="A45" i="54"/>
  <c r="K44" i="54"/>
  <c r="J44" i="54"/>
  <c r="G44" i="54"/>
  <c r="A44" i="54"/>
  <c r="K43" i="54"/>
  <c r="J43" i="54"/>
  <c r="G43" i="54"/>
  <c r="A43" i="54"/>
  <c r="K42" i="54"/>
  <c r="J42" i="54"/>
  <c r="G42" i="54"/>
  <c r="A42" i="54"/>
  <c r="K41" i="54"/>
  <c r="J41" i="54"/>
  <c r="G41" i="54"/>
  <c r="A41" i="54"/>
  <c r="K40" i="54"/>
  <c r="J40" i="54"/>
  <c r="G40" i="54"/>
  <c r="A40" i="54"/>
  <c r="K39" i="54"/>
  <c r="J39" i="54"/>
  <c r="G39" i="54"/>
  <c r="A39" i="54"/>
  <c r="K38" i="54"/>
  <c r="J38" i="54"/>
  <c r="G38" i="54"/>
  <c r="A38" i="54"/>
  <c r="K37" i="54"/>
  <c r="J37" i="54"/>
  <c r="G37" i="54"/>
  <c r="A37" i="54"/>
  <c r="K36" i="54"/>
  <c r="J36" i="54"/>
  <c r="G36" i="54"/>
  <c r="A36" i="54"/>
  <c r="K35" i="54"/>
  <c r="J35" i="54"/>
  <c r="G35" i="54"/>
  <c r="A35" i="54"/>
  <c r="K34" i="54"/>
  <c r="J34" i="54"/>
  <c r="G34" i="54"/>
  <c r="A34" i="54"/>
  <c r="K33" i="54"/>
  <c r="J33" i="54"/>
  <c r="G33" i="54"/>
  <c r="A33" i="54"/>
  <c r="K32" i="54"/>
  <c r="J32" i="54"/>
  <c r="G32" i="54"/>
  <c r="A32" i="54"/>
  <c r="K31" i="54"/>
  <c r="J31" i="54"/>
  <c r="G31" i="54"/>
  <c r="A31" i="54"/>
  <c r="K30" i="54"/>
  <c r="J30" i="54"/>
  <c r="G30" i="54"/>
  <c r="A30" i="54"/>
  <c r="K29" i="54"/>
  <c r="J29" i="54"/>
  <c r="G29" i="54"/>
  <c r="A29" i="54"/>
  <c r="K28" i="54"/>
  <c r="J28" i="54"/>
  <c r="G28" i="54"/>
  <c r="A28" i="54"/>
  <c r="K27" i="54"/>
  <c r="J27" i="54"/>
  <c r="G27" i="54"/>
  <c r="A27" i="54"/>
  <c r="K26" i="54"/>
  <c r="J26" i="54"/>
  <c r="G26" i="54"/>
  <c r="A26" i="54"/>
  <c r="K25" i="54"/>
  <c r="J25" i="54"/>
  <c r="G25" i="54"/>
  <c r="A25" i="54"/>
  <c r="K24" i="54"/>
  <c r="J24" i="54"/>
  <c r="G24" i="54"/>
  <c r="A24" i="54"/>
  <c r="K23" i="54"/>
  <c r="J23" i="54"/>
  <c r="G23" i="54"/>
  <c r="A23" i="54"/>
  <c r="K22" i="54"/>
  <c r="J22" i="54"/>
  <c r="G22" i="54"/>
  <c r="A22" i="54"/>
  <c r="K21" i="54"/>
  <c r="J21" i="54"/>
  <c r="G21" i="54"/>
  <c r="A21" i="54"/>
  <c r="K20" i="54"/>
  <c r="J20" i="54"/>
  <c r="G20" i="54"/>
  <c r="A20" i="54"/>
  <c r="K19" i="54"/>
  <c r="J19" i="54"/>
  <c r="G19" i="54"/>
  <c r="A19" i="54"/>
  <c r="K18" i="54"/>
  <c r="J18" i="54"/>
  <c r="G18" i="54"/>
  <c r="A18" i="54"/>
  <c r="K17" i="54"/>
  <c r="J17" i="54"/>
  <c r="G17" i="54"/>
  <c r="A17" i="54"/>
  <c r="K16" i="54"/>
  <c r="J16" i="54"/>
  <c r="G16" i="54"/>
  <c r="A16" i="54"/>
  <c r="K15" i="54"/>
  <c r="J15" i="54"/>
  <c r="G15" i="54"/>
  <c r="A15" i="54"/>
  <c r="K14" i="54"/>
  <c r="J14" i="54"/>
  <c r="G14" i="54"/>
  <c r="A14" i="54"/>
  <c r="K13" i="54"/>
  <c r="J13" i="54"/>
  <c r="G13" i="54"/>
  <c r="A13" i="54"/>
  <c r="K12" i="54"/>
  <c r="J12" i="54"/>
  <c r="G12" i="54"/>
  <c r="A12" i="54"/>
  <c r="K11" i="54"/>
  <c r="J11" i="54"/>
  <c r="G11" i="54"/>
  <c r="A11" i="54"/>
  <c r="K10" i="54"/>
  <c r="J10" i="54"/>
  <c r="G10" i="54"/>
  <c r="A10" i="54"/>
  <c r="K9" i="54"/>
  <c r="J9" i="54"/>
  <c r="G9" i="54"/>
  <c r="A9" i="54"/>
  <c r="K8" i="54"/>
  <c r="J8" i="54"/>
  <c r="G8" i="54"/>
  <c r="A8" i="54"/>
  <c r="K7" i="54"/>
  <c r="J7" i="54"/>
  <c r="G7" i="54"/>
  <c r="A7" i="54"/>
  <c r="K6" i="54"/>
  <c r="J6" i="54"/>
  <c r="G6" i="54"/>
  <c r="A6" i="54"/>
  <c r="K5" i="54"/>
  <c r="J5" i="54"/>
  <c r="G5" i="54"/>
  <c r="A5" i="54"/>
  <c r="K4" i="54"/>
  <c r="J4" i="54"/>
  <c r="G4" i="54"/>
  <c r="A4" i="54"/>
  <c r="K3" i="54"/>
  <c r="J3" i="54"/>
  <c r="G3" i="54"/>
  <c r="A3" i="54"/>
  <c r="K2" i="54"/>
  <c r="J2" i="54"/>
  <c r="G2" i="54"/>
  <c r="A2" i="54"/>
  <c r="G1718" i="53" l="1"/>
  <c r="G1717" i="53"/>
  <c r="G1716" i="53"/>
  <c r="G1715" i="53"/>
  <c r="G1714" i="53"/>
  <c r="G1713" i="53"/>
  <c r="G1712" i="53"/>
  <c r="G1711" i="53"/>
  <c r="G1710" i="53"/>
  <c r="G1709" i="53"/>
  <c r="G1708" i="53"/>
  <c r="G1707" i="53"/>
  <c r="G1706" i="53"/>
  <c r="G1705" i="53"/>
  <c r="G1704" i="53"/>
  <c r="G1703" i="53"/>
  <c r="G1702" i="53"/>
  <c r="G1701" i="53"/>
  <c r="G1700" i="53"/>
  <c r="G1699" i="53"/>
  <c r="G1698" i="53"/>
  <c r="G1697" i="53"/>
  <c r="G1696" i="53"/>
  <c r="G1695" i="53"/>
  <c r="G1694" i="53"/>
  <c r="G1693" i="53"/>
  <c r="G1692" i="53"/>
  <c r="G1691" i="53"/>
  <c r="G1690" i="53"/>
  <c r="G1689" i="53"/>
  <c r="G1688" i="53"/>
  <c r="G1687" i="53"/>
  <c r="G1686" i="53"/>
  <c r="G1685" i="53"/>
  <c r="G1684" i="53"/>
  <c r="G1683" i="53"/>
  <c r="G1682" i="53"/>
  <c r="G1681" i="53"/>
  <c r="G1680" i="53"/>
  <c r="G1679" i="53"/>
  <c r="G1678" i="53"/>
  <c r="G1677" i="53"/>
  <c r="G1676" i="53"/>
  <c r="G1675" i="53"/>
  <c r="G1674" i="53"/>
  <c r="G1673" i="53"/>
  <c r="G1672" i="53"/>
  <c r="G1671" i="53"/>
  <c r="G1670" i="53"/>
  <c r="G1669" i="53"/>
  <c r="G1668" i="53"/>
  <c r="G1667" i="53"/>
  <c r="G1666" i="53"/>
  <c r="G1665" i="53"/>
  <c r="G1664" i="53"/>
  <c r="G1663" i="53"/>
  <c r="G1662" i="53"/>
  <c r="G1661" i="53"/>
  <c r="G1660" i="53"/>
  <c r="G1659" i="53"/>
  <c r="G1658" i="53"/>
  <c r="G1657" i="53"/>
  <c r="G1656" i="53"/>
  <c r="G1655" i="53"/>
  <c r="G1654" i="53"/>
  <c r="G1653" i="53"/>
  <c r="G1652" i="53"/>
  <c r="G1651" i="53"/>
  <c r="G1650" i="53"/>
  <c r="G1649" i="53"/>
  <c r="G1648" i="53"/>
  <c r="G1647" i="53"/>
  <c r="G1646" i="53"/>
  <c r="G1645" i="53"/>
  <c r="G1644" i="53"/>
  <c r="G1643" i="53"/>
  <c r="G1642" i="53"/>
  <c r="G1641" i="53"/>
  <c r="G1640" i="53"/>
  <c r="G1639" i="53"/>
  <c r="G1638" i="53"/>
  <c r="G1637" i="53"/>
  <c r="G1636" i="53"/>
  <c r="G1635" i="53"/>
  <c r="G1634" i="53"/>
  <c r="G1633" i="53"/>
  <c r="G1632" i="53"/>
  <c r="G1631" i="53"/>
  <c r="G1630" i="53"/>
  <c r="G1629" i="53"/>
  <c r="G1628" i="53"/>
  <c r="G1627" i="53"/>
  <c r="G1626" i="53"/>
  <c r="G1625" i="53"/>
  <c r="G1624" i="53"/>
  <c r="G1623" i="53"/>
  <c r="G1622" i="53"/>
  <c r="G1621" i="53"/>
  <c r="G1620" i="53"/>
  <c r="G1619" i="53"/>
  <c r="G1618" i="53"/>
  <c r="G1617" i="53"/>
  <c r="G1616" i="53"/>
  <c r="G1615" i="53"/>
  <c r="G1614" i="53"/>
  <c r="G1613" i="53"/>
  <c r="G1612" i="53"/>
  <c r="G1611" i="53"/>
  <c r="G1610" i="53"/>
  <c r="G1609" i="53"/>
  <c r="G1608" i="53"/>
  <c r="G1607" i="53"/>
  <c r="G1606" i="53"/>
  <c r="G1605" i="53"/>
  <c r="G1604" i="53"/>
  <c r="G1603" i="53"/>
  <c r="G1602" i="53"/>
  <c r="G1601" i="53"/>
  <c r="G1600" i="53"/>
  <c r="G1599" i="53"/>
  <c r="G1598" i="53"/>
  <c r="G1597" i="53"/>
  <c r="G1596" i="53"/>
  <c r="G1595" i="53"/>
  <c r="G1594" i="53"/>
  <c r="G1593" i="53"/>
  <c r="G1592" i="53"/>
  <c r="G1591" i="53"/>
  <c r="G1590" i="53"/>
  <c r="G1589" i="53"/>
  <c r="G1588" i="53"/>
  <c r="G1587" i="53"/>
  <c r="G1586" i="53"/>
  <c r="G1585" i="53"/>
  <c r="G1584" i="53"/>
  <c r="G1583" i="53"/>
  <c r="G1582" i="53"/>
  <c r="G1581" i="53"/>
  <c r="G1580" i="53"/>
  <c r="G1579" i="53"/>
  <c r="G1578" i="53"/>
  <c r="G1577" i="53"/>
  <c r="G1576" i="53"/>
  <c r="G1575" i="53"/>
  <c r="G1574" i="53"/>
  <c r="G1573" i="53"/>
  <c r="G1572" i="53"/>
  <c r="G1571" i="53"/>
  <c r="G1570" i="53"/>
  <c r="G1569" i="53"/>
  <c r="G1568" i="53"/>
  <c r="G1567" i="53"/>
  <c r="G1566" i="53"/>
  <c r="G1565" i="53"/>
  <c r="G1564" i="53"/>
  <c r="G1563" i="53"/>
  <c r="G1562" i="53"/>
  <c r="G1561" i="53"/>
  <c r="G1560" i="53"/>
  <c r="G1559" i="53"/>
  <c r="G1558" i="53"/>
  <c r="G1557" i="53"/>
  <c r="G1556" i="53"/>
  <c r="G1555" i="53"/>
  <c r="G1554" i="53"/>
  <c r="G1553" i="53"/>
  <c r="G1552" i="53"/>
  <c r="G1551" i="53"/>
  <c r="G1550" i="53"/>
  <c r="G1549" i="53"/>
  <c r="G1548" i="53"/>
  <c r="G1547" i="53"/>
  <c r="G1546" i="53"/>
  <c r="G1545" i="53"/>
  <c r="G1544" i="53"/>
  <c r="G1543" i="53"/>
  <c r="G1542" i="53"/>
  <c r="G1541" i="53"/>
  <c r="G1540" i="53"/>
  <c r="G1539" i="53"/>
  <c r="G1538" i="53"/>
  <c r="G1537" i="53"/>
  <c r="G1536" i="53"/>
  <c r="G1535" i="53"/>
  <c r="G1534" i="53"/>
  <c r="G1533" i="53"/>
  <c r="G1532" i="53"/>
  <c r="G1531" i="53"/>
  <c r="G1530" i="53"/>
  <c r="G1529" i="53"/>
  <c r="G1528" i="53"/>
  <c r="G1527" i="53"/>
  <c r="G1526" i="53"/>
  <c r="G1525" i="53"/>
  <c r="G1524" i="53"/>
  <c r="G1523" i="53"/>
  <c r="G1522" i="53"/>
  <c r="G1521" i="53"/>
  <c r="G1520" i="53"/>
  <c r="G1519" i="53"/>
  <c r="G1518" i="53"/>
  <c r="G1517" i="53"/>
  <c r="G1516" i="53"/>
  <c r="G1515" i="53"/>
  <c r="G1514" i="53"/>
  <c r="G1513" i="53"/>
  <c r="G1512" i="53"/>
  <c r="G1511" i="53"/>
  <c r="G1510" i="53"/>
  <c r="G1509" i="53"/>
  <c r="G1508" i="53"/>
  <c r="G1507" i="53"/>
  <c r="G1506" i="53"/>
  <c r="G1505" i="53"/>
  <c r="G1504" i="53"/>
  <c r="G1503" i="53"/>
  <c r="G1502" i="53"/>
  <c r="G1501" i="53"/>
  <c r="G1500" i="53"/>
  <c r="G1499" i="53"/>
  <c r="G1498" i="53"/>
  <c r="G1497" i="53"/>
  <c r="G1496" i="53"/>
  <c r="G1495" i="53"/>
  <c r="G1494" i="53"/>
  <c r="G1493" i="53"/>
  <c r="G1492" i="53"/>
  <c r="G1491" i="53"/>
  <c r="G1490" i="53"/>
  <c r="G1489" i="53"/>
  <c r="G1488" i="53"/>
  <c r="G1487" i="53"/>
  <c r="G1486" i="53"/>
  <c r="G1485" i="53"/>
  <c r="G1484" i="53"/>
  <c r="G1483" i="53"/>
  <c r="G1482" i="53"/>
  <c r="G1481" i="53"/>
  <c r="G1480" i="53"/>
  <c r="G1479" i="53"/>
  <c r="G1478" i="53"/>
  <c r="G1477" i="53"/>
  <c r="G1476" i="53"/>
  <c r="G1475" i="53"/>
  <c r="G1474" i="53"/>
  <c r="G1473" i="53"/>
  <c r="G1472" i="53"/>
  <c r="G1471" i="53"/>
  <c r="G1470" i="53"/>
  <c r="G1469" i="53"/>
  <c r="G1468" i="53"/>
  <c r="G1467" i="53"/>
  <c r="G1466" i="53"/>
  <c r="G1465" i="53"/>
  <c r="G1464" i="53"/>
  <c r="G1463" i="53"/>
  <c r="G1462" i="53"/>
  <c r="G1461" i="53"/>
  <c r="G1460" i="53"/>
  <c r="G1459" i="53"/>
  <c r="G1458" i="53"/>
  <c r="G1457" i="53"/>
  <c r="G1456" i="53"/>
  <c r="G1455" i="53"/>
  <c r="G1454" i="53"/>
  <c r="G1453" i="53"/>
  <c r="G1452" i="53"/>
  <c r="G1451" i="53"/>
  <c r="G1450" i="53"/>
  <c r="G1449" i="53"/>
  <c r="G1448" i="53"/>
  <c r="G1447" i="53"/>
  <c r="G1446" i="53"/>
  <c r="G1445" i="53"/>
  <c r="G1444" i="53"/>
  <c r="G1443" i="53"/>
  <c r="G1442" i="53"/>
  <c r="G1441" i="53"/>
  <c r="G1440" i="53"/>
  <c r="G1439" i="53"/>
  <c r="G1438" i="53"/>
  <c r="G1437" i="53"/>
  <c r="G1436" i="53"/>
  <c r="G1435" i="53"/>
  <c r="G1434" i="53"/>
  <c r="G1433" i="53"/>
  <c r="G1432" i="53"/>
  <c r="G1431" i="53"/>
  <c r="G1430" i="53"/>
  <c r="G1429" i="53"/>
  <c r="G1428" i="53"/>
  <c r="G1427" i="53"/>
  <c r="G1426" i="53"/>
  <c r="G1425" i="53"/>
  <c r="G1424" i="53"/>
  <c r="G1423" i="53"/>
  <c r="G1422" i="53"/>
  <c r="G1421" i="53"/>
  <c r="G1420" i="53"/>
  <c r="G1419" i="53"/>
  <c r="G1418" i="53"/>
  <c r="G1417" i="53"/>
  <c r="G1416" i="53"/>
  <c r="G1415" i="53"/>
  <c r="G1414" i="53"/>
  <c r="G1413" i="53"/>
  <c r="G1412" i="53"/>
  <c r="G1411" i="53"/>
  <c r="G1410" i="53"/>
  <c r="G1409" i="53"/>
  <c r="G1408" i="53"/>
  <c r="G1407" i="53"/>
  <c r="G1406" i="53"/>
  <c r="G1405" i="53"/>
  <c r="G1404" i="53"/>
  <c r="G1403" i="53"/>
  <c r="G1402" i="53"/>
  <c r="G1401" i="53"/>
  <c r="G1400" i="53"/>
  <c r="G1399" i="53"/>
  <c r="G1398" i="53"/>
  <c r="G1397" i="53"/>
  <c r="G1396" i="53"/>
  <c r="G1395" i="53"/>
  <c r="G1394" i="53"/>
  <c r="G1393" i="53"/>
  <c r="G1392" i="53"/>
  <c r="G1391" i="53"/>
  <c r="G1390" i="53"/>
  <c r="G1389" i="53"/>
  <c r="G1388" i="53"/>
  <c r="G1387" i="53"/>
  <c r="G1386" i="53"/>
  <c r="G1385" i="53"/>
  <c r="G1384" i="53"/>
  <c r="G1383" i="53"/>
  <c r="G1382" i="53"/>
  <c r="G1381" i="53"/>
  <c r="G1380" i="53"/>
  <c r="G1379" i="53"/>
  <c r="G1378" i="53"/>
  <c r="G1377" i="53"/>
  <c r="G1376" i="53"/>
  <c r="G1375" i="53"/>
  <c r="G1374" i="53"/>
  <c r="G1373" i="53"/>
  <c r="G1372" i="53"/>
  <c r="G1371" i="53"/>
  <c r="G1370" i="53"/>
  <c r="G1369" i="53"/>
  <c r="G1368" i="53"/>
  <c r="G1367" i="53"/>
  <c r="G1366" i="53"/>
  <c r="G1365" i="53"/>
  <c r="G1364" i="53"/>
  <c r="G1363" i="53"/>
  <c r="G1362" i="53"/>
  <c r="G1361" i="53"/>
  <c r="G1360" i="53"/>
  <c r="G1359" i="53"/>
  <c r="G1358" i="53"/>
  <c r="G1357" i="53"/>
  <c r="G1356" i="53"/>
  <c r="G1355" i="53"/>
  <c r="G1354" i="53"/>
  <c r="G1353" i="53"/>
  <c r="G1352" i="53"/>
  <c r="G1351" i="53"/>
  <c r="G1350" i="53"/>
  <c r="G1349" i="53"/>
  <c r="G1348" i="53"/>
  <c r="G1347" i="53"/>
  <c r="G1346" i="53"/>
  <c r="G1345" i="53"/>
  <c r="G1344" i="53"/>
  <c r="G1343" i="53"/>
  <c r="G1342" i="53"/>
  <c r="G1341" i="53"/>
  <c r="G1340" i="53"/>
  <c r="G1339" i="53"/>
  <c r="G1338" i="53"/>
  <c r="G1337" i="53"/>
  <c r="G1336" i="53"/>
  <c r="G1335" i="53"/>
  <c r="G1334" i="53"/>
  <c r="G1333" i="53"/>
  <c r="G1332" i="53"/>
  <c r="G1331" i="53"/>
  <c r="G1330" i="53"/>
  <c r="G1329" i="53"/>
  <c r="G1328" i="53"/>
  <c r="G1327" i="53"/>
  <c r="G1326" i="53"/>
  <c r="G1325" i="53"/>
  <c r="G1324" i="53"/>
  <c r="G1323" i="53"/>
  <c r="G1322" i="53"/>
  <c r="G1321" i="53"/>
  <c r="G1320" i="53"/>
  <c r="G1319" i="53"/>
  <c r="G1318" i="53"/>
  <c r="G1317" i="53"/>
  <c r="G1316" i="53"/>
  <c r="G1315" i="53"/>
  <c r="G1314" i="53"/>
  <c r="G1313" i="53"/>
  <c r="G1312" i="53"/>
  <c r="G1311" i="53"/>
  <c r="G1310" i="53"/>
  <c r="G1309" i="53"/>
  <c r="G1308" i="53"/>
  <c r="G1307" i="53"/>
  <c r="G1306" i="53"/>
  <c r="G1305" i="53"/>
  <c r="G1304" i="53"/>
  <c r="G1303" i="53"/>
  <c r="G1302" i="53"/>
  <c r="G1301" i="53"/>
  <c r="G1300" i="53"/>
  <c r="G1299" i="53"/>
  <c r="G1298" i="53"/>
  <c r="G1297" i="53"/>
  <c r="G1296" i="53"/>
  <c r="G1295" i="53"/>
  <c r="G1294" i="53"/>
  <c r="G1293" i="53"/>
  <c r="G1292" i="53"/>
  <c r="G1291" i="53"/>
  <c r="G1290" i="53"/>
  <c r="G1289" i="53"/>
  <c r="G1288" i="53"/>
  <c r="G1287" i="53"/>
  <c r="G1286" i="53"/>
  <c r="G1285" i="53"/>
  <c r="G1284" i="53"/>
  <c r="G1283" i="53"/>
  <c r="G1282" i="53"/>
  <c r="G1281" i="53"/>
  <c r="G1280" i="53"/>
  <c r="G1279" i="53"/>
  <c r="G1278" i="53"/>
  <c r="G1277" i="53"/>
  <c r="G1276" i="53"/>
  <c r="G1275" i="53"/>
  <c r="G1274" i="53"/>
  <c r="G1273" i="53"/>
  <c r="G1272" i="53"/>
  <c r="G1271" i="53"/>
  <c r="G1270" i="53"/>
  <c r="G1269" i="53"/>
  <c r="G1268" i="53"/>
  <c r="G1267" i="53"/>
  <c r="G1266" i="53"/>
  <c r="G1265" i="53"/>
  <c r="G1264" i="53"/>
  <c r="G1263" i="53"/>
  <c r="G1262" i="53"/>
  <c r="G1261" i="53"/>
  <c r="G1260" i="53"/>
  <c r="G1259" i="53"/>
  <c r="G1258" i="53"/>
  <c r="G1257" i="53"/>
  <c r="G1256" i="53"/>
  <c r="G1255" i="53"/>
  <c r="G1254" i="53"/>
  <c r="G1253" i="53"/>
  <c r="G1252" i="53"/>
  <c r="G1251" i="53"/>
  <c r="G1250" i="53"/>
  <c r="G1249" i="53"/>
  <c r="G1248" i="53"/>
  <c r="G1247" i="53"/>
  <c r="G1246" i="53"/>
  <c r="G1245" i="53"/>
  <c r="G1244" i="53"/>
  <c r="G1243" i="53"/>
  <c r="G1242" i="53"/>
  <c r="G1241" i="53"/>
  <c r="G1240" i="53"/>
  <c r="G1239" i="53"/>
  <c r="G1238" i="53"/>
  <c r="G1237" i="53"/>
  <c r="G1236" i="53"/>
  <c r="G1235" i="53"/>
  <c r="G1234" i="53"/>
  <c r="G1233" i="53"/>
  <c r="G1232" i="53"/>
  <c r="G1231" i="53"/>
  <c r="G1230" i="53"/>
  <c r="G1229" i="53"/>
  <c r="G1228" i="53"/>
  <c r="G1227" i="53"/>
  <c r="G1226" i="53"/>
  <c r="G1225" i="53"/>
  <c r="G1224" i="53"/>
  <c r="G1223" i="53"/>
  <c r="G1222" i="53"/>
  <c r="G1221" i="53"/>
  <c r="G1220" i="53"/>
  <c r="G1219" i="53"/>
  <c r="G1218" i="53"/>
  <c r="G1217" i="53"/>
  <c r="G1216" i="53"/>
  <c r="G1215" i="53"/>
  <c r="G1214" i="53"/>
  <c r="G1213" i="53"/>
  <c r="G1212" i="53"/>
  <c r="G1211" i="53"/>
  <c r="G1210" i="53"/>
  <c r="G1209" i="53"/>
  <c r="G1208" i="53"/>
  <c r="G1207" i="53"/>
  <c r="G1206" i="53"/>
  <c r="G1205" i="53"/>
  <c r="G1204" i="53"/>
  <c r="G1203" i="53"/>
  <c r="G1202" i="53"/>
  <c r="G1201" i="53"/>
  <c r="G1200" i="53"/>
  <c r="G1199" i="53"/>
  <c r="G1198" i="53"/>
  <c r="G1197" i="53"/>
  <c r="G1196" i="53"/>
  <c r="G1195" i="53"/>
  <c r="G1194" i="53"/>
  <c r="G1193" i="53"/>
  <c r="G1192" i="53"/>
  <c r="G1191" i="53"/>
  <c r="G1190" i="53"/>
  <c r="G1189" i="53"/>
  <c r="G1188" i="53"/>
  <c r="G1187" i="53"/>
  <c r="G1186" i="53"/>
  <c r="G1185" i="53"/>
  <c r="G1184" i="53"/>
  <c r="G1183" i="53"/>
  <c r="G1182" i="53"/>
  <c r="G1181" i="53"/>
  <c r="G1180" i="53"/>
  <c r="G1179" i="53"/>
  <c r="G1178" i="53"/>
  <c r="G1177" i="53"/>
  <c r="G1176" i="53"/>
  <c r="G1175" i="53"/>
  <c r="G1174" i="53"/>
  <c r="G1173" i="53"/>
  <c r="G1172" i="53"/>
  <c r="G1171" i="53"/>
  <c r="G1170" i="53"/>
  <c r="G1169" i="53"/>
  <c r="G1168" i="53"/>
  <c r="G1167" i="53"/>
  <c r="G1166" i="53"/>
  <c r="G1165" i="53"/>
  <c r="G1164" i="53"/>
  <c r="G1163" i="53"/>
  <c r="G1162" i="53"/>
  <c r="G1161" i="53"/>
  <c r="G1160" i="53"/>
  <c r="G1159" i="53"/>
  <c r="G1158" i="53"/>
  <c r="G1157" i="53"/>
  <c r="G1156" i="53"/>
  <c r="G1155" i="53"/>
  <c r="G1154" i="53"/>
  <c r="G1153" i="53"/>
  <c r="G1152" i="53"/>
  <c r="G1151" i="53"/>
  <c r="G1150" i="53"/>
  <c r="G1149" i="53"/>
  <c r="G1148" i="53"/>
  <c r="G1147" i="53"/>
  <c r="G1146" i="53"/>
  <c r="G1145" i="53"/>
  <c r="G1144" i="53"/>
  <c r="G1143" i="53"/>
  <c r="G1142" i="53"/>
  <c r="G1141" i="53"/>
  <c r="G1140" i="53"/>
  <c r="G1139" i="53"/>
  <c r="G1138" i="53"/>
  <c r="G1137" i="53"/>
  <c r="G1136" i="53"/>
  <c r="G1135" i="53"/>
  <c r="G1134" i="53"/>
  <c r="G1133" i="53"/>
  <c r="G1132" i="53"/>
  <c r="G1131" i="53"/>
  <c r="G1130" i="53"/>
  <c r="G1129" i="53"/>
  <c r="G1128" i="53"/>
  <c r="G1127" i="53"/>
  <c r="G1126" i="53"/>
  <c r="G1125" i="53"/>
  <c r="G1124" i="53"/>
  <c r="G1123" i="53"/>
  <c r="G1122" i="53"/>
  <c r="G1121" i="53"/>
  <c r="G1120" i="53"/>
  <c r="G1119" i="53"/>
  <c r="G1118" i="53"/>
  <c r="G1117" i="53"/>
  <c r="G1116" i="53"/>
  <c r="G1115" i="53"/>
  <c r="G1114" i="53"/>
  <c r="G1113" i="53"/>
  <c r="G1112" i="53"/>
  <c r="G1111" i="53"/>
  <c r="G1110" i="53"/>
  <c r="G1109" i="53"/>
  <c r="G1108" i="53"/>
  <c r="G1107" i="53"/>
  <c r="G1106" i="53"/>
  <c r="G1105" i="53"/>
  <c r="G1104" i="53"/>
  <c r="G1103" i="53"/>
  <c r="G1102" i="53"/>
  <c r="G1101" i="53"/>
  <c r="G1100" i="53"/>
  <c r="G1099" i="53"/>
  <c r="G1098" i="53"/>
  <c r="G1097" i="53"/>
  <c r="G1096" i="53"/>
  <c r="G1095" i="53"/>
  <c r="G1094" i="53"/>
  <c r="G1093" i="53"/>
  <c r="G1092" i="53"/>
  <c r="G1091" i="53"/>
  <c r="G1090" i="53"/>
  <c r="G1089" i="53"/>
  <c r="G1088" i="53"/>
  <c r="G1087" i="53"/>
  <c r="G1086" i="53"/>
  <c r="G1085" i="53"/>
  <c r="G1084" i="53"/>
  <c r="G1083" i="53"/>
  <c r="G1082" i="53"/>
  <c r="G1081" i="53"/>
  <c r="G1080" i="53"/>
  <c r="G1079" i="53"/>
  <c r="G1078" i="53"/>
  <c r="G1077" i="53"/>
  <c r="G1076" i="53"/>
  <c r="G1075" i="53"/>
  <c r="G1074" i="53"/>
  <c r="G1073" i="53"/>
  <c r="G1072" i="53"/>
  <c r="G1071" i="53"/>
  <c r="G1070" i="53"/>
  <c r="G1069" i="53"/>
  <c r="G1068" i="53"/>
  <c r="G1067" i="53"/>
  <c r="G1066" i="53"/>
  <c r="G1065" i="53"/>
  <c r="G1064" i="53"/>
  <c r="G1063" i="53"/>
  <c r="G1062" i="53"/>
  <c r="G1061" i="53"/>
  <c r="G1060" i="53"/>
  <c r="G1059" i="53"/>
  <c r="G1058" i="53"/>
  <c r="G1057" i="53"/>
  <c r="G1056" i="53"/>
  <c r="G1055" i="53"/>
  <c r="G1054" i="53"/>
  <c r="G1053" i="53"/>
  <c r="G1052" i="53"/>
  <c r="G1051" i="53"/>
  <c r="G1050" i="53"/>
  <c r="G1049" i="53"/>
  <c r="G1048" i="53"/>
  <c r="G1047" i="53"/>
  <c r="G1046" i="53"/>
  <c r="G1045" i="53"/>
  <c r="G1044" i="53"/>
  <c r="G1043" i="53"/>
  <c r="G1042" i="53"/>
  <c r="G1041" i="53"/>
  <c r="G1040" i="53"/>
  <c r="G1039" i="53"/>
  <c r="G1038" i="53"/>
  <c r="G1037" i="53"/>
  <c r="G1036" i="53"/>
  <c r="G1035" i="53"/>
  <c r="G1034" i="53"/>
  <c r="G1033" i="53"/>
  <c r="G1032" i="53"/>
  <c r="G1031" i="53"/>
  <c r="G1030" i="53"/>
  <c r="G1029" i="53"/>
  <c r="G1028" i="53"/>
  <c r="G1027" i="53"/>
  <c r="G1026" i="53"/>
  <c r="G1025" i="53"/>
  <c r="G1024" i="53"/>
  <c r="G1023" i="53"/>
  <c r="G1022" i="53"/>
  <c r="G1021" i="53"/>
  <c r="G1020" i="53"/>
  <c r="G1019" i="53"/>
  <c r="G1018" i="53"/>
  <c r="G1017" i="53"/>
  <c r="G1016" i="53"/>
  <c r="G1015" i="53"/>
  <c r="G1014" i="53"/>
  <c r="G1013" i="53"/>
  <c r="G1012" i="53"/>
  <c r="G1011" i="53"/>
  <c r="G1010" i="53"/>
  <c r="G1009" i="53"/>
  <c r="G1008" i="53"/>
  <c r="G1007" i="53"/>
  <c r="G1006" i="53"/>
  <c r="G1005" i="53"/>
  <c r="G1004" i="53"/>
  <c r="G1003" i="53"/>
  <c r="G1002" i="53"/>
  <c r="G1001" i="53"/>
  <c r="G1000" i="53"/>
  <c r="G999" i="53"/>
  <c r="G998" i="53"/>
  <c r="G997" i="53"/>
  <c r="G996" i="53"/>
  <c r="G995" i="53"/>
  <c r="G994" i="53"/>
  <c r="G993" i="53"/>
  <c r="G992" i="53"/>
  <c r="G991" i="53"/>
  <c r="G990" i="53"/>
  <c r="G989" i="53"/>
  <c r="G988" i="53"/>
  <c r="G987" i="53"/>
  <c r="G986" i="53"/>
  <c r="G985" i="53"/>
  <c r="G984" i="53"/>
  <c r="G983" i="53"/>
  <c r="G982" i="53"/>
  <c r="G981" i="53"/>
  <c r="G980" i="53"/>
  <c r="G979" i="53"/>
  <c r="G978" i="53"/>
  <c r="G977" i="53"/>
  <c r="G976" i="53"/>
  <c r="G975" i="53"/>
  <c r="G974" i="53"/>
  <c r="G973" i="53"/>
  <c r="G972" i="53"/>
  <c r="G971" i="53"/>
  <c r="G970" i="53"/>
  <c r="G969" i="53"/>
  <c r="G968" i="53"/>
  <c r="G967" i="53"/>
  <c r="G966" i="53"/>
  <c r="G965" i="53"/>
  <c r="G964" i="53"/>
  <c r="G963" i="53"/>
  <c r="G962" i="53"/>
  <c r="G961" i="53"/>
  <c r="G960" i="53"/>
  <c r="G959" i="53"/>
  <c r="G958" i="53"/>
  <c r="G957" i="53"/>
  <c r="G956" i="53"/>
  <c r="G955" i="53"/>
  <c r="G954" i="53"/>
  <c r="G953" i="53"/>
  <c r="G952" i="53"/>
  <c r="G951" i="53"/>
  <c r="G950" i="53"/>
  <c r="G949" i="53"/>
  <c r="G948" i="53"/>
  <c r="G947" i="53"/>
  <c r="G946" i="53"/>
  <c r="G945" i="53"/>
  <c r="G944" i="53"/>
  <c r="G943" i="53"/>
  <c r="G942" i="53"/>
  <c r="G941" i="53"/>
  <c r="G940" i="53"/>
  <c r="G939" i="53"/>
  <c r="G938" i="53"/>
  <c r="G937" i="53"/>
  <c r="G936" i="53"/>
  <c r="G935" i="53"/>
  <c r="G934" i="53"/>
  <c r="G933" i="53"/>
  <c r="G932" i="53"/>
  <c r="G931" i="53"/>
  <c r="G930" i="53"/>
  <c r="G929" i="53"/>
  <c r="G928" i="53"/>
  <c r="G927" i="53"/>
  <c r="G926" i="53"/>
  <c r="G925" i="53"/>
  <c r="G924" i="53"/>
  <c r="G923" i="53"/>
  <c r="G922" i="53"/>
  <c r="G921" i="53"/>
  <c r="G920" i="53"/>
  <c r="G919" i="53"/>
  <c r="G918" i="53"/>
  <c r="G917" i="53"/>
  <c r="G916" i="53"/>
  <c r="G915" i="53"/>
  <c r="G914" i="53"/>
  <c r="G913" i="53"/>
  <c r="G912" i="53"/>
  <c r="G911" i="53"/>
  <c r="G910" i="53"/>
  <c r="G909" i="53"/>
  <c r="G908" i="53"/>
  <c r="G907" i="53"/>
  <c r="G906" i="53"/>
  <c r="G905" i="53"/>
  <c r="G904" i="53"/>
  <c r="G903" i="53"/>
  <c r="G902" i="53"/>
  <c r="G901" i="53"/>
  <c r="G900" i="53"/>
  <c r="G899" i="53"/>
  <c r="G898" i="53"/>
  <c r="G897" i="53"/>
  <c r="G896" i="53"/>
  <c r="G895" i="53"/>
  <c r="G894" i="53"/>
  <c r="G893" i="53"/>
  <c r="G892" i="53"/>
  <c r="G891" i="53"/>
  <c r="G890" i="53"/>
  <c r="G889" i="53"/>
  <c r="G888" i="53"/>
  <c r="G887" i="53"/>
  <c r="G886" i="53"/>
  <c r="G885" i="53"/>
  <c r="G884" i="53"/>
  <c r="G883" i="53"/>
  <c r="G882" i="53"/>
  <c r="G881" i="53"/>
  <c r="G880" i="53"/>
  <c r="G879" i="53"/>
  <c r="G878" i="53"/>
  <c r="G877" i="53"/>
  <c r="G876" i="53"/>
  <c r="G875" i="53"/>
  <c r="G874" i="53"/>
  <c r="G873" i="53"/>
  <c r="G872" i="53"/>
  <c r="G871" i="53"/>
  <c r="G870" i="53"/>
  <c r="G869" i="53"/>
  <c r="G868" i="53"/>
  <c r="G867" i="53"/>
  <c r="G866" i="53"/>
  <c r="G865" i="53"/>
  <c r="G864" i="53"/>
  <c r="G863" i="53"/>
  <c r="G862" i="53"/>
  <c r="G861" i="53"/>
  <c r="G860" i="53"/>
  <c r="G859" i="53"/>
  <c r="G858" i="53"/>
  <c r="G857" i="53"/>
  <c r="G856" i="53"/>
  <c r="G855" i="53"/>
  <c r="G854" i="53"/>
  <c r="G853" i="53"/>
  <c r="G852" i="53"/>
  <c r="G851" i="53"/>
  <c r="G850" i="53"/>
  <c r="G849" i="53"/>
  <c r="G848" i="53"/>
  <c r="G847" i="53"/>
  <c r="G846" i="53"/>
  <c r="G845" i="53"/>
  <c r="G844" i="53"/>
  <c r="G843" i="53"/>
  <c r="G842" i="53"/>
  <c r="G841" i="53"/>
  <c r="G840" i="53"/>
  <c r="G839" i="53"/>
  <c r="G838" i="53"/>
  <c r="G837" i="53"/>
  <c r="G836" i="53"/>
  <c r="G835" i="53"/>
  <c r="G834" i="53"/>
  <c r="G833" i="53"/>
  <c r="G832" i="53"/>
  <c r="G831" i="53"/>
  <c r="G830" i="53"/>
  <c r="G829" i="53"/>
  <c r="G828" i="53"/>
  <c r="G827" i="53"/>
  <c r="G826" i="53"/>
  <c r="G825" i="53"/>
  <c r="G824" i="53"/>
  <c r="G823" i="53"/>
  <c r="G822" i="53"/>
  <c r="G821" i="53"/>
  <c r="G820" i="53"/>
  <c r="G819" i="53"/>
  <c r="G818" i="53"/>
  <c r="G817" i="53"/>
  <c r="G816" i="53"/>
  <c r="G815" i="53"/>
  <c r="G814" i="53"/>
  <c r="G813" i="53"/>
  <c r="G812" i="53"/>
  <c r="G811" i="53"/>
  <c r="G810" i="53"/>
  <c r="G809" i="53"/>
  <c r="G808" i="53"/>
  <c r="G807" i="53"/>
  <c r="G806" i="53"/>
  <c r="G805" i="53"/>
  <c r="G804" i="53"/>
  <c r="G803" i="53"/>
  <c r="G802" i="53"/>
  <c r="G801" i="53"/>
  <c r="G800" i="53"/>
  <c r="G799" i="53"/>
  <c r="G798" i="53"/>
  <c r="G797" i="53"/>
  <c r="G796" i="53"/>
  <c r="G795" i="53"/>
  <c r="G794" i="53"/>
  <c r="G793" i="53"/>
  <c r="G792" i="53"/>
  <c r="G791" i="53"/>
  <c r="G790" i="53"/>
  <c r="G789" i="53"/>
  <c r="G788" i="53"/>
  <c r="G787" i="53"/>
  <c r="G786" i="53"/>
  <c r="G785" i="53"/>
  <c r="G784" i="53"/>
  <c r="G783" i="53"/>
  <c r="G782" i="53"/>
  <c r="G781" i="53"/>
  <c r="G780" i="53"/>
  <c r="G779" i="53"/>
  <c r="G778" i="53"/>
  <c r="G777" i="53"/>
  <c r="G776" i="53"/>
  <c r="G775" i="53"/>
  <c r="G774" i="53"/>
  <c r="G773" i="53"/>
  <c r="G772" i="53"/>
  <c r="G771" i="53"/>
  <c r="G770" i="53"/>
  <c r="G769" i="53"/>
  <c r="G768" i="53"/>
  <c r="G767" i="53"/>
  <c r="G766" i="53"/>
  <c r="G765" i="53"/>
  <c r="G764" i="53"/>
  <c r="G763" i="53"/>
  <c r="G762" i="53"/>
  <c r="G761" i="53"/>
  <c r="G760" i="53"/>
  <c r="G759" i="53"/>
  <c r="G758" i="53"/>
  <c r="G757" i="53"/>
  <c r="G756" i="53"/>
  <c r="G755" i="53"/>
  <c r="G754" i="53"/>
  <c r="G753" i="53"/>
  <c r="G752" i="53"/>
  <c r="G751" i="53"/>
  <c r="G750" i="53"/>
  <c r="G749" i="53"/>
  <c r="G748" i="53"/>
  <c r="G747" i="53"/>
  <c r="G746" i="53"/>
  <c r="G745" i="53"/>
  <c r="G744" i="53"/>
  <c r="G743" i="53"/>
  <c r="G742" i="53"/>
  <c r="G741" i="53"/>
  <c r="G740" i="53"/>
  <c r="G739" i="53"/>
  <c r="G738" i="53"/>
  <c r="G737" i="53"/>
  <c r="G736" i="53"/>
  <c r="G735" i="53"/>
  <c r="G734" i="53"/>
  <c r="G733" i="53"/>
  <c r="G732" i="53"/>
  <c r="G731" i="53"/>
  <c r="G730" i="53"/>
  <c r="G729" i="53"/>
  <c r="G728" i="53"/>
  <c r="G727" i="53"/>
  <c r="G726" i="53"/>
  <c r="G725" i="53"/>
  <c r="G724" i="53"/>
  <c r="G723" i="53"/>
  <c r="G722" i="53"/>
  <c r="G721" i="53"/>
  <c r="G720" i="53"/>
  <c r="G719" i="53"/>
  <c r="G718" i="53"/>
  <c r="G717" i="53"/>
  <c r="G716" i="53"/>
  <c r="G715" i="53"/>
  <c r="G714" i="53"/>
  <c r="G713" i="53"/>
  <c r="G712" i="53"/>
  <c r="G711" i="53"/>
  <c r="G710" i="53"/>
  <c r="G709" i="53"/>
  <c r="G708" i="53"/>
  <c r="G707" i="53"/>
  <c r="G706" i="53"/>
  <c r="G705" i="53"/>
  <c r="G704" i="53"/>
  <c r="G703" i="53"/>
  <c r="G702" i="53"/>
  <c r="G701" i="53"/>
  <c r="G700" i="53"/>
  <c r="G699" i="53"/>
  <c r="G698" i="53"/>
  <c r="G697" i="53"/>
  <c r="G696" i="53"/>
  <c r="G695" i="53"/>
  <c r="G694" i="53"/>
  <c r="G693" i="53"/>
  <c r="G692" i="53"/>
  <c r="G691" i="53"/>
  <c r="G690" i="53"/>
  <c r="G689" i="53"/>
  <c r="G688" i="53"/>
  <c r="G687" i="53"/>
  <c r="G686" i="53"/>
  <c r="G685" i="53"/>
  <c r="G684" i="53"/>
  <c r="G683" i="53"/>
  <c r="G682" i="53"/>
  <c r="G681" i="53"/>
  <c r="G680" i="53"/>
  <c r="G679" i="53"/>
  <c r="G678" i="53"/>
  <c r="G677" i="53"/>
  <c r="G676" i="53"/>
  <c r="G675" i="53"/>
  <c r="G674" i="53"/>
  <c r="G673" i="53"/>
  <c r="G672" i="53"/>
  <c r="G671" i="53"/>
  <c r="G670" i="53"/>
  <c r="G669" i="53"/>
  <c r="G668" i="53"/>
  <c r="G667" i="53"/>
  <c r="G666" i="53"/>
  <c r="G665" i="53"/>
  <c r="G664" i="53"/>
  <c r="G663" i="53"/>
  <c r="G662" i="53"/>
  <c r="G661" i="53"/>
  <c r="G660" i="53"/>
  <c r="G659" i="53"/>
  <c r="G658" i="53"/>
  <c r="G657" i="53"/>
  <c r="G656" i="53"/>
  <c r="G655" i="53"/>
  <c r="G654" i="53"/>
  <c r="G653" i="53"/>
  <c r="G652" i="53"/>
  <c r="G651" i="53"/>
  <c r="G650" i="53"/>
  <c r="G649" i="53"/>
  <c r="G648" i="53"/>
  <c r="G647" i="53"/>
  <c r="G646" i="53"/>
  <c r="G645" i="53"/>
  <c r="G644" i="53"/>
  <c r="G643" i="53"/>
  <c r="G642" i="53"/>
  <c r="G641" i="53"/>
  <c r="G640" i="53"/>
  <c r="G639" i="53"/>
  <c r="G638" i="53"/>
  <c r="G637" i="53"/>
  <c r="G636" i="53"/>
  <c r="G635" i="53"/>
  <c r="G634" i="53"/>
  <c r="G633" i="53"/>
  <c r="G632" i="53"/>
  <c r="G631" i="53"/>
  <c r="G630" i="53"/>
  <c r="G629" i="53"/>
  <c r="G628" i="53"/>
  <c r="G627" i="53"/>
  <c r="G626" i="53"/>
  <c r="G625" i="53"/>
  <c r="G624" i="53"/>
  <c r="G623" i="53"/>
  <c r="G622" i="53"/>
  <c r="G621" i="53"/>
  <c r="G620" i="53"/>
  <c r="G619" i="53"/>
  <c r="G618" i="53"/>
  <c r="G617" i="53"/>
  <c r="G616" i="53"/>
  <c r="G615" i="53"/>
  <c r="G614" i="53"/>
  <c r="G613" i="53"/>
  <c r="G612" i="53"/>
  <c r="G611" i="53"/>
  <c r="G610" i="53"/>
  <c r="G609" i="53"/>
  <c r="G608" i="53"/>
  <c r="G607" i="53"/>
  <c r="G606" i="53"/>
  <c r="G605" i="53"/>
  <c r="G604" i="53"/>
  <c r="G603" i="53"/>
  <c r="G602" i="53"/>
  <c r="G601" i="53"/>
  <c r="G600" i="53"/>
  <c r="G599" i="53"/>
  <c r="G598" i="53"/>
  <c r="G597" i="53"/>
  <c r="G596" i="53"/>
  <c r="G595" i="53"/>
  <c r="G594" i="53"/>
  <c r="G593" i="53"/>
  <c r="G592" i="53"/>
  <c r="G591" i="53"/>
  <c r="G590" i="53"/>
  <c r="G589" i="53"/>
  <c r="G588" i="53"/>
  <c r="G587" i="53"/>
  <c r="G586" i="53"/>
  <c r="G585" i="53"/>
  <c r="G584" i="53"/>
  <c r="G583" i="53"/>
  <c r="G582" i="53"/>
  <c r="G581" i="53"/>
  <c r="G580" i="53"/>
  <c r="G579" i="53"/>
  <c r="G578" i="53"/>
  <c r="G577" i="53"/>
  <c r="G576" i="53"/>
  <c r="G575" i="53"/>
  <c r="G574" i="53"/>
  <c r="G573" i="53"/>
  <c r="G572" i="53"/>
  <c r="G571" i="53"/>
  <c r="G570" i="53"/>
  <c r="G569" i="53"/>
  <c r="G568" i="53"/>
  <c r="G567" i="53"/>
  <c r="G566" i="53"/>
  <c r="G565" i="53"/>
  <c r="G564" i="53"/>
  <c r="G563" i="53"/>
  <c r="G562" i="53"/>
  <c r="G561" i="53"/>
  <c r="G560" i="53"/>
  <c r="G559" i="53"/>
  <c r="G558" i="53"/>
  <c r="G557" i="53"/>
  <c r="G556" i="53"/>
  <c r="G555" i="53"/>
  <c r="G554" i="53"/>
  <c r="G553" i="53"/>
  <c r="G552" i="53"/>
  <c r="G551" i="53"/>
  <c r="G550" i="53"/>
  <c r="G549" i="53"/>
  <c r="G548" i="53"/>
  <c r="G547" i="53"/>
  <c r="G546" i="53"/>
  <c r="G545" i="53"/>
  <c r="G544" i="53"/>
  <c r="G543" i="53"/>
  <c r="G542" i="53"/>
  <c r="G541" i="53"/>
  <c r="G540" i="53"/>
  <c r="G539" i="53"/>
  <c r="G538" i="53"/>
  <c r="G537" i="53"/>
  <c r="G536" i="53"/>
  <c r="G535" i="53"/>
  <c r="G534" i="53"/>
  <c r="G533" i="53"/>
  <c r="G532" i="53"/>
  <c r="G531" i="53"/>
  <c r="G530" i="53"/>
  <c r="G529" i="53"/>
  <c r="G528" i="53"/>
  <c r="G527" i="53"/>
  <c r="G526" i="53"/>
  <c r="G525" i="53"/>
  <c r="G524" i="53"/>
  <c r="G523" i="53"/>
  <c r="G522" i="53"/>
  <c r="G521" i="53"/>
  <c r="G520" i="53"/>
  <c r="G519" i="53"/>
  <c r="G518" i="53"/>
  <c r="G517" i="53"/>
  <c r="G516" i="53"/>
  <c r="G515" i="53"/>
  <c r="G514" i="53"/>
  <c r="G513" i="53"/>
  <c r="G512" i="53"/>
  <c r="G511" i="53"/>
  <c r="G510" i="53"/>
  <c r="G509" i="53"/>
  <c r="G508" i="53"/>
  <c r="G507" i="53"/>
  <c r="G506" i="53"/>
  <c r="G505" i="53"/>
  <c r="G504" i="53"/>
  <c r="G503" i="53"/>
  <c r="G502" i="53"/>
  <c r="G501" i="53"/>
  <c r="G500" i="53"/>
  <c r="G499" i="53"/>
  <c r="G498" i="53"/>
  <c r="G497" i="53"/>
  <c r="G496" i="53"/>
  <c r="G495" i="53"/>
  <c r="G494" i="53"/>
  <c r="G493" i="53"/>
  <c r="G492" i="53"/>
  <c r="G491" i="53"/>
  <c r="G490" i="53"/>
  <c r="G489" i="53"/>
  <c r="G488" i="53"/>
  <c r="G487" i="53"/>
  <c r="G486" i="53"/>
  <c r="G485" i="53"/>
  <c r="G484" i="53"/>
  <c r="G483" i="53"/>
  <c r="G482" i="53"/>
  <c r="G481" i="53"/>
  <c r="G480" i="53"/>
  <c r="G479" i="53"/>
  <c r="G478" i="53"/>
  <c r="G477" i="53"/>
  <c r="G476" i="53"/>
  <c r="G475" i="53"/>
  <c r="G474" i="53"/>
  <c r="G473" i="53"/>
  <c r="G472" i="53"/>
  <c r="G471" i="53"/>
  <c r="G470" i="53"/>
  <c r="G469" i="53"/>
  <c r="G468" i="53"/>
  <c r="G467" i="53"/>
  <c r="G466" i="53"/>
  <c r="G465" i="53"/>
  <c r="G464" i="53"/>
  <c r="G463" i="53"/>
  <c r="G462" i="53"/>
  <c r="G461" i="53"/>
  <c r="G460" i="53"/>
  <c r="G459" i="53"/>
  <c r="G458" i="53"/>
  <c r="G457" i="53"/>
  <c r="G456" i="53"/>
  <c r="G455" i="53"/>
  <c r="G454" i="53"/>
  <c r="G453" i="53"/>
  <c r="G452" i="53"/>
  <c r="G451" i="53"/>
  <c r="G450" i="53"/>
  <c r="G449" i="53"/>
  <c r="G448" i="53"/>
  <c r="G447" i="53"/>
  <c r="G446" i="53"/>
  <c r="G445" i="53"/>
  <c r="G444" i="53"/>
  <c r="G443" i="53"/>
  <c r="G442" i="53"/>
  <c r="G441" i="53"/>
  <c r="G440" i="53"/>
  <c r="G439" i="53"/>
  <c r="G438" i="53"/>
  <c r="G437" i="53"/>
  <c r="G436" i="53"/>
  <c r="G435" i="53"/>
  <c r="G434" i="53"/>
  <c r="G433" i="53"/>
  <c r="G432" i="53"/>
  <c r="G431" i="53"/>
  <c r="G430" i="53"/>
  <c r="G429" i="53"/>
  <c r="G428" i="53"/>
  <c r="G427" i="53"/>
  <c r="G426" i="53"/>
  <c r="G425" i="53"/>
  <c r="G424" i="53"/>
  <c r="G423" i="53"/>
  <c r="G422" i="53"/>
  <c r="G421" i="53"/>
  <c r="G420" i="53"/>
  <c r="G419" i="53"/>
  <c r="G418" i="53"/>
  <c r="G417" i="53"/>
  <c r="G416" i="53"/>
  <c r="G415" i="53"/>
  <c r="G414" i="53"/>
  <c r="G413" i="53"/>
  <c r="G412" i="53"/>
  <c r="G411" i="53"/>
  <c r="G410" i="53"/>
  <c r="G409" i="53"/>
  <c r="G408" i="53"/>
  <c r="G407" i="53"/>
  <c r="G406" i="53"/>
  <c r="G405" i="53"/>
  <c r="G404" i="53"/>
  <c r="G403" i="53"/>
  <c r="G402" i="53"/>
  <c r="G401" i="53"/>
  <c r="G400" i="53"/>
  <c r="G399" i="53"/>
  <c r="G398" i="53"/>
  <c r="G397" i="53"/>
  <c r="G396" i="53"/>
  <c r="G395" i="53"/>
  <c r="G394" i="53"/>
  <c r="G393" i="53"/>
  <c r="G392" i="53"/>
  <c r="G391" i="53"/>
  <c r="G390" i="53"/>
  <c r="G389" i="53"/>
  <c r="G388" i="53"/>
  <c r="G387" i="53"/>
  <c r="G386" i="53"/>
  <c r="G385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54" i="53"/>
  <c r="G353" i="53"/>
  <c r="G352" i="53"/>
  <c r="G351" i="53"/>
  <c r="G350" i="53"/>
  <c r="G349" i="53"/>
  <c r="G348" i="53"/>
  <c r="G347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3" i="53"/>
  <c r="G322" i="53"/>
  <c r="G321" i="53"/>
  <c r="G320" i="53"/>
  <c r="G319" i="53"/>
  <c r="G318" i="53"/>
  <c r="G317" i="53"/>
  <c r="G316" i="53"/>
  <c r="G315" i="53"/>
  <c r="G314" i="53"/>
  <c r="G313" i="53"/>
  <c r="G312" i="53"/>
  <c r="G311" i="53"/>
  <c r="G310" i="53"/>
  <c r="G309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G4" i="53"/>
  <c r="G3" i="53"/>
  <c r="O28" i="51" l="1"/>
  <c r="N28" i="51"/>
  <c r="M28" i="51"/>
  <c r="L28" i="51"/>
  <c r="P28" i="51" s="1"/>
  <c r="K28" i="51"/>
  <c r="J28" i="51"/>
  <c r="I28" i="51"/>
  <c r="A28" i="51"/>
  <c r="O27" i="51"/>
  <c r="N27" i="51"/>
  <c r="M27" i="51"/>
  <c r="L27" i="51"/>
  <c r="P27" i="51" s="1"/>
  <c r="K27" i="51"/>
  <c r="J27" i="51"/>
  <c r="I27" i="51"/>
  <c r="A27" i="51"/>
  <c r="O26" i="51"/>
  <c r="N26" i="51"/>
  <c r="M26" i="51"/>
  <c r="L26" i="51"/>
  <c r="P26" i="51" s="1"/>
  <c r="K26" i="51"/>
  <c r="J26" i="51"/>
  <c r="I26" i="51"/>
  <c r="A26" i="51"/>
  <c r="O25" i="51"/>
  <c r="N25" i="51"/>
  <c r="M25" i="51"/>
  <c r="L25" i="51"/>
  <c r="P25" i="51" s="1"/>
  <c r="K25" i="51"/>
  <c r="J25" i="51"/>
  <c r="I25" i="51"/>
  <c r="A25" i="51"/>
  <c r="O24" i="51"/>
  <c r="N24" i="51"/>
  <c r="M24" i="51"/>
  <c r="L24" i="51"/>
  <c r="P24" i="51" s="1"/>
  <c r="K24" i="51"/>
  <c r="J24" i="51"/>
  <c r="I24" i="51"/>
  <c r="A24" i="51"/>
  <c r="O23" i="51"/>
  <c r="N23" i="51"/>
  <c r="M23" i="51"/>
  <c r="L23" i="51"/>
  <c r="P23" i="51" s="1"/>
  <c r="K23" i="51"/>
  <c r="J23" i="51"/>
  <c r="I23" i="51"/>
  <c r="A23" i="51"/>
  <c r="O22" i="51"/>
  <c r="N22" i="51"/>
  <c r="M22" i="51"/>
  <c r="L22" i="51"/>
  <c r="P22" i="51" s="1"/>
  <c r="K22" i="51"/>
  <c r="I22" i="51"/>
  <c r="H22" i="51"/>
  <c r="A22" i="51"/>
  <c r="O21" i="51"/>
  <c r="N21" i="51"/>
  <c r="M21" i="51"/>
  <c r="L21" i="51"/>
  <c r="P21" i="51" s="1"/>
  <c r="K21" i="51"/>
  <c r="J21" i="51"/>
  <c r="J22" i="51" s="1"/>
  <c r="I21" i="51"/>
  <c r="A21" i="51"/>
  <c r="O20" i="51"/>
  <c r="N20" i="51"/>
  <c r="M20" i="51"/>
  <c r="L20" i="51"/>
  <c r="P20" i="51" s="1"/>
  <c r="K20" i="51"/>
  <c r="J20" i="51"/>
  <c r="I20" i="51"/>
  <c r="A20" i="51"/>
  <c r="O19" i="51"/>
  <c r="N19" i="51"/>
  <c r="M19" i="51"/>
  <c r="L19" i="51"/>
  <c r="P19" i="51" s="1"/>
  <c r="K19" i="51"/>
  <c r="J19" i="51"/>
  <c r="I19" i="51"/>
  <c r="A19" i="51"/>
  <c r="H18" i="51"/>
  <c r="A18" i="51"/>
  <c r="O17" i="51"/>
  <c r="O18" i="51" s="1"/>
  <c r="N17" i="51"/>
  <c r="N18" i="51" s="1"/>
  <c r="M17" i="51"/>
  <c r="M18" i="51" s="1"/>
  <c r="L17" i="51"/>
  <c r="P17" i="51" s="1"/>
  <c r="K17" i="51"/>
  <c r="K18" i="51" s="1"/>
  <c r="J17" i="51"/>
  <c r="J18" i="51" s="1"/>
  <c r="I17" i="51"/>
  <c r="I18" i="51" s="1"/>
  <c r="A17" i="51"/>
  <c r="O16" i="51"/>
  <c r="N16" i="51"/>
  <c r="M16" i="51"/>
  <c r="L16" i="51"/>
  <c r="P16" i="51" s="1"/>
  <c r="K16" i="51"/>
  <c r="J16" i="51"/>
  <c r="I16" i="51"/>
  <c r="A16" i="51"/>
  <c r="O15" i="51"/>
  <c r="N15" i="51"/>
  <c r="M15" i="51"/>
  <c r="L15" i="51"/>
  <c r="P15" i="51" s="1"/>
  <c r="K15" i="51"/>
  <c r="J15" i="51"/>
  <c r="I15" i="51"/>
  <c r="A15" i="51"/>
  <c r="O14" i="51"/>
  <c r="N14" i="51"/>
  <c r="M14" i="51"/>
  <c r="L14" i="51"/>
  <c r="P14" i="51" s="1"/>
  <c r="K14" i="51"/>
  <c r="J14" i="51"/>
  <c r="I14" i="51"/>
  <c r="A14" i="51"/>
  <c r="O13" i="51"/>
  <c r="N13" i="51"/>
  <c r="M13" i="51"/>
  <c r="L13" i="51"/>
  <c r="P13" i="51" s="1"/>
  <c r="K13" i="51"/>
  <c r="J13" i="51"/>
  <c r="I13" i="51"/>
  <c r="A13" i="51"/>
  <c r="K12" i="51"/>
  <c r="I12" i="51"/>
  <c r="H12" i="51"/>
  <c r="A12" i="51"/>
  <c r="O11" i="51"/>
  <c r="O12" i="51" s="1"/>
  <c r="N11" i="51"/>
  <c r="N12" i="51" s="1"/>
  <c r="M11" i="51"/>
  <c r="M12" i="51" s="1"/>
  <c r="L11" i="51"/>
  <c r="L12" i="51" s="1"/>
  <c r="P12" i="51" s="1"/>
  <c r="K11" i="51"/>
  <c r="J11" i="51"/>
  <c r="J12" i="51" s="1"/>
  <c r="I11" i="51"/>
  <c r="A11" i="51"/>
  <c r="K10" i="51"/>
  <c r="I10" i="51"/>
  <c r="A10" i="51"/>
  <c r="O9" i="51"/>
  <c r="O10" i="51" s="1"/>
  <c r="N9" i="51"/>
  <c r="N10" i="51" s="1"/>
  <c r="M9" i="51"/>
  <c r="M10" i="51" s="1"/>
  <c r="L9" i="51"/>
  <c r="P9" i="51" s="1"/>
  <c r="K9" i="51"/>
  <c r="J9" i="51"/>
  <c r="J10" i="51" s="1"/>
  <c r="I9" i="51"/>
  <c r="A9" i="51"/>
  <c r="O8" i="51"/>
  <c r="N8" i="51"/>
  <c r="M8" i="51"/>
  <c r="L8" i="51"/>
  <c r="P8" i="51" s="1"/>
  <c r="K8" i="51"/>
  <c r="J8" i="51"/>
  <c r="I8" i="51"/>
  <c r="A8" i="51"/>
  <c r="O7" i="51"/>
  <c r="N7" i="51"/>
  <c r="M7" i="51"/>
  <c r="L7" i="51"/>
  <c r="P7" i="51" s="1"/>
  <c r="K7" i="51"/>
  <c r="J7" i="51"/>
  <c r="I7" i="51"/>
  <c r="A7" i="51"/>
  <c r="P3" i="51"/>
  <c r="L10" i="51" l="1"/>
  <c r="P10" i="51" s="1"/>
  <c r="L18" i="51"/>
  <c r="P18" i="51" s="1"/>
  <c r="P11" i="51"/>
  <c r="X26" i="48" l="1"/>
  <c r="Y26" i="48" s="1"/>
  <c r="Z26" i="48" s="1"/>
  <c r="S26" i="48"/>
  <c r="R26" i="48"/>
  <c r="Q26" i="48"/>
  <c r="O26" i="48"/>
  <c r="P26" i="48" s="1"/>
  <c r="M26" i="48"/>
  <c r="L26" i="48"/>
  <c r="J26" i="48"/>
  <c r="I26" i="48"/>
  <c r="G26" i="48"/>
  <c r="A26" i="48"/>
  <c r="X25" i="48"/>
  <c r="Y25" i="48" s="1"/>
  <c r="Z25" i="48" s="1"/>
  <c r="S25" i="48"/>
  <c r="R25" i="48"/>
  <c r="Q25" i="48"/>
  <c r="O25" i="48"/>
  <c r="P25" i="48" s="1"/>
  <c r="M25" i="48"/>
  <c r="L25" i="48"/>
  <c r="J25" i="48"/>
  <c r="I25" i="48"/>
  <c r="G25" i="48"/>
  <c r="A25" i="48"/>
  <c r="X24" i="48"/>
  <c r="Y24" i="48" s="1"/>
  <c r="Z24" i="48" s="1"/>
  <c r="S24" i="48"/>
  <c r="R24" i="48"/>
  <c r="Q24" i="48"/>
  <c r="O24" i="48"/>
  <c r="P24" i="48" s="1"/>
  <c r="M24" i="48"/>
  <c r="L24" i="48"/>
  <c r="J24" i="48"/>
  <c r="I24" i="48"/>
  <c r="G24" i="48"/>
  <c r="A24" i="48"/>
  <c r="X23" i="48"/>
  <c r="Y23" i="48" s="1"/>
  <c r="Z23" i="48" s="1"/>
  <c r="S23" i="48"/>
  <c r="R23" i="48"/>
  <c r="Q23" i="48"/>
  <c r="O23" i="48"/>
  <c r="P23" i="48" s="1"/>
  <c r="M23" i="48"/>
  <c r="L23" i="48"/>
  <c r="N23" i="48" s="1"/>
  <c r="J23" i="48"/>
  <c r="I23" i="48"/>
  <c r="G23" i="48"/>
  <c r="A23" i="48"/>
  <c r="X22" i="48"/>
  <c r="Y22" i="48" s="1"/>
  <c r="Z22" i="48" s="1"/>
  <c r="Q22" i="48"/>
  <c r="O22" i="48"/>
  <c r="P22" i="48" s="1"/>
  <c r="N22" i="48"/>
  <c r="M22" i="48"/>
  <c r="J22" i="48"/>
  <c r="I22" i="48"/>
  <c r="G22" i="48"/>
  <c r="A22" i="48"/>
  <c r="X21" i="48"/>
  <c r="Y21" i="48" s="1"/>
  <c r="Z21" i="48" s="1"/>
  <c r="Q21" i="48"/>
  <c r="P21" i="48"/>
  <c r="O21" i="48"/>
  <c r="M21" i="48"/>
  <c r="U21" i="48" s="1"/>
  <c r="V21" i="48" s="1"/>
  <c r="J21" i="48"/>
  <c r="I21" i="48"/>
  <c r="G21" i="48"/>
  <c r="A21" i="48"/>
  <c r="X20" i="48"/>
  <c r="Y20" i="48" s="1"/>
  <c r="Z20" i="48" s="1"/>
  <c r="S20" i="48"/>
  <c r="R20" i="48"/>
  <c r="Q20" i="48"/>
  <c r="O20" i="48"/>
  <c r="P20" i="48" s="1"/>
  <c r="M20" i="48"/>
  <c r="L20" i="48"/>
  <c r="J20" i="48"/>
  <c r="I20" i="48"/>
  <c r="G20" i="48"/>
  <c r="A20" i="48"/>
  <c r="X19" i="48"/>
  <c r="Y19" i="48" s="1"/>
  <c r="Z19" i="48" s="1"/>
  <c r="S19" i="48"/>
  <c r="R19" i="48"/>
  <c r="Q19" i="48"/>
  <c r="O19" i="48"/>
  <c r="P19" i="48" s="1"/>
  <c r="M19" i="48"/>
  <c r="L19" i="48"/>
  <c r="N19" i="48" s="1"/>
  <c r="J19" i="48"/>
  <c r="I19" i="48"/>
  <c r="G19" i="48"/>
  <c r="A19" i="48"/>
  <c r="X18" i="48"/>
  <c r="Y18" i="48" s="1"/>
  <c r="Z18" i="48" s="1"/>
  <c r="S18" i="48"/>
  <c r="R18" i="48"/>
  <c r="Q18" i="48"/>
  <c r="O18" i="48"/>
  <c r="P18" i="48" s="1"/>
  <c r="M18" i="48"/>
  <c r="L18" i="48"/>
  <c r="J18" i="48"/>
  <c r="I18" i="48"/>
  <c r="G18" i="48"/>
  <c r="A18" i="48"/>
  <c r="X17" i="48"/>
  <c r="Y17" i="48" s="1"/>
  <c r="Z17" i="48" s="1"/>
  <c r="S17" i="48"/>
  <c r="R17" i="48"/>
  <c r="Q17" i="48"/>
  <c r="P17" i="48"/>
  <c r="O17" i="48"/>
  <c r="M17" i="48"/>
  <c r="L17" i="48"/>
  <c r="J17" i="48"/>
  <c r="I17" i="48"/>
  <c r="G17" i="48"/>
  <c r="A17" i="48"/>
  <c r="X16" i="48"/>
  <c r="Y16" i="48" s="1"/>
  <c r="Z16" i="48" s="1"/>
  <c r="S16" i="48"/>
  <c r="R16" i="48"/>
  <c r="Q16" i="48"/>
  <c r="P16" i="48"/>
  <c r="O16" i="48"/>
  <c r="M16" i="48"/>
  <c r="L16" i="48"/>
  <c r="J16" i="48"/>
  <c r="I16" i="48"/>
  <c r="G16" i="48"/>
  <c r="A16" i="48"/>
  <c r="X15" i="48"/>
  <c r="Y15" i="48" s="1"/>
  <c r="Z15" i="48" s="1"/>
  <c r="S15" i="48"/>
  <c r="R15" i="48"/>
  <c r="Q15" i="48"/>
  <c r="P15" i="48"/>
  <c r="O15" i="48"/>
  <c r="M15" i="48"/>
  <c r="L15" i="48"/>
  <c r="J15" i="48"/>
  <c r="I15" i="48"/>
  <c r="G15" i="48"/>
  <c r="A15" i="48"/>
  <c r="X14" i="48"/>
  <c r="Y14" i="48" s="1"/>
  <c r="Z14" i="48" s="1"/>
  <c r="S14" i="48"/>
  <c r="R14" i="48"/>
  <c r="Q14" i="48"/>
  <c r="O14" i="48"/>
  <c r="P14" i="48" s="1"/>
  <c r="M14" i="48"/>
  <c r="L14" i="48"/>
  <c r="N14" i="48" s="1"/>
  <c r="J14" i="48"/>
  <c r="I14" i="48"/>
  <c r="G14" i="48"/>
  <c r="A14" i="48"/>
  <c r="X13" i="48"/>
  <c r="Y13" i="48" s="1"/>
  <c r="Z13" i="48" s="1"/>
  <c r="S13" i="48"/>
  <c r="R13" i="48"/>
  <c r="Q13" i="48"/>
  <c r="O13" i="48"/>
  <c r="P13" i="48" s="1"/>
  <c r="M13" i="48"/>
  <c r="L13" i="48"/>
  <c r="J13" i="48"/>
  <c r="I13" i="48"/>
  <c r="G13" i="48"/>
  <c r="A13" i="48"/>
  <c r="X12" i="48"/>
  <c r="Y12" i="48" s="1"/>
  <c r="Z12" i="48" s="1"/>
  <c r="S12" i="48"/>
  <c r="R12" i="48"/>
  <c r="Q12" i="48"/>
  <c r="O12" i="48"/>
  <c r="P12" i="48" s="1"/>
  <c r="M12" i="48"/>
  <c r="L12" i="48"/>
  <c r="J12" i="48"/>
  <c r="I12" i="48"/>
  <c r="G12" i="48"/>
  <c r="A12" i="48"/>
  <c r="X11" i="48"/>
  <c r="Y11" i="48" s="1"/>
  <c r="Z11" i="48" s="1"/>
  <c r="S11" i="48"/>
  <c r="R11" i="48"/>
  <c r="Q11" i="48"/>
  <c r="O11" i="48"/>
  <c r="P11" i="48" s="1"/>
  <c r="M11" i="48"/>
  <c r="L11" i="48"/>
  <c r="N11" i="48" s="1"/>
  <c r="J11" i="48"/>
  <c r="I11" i="48"/>
  <c r="G11" i="48"/>
  <c r="A11" i="48"/>
  <c r="X10" i="48"/>
  <c r="Y10" i="48" s="1"/>
  <c r="Z10" i="48" s="1"/>
  <c r="S10" i="48"/>
  <c r="R10" i="48"/>
  <c r="Q10" i="48"/>
  <c r="O10" i="48"/>
  <c r="P10" i="48" s="1"/>
  <c r="M10" i="48"/>
  <c r="L10" i="48"/>
  <c r="N10" i="48" s="1"/>
  <c r="J10" i="48"/>
  <c r="I10" i="48"/>
  <c r="G10" i="48"/>
  <c r="A10" i="48"/>
  <c r="X9" i="48"/>
  <c r="Y9" i="48" s="1"/>
  <c r="Z9" i="48" s="1"/>
  <c r="S9" i="48"/>
  <c r="R9" i="48"/>
  <c r="Q9" i="48"/>
  <c r="O9" i="48"/>
  <c r="P9" i="48" s="1"/>
  <c r="M9" i="48"/>
  <c r="L9" i="48"/>
  <c r="J9" i="48"/>
  <c r="I9" i="48"/>
  <c r="G9" i="48"/>
  <c r="A9" i="48"/>
  <c r="X8" i="48"/>
  <c r="Y8" i="48" s="1"/>
  <c r="Z8" i="48" s="1"/>
  <c r="S8" i="48"/>
  <c r="R8" i="48"/>
  <c r="Q8" i="48"/>
  <c r="O8" i="48"/>
  <c r="P8" i="48" s="1"/>
  <c r="M8" i="48"/>
  <c r="L8" i="48"/>
  <c r="J8" i="48"/>
  <c r="I8" i="48"/>
  <c r="G8" i="48"/>
  <c r="A8" i="48"/>
  <c r="X7" i="48"/>
  <c r="Y7" i="48" s="1"/>
  <c r="Z7" i="48" s="1"/>
  <c r="S7" i="48"/>
  <c r="R7" i="48"/>
  <c r="Q7" i="48"/>
  <c r="O7" i="48"/>
  <c r="P7" i="48" s="1"/>
  <c r="M7" i="48"/>
  <c r="L7" i="48"/>
  <c r="J7" i="48"/>
  <c r="I7" i="48"/>
  <c r="G7" i="48"/>
  <c r="A7" i="48"/>
  <c r="X6" i="48"/>
  <c r="Y6" i="48" s="1"/>
  <c r="Z6" i="48" s="1"/>
  <c r="R6" i="48"/>
  <c r="Q6" i="48"/>
  <c r="O6" i="48"/>
  <c r="P6" i="48" s="1"/>
  <c r="M6" i="48"/>
  <c r="U6" i="48" s="1"/>
  <c r="V6" i="48" s="1"/>
  <c r="J6" i="48"/>
  <c r="I6" i="48"/>
  <c r="G6" i="48"/>
  <c r="A6" i="48"/>
  <c r="X5" i="48"/>
  <c r="Y5" i="48" s="1"/>
  <c r="Z5" i="48" s="1"/>
  <c r="R5" i="48"/>
  <c r="Q5" i="48"/>
  <c r="O5" i="48"/>
  <c r="W5" i="48" s="1"/>
  <c r="M5" i="48"/>
  <c r="U5" i="48" s="1"/>
  <c r="V5" i="48" s="1"/>
  <c r="J5" i="48"/>
  <c r="I5" i="48"/>
  <c r="G5" i="48"/>
  <c r="A5" i="48"/>
  <c r="N6" i="48" l="1"/>
  <c r="U15" i="48"/>
  <c r="V15" i="48" s="1"/>
  <c r="N5" i="48"/>
  <c r="N7" i="48"/>
  <c r="U22" i="48"/>
  <c r="V22" i="48" s="1"/>
  <c r="P5" i="48"/>
  <c r="N18" i="48"/>
  <c r="U26" i="48"/>
  <c r="V26" i="48" s="1"/>
  <c r="N15" i="48"/>
  <c r="U25" i="48"/>
  <c r="V25" i="48" s="1"/>
  <c r="U20" i="48"/>
  <c r="V20" i="48" s="1"/>
  <c r="U24" i="48"/>
  <c r="V24" i="48" s="1"/>
  <c r="N26" i="48"/>
  <c r="U9" i="48"/>
  <c r="V9" i="48" s="1"/>
  <c r="U7" i="48"/>
  <c r="V7" i="48" s="1"/>
  <c r="U8" i="48"/>
  <c r="V8" i="48" s="1"/>
  <c r="U10" i="48"/>
  <c r="V10" i="48" s="1"/>
  <c r="U11" i="48"/>
  <c r="V11" i="48" s="1"/>
  <c r="U12" i="48"/>
  <c r="V12" i="48" s="1"/>
  <c r="U13" i="48"/>
  <c r="V13" i="48" s="1"/>
  <c r="U14" i="48"/>
  <c r="V14" i="48" s="1"/>
  <c r="N24" i="48"/>
  <c r="N25" i="48"/>
  <c r="U16" i="48"/>
  <c r="V16" i="48" s="1"/>
  <c r="N17" i="48"/>
  <c r="U18" i="48"/>
  <c r="V18" i="48" s="1"/>
  <c r="U19" i="48"/>
  <c r="V19" i="48" s="1"/>
  <c r="U17" i="48"/>
  <c r="V17" i="48" s="1"/>
  <c r="N8" i="48"/>
  <c r="N12" i="48"/>
  <c r="N16" i="48"/>
  <c r="N20" i="48"/>
  <c r="N21" i="48"/>
  <c r="U23" i="48"/>
  <c r="V23" i="48" s="1"/>
  <c r="N9" i="48"/>
  <c r="N13" i="48"/>
  <c r="L106" i="54" l="1"/>
  <c r="L204" i="54" l="1"/>
  <c r="L12" i="54" l="1"/>
  <c r="L28" i="54"/>
  <c r="L46" i="54"/>
  <c r="L56" i="54"/>
  <c r="L64" i="54"/>
  <c r="L70" i="54"/>
  <c r="L74" i="54"/>
  <c r="L76" i="54"/>
  <c r="L78" i="54"/>
  <c r="L82" i="54"/>
  <c r="L86" i="54"/>
  <c r="L88" i="54"/>
  <c r="L90" i="54"/>
  <c r="L92" i="54"/>
  <c r="L94" i="54"/>
  <c r="L96" i="54"/>
  <c r="L98" i="54"/>
  <c r="L100" i="54"/>
  <c r="L102" i="54"/>
  <c r="L104" i="54"/>
  <c r="L107" i="54"/>
  <c r="L109" i="54"/>
  <c r="L111" i="54"/>
  <c r="L113" i="54"/>
  <c r="L116" i="54"/>
  <c r="L118" i="54"/>
  <c r="L120" i="54"/>
  <c r="L122" i="54"/>
  <c r="L124" i="54"/>
  <c r="L126" i="54"/>
  <c r="L128" i="54"/>
  <c r="L130" i="54"/>
  <c r="L132" i="54"/>
  <c r="L134" i="54"/>
  <c r="L136" i="54"/>
  <c r="L138" i="54"/>
  <c r="L140" i="54"/>
  <c r="L142" i="54"/>
  <c r="L144" i="54"/>
  <c r="L146" i="54"/>
  <c r="L148" i="54"/>
  <c r="L150" i="54"/>
  <c r="L152" i="54"/>
  <c r="L154" i="54"/>
  <c r="L156" i="54"/>
  <c r="L158" i="54"/>
  <c r="L160" i="54"/>
  <c r="L162" i="54"/>
  <c r="L164" i="54"/>
  <c r="L166" i="54"/>
  <c r="L168" i="54"/>
  <c r="L170" i="54"/>
  <c r="L172" i="54"/>
  <c r="L174" i="54"/>
  <c r="L176" i="54"/>
  <c r="L178" i="54"/>
  <c r="L180" i="54"/>
  <c r="L182" i="54"/>
  <c r="L184" i="54"/>
  <c r="L186" i="54"/>
  <c r="L188" i="54"/>
  <c r="L190" i="54"/>
  <c r="L192" i="54"/>
  <c r="L194" i="54"/>
  <c r="L196" i="54"/>
  <c r="L198" i="54"/>
  <c r="L200" i="54"/>
  <c r="L202" i="54"/>
  <c r="L205" i="54"/>
  <c r="L207" i="54"/>
  <c r="L209" i="54"/>
  <c r="L211" i="54"/>
  <c r="L259" i="54"/>
  <c r="L261" i="54"/>
  <c r="L263" i="54"/>
  <c r="L265" i="54"/>
  <c r="L267" i="54"/>
  <c r="L269" i="54"/>
  <c r="L271" i="54"/>
  <c r="L273" i="54"/>
  <c r="L275" i="54"/>
  <c r="L277" i="54"/>
  <c r="L279" i="54"/>
  <c r="L281" i="54"/>
  <c r="L283" i="54"/>
  <c r="L285" i="54"/>
  <c r="L287" i="54"/>
  <c r="L289" i="54"/>
  <c r="L316" i="54"/>
  <c r="L318" i="54"/>
  <c r="L320" i="54"/>
  <c r="L322" i="54"/>
  <c r="L324" i="54"/>
  <c r="L326" i="54"/>
  <c r="L328" i="54"/>
  <c r="L330" i="54"/>
  <c r="L332" i="54"/>
  <c r="L334" i="54"/>
  <c r="L336" i="54"/>
  <c r="L338" i="54"/>
  <c r="L340" i="54"/>
  <c r="L342" i="54"/>
  <c r="L344" i="54"/>
  <c r="L346" i="54"/>
  <c r="L348" i="54"/>
  <c r="L350" i="54"/>
  <c r="L352" i="54"/>
  <c r="L354" i="54"/>
  <c r="L356" i="54"/>
  <c r="L358" i="54"/>
  <c r="L360" i="54"/>
  <c r="L362" i="54"/>
  <c r="L364" i="54"/>
  <c r="L366" i="54"/>
  <c r="L368" i="54"/>
  <c r="L370" i="54"/>
  <c r="L372" i="54"/>
  <c r="L374" i="54"/>
  <c r="L376" i="54"/>
  <c r="L378" i="54"/>
  <c r="L380" i="54"/>
  <c r="L382" i="54"/>
  <c r="L384" i="54"/>
  <c r="L386" i="54"/>
  <c r="L388" i="54"/>
  <c r="L390" i="54"/>
  <c r="L392" i="54"/>
  <c r="L394" i="54"/>
  <c r="L396" i="54"/>
  <c r="L398" i="54"/>
  <c r="L400" i="54"/>
  <c r="L402" i="54"/>
  <c r="L404" i="54"/>
  <c r="L406" i="54"/>
  <c r="L408" i="54"/>
  <c r="L410" i="54"/>
  <c r="L412" i="54"/>
  <c r="L414" i="54"/>
  <c r="L416" i="54"/>
  <c r="L418" i="54"/>
  <c r="L420" i="54"/>
  <c r="L422" i="54"/>
  <c r="L424" i="54"/>
  <c r="L426" i="54"/>
  <c r="L428" i="54"/>
  <c r="L430" i="54"/>
  <c r="L432" i="54"/>
  <c r="L434" i="54"/>
  <c r="L436" i="54"/>
  <c r="L438" i="54"/>
  <c r="L440" i="54"/>
  <c r="L442" i="54"/>
  <c r="L444" i="54"/>
  <c r="L446" i="54"/>
  <c r="L448" i="54"/>
  <c r="L450" i="54"/>
  <c r="L452" i="54"/>
  <c r="L454" i="54"/>
  <c r="L456" i="54"/>
  <c r="L458" i="54"/>
  <c r="L460" i="54"/>
  <c r="L462" i="54"/>
  <c r="L464" i="54"/>
  <c r="L466" i="54"/>
  <c r="L468" i="54"/>
  <c r="L470" i="54"/>
  <c r="L472" i="54"/>
  <c r="L474" i="54"/>
  <c r="L476" i="54"/>
  <c r="L478" i="54"/>
  <c r="L480" i="54"/>
  <c r="L482" i="54"/>
  <c r="L484" i="54"/>
  <c r="L486" i="54"/>
  <c r="L488" i="54"/>
  <c r="L490" i="54"/>
  <c r="L492" i="54"/>
  <c r="L494" i="54"/>
  <c r="L496" i="54"/>
  <c r="L498" i="54"/>
  <c r="L500" i="54"/>
  <c r="L502" i="54"/>
  <c r="L504" i="54"/>
  <c r="L506" i="54"/>
  <c r="L508" i="54"/>
  <c r="L510" i="54"/>
  <c r="L512" i="54"/>
  <c r="L514" i="54"/>
  <c r="L516" i="54"/>
  <c r="L518" i="54"/>
  <c r="L520" i="54"/>
  <c r="L522" i="54"/>
  <c r="L524" i="54"/>
  <c r="L526" i="54"/>
  <c r="L528" i="54"/>
  <c r="L530" i="54"/>
  <c r="L532" i="54"/>
  <c r="L535" i="54"/>
  <c r="L537" i="54"/>
  <c r="L539" i="54"/>
  <c r="L541" i="54"/>
  <c r="L543" i="54"/>
  <c r="L545" i="54"/>
  <c r="L549" i="54"/>
  <c r="L551" i="54"/>
  <c r="L553" i="54"/>
  <c r="L555" i="54"/>
  <c r="L558" i="54"/>
  <c r="L571" i="54"/>
  <c r="L573" i="54"/>
  <c r="L575" i="54"/>
  <c r="L577" i="54"/>
  <c r="L579" i="54"/>
  <c r="L581" i="54"/>
  <c r="L583" i="54"/>
  <c r="L585" i="54"/>
  <c r="L587" i="54"/>
  <c r="L589" i="54"/>
  <c r="L591" i="54"/>
  <c r="L593" i="54"/>
  <c r="L595" i="54"/>
  <c r="L597" i="54"/>
  <c r="L599" i="54"/>
  <c r="L601" i="54"/>
  <c r="L603" i="54"/>
  <c r="L605" i="54"/>
  <c r="L607" i="54"/>
  <c r="L609" i="54"/>
  <c r="L611" i="54"/>
  <c r="L613" i="54"/>
  <c r="L615" i="54"/>
  <c r="L617" i="54"/>
  <c r="L619" i="54"/>
  <c r="L621" i="54"/>
  <c r="L623" i="54"/>
  <c r="L625" i="54"/>
  <c r="L627" i="54"/>
  <c r="L629" i="54"/>
  <c r="L631" i="54"/>
  <c r="L633" i="54"/>
  <c r="L635" i="54"/>
  <c r="L637" i="54"/>
  <c r="L639" i="54"/>
  <c r="L641" i="54"/>
  <c r="L643" i="54"/>
  <c r="L645" i="54"/>
  <c r="L647" i="54"/>
  <c r="L649" i="54"/>
  <c r="L651" i="54"/>
  <c r="L653" i="54"/>
  <c r="L655" i="54"/>
  <c r="L657" i="54"/>
  <c r="L659" i="54"/>
  <c r="L661" i="54"/>
  <c r="L663" i="54"/>
  <c r="L665" i="54"/>
  <c r="L667" i="54"/>
  <c r="L669" i="54"/>
  <c r="L671" i="54"/>
  <c r="L673" i="54"/>
  <c r="L675" i="54"/>
  <c r="L677" i="54"/>
  <c r="L679" i="54"/>
  <c r="L681" i="54"/>
  <c r="L683" i="54"/>
  <c r="L685" i="54"/>
  <c r="L687" i="54"/>
  <c r="L689" i="54"/>
  <c r="L691" i="54"/>
  <c r="L693" i="54"/>
  <c r="L695" i="54"/>
  <c r="L697" i="54"/>
  <c r="L699" i="54"/>
  <c r="L701" i="54"/>
  <c r="L703" i="54"/>
  <c r="L705" i="54"/>
  <c r="L707" i="54"/>
  <c r="L709" i="54"/>
  <c r="L711" i="54"/>
  <c r="L713" i="54"/>
  <c r="L715" i="54"/>
  <c r="L717" i="54"/>
  <c r="L719" i="54"/>
  <c r="L721" i="54"/>
  <c r="L723" i="54"/>
  <c r="L725" i="54"/>
  <c r="L727" i="54"/>
  <c r="L729" i="54"/>
  <c r="L731" i="54"/>
  <c r="L733" i="54"/>
  <c r="L779" i="54"/>
  <c r="L781" i="54"/>
  <c r="L783" i="54"/>
  <c r="L785" i="54"/>
  <c r="L787" i="54"/>
  <c r="L789" i="54"/>
  <c r="L791" i="54"/>
  <c r="L793" i="54"/>
  <c r="L795" i="54"/>
  <c r="L797" i="54"/>
  <c r="L799" i="54"/>
  <c r="L801" i="54"/>
  <c r="L856" i="54"/>
  <c r="L858" i="54"/>
  <c r="L860" i="54"/>
  <c r="L862" i="54"/>
  <c r="L2" i="54"/>
  <c r="L6" i="54"/>
  <c r="L10" i="54"/>
  <c r="L16" i="54"/>
  <c r="L20" i="54"/>
  <c r="L24" i="54"/>
  <c r="L32" i="54"/>
  <c r="L36" i="54"/>
  <c r="L40" i="54"/>
  <c r="L44" i="54"/>
  <c r="L50" i="54"/>
  <c r="L54" i="54"/>
  <c r="L58" i="54"/>
  <c r="L62" i="54"/>
  <c r="L68" i="54"/>
  <c r="L80" i="54"/>
  <c r="L5" i="54"/>
  <c r="L9" i="54"/>
  <c r="L13" i="54"/>
  <c r="L17" i="54"/>
  <c r="L23" i="54"/>
  <c r="L27" i="54"/>
  <c r="L33" i="54"/>
  <c r="L37" i="54"/>
  <c r="L41" i="54"/>
  <c r="L45" i="54"/>
  <c r="L47" i="54"/>
  <c r="L51" i="54"/>
  <c r="L55" i="54"/>
  <c r="L59" i="54"/>
  <c r="L63" i="54"/>
  <c r="L67" i="54"/>
  <c r="L73" i="54"/>
  <c r="L77" i="54"/>
  <c r="L81" i="54"/>
  <c r="L85" i="54"/>
  <c r="L89" i="54"/>
  <c r="L93" i="54"/>
  <c r="L95" i="54"/>
  <c r="L97" i="54"/>
  <c r="L99" i="54"/>
  <c r="L101" i="54"/>
  <c r="L103" i="54"/>
  <c r="L105" i="54"/>
  <c r="L4" i="54"/>
  <c r="L8" i="54"/>
  <c r="L14" i="54"/>
  <c r="L18" i="54"/>
  <c r="L22" i="54"/>
  <c r="L26" i="54"/>
  <c r="L30" i="54"/>
  <c r="L34" i="54"/>
  <c r="L38" i="54"/>
  <c r="L42" i="54"/>
  <c r="L48" i="54"/>
  <c r="L52" i="54"/>
  <c r="L60" i="54"/>
  <c r="L66" i="54"/>
  <c r="L72" i="54"/>
  <c r="L84" i="54"/>
  <c r="L3" i="54"/>
  <c r="L7" i="54"/>
  <c r="L11" i="54"/>
  <c r="L15" i="54"/>
  <c r="L19" i="54"/>
  <c r="L21" i="54"/>
  <c r="L25" i="54"/>
  <c r="L29" i="54"/>
  <c r="L31" i="54"/>
  <c r="L35" i="54"/>
  <c r="L39" i="54"/>
  <c r="L43" i="54"/>
  <c r="L49" i="54"/>
  <c r="L53" i="54"/>
  <c r="L57" i="54"/>
  <c r="L61" i="54"/>
  <c r="L65" i="54"/>
  <c r="L69" i="54"/>
  <c r="L71" i="54"/>
  <c r="L75" i="54"/>
  <c r="L79" i="54"/>
  <c r="L83" i="54"/>
  <c r="L87" i="54"/>
  <c r="L91" i="54"/>
  <c r="L108" i="54"/>
  <c r="L110" i="54"/>
  <c r="L112" i="54"/>
  <c r="L114" i="54"/>
  <c r="L117" i="54"/>
  <c r="L119" i="54"/>
  <c r="L121" i="54"/>
  <c r="L123" i="54"/>
  <c r="L125" i="54"/>
  <c r="L127" i="54"/>
  <c r="L129" i="54"/>
  <c r="L131" i="54"/>
  <c r="L133" i="54"/>
  <c r="L135" i="54"/>
  <c r="L137" i="54"/>
  <c r="L139" i="54"/>
  <c r="L141" i="54"/>
  <c r="L143" i="54"/>
  <c r="L145" i="54"/>
  <c r="L147" i="54"/>
  <c r="L149" i="54"/>
  <c r="L151" i="54"/>
  <c r="L153" i="54"/>
  <c r="L155" i="54"/>
  <c r="L157" i="54"/>
  <c r="L159" i="54"/>
  <c r="L161" i="54"/>
  <c r="L163" i="54"/>
  <c r="L165" i="54"/>
  <c r="L167" i="54"/>
  <c r="L169" i="54"/>
  <c r="L171" i="54"/>
  <c r="L173" i="54"/>
  <c r="L175" i="54"/>
  <c r="L177" i="54"/>
  <c r="L179" i="54"/>
  <c r="L181" i="54"/>
  <c r="L183" i="54"/>
  <c r="L185" i="54"/>
  <c r="L187" i="54"/>
  <c r="L189" i="54"/>
  <c r="L191" i="54"/>
  <c r="L193" i="54"/>
  <c r="L195" i="54"/>
  <c r="L197" i="54"/>
  <c r="L199" i="54"/>
  <c r="L201" i="54"/>
  <c r="L203" i="54"/>
  <c r="L206" i="54"/>
  <c r="L208" i="54"/>
  <c r="L210" i="54"/>
  <c r="L212" i="54"/>
  <c r="L260" i="54"/>
  <c r="L262" i="54"/>
  <c r="L264" i="54"/>
  <c r="L266" i="54"/>
  <c r="L268" i="54"/>
  <c r="L270" i="54"/>
  <c r="L272" i="54"/>
  <c r="L274" i="54"/>
  <c r="L276" i="54"/>
  <c r="L278" i="54"/>
  <c r="L280" i="54"/>
  <c r="L282" i="54"/>
  <c r="L284" i="54"/>
  <c r="L286" i="54"/>
  <c r="L288" i="54"/>
  <c r="L315" i="54"/>
  <c r="L317" i="54"/>
  <c r="L319" i="54"/>
  <c r="L321" i="54"/>
  <c r="L323" i="54"/>
  <c r="L325" i="54"/>
  <c r="L327" i="54"/>
  <c r="L329" i="54"/>
  <c r="L331" i="54"/>
  <c r="L333" i="54"/>
  <c r="L335" i="54"/>
  <c r="L337" i="54"/>
  <c r="L339" i="54"/>
  <c r="L341" i="54"/>
  <c r="L343" i="54"/>
  <c r="L345" i="54"/>
  <c r="L347" i="54"/>
  <c r="L349" i="54"/>
  <c r="L351" i="54"/>
  <c r="L353" i="54"/>
  <c r="L355" i="54"/>
  <c r="L357" i="54"/>
  <c r="L359" i="54"/>
  <c r="L361" i="54"/>
  <c r="L363" i="54"/>
  <c r="L365" i="54"/>
  <c r="L367" i="54"/>
  <c r="L369" i="54"/>
  <c r="L371" i="54"/>
  <c r="L373" i="54"/>
  <c r="L375" i="54"/>
  <c r="L377" i="54"/>
  <c r="L379" i="54"/>
  <c r="L381" i="54"/>
  <c r="L383" i="54"/>
  <c r="L385" i="54"/>
  <c r="L387" i="54"/>
  <c r="L389" i="54"/>
  <c r="L391" i="54"/>
  <c r="L393" i="54"/>
  <c r="L395" i="54"/>
  <c r="L397" i="54"/>
  <c r="L399" i="54"/>
  <c r="L401" i="54"/>
  <c r="L403" i="54"/>
  <c r="L405" i="54"/>
  <c r="L407" i="54"/>
  <c r="L409" i="54"/>
  <c r="L411" i="54"/>
  <c r="L413" i="54"/>
  <c r="L415" i="54"/>
  <c r="L417" i="54"/>
  <c r="L419" i="54"/>
  <c r="L421" i="54"/>
  <c r="L423" i="54"/>
  <c r="L425" i="54"/>
  <c r="L427" i="54"/>
  <c r="L429" i="54"/>
  <c r="L431" i="54"/>
  <c r="L433" i="54"/>
  <c r="L435" i="54"/>
  <c r="L437" i="54"/>
  <c r="L439" i="54"/>
  <c r="L441" i="54"/>
  <c r="L443" i="54"/>
  <c r="L445" i="54"/>
  <c r="L447" i="54"/>
  <c r="L449" i="54"/>
  <c r="L451" i="54"/>
  <c r="L453" i="54"/>
  <c r="L455" i="54"/>
  <c r="L457" i="54"/>
  <c r="L459" i="54"/>
  <c r="L461" i="54"/>
  <c r="L463" i="54"/>
  <c r="L465" i="54"/>
  <c r="L467" i="54"/>
  <c r="L469" i="54"/>
  <c r="L471" i="54"/>
  <c r="L473" i="54"/>
  <c r="L475" i="54"/>
  <c r="L477" i="54"/>
  <c r="L479" i="54"/>
  <c r="L481" i="54"/>
  <c r="L483" i="54"/>
  <c r="L485" i="54"/>
  <c r="L487" i="54"/>
  <c r="L489" i="54"/>
  <c r="L491" i="54"/>
  <c r="L493" i="54"/>
  <c r="L495" i="54"/>
  <c r="L497" i="54"/>
  <c r="L499" i="54"/>
  <c r="L501" i="54"/>
  <c r="L503" i="54"/>
  <c r="L505" i="54"/>
  <c r="L507" i="54"/>
  <c r="L509" i="54"/>
  <c r="L511" i="54"/>
  <c r="L513" i="54"/>
  <c r="L515" i="54"/>
  <c r="L517" i="54"/>
  <c r="L519" i="54"/>
  <c r="L521" i="54"/>
  <c r="L523" i="54"/>
  <c r="L525" i="54"/>
  <c r="L527" i="54"/>
  <c r="L529" i="54"/>
  <c r="L531" i="54"/>
  <c r="L533" i="54"/>
  <c r="L536" i="54"/>
  <c r="L538" i="54"/>
  <c r="L540" i="54"/>
  <c r="L542" i="54"/>
  <c r="L544" i="54"/>
  <c r="L548" i="54"/>
  <c r="L550" i="54"/>
  <c r="L552" i="54"/>
  <c r="L554" i="54"/>
  <c r="L557" i="54"/>
  <c r="L559" i="54"/>
  <c r="L572" i="54"/>
  <c r="L574" i="54"/>
  <c r="L576" i="54"/>
  <c r="L578" i="54"/>
  <c r="L580" i="54"/>
  <c r="L582" i="54"/>
  <c r="L584" i="54"/>
  <c r="L586" i="54"/>
  <c r="L588" i="54"/>
  <c r="L590" i="54"/>
  <c r="L592" i="54"/>
  <c r="L594" i="54"/>
  <c r="L596" i="54"/>
  <c r="L598" i="54"/>
  <c r="L600" i="54"/>
  <c r="L602" i="54"/>
  <c r="L604" i="54"/>
  <c r="L606" i="54"/>
  <c r="L608" i="54"/>
  <c r="L610" i="54"/>
  <c r="L612" i="54"/>
  <c r="L614" i="54"/>
  <c r="L616" i="54"/>
  <c r="L618" i="54"/>
  <c r="L620" i="54"/>
  <c r="L622" i="54"/>
  <c r="L624" i="54"/>
  <c r="L626" i="54"/>
  <c r="L628" i="54"/>
  <c r="L630" i="54"/>
  <c r="L632" i="54"/>
  <c r="L634" i="54"/>
  <c r="L636" i="54"/>
  <c r="L638" i="54"/>
  <c r="L640" i="54"/>
  <c r="L642" i="54"/>
  <c r="L644" i="54"/>
  <c r="L646" i="54"/>
  <c r="L648" i="54"/>
  <c r="L650" i="54"/>
  <c r="L652" i="54"/>
  <c r="L654" i="54"/>
  <c r="L656" i="54"/>
  <c r="L658" i="54"/>
  <c r="L660" i="54"/>
  <c r="L662" i="54"/>
  <c r="L664" i="54"/>
  <c r="L666" i="54"/>
  <c r="L668" i="54"/>
  <c r="L670" i="54"/>
  <c r="L672" i="54"/>
  <c r="L674" i="54"/>
  <c r="L676" i="54"/>
  <c r="L678" i="54"/>
  <c r="L680" i="54"/>
  <c r="L682" i="54"/>
  <c r="L684" i="54"/>
  <c r="L686" i="54"/>
  <c r="L688" i="54"/>
  <c r="L690" i="54"/>
  <c r="L692" i="54"/>
  <c r="L694" i="54"/>
  <c r="L696" i="54"/>
  <c r="L698" i="54"/>
  <c r="L700" i="54"/>
  <c r="L702" i="54"/>
  <c r="L704" i="54"/>
  <c r="L706" i="54"/>
  <c r="L708" i="54"/>
  <c r="L710" i="54"/>
  <c r="L712" i="54"/>
  <c r="L714" i="54"/>
  <c r="L716" i="54"/>
  <c r="L718" i="54"/>
  <c r="L720" i="54"/>
  <c r="L722" i="54"/>
  <c r="L724" i="54"/>
  <c r="L726" i="54"/>
  <c r="L728" i="54"/>
  <c r="L730" i="54"/>
  <c r="L732" i="54"/>
  <c r="L734" i="54"/>
  <c r="L780" i="54"/>
  <c r="L782" i="54"/>
  <c r="L784" i="54"/>
  <c r="L786" i="54"/>
  <c r="L788" i="54"/>
  <c r="L790" i="54"/>
  <c r="L792" i="54"/>
  <c r="L794" i="54"/>
  <c r="L796" i="54"/>
  <c r="L798" i="54"/>
  <c r="L800" i="54"/>
  <c r="L802" i="54"/>
  <c r="L857" i="54"/>
  <c r="L859" i="54"/>
  <c r="L861" i="54"/>
  <c r="L863" i="54"/>
  <c r="L295" i="54"/>
  <c r="L308" i="54"/>
  <c r="L293" i="54"/>
  <c r="L297" i="54"/>
  <c r="L301" i="54"/>
  <c r="L306" i="54"/>
  <c r="L310" i="54"/>
  <c r="L314" i="54"/>
  <c r="L826" i="54"/>
  <c r="L830" i="54"/>
  <c r="L834" i="54"/>
  <c r="L847" i="54"/>
  <c r="L851" i="54"/>
  <c r="L291" i="54"/>
  <c r="L299" i="54"/>
  <c r="L304" i="54"/>
  <c r="L312" i="54"/>
  <c r="L290" i="54"/>
  <c r="L294" i="54"/>
  <c r="L298" i="54"/>
  <c r="L303" i="54"/>
  <c r="L307" i="54"/>
  <c r="L311" i="54"/>
  <c r="L827" i="54"/>
  <c r="L831" i="54"/>
  <c r="L844" i="54"/>
  <c r="L848" i="54"/>
  <c r="L852" i="54"/>
  <c r="L828" i="54"/>
  <c r="L832" i="54"/>
  <c r="L845" i="54"/>
  <c r="L849" i="54"/>
  <c r="L853" i="54"/>
  <c r="L292" i="54"/>
  <c r="L296" i="54"/>
  <c r="L300" i="54"/>
  <c r="L305" i="54"/>
  <c r="L309" i="54"/>
  <c r="L313" i="54"/>
  <c r="L825" i="54"/>
  <c r="L829" i="54"/>
  <c r="L833" i="54"/>
  <c r="L846" i="54"/>
  <c r="L850" i="54"/>
  <c r="G17" i="41" l="1"/>
  <c r="F17" i="41"/>
  <c r="E17" i="41"/>
  <c r="D17" i="41"/>
  <c r="G4" i="19" l="1"/>
  <c r="D5" i="42" l="1"/>
  <c r="J5" i="42" s="1"/>
  <c r="D6" i="42"/>
  <c r="E6" i="42" s="1"/>
  <c r="J6" i="42"/>
  <c r="C23" i="42" s="1"/>
  <c r="E23" i="42" s="1"/>
  <c r="D7" i="42"/>
  <c r="J12" i="42" s="1"/>
  <c r="K12" i="42" s="1"/>
  <c r="J7" i="42"/>
  <c r="C24" i="42" s="1"/>
  <c r="E24" i="42" s="1"/>
  <c r="D8" i="42"/>
  <c r="C32" i="42" s="1"/>
  <c r="E32" i="42" s="1"/>
  <c r="J8" i="42"/>
  <c r="C26" i="42" s="1"/>
  <c r="E26" i="42" s="1"/>
  <c r="K8" i="42"/>
  <c r="J9" i="42"/>
  <c r="C27" i="42" s="1"/>
  <c r="E27" i="42" s="1"/>
  <c r="J10" i="42"/>
  <c r="C28" i="42" s="1"/>
  <c r="E28" i="42" s="1"/>
  <c r="J11" i="42"/>
  <c r="K11" i="42" s="1"/>
  <c r="J13" i="42"/>
  <c r="K13" i="42" s="1"/>
  <c r="D33" i="42"/>
  <c r="B37" i="42"/>
  <c r="K10" i="42" l="1"/>
  <c r="E5" i="42"/>
  <c r="C29" i="42"/>
  <c r="E29" i="42" s="1"/>
  <c r="K6" i="42"/>
  <c r="K7" i="42"/>
  <c r="C25" i="42"/>
  <c r="E25" i="42" s="1"/>
  <c r="C22" i="42"/>
  <c r="E22" i="42" s="1"/>
  <c r="C30" i="42"/>
  <c r="E30" i="42" s="1"/>
  <c r="K9" i="42"/>
  <c r="E8" i="42"/>
  <c r="E7" i="42"/>
  <c r="C31" i="42"/>
  <c r="E31" i="42" s="1"/>
  <c r="K5" i="42"/>
  <c r="K15" i="42" s="1"/>
  <c r="J15" i="42"/>
  <c r="E71" i="41"/>
  <c r="F56" i="41"/>
  <c r="E10" i="42" l="1"/>
  <c r="E33" i="42"/>
  <c r="D67" i="41"/>
  <c r="H16" i="41" l="1"/>
  <c r="H15" i="41"/>
  <c r="H14" i="41"/>
  <c r="H13" i="41"/>
  <c r="H12" i="41"/>
  <c r="H11" i="41"/>
  <c r="H10" i="41"/>
  <c r="H9" i="41"/>
  <c r="H8" i="41"/>
  <c r="H7" i="41"/>
  <c r="H6" i="41"/>
  <c r="C17" i="41"/>
  <c r="H17" i="41" l="1"/>
  <c r="L2" i="41"/>
  <c r="J24" i="2"/>
  <c r="K24" i="2"/>
  <c r="L24" i="2" l="1"/>
  <c r="E9" i="15"/>
  <c r="E9" i="21"/>
  <c r="E9" i="19"/>
  <c r="E13" i="2"/>
  <c r="E9" i="18"/>
  <c r="H16" i="14"/>
  <c r="E9" i="14"/>
  <c r="E9" i="38"/>
  <c r="E9" i="13"/>
  <c r="E9" i="11"/>
  <c r="E9" i="10"/>
  <c r="I19" i="2"/>
  <c r="I18" i="38"/>
  <c r="I15" i="10" l="1"/>
  <c r="E10" i="13" l="1"/>
  <c r="E10" i="21"/>
  <c r="E10" i="19"/>
  <c r="E14" i="2"/>
  <c r="E10" i="18"/>
  <c r="E10" i="15"/>
  <c r="E10" i="14"/>
  <c r="E10" i="38"/>
  <c r="E15" i="11"/>
  <c r="E10" i="11"/>
  <c r="E10" i="10"/>
  <c r="D25" i="18"/>
  <c r="D24" i="21" l="1"/>
  <c r="I15" i="21"/>
  <c r="I9" i="21"/>
  <c r="I11" i="21" s="1"/>
  <c r="D24" i="19"/>
  <c r="I14" i="19"/>
  <c r="E8" i="19"/>
  <c r="I9" i="19"/>
  <c r="I11" i="19" s="1"/>
  <c r="E29" i="40"/>
  <c r="D20" i="14"/>
  <c r="I12" i="38"/>
  <c r="I14" i="38" s="1"/>
  <c r="E7" i="38"/>
  <c r="E15" i="13"/>
  <c r="I11" i="13"/>
  <c r="I13" i="13" s="1"/>
  <c r="E7" i="13"/>
  <c r="I12" i="11"/>
  <c r="I15" i="11" s="1"/>
  <c r="E7" i="11"/>
  <c r="E31" i="40"/>
  <c r="E30" i="40"/>
  <c r="E28" i="40"/>
  <c r="E27" i="40"/>
  <c r="E26" i="40"/>
  <c r="E25" i="40"/>
  <c r="E24" i="40"/>
  <c r="E23" i="40"/>
  <c r="E22" i="40"/>
  <c r="E21" i="40"/>
  <c r="E32" i="40" l="1"/>
  <c r="G15" i="40"/>
  <c r="H7" i="40"/>
  <c r="H6" i="40"/>
  <c r="H5" i="40"/>
  <c r="H4" i="40"/>
  <c r="D25" i="38"/>
  <c r="I9" i="38"/>
  <c r="H7" i="39"/>
  <c r="I9" i="13"/>
  <c r="D25" i="13"/>
  <c r="C26" i="13" s="1"/>
  <c r="C27" i="13" s="1"/>
  <c r="H6" i="39"/>
  <c r="I9" i="11"/>
  <c r="D25" i="11"/>
  <c r="C26" i="11" s="1"/>
  <c r="C27" i="11" s="1"/>
  <c r="H5" i="39"/>
  <c r="H4" i="39"/>
  <c r="G15" i="39"/>
  <c r="H8" i="18" l="1"/>
  <c r="H9" i="18" s="1"/>
  <c r="D25" i="15"/>
  <c r="I8" i="15"/>
  <c r="I9" i="15" s="1"/>
  <c r="D25" i="14"/>
  <c r="J26" i="14"/>
  <c r="I7" i="14"/>
  <c r="I8" i="14" s="1"/>
  <c r="J14" i="2"/>
  <c r="J16" i="2" s="1"/>
  <c r="D25" i="10" l="1"/>
  <c r="C26" i="10" s="1"/>
  <c r="C27" i="10" s="1"/>
  <c r="J9" i="10"/>
  <c r="J11" i="10" s="1"/>
  <c r="E24" i="2"/>
  <c r="D29" i="2"/>
  <c r="C30" i="2" s="1"/>
  <c r="C31" i="2" s="1"/>
  <c r="E12" i="2"/>
  <c r="E11" i="2"/>
  <c r="E16" i="2" l="1"/>
  <c r="I18" i="2"/>
  <c r="D24" i="37" l="1"/>
  <c r="C25" i="37" s="1"/>
  <c r="C26" i="37" s="1"/>
  <c r="E19" i="37"/>
  <c r="E10" i="37"/>
  <c r="E9" i="37"/>
  <c r="E8" i="37"/>
  <c r="E7" i="37"/>
  <c r="D24" i="36"/>
  <c r="C25" i="36" s="1"/>
  <c r="C26" i="36" s="1"/>
  <c r="E19" i="36"/>
  <c r="E10" i="36"/>
  <c r="E9" i="36"/>
  <c r="E8" i="36"/>
  <c r="E7" i="36"/>
  <c r="D24" i="35"/>
  <c r="C25" i="35" s="1"/>
  <c r="C26" i="35" s="1"/>
  <c r="E19" i="35"/>
  <c r="E10" i="35"/>
  <c r="E9" i="35"/>
  <c r="E8" i="35"/>
  <c r="E7" i="35"/>
  <c r="D24" i="34"/>
  <c r="C25" i="34" s="1"/>
  <c r="C26" i="34" s="1"/>
  <c r="E19" i="34"/>
  <c r="E10" i="34"/>
  <c r="E9" i="34"/>
  <c r="E8" i="34"/>
  <c r="E7" i="34"/>
  <c r="D24" i="33"/>
  <c r="C25" i="33" s="1"/>
  <c r="C26" i="33" s="1"/>
  <c r="E19" i="33"/>
  <c r="E10" i="33"/>
  <c r="E9" i="33"/>
  <c r="E8" i="33"/>
  <c r="E7" i="33"/>
  <c r="D24" i="32"/>
  <c r="C25" i="32" s="1"/>
  <c r="C26" i="32" s="1"/>
  <c r="E19" i="32"/>
  <c r="E10" i="32"/>
  <c r="E9" i="32"/>
  <c r="E8" i="32"/>
  <c r="E7" i="32"/>
  <c r="D24" i="31"/>
  <c r="C25" i="31" s="1"/>
  <c r="C26" i="31" s="1"/>
  <c r="E19" i="31"/>
  <c r="E10" i="31"/>
  <c r="E9" i="31"/>
  <c r="E8" i="31"/>
  <c r="E7" i="31"/>
  <c r="D24" i="30"/>
  <c r="C25" i="30" s="1"/>
  <c r="C26" i="30" s="1"/>
  <c r="E19" i="30"/>
  <c r="E10" i="30"/>
  <c r="E9" i="30"/>
  <c r="E8" i="30"/>
  <c r="E7" i="30"/>
  <c r="D24" i="29"/>
  <c r="C25" i="29" s="1"/>
  <c r="C26" i="29" s="1"/>
  <c r="E19" i="29"/>
  <c r="E10" i="29"/>
  <c r="E9" i="29"/>
  <c r="E8" i="29"/>
  <c r="E7" i="29"/>
  <c r="D24" i="28"/>
  <c r="C25" i="28" s="1"/>
  <c r="C26" i="28" s="1"/>
  <c r="E19" i="28"/>
  <c r="E10" i="28"/>
  <c r="E9" i="28"/>
  <c r="E8" i="28"/>
  <c r="E7" i="28"/>
  <c r="D24" i="27"/>
  <c r="C25" i="27" s="1"/>
  <c r="C26" i="27" s="1"/>
  <c r="E19" i="27"/>
  <c r="E10" i="27"/>
  <c r="E9" i="27"/>
  <c r="E8" i="27"/>
  <c r="E7" i="27"/>
  <c r="D24" i="26"/>
  <c r="C25" i="26" s="1"/>
  <c r="C26" i="26" s="1"/>
  <c r="E19" i="26"/>
  <c r="E10" i="26"/>
  <c r="E9" i="26"/>
  <c r="E8" i="26"/>
  <c r="E7" i="26"/>
  <c r="D24" i="25"/>
  <c r="C25" i="25" s="1"/>
  <c r="C26" i="25" s="1"/>
  <c r="E19" i="25"/>
  <c r="E10" i="25"/>
  <c r="E9" i="25"/>
  <c r="E8" i="25"/>
  <c r="E7" i="25"/>
  <c r="D24" i="24"/>
  <c r="C25" i="24" s="1"/>
  <c r="C26" i="24" s="1"/>
  <c r="E19" i="24"/>
  <c r="E10" i="24"/>
  <c r="E9" i="24"/>
  <c r="E8" i="24"/>
  <c r="E7" i="24"/>
  <c r="D24" i="23"/>
  <c r="C25" i="23" s="1"/>
  <c r="C26" i="23" s="1"/>
  <c r="E19" i="23"/>
  <c r="E10" i="23"/>
  <c r="E9" i="23"/>
  <c r="E8" i="23"/>
  <c r="E7" i="23"/>
  <c r="D24" i="22"/>
  <c r="C25" i="22" s="1"/>
  <c r="C26" i="22" s="1"/>
  <c r="E19" i="22"/>
  <c r="E10" i="22"/>
  <c r="E9" i="22"/>
  <c r="E8" i="22"/>
  <c r="E7" i="22"/>
  <c r="C25" i="21"/>
  <c r="C26" i="21" s="1"/>
  <c r="E19" i="21"/>
  <c r="E8" i="21"/>
  <c r="E7" i="21"/>
  <c r="D24" i="20"/>
  <c r="C25" i="20" s="1"/>
  <c r="C26" i="20" s="1"/>
  <c r="E19" i="20"/>
  <c r="E10" i="20"/>
  <c r="E9" i="20"/>
  <c r="E8" i="20"/>
  <c r="E7" i="20"/>
  <c r="C25" i="19"/>
  <c r="C26" i="19" s="1"/>
  <c r="E19" i="19"/>
  <c r="E7" i="19"/>
  <c r="C26" i="18"/>
  <c r="C27" i="18" s="1"/>
  <c r="E20" i="18"/>
  <c r="H15" i="18"/>
  <c r="E8" i="18"/>
  <c r="E7" i="18"/>
  <c r="D24" i="17"/>
  <c r="C25" i="17" s="1"/>
  <c r="C26" i="17" s="1"/>
  <c r="E19" i="17"/>
  <c r="E15" i="17"/>
  <c r="F13" i="17"/>
  <c r="E10" i="17"/>
  <c r="E9" i="17"/>
  <c r="E8" i="17"/>
  <c r="E7" i="17"/>
  <c r="D24" i="16"/>
  <c r="C25" i="16" s="1"/>
  <c r="C26" i="16" s="1"/>
  <c r="E19" i="16"/>
  <c r="E15" i="16"/>
  <c r="F13" i="16"/>
  <c r="E10" i="16"/>
  <c r="E9" i="16"/>
  <c r="E8" i="16"/>
  <c r="E7" i="16"/>
  <c r="C26" i="15"/>
  <c r="C27" i="15" s="1"/>
  <c r="E20" i="15"/>
  <c r="I15" i="15"/>
  <c r="E8" i="15"/>
  <c r="E7" i="15"/>
  <c r="C26" i="38"/>
  <c r="C27" i="38" s="1"/>
  <c r="E20" i="38"/>
  <c r="E8" i="38"/>
  <c r="C26" i="14"/>
  <c r="C27" i="14" s="1"/>
  <c r="E20" i="14"/>
  <c r="E8" i="14"/>
  <c r="E7" i="14"/>
  <c r="E20" i="13"/>
  <c r="E8" i="13"/>
  <c r="E20" i="11"/>
  <c r="E8" i="11"/>
  <c r="E20" i="10"/>
  <c r="E8" i="10"/>
  <c r="E7" i="10"/>
  <c r="E13" i="17" l="1"/>
  <c r="E12" i="20"/>
  <c r="E12" i="23"/>
  <c r="E12" i="25"/>
  <c r="E12" i="27"/>
  <c r="E12" i="29"/>
  <c r="E12" i="31"/>
  <c r="E12" i="33"/>
  <c r="E12" i="35"/>
  <c r="E12" i="22"/>
  <c r="E12" i="24"/>
  <c r="E12" i="26"/>
  <c r="E12" i="28"/>
  <c r="E12" i="30"/>
  <c r="E12" i="32"/>
  <c r="E12" i="34"/>
  <c r="E12" i="36"/>
  <c r="E13" i="16"/>
  <c r="E12" i="37"/>
  <c r="E12" i="21"/>
  <c r="E13" i="38"/>
  <c r="E13" i="18"/>
  <c r="E13" i="15"/>
  <c r="E13" i="14"/>
  <c r="E12" i="19"/>
  <c r="E13" i="13"/>
  <c r="E13" i="11"/>
  <c r="E13" i="10"/>
  <c r="AH45" i="8" l="1"/>
  <c r="J47" i="8"/>
  <c r="AF44" i="8" l="1"/>
  <c r="AC44" i="8"/>
  <c r="AG44" i="8" s="1"/>
  <c r="AC43" i="8"/>
  <c r="AF42" i="8"/>
  <c r="AC42" i="8"/>
  <c r="AF41" i="8"/>
  <c r="AC41" i="8"/>
  <c r="AG41" i="8" s="1"/>
  <c r="AF39" i="8"/>
  <c r="AC39" i="8"/>
  <c r="AG39" i="8" s="1"/>
  <c r="AC38" i="8"/>
  <c r="AC37" i="8"/>
  <c r="AC36" i="8"/>
  <c r="AC35" i="8"/>
  <c r="AF34" i="8"/>
  <c r="AC34" i="8"/>
  <c r="AF33" i="8"/>
  <c r="AC33" i="8"/>
  <c r="AG33" i="8" s="1"/>
  <c r="AF32" i="8"/>
  <c r="AC32" i="8"/>
  <c r="AG32" i="8" s="1"/>
  <c r="AF31" i="8"/>
  <c r="AC31" i="8"/>
  <c r="AG31" i="8" s="1"/>
  <c r="AF30" i="8"/>
  <c r="AC30" i="8"/>
  <c r="AG30" i="8" s="1"/>
  <c r="AI30" i="8" s="1"/>
  <c r="AF29" i="8"/>
  <c r="AC29" i="8"/>
  <c r="AG29" i="8" s="1"/>
  <c r="AF28" i="8"/>
  <c r="AC28" i="8"/>
  <c r="AG28" i="8" s="1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F4" i="8"/>
  <c r="AC4" i="8"/>
  <c r="E43" i="9"/>
  <c r="H33" i="9"/>
  <c r="E33" i="9"/>
  <c r="I33" i="9" s="1"/>
  <c r="H32" i="9"/>
  <c r="E32" i="9"/>
  <c r="I32" i="9" s="1"/>
  <c r="H31" i="9"/>
  <c r="H28" i="8"/>
  <c r="E28" i="8"/>
  <c r="I28" i="8" s="1"/>
  <c r="E31" i="9"/>
  <c r="I31" i="9" s="1"/>
  <c r="H28" i="9"/>
  <c r="E27" i="9"/>
  <c r="E26" i="9"/>
  <c r="E25" i="9"/>
  <c r="H44" i="9"/>
  <c r="E44" i="9"/>
  <c r="I44" i="9" s="1"/>
  <c r="H42" i="9"/>
  <c r="E42" i="9"/>
  <c r="I42" i="9" s="1"/>
  <c r="H41" i="9"/>
  <c r="E41" i="9"/>
  <c r="I41" i="9" s="1"/>
  <c r="H39" i="9"/>
  <c r="E39" i="9"/>
  <c r="E38" i="9"/>
  <c r="E37" i="9"/>
  <c r="E36" i="9"/>
  <c r="E35" i="9"/>
  <c r="H34" i="9"/>
  <c r="E34" i="9"/>
  <c r="H30" i="9"/>
  <c r="E30" i="9"/>
  <c r="I30" i="9" s="1"/>
  <c r="H29" i="9"/>
  <c r="E29" i="9"/>
  <c r="I29" i="9" s="1"/>
  <c r="E28" i="9"/>
  <c r="I28" i="9" s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H4" i="9"/>
  <c r="E4" i="9"/>
  <c r="H46" i="8"/>
  <c r="H45" i="8"/>
  <c r="H44" i="8"/>
  <c r="H43" i="8"/>
  <c r="H42" i="8"/>
  <c r="H40" i="8"/>
  <c r="E46" i="8"/>
  <c r="I46" i="8" s="1"/>
  <c r="E45" i="8"/>
  <c r="I45" i="8" s="1"/>
  <c r="E44" i="8"/>
  <c r="I44" i="8" s="1"/>
  <c r="E43" i="8"/>
  <c r="I43" i="8" s="1"/>
  <c r="E42" i="8"/>
  <c r="I42" i="8" s="1"/>
  <c r="E41" i="8"/>
  <c r="E40" i="8"/>
  <c r="I40" i="8" s="1"/>
  <c r="H29" i="8"/>
  <c r="H27" i="8"/>
  <c r="H26" i="8"/>
  <c r="H4" i="8"/>
  <c r="H30" i="8"/>
  <c r="E39" i="8"/>
  <c r="E38" i="8"/>
  <c r="E37" i="8"/>
  <c r="E36" i="8"/>
  <c r="E35" i="8"/>
  <c r="E34" i="8"/>
  <c r="E33" i="8"/>
  <c r="E32" i="8"/>
  <c r="E31" i="8"/>
  <c r="E30" i="8"/>
  <c r="E29" i="8"/>
  <c r="I29" i="8" s="1"/>
  <c r="E27" i="8"/>
  <c r="I27" i="8" s="1"/>
  <c r="E26" i="8"/>
  <c r="I26" i="8" s="1"/>
  <c r="K26" i="8" s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3" i="5"/>
  <c r="C2" i="5"/>
  <c r="C1" i="5"/>
  <c r="C6" i="7"/>
  <c r="C5" i="7"/>
  <c r="C4" i="7"/>
  <c r="C3" i="7"/>
  <c r="C2" i="7"/>
  <c r="C1" i="7"/>
  <c r="C7" i="7"/>
  <c r="C10" i="6"/>
  <c r="C9" i="6"/>
  <c r="C8" i="6"/>
  <c r="C7" i="6"/>
  <c r="C6" i="6"/>
  <c r="C5" i="6"/>
  <c r="C4" i="6"/>
  <c r="C3" i="6"/>
  <c r="C2" i="6"/>
  <c r="C11" i="6"/>
  <c r="C8" i="7" l="1"/>
  <c r="C4" i="5"/>
  <c r="C12" i="6"/>
  <c r="I4" i="8"/>
  <c r="K4" i="8" s="1"/>
  <c r="I30" i="8"/>
  <c r="AG4" i="8"/>
  <c r="AI4" i="8" s="1"/>
  <c r="AG34" i="8"/>
  <c r="AI34" i="8" s="1"/>
  <c r="AG42" i="8"/>
  <c r="I39" i="9"/>
  <c r="I34" i="9"/>
  <c r="I4" i="9"/>
  <c r="AI45" i="8" l="1"/>
  <c r="I47" i="8"/>
  <c r="K30" i="8"/>
  <c r="K47" i="8" s="1"/>
  <c r="AG45" i="8"/>
  <c r="I45" i="9"/>
</calcChain>
</file>

<file path=xl/sharedStrings.xml><?xml version="1.0" encoding="utf-8"?>
<sst xmlns="http://schemas.openxmlformats.org/spreadsheetml/2006/main" count="22210" uniqueCount="4919">
  <si>
    <t>Charges</t>
  </si>
  <si>
    <t>Type Of Charges</t>
  </si>
  <si>
    <t>Building plan Fee</t>
  </si>
  <si>
    <t>Charges/Area (SQM/ SQFT)</t>
  </si>
  <si>
    <t>AREA (SQM/SQFT)</t>
  </si>
  <si>
    <t>Purchasable Far (Free FAR upto 2.0)</t>
  </si>
  <si>
    <t>Labour Cess</t>
  </si>
  <si>
    <t>EDC</t>
  </si>
  <si>
    <t>10 / SQM of FAR</t>
  </si>
  <si>
    <t>2155/ SQM of Remaining FAR</t>
  </si>
  <si>
    <t>858/Area of Fourth Floor</t>
  </si>
  <si>
    <t xml:space="preserve">Total Chages </t>
  </si>
  <si>
    <t>Plot Type B (100.8)</t>
  </si>
  <si>
    <t>G.C ( 65.19%) = 65.71</t>
  </si>
  <si>
    <t>FAR (2.608) = 262.84</t>
  </si>
  <si>
    <t xml:space="preserve">Charges Applicable For Building Plan Approval Sector 89 (Purchasable FAR And Other Charges) </t>
  </si>
  <si>
    <t>14.75/SQFT of Total FAR</t>
  </si>
  <si>
    <t xml:space="preserve">EDC Calculculation </t>
  </si>
  <si>
    <t xml:space="preserve">EDC Charges For Plotted : </t>
  </si>
  <si>
    <t>10400000 / Acre</t>
  </si>
  <si>
    <t>EDC / SQM</t>
  </si>
  <si>
    <t>say 2570</t>
  </si>
  <si>
    <t>For 100.8 SQM</t>
  </si>
  <si>
    <t>2570 x 100.8</t>
  </si>
  <si>
    <t>as per Policy 1/3 of EDC</t>
  </si>
  <si>
    <t xml:space="preserve">EDC /SQM For PLOT area </t>
  </si>
  <si>
    <t>Total INR</t>
  </si>
  <si>
    <t>Total Amount INR (Say)</t>
  </si>
  <si>
    <t>For 130.05 SQM</t>
  </si>
  <si>
    <t>2570 x 130.05</t>
  </si>
  <si>
    <t>14.75/SQFT of Total Built-up Area</t>
  </si>
  <si>
    <t>858/Floor Area of Fourth Floor</t>
  </si>
  <si>
    <t xml:space="preserve">Plot Details </t>
  </si>
  <si>
    <t>Plot Type</t>
  </si>
  <si>
    <t>Total no of Plots As per Demacation Approved</t>
  </si>
  <si>
    <t>Achieved No of Plots</t>
  </si>
  <si>
    <t xml:space="preserve">Balace </t>
  </si>
  <si>
    <t>S.No</t>
  </si>
  <si>
    <t>A</t>
  </si>
  <si>
    <t>B</t>
  </si>
  <si>
    <t>A1</t>
  </si>
  <si>
    <t>A2</t>
  </si>
  <si>
    <t>A7</t>
  </si>
  <si>
    <t>D1</t>
  </si>
  <si>
    <t>E</t>
  </si>
  <si>
    <t>E1</t>
  </si>
  <si>
    <t>F</t>
  </si>
  <si>
    <t>H</t>
  </si>
  <si>
    <t>D</t>
  </si>
  <si>
    <t xml:space="preserve">S.no </t>
  </si>
  <si>
    <t xml:space="preserve">Plot Type </t>
  </si>
  <si>
    <t>Plot No</t>
  </si>
  <si>
    <t xml:space="preserve">Width </t>
  </si>
  <si>
    <t xml:space="preserve">Length </t>
  </si>
  <si>
    <t>Area Of the Plot</t>
  </si>
  <si>
    <t>From</t>
  </si>
  <si>
    <t>To</t>
  </si>
  <si>
    <t>Total NO</t>
  </si>
  <si>
    <t xml:space="preserve">Total NO of Frozen Plots </t>
  </si>
  <si>
    <t xml:space="preserve">Total NO of De-Frozen Plots </t>
  </si>
  <si>
    <t>Total</t>
  </si>
  <si>
    <t>A3</t>
  </si>
  <si>
    <t>A4</t>
  </si>
  <si>
    <t>A5</t>
  </si>
  <si>
    <t>A6</t>
  </si>
  <si>
    <t>A8</t>
  </si>
  <si>
    <t>A9</t>
  </si>
  <si>
    <t>B1</t>
  </si>
  <si>
    <t>C</t>
  </si>
  <si>
    <t>G</t>
  </si>
  <si>
    <t>Frozen Plot Detail  As Per Approved Demarcation Sector 89</t>
  </si>
  <si>
    <t>Balance No of Plots</t>
  </si>
  <si>
    <t>Recieved For Building Plan Approval</t>
  </si>
  <si>
    <t>Frozen Plot Detail  As Per Approved Zoning Sector 89</t>
  </si>
  <si>
    <t>De- Frozen Plot Detail  As Per Approved Zoning Sector 89</t>
  </si>
  <si>
    <t>S.no</t>
  </si>
  <si>
    <t>Total No of Plots Received For Building plan Approval</t>
  </si>
  <si>
    <t>Amount / Plot</t>
  </si>
  <si>
    <t xml:space="preserve">G.C ( ) = </t>
  </si>
  <si>
    <t xml:space="preserve">FAR () = </t>
  </si>
  <si>
    <t>Total no of Plots As per Zoning Approved</t>
  </si>
  <si>
    <t>Plot Type A7 ()</t>
  </si>
  <si>
    <t>Plot Type A8 ()</t>
  </si>
  <si>
    <r>
      <t xml:space="preserve">Total Amount To be Paid For 120 B Type plots:- </t>
    </r>
    <r>
      <rPr>
        <b/>
        <sz val="12"/>
        <color theme="1"/>
        <rFont val="Times New Roman"/>
        <family val="1"/>
      </rPr>
      <t>Three Crore Seven lakh fifty five thousand four hundered only/</t>
    </r>
    <r>
      <rPr>
        <sz val="12"/>
        <color theme="1"/>
        <rFont val="Times New Roman"/>
        <family val="1"/>
      </rPr>
      <t>-</t>
    </r>
  </si>
  <si>
    <t>say 858</t>
  </si>
  <si>
    <t>Plot Type C ()</t>
  </si>
  <si>
    <t>Plot Type D1 ()</t>
  </si>
  <si>
    <t>Plot Type E ()</t>
  </si>
  <si>
    <t>Plot Type E1 ()</t>
  </si>
  <si>
    <t>Plot Type F ()</t>
  </si>
  <si>
    <t>Plot Type G ()</t>
  </si>
  <si>
    <t>Plot Type H ()</t>
  </si>
  <si>
    <t>Plot Type P1 ()</t>
  </si>
  <si>
    <t>P1</t>
  </si>
  <si>
    <t>Plot Type P2 ()</t>
  </si>
  <si>
    <t>P2</t>
  </si>
  <si>
    <t>Plot Type P3 ()</t>
  </si>
  <si>
    <t>P3</t>
  </si>
  <si>
    <t>Plot Type P4 ()</t>
  </si>
  <si>
    <t>P4</t>
  </si>
  <si>
    <t>Plot Type P5 ()</t>
  </si>
  <si>
    <t>P5</t>
  </si>
  <si>
    <t>Plot Type P6 ()</t>
  </si>
  <si>
    <t>P6</t>
  </si>
  <si>
    <t>Plot Type P7 ()</t>
  </si>
  <si>
    <t>P7</t>
  </si>
  <si>
    <t>Plot Type P8 ()</t>
  </si>
  <si>
    <t>P8</t>
  </si>
  <si>
    <t>Plot Type P9 ()</t>
  </si>
  <si>
    <t>P9</t>
  </si>
  <si>
    <t>Plot Type P10 ()</t>
  </si>
  <si>
    <t>P10</t>
  </si>
  <si>
    <t>900/Floor Area of Fourth Floor</t>
  </si>
  <si>
    <t>900/Area of Fourth Floor</t>
  </si>
  <si>
    <t>say 900</t>
  </si>
  <si>
    <t>2570 x 121.176</t>
  </si>
  <si>
    <t>Plot Type A5 (122.4 sqm)</t>
  </si>
  <si>
    <t>FAR (2.604) = 318.672 sqm</t>
  </si>
  <si>
    <t>G.C (65.09 ) = 79.668 sqm</t>
  </si>
  <si>
    <t>2570 x 122.4</t>
  </si>
  <si>
    <t>Plot Type A6 (128.367sqm)</t>
  </si>
  <si>
    <t>G.C (65.65 ) = 84.268 sqm</t>
  </si>
  <si>
    <t>FAR (2.626) = 337.072 sqm</t>
  </si>
  <si>
    <t>2570 x 128.367</t>
  </si>
  <si>
    <t>Plot Type A9 (144.432 sqm)</t>
  </si>
  <si>
    <t>G.C (65.82 ) = 95.063 sqm</t>
  </si>
  <si>
    <t>FAR (2.633) = 380.252 sqm</t>
  </si>
  <si>
    <t>Amount</t>
  </si>
  <si>
    <t>Type A</t>
  </si>
  <si>
    <t>Type A1</t>
  </si>
  <si>
    <t>Type A2</t>
  </si>
  <si>
    <t>Type A3</t>
  </si>
  <si>
    <t>Type A4</t>
  </si>
  <si>
    <t>Type A5</t>
  </si>
  <si>
    <t>Type A6</t>
  </si>
  <si>
    <t>Type A9</t>
  </si>
  <si>
    <t>Type B</t>
  </si>
  <si>
    <t>Type B1</t>
  </si>
  <si>
    <t>Type D</t>
  </si>
  <si>
    <t>S. No.</t>
  </si>
  <si>
    <t>Total Plots</t>
  </si>
  <si>
    <r>
      <t>Left Corner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</si>
  <si>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Left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</si>
  <si>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 xml:space="preserve">Right Corner
</t>
    </r>
    <r>
      <rPr>
        <b/>
        <sz val="11"/>
        <color rgb="FFFF0000"/>
        <rFont val="Calibri"/>
        <family val="2"/>
        <scheme val="minor"/>
      </rPr>
      <t>(Frozen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</si>
  <si>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Right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</si>
  <si>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(</t>
    </r>
    <r>
      <rPr>
        <sz val="11"/>
        <color rgb="FFFF0000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>) = 54</t>
    </r>
  </si>
  <si>
    <r>
      <t>(</t>
    </r>
    <r>
      <rPr>
        <sz val="11"/>
        <color rgb="FFFF0000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82</t>
    </r>
    <r>
      <rPr>
        <sz val="11"/>
        <color theme="1"/>
        <rFont val="Calibri"/>
        <family val="2"/>
        <scheme val="minor"/>
      </rPr>
      <t>) = 172</t>
    </r>
  </si>
  <si>
    <r>
      <t>(</t>
    </r>
    <r>
      <rPr>
        <sz val="11"/>
        <color rgb="FFFF0000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) = 51</t>
    </r>
  </si>
  <si>
    <r>
      <t>(</t>
    </r>
    <r>
      <rPr>
        <sz val="11"/>
        <color rgb="FFFF0000"/>
        <rFont val="Calibri"/>
        <family val="2"/>
        <scheme val="minor"/>
      </rPr>
      <t>92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85</t>
    </r>
    <r>
      <rPr>
        <sz val="11"/>
        <color theme="1"/>
        <rFont val="Calibri"/>
        <family val="2"/>
        <scheme val="minor"/>
      </rPr>
      <t>) = 177</t>
    </r>
  </si>
  <si>
    <r>
      <t>(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= 2</t>
    </r>
  </si>
  <si>
    <r>
      <t>(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15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</si>
  <si>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120</t>
    </r>
  </si>
  <si>
    <r>
      <t>(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</si>
  <si>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39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123</t>
    </r>
  </si>
  <si>
    <t>For 121.176 SQM</t>
  </si>
  <si>
    <t>For 111.966 SQM</t>
  </si>
  <si>
    <t>2570 x 111.966</t>
  </si>
  <si>
    <t>Plot Type A1  = 121.176 smt.</t>
  </si>
  <si>
    <t>G.C (65.01% ) = 78.78 smt.</t>
  </si>
  <si>
    <t>FAR (2.6) = 315.12 smt.</t>
  </si>
  <si>
    <t>Plot Type A2 = 111.996 smt.</t>
  </si>
  <si>
    <t>G.C (64.91% ) = 72.700 smt.</t>
  </si>
  <si>
    <t>FAR (2.597) = 290.800 smt.</t>
  </si>
  <si>
    <t>FAR (2.632) = 312.76 smt.</t>
  </si>
  <si>
    <t>2570 x 111.83</t>
  </si>
  <si>
    <t xml:space="preserve">Balance </t>
  </si>
  <si>
    <t>Plot Type A4 = 101.147 smt.</t>
  </si>
  <si>
    <t>G.C (63.13% ) = 63.855 smt.</t>
  </si>
  <si>
    <t>FAR (2.525) = 255.420 smt.</t>
  </si>
  <si>
    <t>2570 x 101.147</t>
  </si>
  <si>
    <t>(29+15) = 44</t>
  </si>
  <si>
    <t>(75+64) = 139</t>
  </si>
  <si>
    <t>(27+14) = 41</t>
  </si>
  <si>
    <t>(76+66) = 142</t>
  </si>
  <si>
    <r>
      <t>(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</si>
  <si>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117</t>
    </r>
  </si>
  <si>
    <r>
      <t>(</t>
    </r>
    <r>
      <rPr>
        <sz val="11"/>
        <color rgb="FFFF0000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119</t>
    </r>
  </si>
  <si>
    <t>Frozen</t>
  </si>
  <si>
    <t xml:space="preserve">De-Frozen
</t>
  </si>
  <si>
    <t>total</t>
  </si>
  <si>
    <t>Plot Type A3 = 118.83 smt.</t>
  </si>
  <si>
    <t>G.C (65.8 % ) = 78.19smt.</t>
  </si>
  <si>
    <t>Plot Type B1 (97.526)</t>
  </si>
  <si>
    <t>G.C (63.9 ) = 61.345</t>
  </si>
  <si>
    <t>FAR (2.516) = 245.38</t>
  </si>
  <si>
    <t>1615/ SQM of Remaining FAR</t>
  </si>
  <si>
    <t>2570 x 97.526</t>
  </si>
  <si>
    <t>Plot Type D (137.02)</t>
  </si>
  <si>
    <t>G.C (65.72 ) = 90.047 sqm</t>
  </si>
  <si>
    <t>FAR (2.629) = 360.188 sqm</t>
  </si>
  <si>
    <t>2570 x 137.02</t>
  </si>
  <si>
    <t>No. of Plots</t>
  </si>
  <si>
    <t>Total Amount</t>
  </si>
  <si>
    <t>2570 x 144.432</t>
  </si>
  <si>
    <r>
      <t xml:space="preserve">Charges Applicable For Building Plan Approval Sector 89 </t>
    </r>
    <r>
      <rPr>
        <b/>
        <sz val="12"/>
        <color theme="1"/>
        <rFont val="Bookman Old Style"/>
        <family val="1"/>
      </rPr>
      <t>(Charges Type:- Scurtiny Fee, Purchasable FAR, Labour Cess, EDC)</t>
    </r>
  </si>
  <si>
    <r>
      <t xml:space="preserve">Total Amount To be Paid For 263 B Type plots:- </t>
    </r>
    <r>
      <rPr>
        <b/>
        <sz val="12"/>
        <color theme="1"/>
        <rFont val="Times New Roman"/>
        <family val="1"/>
      </rPr>
      <t>Seven Crore Sixty Four lakh Thirty Five Thousand Six Hundred Ninety only/</t>
    </r>
    <r>
      <rPr>
        <sz val="12"/>
        <color theme="1"/>
        <rFont val="Times New Roman"/>
        <family val="1"/>
      </rPr>
      <t>-</t>
    </r>
  </si>
  <si>
    <t>14.47/SQFT of Total Built-up Area</t>
  </si>
  <si>
    <t>3,79,700</t>
  </si>
  <si>
    <t>3,46,070</t>
  </si>
  <si>
    <t>10,38,210</t>
  </si>
  <si>
    <r>
      <t xml:space="preserve">Total Amount To be Paid For 3 A1 Type plots:- </t>
    </r>
    <r>
      <rPr>
        <b/>
        <sz val="12"/>
        <color theme="1"/>
        <rFont val="Times New Roman"/>
        <family val="1"/>
      </rPr>
      <t>Ten Lakh Thirty Eight Thousand Two Hundred Ten only/-</t>
    </r>
  </si>
  <si>
    <r>
      <t xml:space="preserve">Total Amount To be Paid For 2 A2 Type plots:- </t>
    </r>
    <r>
      <rPr>
        <b/>
        <sz val="12"/>
        <color theme="1"/>
        <rFont val="Times New Roman"/>
        <family val="1"/>
      </rPr>
      <t>Six Lakh Fourty Four Thousand Three Hundred Ten only/-</t>
    </r>
  </si>
  <si>
    <r>
      <t xml:space="preserve">Total Amount To be Paid For 24 A3 Type plots:- </t>
    </r>
    <r>
      <rPr>
        <b/>
        <sz val="12"/>
        <color theme="1"/>
        <rFont val="Times New Roman"/>
        <family val="1"/>
      </rPr>
      <t>Eighty Three Lakh Fifty Two Thousand Two Hundred Fourty only/-</t>
    </r>
  </si>
  <si>
    <t>2,70,295</t>
  </si>
  <si>
    <t>43,24,720</t>
  </si>
  <si>
    <r>
      <t xml:space="preserve">Total Amount To be Paid For 16 A4 Type plots:- </t>
    </r>
    <r>
      <rPr>
        <b/>
        <sz val="12"/>
        <color theme="1"/>
        <rFont val="Times New Roman"/>
        <family val="1"/>
      </rPr>
      <t>Fourty Three Lakh Twenty Four Thousand Seven Hundred Twenty only/-</t>
    </r>
  </si>
  <si>
    <t>7,00,870</t>
  </si>
  <si>
    <r>
      <t xml:space="preserve">Total Amount To be Paid For 2 A5 Type plots:- </t>
    </r>
    <r>
      <rPr>
        <b/>
        <sz val="12"/>
        <color theme="1"/>
        <rFont val="Times New Roman"/>
        <family val="1"/>
      </rPr>
      <t>Seven Lakh Eight Hundred Seventy only/-</t>
    </r>
  </si>
  <si>
    <t>3,74,385</t>
  </si>
  <si>
    <t>11,23,155</t>
  </si>
  <si>
    <r>
      <t xml:space="preserve">Total Amount To be Paid For 3 A6 Type plots:- </t>
    </r>
    <r>
      <rPr>
        <b/>
        <sz val="12"/>
        <color theme="1"/>
        <rFont val="Times New Roman"/>
        <family val="1"/>
      </rPr>
      <t>Eleven Lakh Twenty Three Thousand One Hundred Fifty Five only/-</t>
    </r>
  </si>
  <si>
    <t>4,23,585</t>
  </si>
  <si>
    <t>21,17,925</t>
  </si>
  <si>
    <r>
      <t xml:space="preserve">Total Amount To be Paid For 5 A9 Type plots:- </t>
    </r>
    <r>
      <rPr>
        <b/>
        <sz val="12"/>
        <color theme="1"/>
        <rFont val="Times New Roman"/>
        <family val="1"/>
      </rPr>
      <t>Twenty One Lakh Seventeen Thousand Nine Hundred Twenty Five only/-</t>
    </r>
  </si>
  <si>
    <t>14.47/SQFT of Total FAR</t>
  </si>
  <si>
    <t>2,89,390</t>
  </si>
  <si>
    <t>7,61,09,570</t>
  </si>
  <si>
    <t>2,31,330</t>
  </si>
  <si>
    <t>50,89,260</t>
  </si>
  <si>
    <r>
      <t xml:space="preserve">Total Amount To be Paid For 22 B1 Type plots:- </t>
    </r>
    <r>
      <rPr>
        <b/>
        <sz val="12"/>
        <color theme="1"/>
        <rFont val="Times New Roman"/>
        <family val="1"/>
      </rPr>
      <t>Fifty lakh Eighty Nine Thousand Two Hundered Sixty only/</t>
    </r>
    <r>
      <rPr>
        <sz val="12"/>
        <color theme="1"/>
        <rFont val="Times New Roman"/>
        <family val="1"/>
      </rPr>
      <t>-</t>
    </r>
  </si>
  <si>
    <t>4,00,405</t>
  </si>
  <si>
    <t>32,03,240</t>
  </si>
  <si>
    <r>
      <t xml:space="preserve">Total Amount To be Paid For 8 D Type plots:- </t>
    </r>
    <r>
      <rPr>
        <b/>
        <sz val="12"/>
        <color theme="1"/>
        <rFont val="Times New Roman"/>
        <family val="1"/>
      </rPr>
      <t>Thirty Two lakh Three Thousand Two Hundered Fourty only/</t>
    </r>
    <r>
      <rPr>
        <sz val="12"/>
        <color theme="1"/>
        <rFont val="Times New Roman"/>
        <family val="1"/>
      </rPr>
      <t>-</t>
    </r>
  </si>
  <si>
    <t>3,50,435</t>
  </si>
  <si>
    <t>6,44,310</t>
  </si>
  <si>
    <t>83,52,240</t>
  </si>
  <si>
    <t>3,22,155</t>
  </si>
  <si>
    <t>3,48,010</t>
  </si>
  <si>
    <t>14,20,07,800</t>
  </si>
  <si>
    <r>
      <t xml:space="preserve">Total Amount For 722 No of Plots :- </t>
    </r>
    <r>
      <rPr>
        <b/>
        <sz val="12"/>
        <color theme="1"/>
        <rFont val="Bookman Old Style"/>
        <family val="1"/>
      </rPr>
      <t>Twenty Four Crore Fourty Seven Lakh Eleven Thousand Three Hundred Only</t>
    </r>
  </si>
  <si>
    <t>24,47,11,300</t>
  </si>
  <si>
    <t>Charges applicable for Building plan Approval Sector 89 Adhikaansh Realtors PVT.LTD in Collaboration With Aawan Residency PVT.LTD (Licence No. 32 of 2021)</t>
  </si>
  <si>
    <t>Total Rupee in Crore</t>
  </si>
  <si>
    <t>Scurtiny Fee (10 rs /Sqm of FAR</t>
  </si>
  <si>
    <t>Labour Cess (14.47 / SQFT of Builtup area of the Plot)</t>
  </si>
  <si>
    <t xml:space="preserve">EDC @ 900 of Plot area </t>
  </si>
  <si>
    <t xml:space="preserve">Purchasable FAR(2155 from Plot area 100sqm to 150 sqm &amp; 1615 From plot area 75 to 100 sqm) </t>
  </si>
  <si>
    <t>12,77,825</t>
  </si>
  <si>
    <t>6,91,270</t>
  </si>
  <si>
    <t>6,57,38,140</t>
  </si>
  <si>
    <t>4,70,450</t>
  </si>
  <si>
    <t>2,87,945</t>
  </si>
  <si>
    <t>38,84,172</t>
  </si>
  <si>
    <t>18,31,785</t>
  </si>
  <si>
    <t>3,18,390</t>
  </si>
  <si>
    <t>5,19,390</t>
  </si>
  <si>
    <t>3,47,08,690</t>
  </si>
  <si>
    <t>17,88,155</t>
  </si>
  <si>
    <t>14,85,195</t>
  </si>
  <si>
    <t>3,12,16,040</t>
  </si>
  <si>
    <t>2,31,130</t>
  </si>
  <si>
    <t>1,48,955</t>
  </si>
  <si>
    <t>18,26,175</t>
  </si>
  <si>
    <t>9,95,540</t>
  </si>
  <si>
    <t>1,55,785</t>
  </si>
  <si>
    <t>2,47,060</t>
  </si>
  <si>
    <t>4,64,265</t>
  </si>
  <si>
    <t>1,68,50,235</t>
  </si>
  <si>
    <t>13,16,020</t>
  </si>
  <si>
    <t>7,02,665</t>
  </si>
  <si>
    <t>4,37,74,830</t>
  </si>
  <si>
    <t>3,27,180</t>
  </si>
  <si>
    <t>2,01,595</t>
  </si>
  <si>
    <t>25,66,730</t>
  </si>
  <si>
    <t>14,56,520</t>
  </si>
  <si>
    <t>2,20,320</t>
  </si>
  <si>
    <t>3,46,595</t>
  </si>
  <si>
    <t>6,49,945</t>
  </si>
  <si>
    <t>2,38,59,360</t>
  </si>
  <si>
    <t>19,31,015</t>
  </si>
  <si>
    <t>9,86,545</t>
  </si>
  <si>
    <t>14,20,06,835</t>
  </si>
  <si>
    <t>10,38,215</t>
  </si>
  <si>
    <t>6,44,315</t>
  </si>
  <si>
    <t>83,52,142</t>
  </si>
  <si>
    <t>43,24,715</t>
  </si>
  <si>
    <t>11,23,160</t>
  </si>
  <si>
    <t>21,17,935</t>
  </si>
  <si>
    <t>7,61,09,555</t>
  </si>
  <si>
    <t>50,89,175</t>
  </si>
  <si>
    <t>32,03,225</t>
  </si>
  <si>
    <t>24,47,10,142</t>
  </si>
  <si>
    <t xml:space="preserve">Purchasable FAR( Rs.2155 from Plot area 100sqm to 150 sqm &amp; Rs. 1615 From plot area 75 to 100 sqm ) </t>
  </si>
  <si>
    <t>Scurtiny Fee ( Rs 10/Sqm of FAR )</t>
  </si>
  <si>
    <t>Labour Cess ( Rs. 14.47 / sqft of Built-up area of the Plot)</t>
  </si>
  <si>
    <t>EDC  (Rs.900 of Plot area)</t>
  </si>
  <si>
    <r>
      <t>Total Amount (</t>
    </r>
    <r>
      <rPr>
        <b/>
        <sz val="14"/>
        <color theme="1"/>
        <rFont val="Bookman Old Style"/>
        <family val="1"/>
      </rPr>
      <t>In Crore</t>
    </r>
    <r>
      <rPr>
        <sz val="14"/>
        <color theme="1"/>
        <rFont val="Bookman Old Style"/>
        <family val="1"/>
      </rPr>
      <t>)</t>
    </r>
  </si>
  <si>
    <t>Grand Total</t>
  </si>
  <si>
    <t>Formula1</t>
  </si>
  <si>
    <t>SW</t>
  </si>
  <si>
    <t>Aawam's Share</t>
  </si>
  <si>
    <t>Cost/Plot</t>
  </si>
  <si>
    <t>M3M</t>
  </si>
  <si>
    <t>Company</t>
  </si>
  <si>
    <t>Aawam</t>
  </si>
  <si>
    <t xml:space="preserve"> </t>
  </si>
  <si>
    <t>Retained</t>
  </si>
  <si>
    <t>PLOT RETAINED</t>
  </si>
  <si>
    <t>Released</t>
  </si>
  <si>
    <t>Change</t>
  </si>
  <si>
    <t>P8-01</t>
  </si>
  <si>
    <t>P5-02-01</t>
  </si>
  <si>
    <t>P5-2</t>
  </si>
  <si>
    <t>P5-01-01</t>
  </si>
  <si>
    <t>P5-1</t>
  </si>
  <si>
    <t>P3-02-1</t>
  </si>
  <si>
    <t>P3-02</t>
  </si>
  <si>
    <t>P3-01-1</t>
  </si>
  <si>
    <t>P3-01</t>
  </si>
  <si>
    <t>P2-01</t>
  </si>
  <si>
    <t>H-10-01</t>
  </si>
  <si>
    <t>H-10</t>
  </si>
  <si>
    <t>H-09-01</t>
  </si>
  <si>
    <t>H-09</t>
  </si>
  <si>
    <t>H-08-01</t>
  </si>
  <si>
    <t>H-08</t>
  </si>
  <si>
    <t>H-07-01</t>
  </si>
  <si>
    <t>H-07</t>
  </si>
  <si>
    <t>H-06-01</t>
  </si>
  <si>
    <t>H-06</t>
  </si>
  <si>
    <t>H-05-01</t>
  </si>
  <si>
    <t>H-05</t>
  </si>
  <si>
    <t>H-04-01</t>
  </si>
  <si>
    <t>H-04</t>
  </si>
  <si>
    <t>H-03-01</t>
  </si>
  <si>
    <t>H-03</t>
  </si>
  <si>
    <t>H-02-01</t>
  </si>
  <si>
    <t>H-02</t>
  </si>
  <si>
    <t>H-01-01</t>
  </si>
  <si>
    <t>H-01</t>
  </si>
  <si>
    <t>G-2-01</t>
  </si>
  <si>
    <t>G-2</t>
  </si>
  <si>
    <t>G-1-01</t>
  </si>
  <si>
    <t>G-1</t>
  </si>
  <si>
    <t>F-16-01</t>
  </si>
  <si>
    <t>F-16</t>
  </si>
  <si>
    <t>F-15-01</t>
  </si>
  <si>
    <t>F-15</t>
  </si>
  <si>
    <t>F-14-01</t>
  </si>
  <si>
    <t>F-14</t>
  </si>
  <si>
    <t>F-13-01</t>
  </si>
  <si>
    <t>F-13</t>
  </si>
  <si>
    <t>F-12-01</t>
  </si>
  <si>
    <t>F-12</t>
  </si>
  <si>
    <t>F-11-01</t>
  </si>
  <si>
    <t>F-11</t>
  </si>
  <si>
    <t>F-10-01</t>
  </si>
  <si>
    <t>F-10</t>
  </si>
  <si>
    <t>F-09-01</t>
  </si>
  <si>
    <t>F-09</t>
  </si>
  <si>
    <t>F-08-01</t>
  </si>
  <si>
    <t>F-08</t>
  </si>
  <si>
    <t>F-07-01</t>
  </si>
  <si>
    <t>F-07</t>
  </si>
  <si>
    <t>F-06-01</t>
  </si>
  <si>
    <t>F-06</t>
  </si>
  <si>
    <t>F-05-01</t>
  </si>
  <si>
    <t>F-05</t>
  </si>
  <si>
    <t>F-04-01</t>
  </si>
  <si>
    <t>F-04</t>
  </si>
  <si>
    <t>F-03-01</t>
  </si>
  <si>
    <t>F-03</t>
  </si>
  <si>
    <t>F-02-01</t>
  </si>
  <si>
    <t>F-02</t>
  </si>
  <si>
    <t>F-01-01</t>
  </si>
  <si>
    <t>F-01</t>
  </si>
  <si>
    <t>E1-08-01</t>
  </si>
  <si>
    <t>E1-08</t>
  </si>
  <si>
    <t>E1-07-01</t>
  </si>
  <si>
    <t>E1-07</t>
  </si>
  <si>
    <t>E1-06-01</t>
  </si>
  <si>
    <t>E1-06</t>
  </si>
  <si>
    <t>E1-05-01</t>
  </si>
  <si>
    <t>E1-05</t>
  </si>
  <si>
    <t>E1-04-01</t>
  </si>
  <si>
    <t>E1-04</t>
  </si>
  <si>
    <t>E1-03-01</t>
  </si>
  <si>
    <t>E1-03</t>
  </si>
  <si>
    <t>E1-02-01</t>
  </si>
  <si>
    <t>E1-02</t>
  </si>
  <si>
    <t>E1-01-01</t>
  </si>
  <si>
    <t>E1-01</t>
  </si>
  <si>
    <t>E8-01</t>
  </si>
  <si>
    <t>E-8</t>
  </si>
  <si>
    <t>E7-01</t>
  </si>
  <si>
    <t>E-7</t>
  </si>
  <si>
    <t>E6-01</t>
  </si>
  <si>
    <t>E-6</t>
  </si>
  <si>
    <t>E5-01</t>
  </si>
  <si>
    <t>E-5</t>
  </si>
  <si>
    <t>E4-01</t>
  </si>
  <si>
    <t>E-4</t>
  </si>
  <si>
    <t>E3-01</t>
  </si>
  <si>
    <t>E-3</t>
  </si>
  <si>
    <t>E2-01</t>
  </si>
  <si>
    <t>E-2</t>
  </si>
  <si>
    <t>E-1</t>
  </si>
  <si>
    <t>D1-18-01</t>
  </si>
  <si>
    <t>D1-18</t>
  </si>
  <si>
    <t>D1-17-01</t>
  </si>
  <si>
    <t>D1-17</t>
  </si>
  <si>
    <t>D1-16-01</t>
  </si>
  <si>
    <t>D1-16</t>
  </si>
  <si>
    <t>D1-15-01</t>
  </si>
  <si>
    <t>D1-15</t>
  </si>
  <si>
    <t>D1-14-01</t>
  </si>
  <si>
    <t>D1-14</t>
  </si>
  <si>
    <t>D1-13-01</t>
  </si>
  <si>
    <t>D1-13</t>
  </si>
  <si>
    <t>D1-12-01</t>
  </si>
  <si>
    <t>D1-12</t>
  </si>
  <si>
    <t>D1-11-01</t>
  </si>
  <si>
    <t>D1-11</t>
  </si>
  <si>
    <t>D1-10-01</t>
  </si>
  <si>
    <t>D1-10</t>
  </si>
  <si>
    <t>D1-9-01</t>
  </si>
  <si>
    <t>D1-9</t>
  </si>
  <si>
    <t>D1-8-01</t>
  </si>
  <si>
    <t>D1-8</t>
  </si>
  <si>
    <t>D1-7-01</t>
  </si>
  <si>
    <t>D1-7</t>
  </si>
  <si>
    <t>D1-6-01</t>
  </si>
  <si>
    <t>D1-6</t>
  </si>
  <si>
    <t>D1-5-01</t>
  </si>
  <si>
    <t>D1-5</t>
  </si>
  <si>
    <t>D1-4-01</t>
  </si>
  <si>
    <t>D1-4</t>
  </si>
  <si>
    <t>D1-3-01</t>
  </si>
  <si>
    <t>D1-3</t>
  </si>
  <si>
    <t>D1-2-01</t>
  </si>
  <si>
    <t>D1-2</t>
  </si>
  <si>
    <t>D1-1-01</t>
  </si>
  <si>
    <t>D1-1</t>
  </si>
  <si>
    <t>D-8-01</t>
  </si>
  <si>
    <t>D-8</t>
  </si>
  <si>
    <t>D-7-01</t>
  </si>
  <si>
    <t>D-7</t>
  </si>
  <si>
    <t>D-6-01</t>
  </si>
  <si>
    <t>D-6</t>
  </si>
  <si>
    <t>D-5-01</t>
  </si>
  <si>
    <t>D-5</t>
  </si>
  <si>
    <t>D-4-01</t>
  </si>
  <si>
    <t>D-4</t>
  </si>
  <si>
    <t>D-3-01</t>
  </si>
  <si>
    <t>D-3</t>
  </si>
  <si>
    <t>D-2-01</t>
  </si>
  <si>
    <t>D-2</t>
  </si>
  <si>
    <t>D-1-01</t>
  </si>
  <si>
    <t>D-1</t>
  </si>
  <si>
    <t>C-2-01</t>
  </si>
  <si>
    <t>C-2</t>
  </si>
  <si>
    <t>C-1-01</t>
  </si>
  <si>
    <t>C-1</t>
  </si>
  <si>
    <t>B29-01</t>
  </si>
  <si>
    <t>B-29</t>
  </si>
  <si>
    <t>B28-01</t>
  </si>
  <si>
    <t>B-28</t>
  </si>
  <si>
    <t>B27-01</t>
  </si>
  <si>
    <t>B-27</t>
  </si>
  <si>
    <t>B26-01</t>
  </si>
  <si>
    <t>B-26</t>
  </si>
  <si>
    <t>B25-01</t>
  </si>
  <si>
    <t>B-25</t>
  </si>
  <si>
    <t>B24-01</t>
  </si>
  <si>
    <t>B-24</t>
  </si>
  <si>
    <t>B23-01</t>
  </si>
  <si>
    <t>B-23</t>
  </si>
  <si>
    <t>B22-01</t>
  </si>
  <si>
    <t>B-22</t>
  </si>
  <si>
    <t>B21-01</t>
  </si>
  <si>
    <t>B-21</t>
  </si>
  <si>
    <t>B20-01</t>
  </si>
  <si>
    <t>B-20</t>
  </si>
  <si>
    <t>B19-01</t>
  </si>
  <si>
    <t>B-19</t>
  </si>
  <si>
    <t>B18-01</t>
  </si>
  <si>
    <t>B-18</t>
  </si>
  <si>
    <t>B17-01</t>
  </si>
  <si>
    <t>B-17</t>
  </si>
  <si>
    <t>B16-01</t>
  </si>
  <si>
    <t>B-16</t>
  </si>
  <si>
    <t>B15-01</t>
  </si>
  <si>
    <t>B-15</t>
  </si>
  <si>
    <t>B14-01</t>
  </si>
  <si>
    <t>B-14</t>
  </si>
  <si>
    <t>B13-01</t>
  </si>
  <si>
    <t>B-13</t>
  </si>
  <si>
    <t>B12-01</t>
  </si>
  <si>
    <t>B-12</t>
  </si>
  <si>
    <t>B11-01</t>
  </si>
  <si>
    <t>B-11</t>
  </si>
  <si>
    <t>B10-01</t>
  </si>
  <si>
    <t>B-10</t>
  </si>
  <si>
    <t>B9-01</t>
  </si>
  <si>
    <t>B-9</t>
  </si>
  <si>
    <t>B8-01</t>
  </si>
  <si>
    <t>B-8</t>
  </si>
  <si>
    <t>B7-01</t>
  </si>
  <si>
    <t>B-7</t>
  </si>
  <si>
    <t>B6-01</t>
  </si>
  <si>
    <t>B-6</t>
  </si>
  <si>
    <t>B5-01</t>
  </si>
  <si>
    <t>B-5</t>
  </si>
  <si>
    <t>B4-01</t>
  </si>
  <si>
    <t>B-4</t>
  </si>
  <si>
    <t>B3-01</t>
  </si>
  <si>
    <t>B-3</t>
  </si>
  <si>
    <t>B2-01</t>
  </si>
  <si>
    <t>B-2</t>
  </si>
  <si>
    <t>B1-01</t>
  </si>
  <si>
    <t>B-1</t>
  </si>
  <si>
    <t>A8-20-01</t>
  </si>
  <si>
    <t>A8-20</t>
  </si>
  <si>
    <t>A8-19-01</t>
  </si>
  <si>
    <t>A8-19</t>
  </si>
  <si>
    <t>A8-18-01</t>
  </si>
  <si>
    <t>A8-18</t>
  </si>
  <si>
    <t>A8-17-01</t>
  </si>
  <si>
    <t>A8-17</t>
  </si>
  <si>
    <t>A8-16-01</t>
  </si>
  <si>
    <t>A8-16</t>
  </si>
  <si>
    <t>A8-15-01</t>
  </si>
  <si>
    <t>A8-15</t>
  </si>
  <si>
    <t>A8-14-01</t>
  </si>
  <si>
    <t>A8-14</t>
  </si>
  <si>
    <t>A8-13-01</t>
  </si>
  <si>
    <t>A8-13</t>
  </si>
  <si>
    <t>A8-12-01</t>
  </si>
  <si>
    <t>A8-12</t>
  </si>
  <si>
    <t>A8-11-01</t>
  </si>
  <si>
    <t>A8-11</t>
  </si>
  <si>
    <t>A8-10-01</t>
  </si>
  <si>
    <t>A8-10</t>
  </si>
  <si>
    <t>A8-9-01</t>
  </si>
  <si>
    <t>A8-9</t>
  </si>
  <si>
    <t>A8-8-01</t>
  </si>
  <si>
    <t>A8-8</t>
  </si>
  <si>
    <t>A8-7-01</t>
  </si>
  <si>
    <t>A8-7</t>
  </si>
  <si>
    <t>A8-6-01</t>
  </si>
  <si>
    <t>A8-6</t>
  </si>
  <si>
    <t>A8-5-01</t>
  </si>
  <si>
    <t>A8-5</t>
  </si>
  <si>
    <t>A8-4-01</t>
  </si>
  <si>
    <t>A8-4</t>
  </si>
  <si>
    <t>A8-3-01</t>
  </si>
  <si>
    <t>A8-3</t>
  </si>
  <si>
    <t>A8-2-01</t>
  </si>
  <si>
    <t>A8-2</t>
  </si>
  <si>
    <t>A8-1-01</t>
  </si>
  <si>
    <t>A8-1</t>
  </si>
  <si>
    <t>A7-2-01</t>
  </si>
  <si>
    <t>A7-2</t>
  </si>
  <si>
    <t>A7-1-01</t>
  </si>
  <si>
    <t>A7-1</t>
  </si>
  <si>
    <t>A3-24-01</t>
  </si>
  <si>
    <t>A3-24</t>
  </si>
  <si>
    <t>A3-23-01</t>
  </si>
  <si>
    <t>A3-23</t>
  </si>
  <si>
    <t>A3-22-01</t>
  </si>
  <si>
    <t>A3-22</t>
  </si>
  <si>
    <t>A3-21-01</t>
  </si>
  <si>
    <t>A3-21</t>
  </si>
  <si>
    <t>A3-20-01</t>
  </si>
  <si>
    <t>A3-20</t>
  </si>
  <si>
    <t>A3-19-01</t>
  </si>
  <si>
    <t>A3-19</t>
  </si>
  <si>
    <t>A3-18-01</t>
  </si>
  <si>
    <t>A3-18</t>
  </si>
  <si>
    <t>A3-17-01</t>
  </si>
  <si>
    <t>A3-17</t>
  </si>
  <si>
    <t>A3-16-01</t>
  </si>
  <si>
    <t>A3-16</t>
  </si>
  <si>
    <t>A3-15-01</t>
  </si>
  <si>
    <t>A3-15</t>
  </si>
  <si>
    <t>A3-14-01</t>
  </si>
  <si>
    <t>A3-14</t>
  </si>
  <si>
    <t>A3-13-01</t>
  </si>
  <si>
    <t>A3-13</t>
  </si>
  <si>
    <t>A3-12-01</t>
  </si>
  <si>
    <t>A3-12</t>
  </si>
  <si>
    <t>A3-11-01</t>
  </si>
  <si>
    <t>A3-11</t>
  </si>
  <si>
    <t>A3-10-01</t>
  </si>
  <si>
    <t>A3-10</t>
  </si>
  <si>
    <t>A3-9-01</t>
  </si>
  <si>
    <t>A3-9</t>
  </si>
  <si>
    <t>A3-8-01</t>
  </si>
  <si>
    <t>A3-8</t>
  </si>
  <si>
    <t>A3-7-01</t>
  </si>
  <si>
    <t>A3-7</t>
  </si>
  <si>
    <t>A3-6-01</t>
  </si>
  <si>
    <t>A3-6</t>
  </si>
  <si>
    <t>A3-5-01</t>
  </si>
  <si>
    <t>A3-5</t>
  </si>
  <si>
    <t>A3-4-01</t>
  </si>
  <si>
    <t>A3-4</t>
  </si>
  <si>
    <t>A3-3-01</t>
  </si>
  <si>
    <t>A3-3</t>
  </si>
  <si>
    <t>A3-2-01</t>
  </si>
  <si>
    <t>A3-2</t>
  </si>
  <si>
    <t>A3-1-01</t>
  </si>
  <si>
    <t>A3-1</t>
  </si>
  <si>
    <t>A-207-01</t>
  </si>
  <si>
    <t>A-208</t>
  </si>
  <si>
    <t>A-207</t>
  </si>
  <si>
    <t>A-206-01</t>
  </si>
  <si>
    <t>A-206</t>
  </si>
  <si>
    <t>A-205-01</t>
  </si>
  <si>
    <t>A-205</t>
  </si>
  <si>
    <t>A-204-01</t>
  </si>
  <si>
    <t>A-204</t>
  </si>
  <si>
    <t>A-203-01</t>
  </si>
  <si>
    <t>A-203</t>
  </si>
  <si>
    <t>A-202-01</t>
  </si>
  <si>
    <t>A-202</t>
  </si>
  <si>
    <t>A-201-01</t>
  </si>
  <si>
    <t>A-201</t>
  </si>
  <si>
    <t>A-200-01</t>
  </si>
  <si>
    <t>A-200</t>
  </si>
  <si>
    <t>A-199-01</t>
  </si>
  <si>
    <t>A-199</t>
  </si>
  <si>
    <t>A-198-01</t>
  </si>
  <si>
    <t>A-198</t>
  </si>
  <si>
    <t>A-197-01</t>
  </si>
  <si>
    <t>A-197</t>
  </si>
  <si>
    <t>A-196-01</t>
  </si>
  <si>
    <t>A-196</t>
  </si>
  <si>
    <t>A-195-01</t>
  </si>
  <si>
    <t>A-195</t>
  </si>
  <si>
    <t>A-194-01</t>
  </si>
  <si>
    <t>A-194</t>
  </si>
  <si>
    <t>A-193-01</t>
  </si>
  <si>
    <t>A-193</t>
  </si>
  <si>
    <t>A-192-01</t>
  </si>
  <si>
    <t>A-192</t>
  </si>
  <si>
    <t>A-191-01</t>
  </si>
  <si>
    <t>A-191</t>
  </si>
  <si>
    <t>A-190-01</t>
  </si>
  <si>
    <t>A-190</t>
  </si>
  <si>
    <t>A-189-01</t>
  </si>
  <si>
    <t>A-189</t>
  </si>
  <si>
    <t>A-188-01</t>
  </si>
  <si>
    <t>A-188</t>
  </si>
  <si>
    <t>A-187-01</t>
  </si>
  <si>
    <t>A-187</t>
  </si>
  <si>
    <t>A-186-01</t>
  </si>
  <si>
    <t>A-186</t>
  </si>
  <si>
    <t>A-185-01</t>
  </si>
  <si>
    <t>A-185</t>
  </si>
  <si>
    <t>A-184-01</t>
  </si>
  <si>
    <t>A-184</t>
  </si>
  <si>
    <t>A-183-01</t>
  </si>
  <si>
    <t>A-183</t>
  </si>
  <si>
    <t>A-182-01</t>
  </si>
  <si>
    <t>A-182</t>
  </si>
  <si>
    <t>A-181-01</t>
  </si>
  <si>
    <t>A-181</t>
  </si>
  <si>
    <t>A-180-01</t>
  </si>
  <si>
    <t>A-180</t>
  </si>
  <si>
    <t>A-179-01</t>
  </si>
  <si>
    <t>A-179</t>
  </si>
  <si>
    <t>A-178-01</t>
  </si>
  <si>
    <t>A-178</t>
  </si>
  <si>
    <t>A-177-01</t>
  </si>
  <si>
    <t>A-177</t>
  </si>
  <si>
    <t>A-176-01</t>
  </si>
  <si>
    <t>A-176</t>
  </si>
  <si>
    <t>A-175-01</t>
  </si>
  <si>
    <t>A-175</t>
  </si>
  <si>
    <t>A-174-01</t>
  </si>
  <si>
    <t>A-174</t>
  </si>
  <si>
    <t>A-173-01</t>
  </si>
  <si>
    <t>A-173</t>
  </si>
  <si>
    <t>A-172-01</t>
  </si>
  <si>
    <t>A-172</t>
  </si>
  <si>
    <t>A-171-01</t>
  </si>
  <si>
    <t>A-171</t>
  </si>
  <si>
    <t>A-170-01</t>
  </si>
  <si>
    <t>A-170</t>
  </si>
  <si>
    <t>A-169-01</t>
  </si>
  <si>
    <t>A-169</t>
  </si>
  <si>
    <t>A-168-01</t>
  </si>
  <si>
    <t>A-168</t>
  </si>
  <si>
    <t>A-167-01</t>
  </si>
  <si>
    <t>A-167</t>
  </si>
  <si>
    <t>A-166-01</t>
  </si>
  <si>
    <t>A-166</t>
  </si>
  <si>
    <t>A-165-01</t>
  </si>
  <si>
    <t>A-165</t>
  </si>
  <si>
    <t>A-164-01</t>
  </si>
  <si>
    <t>A-164</t>
  </si>
  <si>
    <t>A-163-01</t>
  </si>
  <si>
    <t>A-163</t>
  </si>
  <si>
    <t>A-162-01</t>
  </si>
  <si>
    <t>A-162</t>
  </si>
  <si>
    <t>A-161-01</t>
  </si>
  <si>
    <t>A-161</t>
  </si>
  <si>
    <t>A-160-01</t>
  </si>
  <si>
    <t>A-160</t>
  </si>
  <si>
    <t>A-159-01</t>
  </si>
  <si>
    <t>A-159</t>
  </si>
  <si>
    <t>A-158-01</t>
  </si>
  <si>
    <t>A-158</t>
  </si>
  <si>
    <t>A-157-01</t>
  </si>
  <si>
    <t>A-157</t>
  </si>
  <si>
    <t>A-156-01</t>
  </si>
  <si>
    <t>A-156</t>
  </si>
  <si>
    <t>A-155-01</t>
  </si>
  <si>
    <t>A-155</t>
  </si>
  <si>
    <t>A-154-01</t>
  </si>
  <si>
    <t>A-154</t>
  </si>
  <si>
    <t>A-15-01</t>
  </si>
  <si>
    <t>A-153</t>
  </si>
  <si>
    <t>A-152-01</t>
  </si>
  <si>
    <t>A-152</t>
  </si>
  <si>
    <t>A-151-01</t>
  </si>
  <si>
    <t>A-151</t>
  </si>
  <si>
    <t>A-150-01</t>
  </si>
  <si>
    <t>A-150</t>
  </si>
  <si>
    <t>A-149-01</t>
  </si>
  <si>
    <t>A-149</t>
  </si>
  <si>
    <t>A-148-01</t>
  </si>
  <si>
    <t>A-148</t>
  </si>
  <si>
    <t>A-147-01</t>
  </si>
  <si>
    <t>A-147</t>
  </si>
  <si>
    <t>A-146-01</t>
  </si>
  <si>
    <t>A-146</t>
  </si>
  <si>
    <t>A-145-01</t>
  </si>
  <si>
    <t>A-145</t>
  </si>
  <si>
    <t>A-144-01</t>
  </si>
  <si>
    <t>A-144</t>
  </si>
  <si>
    <t>A-143-01</t>
  </si>
  <si>
    <t>A-143</t>
  </si>
  <si>
    <t>A-142-01</t>
  </si>
  <si>
    <t>A-142</t>
  </si>
  <si>
    <t>A-141-01</t>
  </si>
  <si>
    <t>A-141</t>
  </si>
  <si>
    <t>A-140-01</t>
  </si>
  <si>
    <t>A-140</t>
  </si>
  <si>
    <t>A-139-01</t>
  </si>
  <si>
    <t>A-139</t>
  </si>
  <si>
    <t>A-138-01</t>
  </si>
  <si>
    <t>A-138</t>
  </si>
  <si>
    <t>A-137-01</t>
  </si>
  <si>
    <t>A-137</t>
  </si>
  <si>
    <t>A-136-01</t>
  </si>
  <si>
    <t>A-136</t>
  </si>
  <si>
    <t>A-135-01</t>
  </si>
  <si>
    <t>A-135</t>
  </si>
  <si>
    <t>A-134-01</t>
  </si>
  <si>
    <t>A-134</t>
  </si>
  <si>
    <t>A-133-01</t>
  </si>
  <si>
    <t>A-133</t>
  </si>
  <si>
    <t>A-132-01</t>
  </si>
  <si>
    <t>A-132</t>
  </si>
  <si>
    <t>A-131-01</t>
  </si>
  <si>
    <t>A-131</t>
  </si>
  <si>
    <t>A-130-01</t>
  </si>
  <si>
    <t>A-130</t>
  </si>
  <si>
    <t>A-129-01</t>
  </si>
  <si>
    <t>A-129</t>
  </si>
  <si>
    <t>A-128-01</t>
  </si>
  <si>
    <t>A-128</t>
  </si>
  <si>
    <t>A-127-01</t>
  </si>
  <si>
    <t>A-127</t>
  </si>
  <si>
    <t>A-126-01</t>
  </si>
  <si>
    <t>A-126</t>
  </si>
  <si>
    <t>A-125-01</t>
  </si>
  <si>
    <t>A-125</t>
  </si>
  <si>
    <t>A-124-01</t>
  </si>
  <si>
    <t>A-124</t>
  </si>
  <si>
    <t>A-123-01</t>
  </si>
  <si>
    <t>A-123</t>
  </si>
  <si>
    <t>A-122-01</t>
  </si>
  <si>
    <t>A-122</t>
  </si>
  <si>
    <t>A-121-01</t>
  </si>
  <si>
    <t>A-121</t>
  </si>
  <si>
    <t>A-120-01</t>
  </si>
  <si>
    <t>A-120</t>
  </si>
  <si>
    <t>A-119-01</t>
  </si>
  <si>
    <t>A-119</t>
  </si>
  <si>
    <t>A-118-01</t>
  </si>
  <si>
    <t>A-118</t>
  </si>
  <si>
    <t>A-117-01</t>
  </si>
  <si>
    <t>A-117</t>
  </si>
  <si>
    <t>A-116-01</t>
  </si>
  <si>
    <t>A-116</t>
  </si>
  <si>
    <t>A-115-01</t>
  </si>
  <si>
    <t>A-115</t>
  </si>
  <si>
    <t>A-114-01</t>
  </si>
  <si>
    <t>A-114</t>
  </si>
  <si>
    <t>A-113-01</t>
  </si>
  <si>
    <t>A-113</t>
  </si>
  <si>
    <t>A-112-01</t>
  </si>
  <si>
    <t>A-112</t>
  </si>
  <si>
    <t>A-111-01</t>
  </si>
  <si>
    <t>A-111</t>
  </si>
  <si>
    <t>A-110-01</t>
  </si>
  <si>
    <t>A-110</t>
  </si>
  <si>
    <t>A-109-01</t>
  </si>
  <si>
    <t>A-109</t>
  </si>
  <si>
    <t>A-108-01</t>
  </si>
  <si>
    <t>A-108</t>
  </si>
  <si>
    <t>A-107-01</t>
  </si>
  <si>
    <t>A-107</t>
  </si>
  <si>
    <t>A-106-01</t>
  </si>
  <si>
    <t>A-106</t>
  </si>
  <si>
    <t>A-105-01</t>
  </si>
  <si>
    <t>A-105</t>
  </si>
  <si>
    <t>A-104-01</t>
  </si>
  <si>
    <t>A-104</t>
  </si>
  <si>
    <t>A-103-01</t>
  </si>
  <si>
    <t>A-103</t>
  </si>
  <si>
    <t>A-102-01</t>
  </si>
  <si>
    <t>A-102</t>
  </si>
  <si>
    <t>A-101-01</t>
  </si>
  <si>
    <t>A-101</t>
  </si>
  <si>
    <t>A-100-01</t>
  </si>
  <si>
    <t>A-100</t>
  </si>
  <si>
    <t>A-99-01</t>
  </si>
  <si>
    <t>A-99</t>
  </si>
  <si>
    <t>A-98-01</t>
  </si>
  <si>
    <t>A-98</t>
  </si>
  <si>
    <t>A-97-01</t>
  </si>
  <si>
    <t>A-97</t>
  </si>
  <si>
    <t>A-96-01</t>
  </si>
  <si>
    <t>A-96</t>
  </si>
  <si>
    <t>A-95-01</t>
  </si>
  <si>
    <t>A-95</t>
  </si>
  <si>
    <t>A-94-01</t>
  </si>
  <si>
    <t>A-94</t>
  </si>
  <si>
    <t>A-93-01</t>
  </si>
  <si>
    <t>A-93</t>
  </si>
  <si>
    <t>A-92-01</t>
  </si>
  <si>
    <t>A-92</t>
  </si>
  <si>
    <t>A-91-01</t>
  </si>
  <si>
    <t>A-91</t>
  </si>
  <si>
    <t>A-90-01</t>
  </si>
  <si>
    <t>A-90</t>
  </si>
  <si>
    <t>A-89-01</t>
  </si>
  <si>
    <t>A-89</t>
  </si>
  <si>
    <t>A-88-01</t>
  </si>
  <si>
    <t>A-88</t>
  </si>
  <si>
    <t>A-87-01</t>
  </si>
  <si>
    <t>A-87</t>
  </si>
  <si>
    <t>A-86-01</t>
  </si>
  <si>
    <t>A-86</t>
  </si>
  <si>
    <t>A-85-01</t>
  </si>
  <si>
    <t>A-85</t>
  </si>
  <si>
    <t>A-84-01</t>
  </si>
  <si>
    <t>A-84</t>
  </si>
  <si>
    <t>A-83-01</t>
  </si>
  <si>
    <t>A-83</t>
  </si>
  <si>
    <t>A-82-01</t>
  </si>
  <si>
    <t>A-82</t>
  </si>
  <si>
    <t>A-81-01</t>
  </si>
  <si>
    <t>A-81</t>
  </si>
  <si>
    <t>A-80-01</t>
  </si>
  <si>
    <t>A-80</t>
  </si>
  <si>
    <t>A-79-01</t>
  </si>
  <si>
    <t>A-79</t>
  </si>
  <si>
    <t>A-78-01</t>
  </si>
  <si>
    <t>A-78</t>
  </si>
  <si>
    <t>A-77-01</t>
  </si>
  <si>
    <t>A-77</t>
  </si>
  <si>
    <t>A-76-01</t>
  </si>
  <si>
    <t>A-76</t>
  </si>
  <si>
    <t>A-75-01</t>
  </si>
  <si>
    <t>A-75</t>
  </si>
  <si>
    <t>A-74-01</t>
  </si>
  <si>
    <t>A-74</t>
  </si>
  <si>
    <t>A-73-01</t>
  </si>
  <si>
    <t>A-73</t>
  </si>
  <si>
    <t>A-72-01</t>
  </si>
  <si>
    <t>A-72</t>
  </si>
  <si>
    <t>A-71-01</t>
  </si>
  <si>
    <t>A-71</t>
  </si>
  <si>
    <t>A-70-01</t>
  </si>
  <si>
    <t>A-70</t>
  </si>
  <si>
    <t>A-69-01</t>
  </si>
  <si>
    <t>A-69</t>
  </si>
  <si>
    <t>A-68-01</t>
  </si>
  <si>
    <t>A-68</t>
  </si>
  <si>
    <t>A-67-01</t>
  </si>
  <si>
    <t>A-67</t>
  </si>
  <si>
    <t>A-66-01</t>
  </si>
  <si>
    <t>A-66</t>
  </si>
  <si>
    <t>A-65-01</t>
  </si>
  <si>
    <t>A-65</t>
  </si>
  <si>
    <t>A-64-01</t>
  </si>
  <si>
    <t>A-64</t>
  </si>
  <si>
    <t>A-63-01</t>
  </si>
  <si>
    <t>A-63</t>
  </si>
  <si>
    <t>A-62-01</t>
  </si>
  <si>
    <t>A-62</t>
  </si>
  <si>
    <t>A-61-01</t>
  </si>
  <si>
    <t>A-61</t>
  </si>
  <si>
    <t>A-60-01</t>
  </si>
  <si>
    <t>A-60</t>
  </si>
  <si>
    <t>A-59-01</t>
  </si>
  <si>
    <t>A-59</t>
  </si>
  <si>
    <t>A-58-01</t>
  </si>
  <si>
    <t>A-58</t>
  </si>
  <si>
    <t>A-57-01</t>
  </si>
  <si>
    <t>A-57</t>
  </si>
  <si>
    <t>A-56-01</t>
  </si>
  <si>
    <t>A-56</t>
  </si>
  <si>
    <t>A-55-01</t>
  </si>
  <si>
    <t>A-55</t>
  </si>
  <si>
    <t>A-54-01</t>
  </si>
  <si>
    <t>A-54</t>
  </si>
  <si>
    <t>A-53-01</t>
  </si>
  <si>
    <t>A-53</t>
  </si>
  <si>
    <t>A-52-01</t>
  </si>
  <si>
    <t>A-52</t>
  </si>
  <si>
    <t>A-51-01</t>
  </si>
  <si>
    <t>A-51</t>
  </si>
  <si>
    <t>A-50-01</t>
  </si>
  <si>
    <t>A-50</t>
  </si>
  <si>
    <t>A-49-01</t>
  </si>
  <si>
    <t>A-49</t>
  </si>
  <si>
    <t>A-48-01</t>
  </si>
  <si>
    <t>A-48</t>
  </si>
  <si>
    <t>A-47-01</t>
  </si>
  <si>
    <t>A-47</t>
  </si>
  <si>
    <t>A-46-01</t>
  </si>
  <si>
    <t>A-46</t>
  </si>
  <si>
    <t>A-45-01</t>
  </si>
  <si>
    <t>A-45</t>
  </si>
  <si>
    <t>A-44-01</t>
  </si>
  <si>
    <t>A-44</t>
  </si>
  <si>
    <t>A-43-01</t>
  </si>
  <si>
    <t>A-43</t>
  </si>
  <si>
    <t>A-42-01</t>
  </si>
  <si>
    <t>A-42</t>
  </si>
  <si>
    <t>A-41-01</t>
  </si>
  <si>
    <t>A-41</t>
  </si>
  <si>
    <t>A-40-01</t>
  </si>
  <si>
    <t>A-40</t>
  </si>
  <si>
    <t>A-39-01</t>
  </si>
  <si>
    <t>A-39</t>
  </si>
  <si>
    <t>A-38-01</t>
  </si>
  <si>
    <t>A-38</t>
  </si>
  <si>
    <t>A-37-01</t>
  </si>
  <si>
    <t>A-37</t>
  </si>
  <si>
    <t>A-36-01</t>
  </si>
  <si>
    <t>A-36</t>
  </si>
  <si>
    <t>A-35-01</t>
  </si>
  <si>
    <t>A-35</t>
  </si>
  <si>
    <t>A-34-01</t>
  </si>
  <si>
    <t>A-34</t>
  </si>
  <si>
    <t>A-33-01</t>
  </si>
  <si>
    <t>A-33</t>
  </si>
  <si>
    <t>A-32-01</t>
  </si>
  <si>
    <t>A-32</t>
  </si>
  <si>
    <t>A-31-01</t>
  </si>
  <si>
    <t>A-31</t>
  </si>
  <si>
    <t>A-30-01</t>
  </si>
  <si>
    <t>A-30</t>
  </si>
  <si>
    <t>A-29-01</t>
  </si>
  <si>
    <t>A-29</t>
  </si>
  <si>
    <t>A-28-01</t>
  </si>
  <si>
    <t>A-28</t>
  </si>
  <si>
    <t>A-27-01</t>
  </si>
  <si>
    <t>A-27</t>
  </si>
  <si>
    <t>A-26-01</t>
  </si>
  <si>
    <t>A-26</t>
  </si>
  <si>
    <t>A-25-01</t>
  </si>
  <si>
    <t>A-25</t>
  </si>
  <si>
    <t>A-24-01</t>
  </si>
  <si>
    <t>A-24</t>
  </si>
  <si>
    <t>A-23-01</t>
  </si>
  <si>
    <t>A-23</t>
  </si>
  <si>
    <t>A-22-01</t>
  </si>
  <si>
    <t>A-22</t>
  </si>
  <si>
    <t>A-21-01</t>
  </si>
  <si>
    <t>A-21</t>
  </si>
  <si>
    <t>A-20-01</t>
  </si>
  <si>
    <t>A-20</t>
  </si>
  <si>
    <t>A-19-01</t>
  </si>
  <si>
    <t>A-19</t>
  </si>
  <si>
    <t>A-18-01</t>
  </si>
  <si>
    <t>A-18</t>
  </si>
  <si>
    <t>A-17-01</t>
  </si>
  <si>
    <t>A-17</t>
  </si>
  <si>
    <t>A-16-01</t>
  </si>
  <si>
    <t>A-16</t>
  </si>
  <si>
    <t>A-15</t>
  </si>
  <si>
    <t>A-14-01</t>
  </si>
  <si>
    <t>A-14</t>
  </si>
  <si>
    <t>A-13-01</t>
  </si>
  <si>
    <t>A-13</t>
  </si>
  <si>
    <t>A-12-01</t>
  </si>
  <si>
    <t>A-12</t>
  </si>
  <si>
    <t>A-11-01</t>
  </si>
  <si>
    <t>A-11</t>
  </si>
  <si>
    <t>A-10-01</t>
  </si>
  <si>
    <t>A-10</t>
  </si>
  <si>
    <t>A-9-01</t>
  </si>
  <si>
    <t>A-9</t>
  </si>
  <si>
    <t>A-8-01</t>
  </si>
  <si>
    <t>A-8</t>
  </si>
  <si>
    <t>A-7-01</t>
  </si>
  <si>
    <t>A-7</t>
  </si>
  <si>
    <t>A-6-01</t>
  </si>
  <si>
    <t>A-6</t>
  </si>
  <si>
    <t>A-5-01</t>
  </si>
  <si>
    <t>A-5</t>
  </si>
  <si>
    <t>A-4-01</t>
  </si>
  <si>
    <t>A-4</t>
  </si>
  <si>
    <t>A-3-01</t>
  </si>
  <si>
    <t>A-3</t>
  </si>
  <si>
    <t>A-2-01</t>
  </si>
  <si>
    <t>A-2</t>
  </si>
  <si>
    <t>A-1-01</t>
  </si>
  <si>
    <t>A-1</t>
  </si>
  <si>
    <t>On Hold</t>
  </si>
  <si>
    <t>P10-01</t>
  </si>
  <si>
    <t>P9-01</t>
  </si>
  <si>
    <t>P7-01</t>
  </si>
  <si>
    <t>P6-01</t>
  </si>
  <si>
    <t>P4-01</t>
  </si>
  <si>
    <t>P1-01</t>
  </si>
  <si>
    <t>G-7-01</t>
  </si>
  <si>
    <t>G-7</t>
  </si>
  <si>
    <t>G-6-01</t>
  </si>
  <si>
    <t>G-6</t>
  </si>
  <si>
    <t>G-5-01</t>
  </si>
  <si>
    <t>G-5</t>
  </si>
  <si>
    <t>G-4-01</t>
  </si>
  <si>
    <t>G-4</t>
  </si>
  <si>
    <t>G-3-01</t>
  </si>
  <si>
    <t>G-3</t>
  </si>
  <si>
    <t>B1-26-01</t>
  </si>
  <si>
    <t>B1-26</t>
  </si>
  <si>
    <t>B1-25-01</t>
  </si>
  <si>
    <t>B1-25</t>
  </si>
  <si>
    <t>B1-24-01</t>
  </si>
  <si>
    <t>B1-24</t>
  </si>
  <si>
    <t>B1-23-01</t>
  </si>
  <si>
    <t>B1-23</t>
  </si>
  <si>
    <t>B1-22-01</t>
  </si>
  <si>
    <t>B1-22</t>
  </si>
  <si>
    <t>B1-21-01</t>
  </si>
  <si>
    <t>B1-21</t>
  </si>
  <si>
    <t>B1-20-01</t>
  </si>
  <si>
    <t>B1-20</t>
  </si>
  <si>
    <t>B1-19-01</t>
  </si>
  <si>
    <t>B1-19</t>
  </si>
  <si>
    <t>B1-18-01</t>
  </si>
  <si>
    <t>B1-18</t>
  </si>
  <si>
    <t>B1-17-01</t>
  </si>
  <si>
    <t>B1-17</t>
  </si>
  <si>
    <t>B1-16-01</t>
  </si>
  <si>
    <t>B1-16</t>
  </si>
  <si>
    <t>B1-15-01</t>
  </si>
  <si>
    <t>B1-15</t>
  </si>
  <si>
    <t>B1-14-01</t>
  </si>
  <si>
    <t>B1-14</t>
  </si>
  <si>
    <t>B1-13-01</t>
  </si>
  <si>
    <t>B1-13</t>
  </si>
  <si>
    <t>B1-12-01</t>
  </si>
  <si>
    <t>B1-12</t>
  </si>
  <si>
    <t>B1-11-01</t>
  </si>
  <si>
    <t>B1-11</t>
  </si>
  <si>
    <t>B1-10-01</t>
  </si>
  <si>
    <t>B1-10</t>
  </si>
  <si>
    <t>B1-9-01</t>
  </si>
  <si>
    <t>B1-9</t>
  </si>
  <si>
    <t>B1-8-01</t>
  </si>
  <si>
    <t>B1-8</t>
  </si>
  <si>
    <t>B1-7-01</t>
  </si>
  <si>
    <t>B1-7</t>
  </si>
  <si>
    <t>B1-6-01</t>
  </si>
  <si>
    <t>B1-6</t>
  </si>
  <si>
    <t>B1-5-01</t>
  </si>
  <si>
    <t>B1-5</t>
  </si>
  <si>
    <t>B1-4-01</t>
  </si>
  <si>
    <t>B1-4</t>
  </si>
  <si>
    <t>B1-3-01</t>
  </si>
  <si>
    <t>B1-3</t>
  </si>
  <si>
    <t>B1-2-01</t>
  </si>
  <si>
    <t>B1-2</t>
  </si>
  <si>
    <t>B1-1-01</t>
  </si>
  <si>
    <t>B1-1</t>
  </si>
  <si>
    <t>B-273-01</t>
  </si>
  <si>
    <t>B-273</t>
  </si>
  <si>
    <t>B-272-01</t>
  </si>
  <si>
    <t>B-272</t>
  </si>
  <si>
    <t>B-271-01</t>
  </si>
  <si>
    <t>B-271</t>
  </si>
  <si>
    <t>B-270-01</t>
  </si>
  <si>
    <t>B-270</t>
  </si>
  <si>
    <t>B-269-01</t>
  </si>
  <si>
    <t>B-269</t>
  </si>
  <si>
    <t>B-268-01</t>
  </si>
  <si>
    <t>B-268</t>
  </si>
  <si>
    <t>B-267-01</t>
  </si>
  <si>
    <t>B-267</t>
  </si>
  <si>
    <t>B-266-01</t>
  </si>
  <si>
    <t>B-266</t>
  </si>
  <si>
    <t>B-265-01</t>
  </si>
  <si>
    <t>B-265</t>
  </si>
  <si>
    <t>B-264-01</t>
  </si>
  <si>
    <t>B-264</t>
  </si>
  <si>
    <t>B-263-01</t>
  </si>
  <si>
    <t>B-263</t>
  </si>
  <si>
    <t>B-262-01</t>
  </si>
  <si>
    <t>B-262</t>
  </si>
  <si>
    <t>B-261-01</t>
  </si>
  <si>
    <t>B-261</t>
  </si>
  <si>
    <t>B-260-01</t>
  </si>
  <si>
    <t>B-260</t>
  </si>
  <si>
    <t>B-259-01</t>
  </si>
  <si>
    <t>B-259</t>
  </si>
  <si>
    <t>B-258-01</t>
  </si>
  <si>
    <t>B-258</t>
  </si>
  <si>
    <t>B-257-01</t>
  </si>
  <si>
    <t>B-257</t>
  </si>
  <si>
    <t>B-256-01</t>
  </si>
  <si>
    <t>B-256</t>
  </si>
  <si>
    <t>B-255-01</t>
  </si>
  <si>
    <t>B-255</t>
  </si>
  <si>
    <t>B-254-01</t>
  </si>
  <si>
    <t>B-254</t>
  </si>
  <si>
    <t>B-253-01</t>
  </si>
  <si>
    <t>B-253</t>
  </si>
  <si>
    <t>B-252-01</t>
  </si>
  <si>
    <t>B-252</t>
  </si>
  <si>
    <t>B-251-01</t>
  </si>
  <si>
    <t>B-251</t>
  </si>
  <si>
    <t>B-250-01</t>
  </si>
  <si>
    <t>B-250</t>
  </si>
  <si>
    <t>B-249-01</t>
  </si>
  <si>
    <t>B-249</t>
  </si>
  <si>
    <t>B-248-01</t>
  </si>
  <si>
    <t>B-248</t>
  </si>
  <si>
    <t>B-247-01</t>
  </si>
  <si>
    <t>B-247</t>
  </si>
  <si>
    <t>B-246-01</t>
  </si>
  <si>
    <t>B-246</t>
  </si>
  <si>
    <t>B-245-01</t>
  </si>
  <si>
    <t>B-245</t>
  </si>
  <si>
    <t>B-244-01</t>
  </si>
  <si>
    <t>B-244</t>
  </si>
  <si>
    <t>B-243-01</t>
  </si>
  <si>
    <t>B-243</t>
  </si>
  <si>
    <t>B-242-01</t>
  </si>
  <si>
    <t>B-242</t>
  </si>
  <si>
    <t>B-241-01</t>
  </si>
  <si>
    <t>B-241</t>
  </si>
  <si>
    <t>B-240-01</t>
  </si>
  <si>
    <t>B-240</t>
  </si>
  <si>
    <t>B-239-01</t>
  </si>
  <si>
    <t>B-239</t>
  </si>
  <si>
    <t>B-238-01</t>
  </si>
  <si>
    <t>B-238</t>
  </si>
  <si>
    <t>B-237-01</t>
  </si>
  <si>
    <t>B-237</t>
  </si>
  <si>
    <t>B-236-01</t>
  </si>
  <si>
    <t>B-236</t>
  </si>
  <si>
    <t>B-235-01</t>
  </si>
  <si>
    <t>B-235</t>
  </si>
  <si>
    <t>B-234-01</t>
  </si>
  <si>
    <t>B-234</t>
  </si>
  <si>
    <t>B-233-01</t>
  </si>
  <si>
    <t>B-233</t>
  </si>
  <si>
    <t>B-232-01</t>
  </si>
  <si>
    <t>B-232</t>
  </si>
  <si>
    <t>B-231-01</t>
  </si>
  <si>
    <t>B-231</t>
  </si>
  <si>
    <t>B-230-01</t>
  </si>
  <si>
    <t>B-230</t>
  </si>
  <si>
    <t>B-229-01</t>
  </si>
  <si>
    <t>B-229</t>
  </si>
  <si>
    <t>B-228-01</t>
  </si>
  <si>
    <t>B-228</t>
  </si>
  <si>
    <t>B-227-01</t>
  </si>
  <si>
    <t>B-227</t>
  </si>
  <si>
    <t>B-226-01</t>
  </si>
  <si>
    <t>B-226</t>
  </si>
  <si>
    <t>B-225-01</t>
  </si>
  <si>
    <t>B-225</t>
  </si>
  <si>
    <t>B-224-01</t>
  </si>
  <si>
    <t>B-224</t>
  </si>
  <si>
    <t>B-223-01</t>
  </si>
  <si>
    <t>B-223</t>
  </si>
  <si>
    <t>B-222-01</t>
  </si>
  <si>
    <t>B-222</t>
  </si>
  <si>
    <t>B-221-01</t>
  </si>
  <si>
    <t>B-221</t>
  </si>
  <si>
    <t>B-220-01</t>
  </si>
  <si>
    <t>B-220</t>
  </si>
  <si>
    <t>B-219-01</t>
  </si>
  <si>
    <t>B-219</t>
  </si>
  <si>
    <t>B-218-01</t>
  </si>
  <si>
    <t>B-218</t>
  </si>
  <si>
    <t>B-217-01</t>
  </si>
  <si>
    <t>B-217</t>
  </si>
  <si>
    <t>B-216-01</t>
  </si>
  <si>
    <t>B-216</t>
  </si>
  <si>
    <t>B-215-01</t>
  </si>
  <si>
    <t>B-215</t>
  </si>
  <si>
    <t>B-214-01</t>
  </si>
  <si>
    <t>B-214</t>
  </si>
  <si>
    <t>B-213-01</t>
  </si>
  <si>
    <t>B-213</t>
  </si>
  <si>
    <t>B-212-01</t>
  </si>
  <si>
    <t>B-212</t>
  </si>
  <si>
    <t>B-211-01</t>
  </si>
  <si>
    <t>B-211</t>
  </si>
  <si>
    <t>B-210-01</t>
  </si>
  <si>
    <t>B-210</t>
  </si>
  <si>
    <t>B-209-01</t>
  </si>
  <si>
    <t>B-209</t>
  </si>
  <si>
    <t>B-208-01</t>
  </si>
  <si>
    <t>B-208</t>
  </si>
  <si>
    <t>B-207-01</t>
  </si>
  <si>
    <t>B-207</t>
  </si>
  <si>
    <t>B-206-01</t>
  </si>
  <si>
    <t>B-206</t>
  </si>
  <si>
    <t>B-205-01</t>
  </si>
  <si>
    <t>B-205</t>
  </si>
  <si>
    <t>B-204-01</t>
  </si>
  <si>
    <t>B-204</t>
  </si>
  <si>
    <t>B-203-01</t>
  </si>
  <si>
    <t>B-203</t>
  </si>
  <si>
    <t>B-202-01</t>
  </si>
  <si>
    <t>B-202</t>
  </si>
  <si>
    <t>B-201-01</t>
  </si>
  <si>
    <t>B-201</t>
  </si>
  <si>
    <t>B-200-01</t>
  </si>
  <si>
    <t>B-200</t>
  </si>
  <si>
    <t>B-199-01</t>
  </si>
  <si>
    <t>B-199</t>
  </si>
  <si>
    <t>B-198-01</t>
  </si>
  <si>
    <t>B-198</t>
  </si>
  <si>
    <t>B-197-01</t>
  </si>
  <si>
    <t>B-197</t>
  </si>
  <si>
    <t>B-196-01</t>
  </si>
  <si>
    <t>B-196</t>
  </si>
  <si>
    <t>B-195-01</t>
  </si>
  <si>
    <t>B-195</t>
  </si>
  <si>
    <t>B-194-01</t>
  </si>
  <si>
    <t>B-194</t>
  </si>
  <si>
    <t>B-193-01</t>
  </si>
  <si>
    <t>B-193</t>
  </si>
  <si>
    <t>B-192-01</t>
  </si>
  <si>
    <t>B-192</t>
  </si>
  <si>
    <t>B-191-01</t>
  </si>
  <si>
    <t>B-191</t>
  </si>
  <si>
    <t>B-190-01</t>
  </si>
  <si>
    <t>B-190</t>
  </si>
  <si>
    <t>B-189-01</t>
  </si>
  <si>
    <t>B-189</t>
  </si>
  <si>
    <t>B-188-01</t>
  </si>
  <si>
    <t>B-188</t>
  </si>
  <si>
    <t>B-187-01</t>
  </si>
  <si>
    <t>B-187</t>
  </si>
  <si>
    <t>B-186-01</t>
  </si>
  <si>
    <t>B-186</t>
  </si>
  <si>
    <t>B-185-01</t>
  </si>
  <si>
    <t>B-185</t>
  </si>
  <si>
    <t>B-184-01</t>
  </si>
  <si>
    <t>B-184</t>
  </si>
  <si>
    <t>B-183-01</t>
  </si>
  <si>
    <t>B-183</t>
  </si>
  <si>
    <t>B-182-01</t>
  </si>
  <si>
    <t>B-182</t>
  </si>
  <si>
    <t>B-181-01</t>
  </si>
  <si>
    <t>B-181</t>
  </si>
  <si>
    <t>B-180-01</t>
  </si>
  <si>
    <t>B-180</t>
  </si>
  <si>
    <t>B-179-01</t>
  </si>
  <si>
    <t>B-179</t>
  </si>
  <si>
    <t>B-178-01</t>
  </si>
  <si>
    <t>B-178</t>
  </si>
  <si>
    <t>B-177-01</t>
  </si>
  <si>
    <t>B-177</t>
  </si>
  <si>
    <t>B-176-01</t>
  </si>
  <si>
    <t>B-176</t>
  </si>
  <si>
    <t>B-175-01</t>
  </si>
  <si>
    <t>B-175</t>
  </si>
  <si>
    <t>B-174-01</t>
  </si>
  <si>
    <t>B-174</t>
  </si>
  <si>
    <t>B-173-01</t>
  </si>
  <si>
    <t>B-173</t>
  </si>
  <si>
    <t>B-172-01</t>
  </si>
  <si>
    <t>B-172</t>
  </si>
  <si>
    <t>B-171-01</t>
  </si>
  <si>
    <t>B-171</t>
  </si>
  <si>
    <t>B-170-01</t>
  </si>
  <si>
    <t>B-170</t>
  </si>
  <si>
    <t>B-169-01</t>
  </si>
  <si>
    <t>B-169</t>
  </si>
  <si>
    <t>B-168-01</t>
  </si>
  <si>
    <t>B-168</t>
  </si>
  <si>
    <t>B-167-01</t>
  </si>
  <si>
    <t>B-167</t>
  </si>
  <si>
    <t>B-166-01</t>
  </si>
  <si>
    <t>B-166</t>
  </si>
  <si>
    <t>B-165-01</t>
  </si>
  <si>
    <t>B-165</t>
  </si>
  <si>
    <t>B-164-01</t>
  </si>
  <si>
    <t>B-164</t>
  </si>
  <si>
    <t>B-163-01</t>
  </si>
  <si>
    <t>B-163</t>
  </si>
  <si>
    <t>B-162-01</t>
  </si>
  <si>
    <t>B-162</t>
  </si>
  <si>
    <t>B-161-01</t>
  </si>
  <si>
    <t>B-161</t>
  </si>
  <si>
    <t>B-160-01</t>
  </si>
  <si>
    <t>B-160</t>
  </si>
  <si>
    <t>B-159-01</t>
  </si>
  <si>
    <t>B-159</t>
  </si>
  <si>
    <t>B-158-01</t>
  </si>
  <si>
    <t>B-158</t>
  </si>
  <si>
    <t>B-157-01</t>
  </si>
  <si>
    <t>B-157</t>
  </si>
  <si>
    <t>B-156-01</t>
  </si>
  <si>
    <t>B-156</t>
  </si>
  <si>
    <t>B-155-01</t>
  </si>
  <si>
    <t>B-155</t>
  </si>
  <si>
    <t>B-154-01</t>
  </si>
  <si>
    <t>B-154</t>
  </si>
  <si>
    <t>B-153-01</t>
  </si>
  <si>
    <t>B-153</t>
  </si>
  <si>
    <t>B-152-01</t>
  </si>
  <si>
    <t>B-152</t>
  </si>
  <si>
    <t>B-151-01</t>
  </si>
  <si>
    <t>B-151</t>
  </si>
  <si>
    <t>B-150-01</t>
  </si>
  <si>
    <t>B-150</t>
  </si>
  <si>
    <t>B-149-01</t>
  </si>
  <si>
    <t>B-149</t>
  </si>
  <si>
    <t>B-148-01</t>
  </si>
  <si>
    <t>B-148</t>
  </si>
  <si>
    <t>B-147-01</t>
  </si>
  <si>
    <t>B-147</t>
  </si>
  <si>
    <t>B-146-01</t>
  </si>
  <si>
    <t>B-146</t>
  </si>
  <si>
    <t>B-145-01</t>
  </si>
  <si>
    <t>B-145</t>
  </si>
  <si>
    <t>B-144-01</t>
  </si>
  <si>
    <t>B-144</t>
  </si>
  <si>
    <t>B-143-01</t>
  </si>
  <si>
    <t>B-143</t>
  </si>
  <si>
    <t>B-142-01</t>
  </si>
  <si>
    <t>B-142</t>
  </si>
  <si>
    <t>B-141-01</t>
  </si>
  <si>
    <t>B-141</t>
  </si>
  <si>
    <t>B-140-01</t>
  </si>
  <si>
    <t>B-140</t>
  </si>
  <si>
    <t>B-139-01</t>
  </si>
  <si>
    <t>B-139</t>
  </si>
  <si>
    <t>B-138-01</t>
  </si>
  <si>
    <t>B-138</t>
  </si>
  <si>
    <t>B-137-01</t>
  </si>
  <si>
    <t>B-137</t>
  </si>
  <si>
    <t>B-136-01</t>
  </si>
  <si>
    <t>B-136</t>
  </si>
  <si>
    <t>B-135-01</t>
  </si>
  <si>
    <t>B-135</t>
  </si>
  <si>
    <t>B-134-01</t>
  </si>
  <si>
    <t>B-134</t>
  </si>
  <si>
    <t>B-133-01</t>
  </si>
  <si>
    <t>B-133</t>
  </si>
  <si>
    <t>B-132-01</t>
  </si>
  <si>
    <t>B-132</t>
  </si>
  <si>
    <t>B-131-01</t>
  </si>
  <si>
    <t>B-131</t>
  </si>
  <si>
    <t>B-130-01</t>
  </si>
  <si>
    <t>B-130</t>
  </si>
  <si>
    <t>B-129-01</t>
  </si>
  <si>
    <t>B-129</t>
  </si>
  <si>
    <t>B-128-01</t>
  </si>
  <si>
    <t>B-128</t>
  </si>
  <si>
    <t>B-127-01</t>
  </si>
  <si>
    <t>B-127</t>
  </si>
  <si>
    <t>B-126-01</t>
  </si>
  <si>
    <t>B-126</t>
  </si>
  <si>
    <t>B-125-01</t>
  </si>
  <si>
    <t>B-125</t>
  </si>
  <si>
    <t>B-124-01</t>
  </si>
  <si>
    <t>B-124</t>
  </si>
  <si>
    <t>B-123-01</t>
  </si>
  <si>
    <t>B-123</t>
  </si>
  <si>
    <t>B-122-01</t>
  </si>
  <si>
    <t>B-122</t>
  </si>
  <si>
    <t>B-121-01</t>
  </si>
  <si>
    <t>B-121</t>
  </si>
  <si>
    <t>B-120-01</t>
  </si>
  <si>
    <t>B-120</t>
  </si>
  <si>
    <t>B-119-01</t>
  </si>
  <si>
    <t>B-119</t>
  </si>
  <si>
    <t>B-118-01</t>
  </si>
  <si>
    <t>B-118</t>
  </si>
  <si>
    <t>B-117-01</t>
  </si>
  <si>
    <t>B-117</t>
  </si>
  <si>
    <t>B-116-01</t>
  </si>
  <si>
    <t>B-116</t>
  </si>
  <si>
    <t>B-115-01</t>
  </si>
  <si>
    <t>B-115</t>
  </si>
  <si>
    <t>B-114-01</t>
  </si>
  <si>
    <t>B-114</t>
  </si>
  <si>
    <t>B-113-01</t>
  </si>
  <si>
    <t>B-113</t>
  </si>
  <si>
    <t>B-112-01</t>
  </si>
  <si>
    <t>B-112</t>
  </si>
  <si>
    <t>B-111-01</t>
  </si>
  <si>
    <t>B-111</t>
  </si>
  <si>
    <t>B-110-01</t>
  </si>
  <si>
    <t>B-110</t>
  </si>
  <si>
    <t>B-109-01</t>
  </si>
  <si>
    <t>B-109</t>
  </si>
  <si>
    <t>B-108-01</t>
  </si>
  <si>
    <t>B-108</t>
  </si>
  <si>
    <t>B-107-01</t>
  </si>
  <si>
    <t>B-107</t>
  </si>
  <si>
    <t>B-106-01</t>
  </si>
  <si>
    <t>B-106</t>
  </si>
  <si>
    <t>B-105-01</t>
  </si>
  <si>
    <t>B-105</t>
  </si>
  <si>
    <t>B-104-01</t>
  </si>
  <si>
    <t>B-104</t>
  </si>
  <si>
    <t>B-103-01</t>
  </si>
  <si>
    <t>B-103</t>
  </si>
  <si>
    <t>B-102-01</t>
  </si>
  <si>
    <t>B-102</t>
  </si>
  <si>
    <t>B-101-01</t>
  </si>
  <si>
    <t>B-101</t>
  </si>
  <si>
    <t>B-100-01</t>
  </si>
  <si>
    <t>B-100</t>
  </si>
  <si>
    <t>B-99-01</t>
  </si>
  <si>
    <t>B-99</t>
  </si>
  <si>
    <t>B-98-01</t>
  </si>
  <si>
    <t>B-98</t>
  </si>
  <si>
    <t>B-97-01</t>
  </si>
  <si>
    <t>B-97</t>
  </si>
  <si>
    <t>B-96-01</t>
  </si>
  <si>
    <t>B-96</t>
  </si>
  <si>
    <t>B-95-01</t>
  </si>
  <si>
    <t>B-95</t>
  </si>
  <si>
    <t>B-94-01</t>
  </si>
  <si>
    <t>B-94</t>
  </si>
  <si>
    <t>B-93-01</t>
  </si>
  <si>
    <t>B-93</t>
  </si>
  <si>
    <t>B-92-01</t>
  </si>
  <si>
    <t>B-92</t>
  </si>
  <si>
    <t>B-91-01</t>
  </si>
  <si>
    <t>B-91</t>
  </si>
  <si>
    <t>B-90-01</t>
  </si>
  <si>
    <t>B-90</t>
  </si>
  <si>
    <t>B-89-01</t>
  </si>
  <si>
    <t>B-89</t>
  </si>
  <si>
    <t>B-88-01</t>
  </si>
  <si>
    <t>B-88</t>
  </si>
  <si>
    <t>B-87-01</t>
  </si>
  <si>
    <t>B-87</t>
  </si>
  <si>
    <t>B-86-01</t>
  </si>
  <si>
    <t>B-86</t>
  </si>
  <si>
    <t>B-85-01</t>
  </si>
  <si>
    <t>B-85</t>
  </si>
  <si>
    <t>B-84-01</t>
  </si>
  <si>
    <t>B-84</t>
  </si>
  <si>
    <t>B-83-01</t>
  </si>
  <si>
    <t>B-83</t>
  </si>
  <si>
    <t>B-82-01</t>
  </si>
  <si>
    <t>B-82</t>
  </si>
  <si>
    <t>B-81-01</t>
  </si>
  <si>
    <t>B-81</t>
  </si>
  <si>
    <t>B-80-01</t>
  </si>
  <si>
    <t>B-80</t>
  </si>
  <si>
    <t>B-79-01</t>
  </si>
  <si>
    <t>B-79</t>
  </si>
  <si>
    <t>B-78-01</t>
  </si>
  <si>
    <t>B-78</t>
  </si>
  <si>
    <t>B-77-01</t>
  </si>
  <si>
    <t>B-77</t>
  </si>
  <si>
    <t>B-76-01</t>
  </si>
  <si>
    <t>B-76</t>
  </si>
  <si>
    <t>B-75-01</t>
  </si>
  <si>
    <t>B-75</t>
  </si>
  <si>
    <t>B-74-01</t>
  </si>
  <si>
    <t>B-74</t>
  </si>
  <si>
    <t>B-73-01</t>
  </si>
  <si>
    <t>B-73</t>
  </si>
  <si>
    <t>B-72-01</t>
  </si>
  <si>
    <t>B-72</t>
  </si>
  <si>
    <t>B-71-01</t>
  </si>
  <si>
    <t>B-71</t>
  </si>
  <si>
    <t>B-70-01</t>
  </si>
  <si>
    <t>B-70</t>
  </si>
  <si>
    <t>B-69-01</t>
  </si>
  <si>
    <t>B-69</t>
  </si>
  <si>
    <t>B-68-01</t>
  </si>
  <si>
    <t>B-68</t>
  </si>
  <si>
    <t>B-67-01</t>
  </si>
  <si>
    <t>B-67</t>
  </si>
  <si>
    <t>B-66-01</t>
  </si>
  <si>
    <t>B-66</t>
  </si>
  <si>
    <t>B-65-01</t>
  </si>
  <si>
    <t>B-65</t>
  </si>
  <si>
    <t>B-64-01</t>
  </si>
  <si>
    <t>B-64</t>
  </si>
  <si>
    <t>B-63-01</t>
  </si>
  <si>
    <t>B-63</t>
  </si>
  <si>
    <t>B-62-01</t>
  </si>
  <si>
    <t>B-62</t>
  </si>
  <si>
    <t>B-61-01</t>
  </si>
  <si>
    <t>B-61</t>
  </si>
  <si>
    <t>B-60-01</t>
  </si>
  <si>
    <t>B-60</t>
  </si>
  <si>
    <t>B-59-01</t>
  </si>
  <si>
    <t>B-59</t>
  </si>
  <si>
    <t>B-58-01</t>
  </si>
  <si>
    <t>B-58</t>
  </si>
  <si>
    <t>B-57-01</t>
  </si>
  <si>
    <t>B-57</t>
  </si>
  <si>
    <t>B-56-01</t>
  </si>
  <si>
    <t>B-56</t>
  </si>
  <si>
    <t>B-55-01</t>
  </si>
  <si>
    <t>B-55</t>
  </si>
  <si>
    <t>B-54-01</t>
  </si>
  <si>
    <t>B-54</t>
  </si>
  <si>
    <t>B-53-01</t>
  </si>
  <si>
    <t>B-53</t>
  </si>
  <si>
    <t>B-52-01</t>
  </si>
  <si>
    <t>B-52</t>
  </si>
  <si>
    <t>B-51-01</t>
  </si>
  <si>
    <t>B-51</t>
  </si>
  <si>
    <t>B-50-01</t>
  </si>
  <si>
    <t>B-50</t>
  </si>
  <si>
    <t>B-49-01</t>
  </si>
  <si>
    <t>B-49</t>
  </si>
  <si>
    <t>B-48-02</t>
  </si>
  <si>
    <t>B-48</t>
  </si>
  <si>
    <t>B-47-01</t>
  </si>
  <si>
    <t>B-47</t>
  </si>
  <si>
    <t>B-46-01</t>
  </si>
  <si>
    <t>B-46</t>
  </si>
  <si>
    <t>B-45-01</t>
  </si>
  <si>
    <t>B-45</t>
  </si>
  <si>
    <t>B-44-01</t>
  </si>
  <si>
    <t>B-44</t>
  </si>
  <si>
    <t>B-43-01</t>
  </si>
  <si>
    <t>B-43</t>
  </si>
  <si>
    <t>B-42-01</t>
  </si>
  <si>
    <t>B-42</t>
  </si>
  <si>
    <t>B-41-01</t>
  </si>
  <si>
    <t>B-41</t>
  </si>
  <si>
    <t>B-40-01</t>
  </si>
  <si>
    <t>B-40</t>
  </si>
  <si>
    <t>B-39-01</t>
  </si>
  <si>
    <t>B-39</t>
  </si>
  <si>
    <t>B-38-01</t>
  </si>
  <si>
    <t>B-38</t>
  </si>
  <si>
    <t>B-37-01</t>
  </si>
  <si>
    <t>B-37</t>
  </si>
  <si>
    <t>B-36-01</t>
  </si>
  <si>
    <t>B-36</t>
  </si>
  <si>
    <t>B-35-01</t>
  </si>
  <si>
    <t>B-35</t>
  </si>
  <si>
    <t>B-34-01</t>
  </si>
  <si>
    <t>B-34</t>
  </si>
  <si>
    <t>B-33-01</t>
  </si>
  <si>
    <t>B-33</t>
  </si>
  <si>
    <t>B-32-01</t>
  </si>
  <si>
    <t>B-32</t>
  </si>
  <si>
    <t>B-31-01</t>
  </si>
  <si>
    <t>B-31</t>
  </si>
  <si>
    <t>B-30-01</t>
  </si>
  <si>
    <t>B-30</t>
  </si>
  <si>
    <t>A9-5-01</t>
  </si>
  <si>
    <t>A9-5</t>
  </si>
  <si>
    <t>A9-4-01</t>
  </si>
  <si>
    <t>A9-4</t>
  </si>
  <si>
    <t>A9-3-01</t>
  </si>
  <si>
    <t>A9-3</t>
  </si>
  <si>
    <t>A9-2-01</t>
  </si>
  <si>
    <t>A9-2</t>
  </si>
  <si>
    <t>A9-1-01</t>
  </si>
  <si>
    <t>A9-1</t>
  </si>
  <si>
    <t>A6-3-01</t>
  </si>
  <si>
    <t>A6-3</t>
  </si>
  <si>
    <t>A6-2-01</t>
  </si>
  <si>
    <t>A6-2</t>
  </si>
  <si>
    <t>A6-1-01</t>
  </si>
  <si>
    <t>A6-1</t>
  </si>
  <si>
    <t>A5-2-01</t>
  </si>
  <si>
    <t>A5-2</t>
  </si>
  <si>
    <t>A5-1-01</t>
  </si>
  <si>
    <t>A5-1</t>
  </si>
  <si>
    <t>A4-16-01</t>
  </si>
  <si>
    <t>A4-16</t>
  </si>
  <si>
    <t>A4-15-01</t>
  </si>
  <si>
    <t>A4-15</t>
  </si>
  <si>
    <t>A4-14-01</t>
  </si>
  <si>
    <t>A4-14</t>
  </si>
  <si>
    <t>A4-13-01</t>
  </si>
  <si>
    <t>A4-13</t>
  </si>
  <si>
    <t>A4-12-01</t>
  </si>
  <si>
    <t>A4-12</t>
  </si>
  <si>
    <t>A4-11-01</t>
  </si>
  <si>
    <t>A4-11</t>
  </si>
  <si>
    <t>A4-10-01</t>
  </si>
  <si>
    <t>A4-10</t>
  </si>
  <si>
    <t>A4-9-01</t>
  </si>
  <si>
    <t>A4-9</t>
  </si>
  <si>
    <t>A4-8-01</t>
  </si>
  <si>
    <t>A4-8</t>
  </si>
  <si>
    <t>A4-7-01</t>
  </si>
  <si>
    <t>A4-7</t>
  </si>
  <si>
    <t>A4-6-01</t>
  </si>
  <si>
    <t>A4-6</t>
  </si>
  <si>
    <t>A4-5-01</t>
  </si>
  <si>
    <t>A4-5</t>
  </si>
  <si>
    <t>A4-4-01</t>
  </si>
  <si>
    <t>A4-4</t>
  </si>
  <si>
    <t>A4-3-01</t>
  </si>
  <si>
    <t>A4-3</t>
  </si>
  <si>
    <t>A4-2-01</t>
  </si>
  <si>
    <t>A4-2</t>
  </si>
  <si>
    <t>A4-1-01</t>
  </si>
  <si>
    <t>A4-1</t>
  </si>
  <si>
    <t>A2-2-01</t>
  </si>
  <si>
    <t>A2-2</t>
  </si>
  <si>
    <t>A2-1-01</t>
  </si>
  <si>
    <t>A2-1</t>
  </si>
  <si>
    <t>A1-3-01</t>
  </si>
  <si>
    <t>A1-3</t>
  </si>
  <si>
    <t>A1-2-01</t>
  </si>
  <si>
    <t>A1-2</t>
  </si>
  <si>
    <t>A1-1-01</t>
  </si>
  <si>
    <t>A1-1</t>
  </si>
  <si>
    <t>A-465-01</t>
  </si>
  <si>
    <t>A-465</t>
  </si>
  <si>
    <t>A-464-01</t>
  </si>
  <si>
    <t>A-464</t>
  </si>
  <si>
    <t>A-463-01</t>
  </si>
  <si>
    <t>A-463</t>
  </si>
  <si>
    <t>A-462-01</t>
  </si>
  <si>
    <t>A-462</t>
  </si>
  <si>
    <t>A-461-01</t>
  </si>
  <si>
    <t>A-461</t>
  </si>
  <si>
    <t>A-460-01</t>
  </si>
  <si>
    <t>A-460</t>
  </si>
  <si>
    <t>A-459-01</t>
  </si>
  <si>
    <t>A-459</t>
  </si>
  <si>
    <t>A-458-01</t>
  </si>
  <si>
    <t>A-458</t>
  </si>
  <si>
    <t>A-457-01</t>
  </si>
  <si>
    <t>A-457</t>
  </si>
  <si>
    <t>A-456-01</t>
  </si>
  <si>
    <t>A-456</t>
  </si>
  <si>
    <t>A-455-01</t>
  </si>
  <si>
    <t>A-455</t>
  </si>
  <si>
    <t>A-454-01</t>
  </si>
  <si>
    <t>A-454</t>
  </si>
  <si>
    <t>A-453-01</t>
  </si>
  <si>
    <t>A-453</t>
  </si>
  <si>
    <t>A-452-01</t>
  </si>
  <si>
    <t>A-452</t>
  </si>
  <si>
    <t>A-451-01</t>
  </si>
  <si>
    <t>A-451</t>
  </si>
  <si>
    <t>A-450-01</t>
  </si>
  <si>
    <t>A-450</t>
  </si>
  <si>
    <t>A-449-01</t>
  </si>
  <si>
    <t>A-449</t>
  </si>
  <si>
    <t>A-448-01</t>
  </si>
  <si>
    <t>A-448</t>
  </si>
  <si>
    <t>A-447-01</t>
  </si>
  <si>
    <t>A-447</t>
  </si>
  <si>
    <t>A-446-01</t>
  </si>
  <si>
    <t>A-446</t>
  </si>
  <si>
    <t>A-445-01</t>
  </si>
  <si>
    <t>A-445</t>
  </si>
  <si>
    <t>A-444-01</t>
  </si>
  <si>
    <t>A-444</t>
  </si>
  <si>
    <t>A-443-01</t>
  </si>
  <si>
    <t>A-443</t>
  </si>
  <si>
    <t>A-442-01</t>
  </si>
  <si>
    <t>A-442</t>
  </si>
  <si>
    <t>A-441-01</t>
  </si>
  <si>
    <t>A-441</t>
  </si>
  <si>
    <t>A-440-01</t>
  </si>
  <si>
    <t>A-440</t>
  </si>
  <si>
    <t>A-439-01</t>
  </si>
  <si>
    <t>A-439</t>
  </si>
  <si>
    <t>A-438-01</t>
  </si>
  <si>
    <t>A-438</t>
  </si>
  <si>
    <t>A-437-01</t>
  </si>
  <si>
    <t>A-437</t>
  </si>
  <si>
    <t>A-436-01</t>
  </si>
  <si>
    <t>A-436</t>
  </si>
  <si>
    <t>A-435-01</t>
  </si>
  <si>
    <t>A-435</t>
  </si>
  <si>
    <t>A-434-01</t>
  </si>
  <si>
    <t>A-434</t>
  </si>
  <si>
    <t>A-433-01</t>
  </si>
  <si>
    <t>A-433</t>
  </si>
  <si>
    <t>A-432-01</t>
  </si>
  <si>
    <t>A-432</t>
  </si>
  <si>
    <t>A-431-01</t>
  </si>
  <si>
    <t>A-431</t>
  </si>
  <si>
    <t>A-430-01</t>
  </si>
  <si>
    <t>A-430</t>
  </si>
  <si>
    <t>A-429-01</t>
  </si>
  <si>
    <t>A-429</t>
  </si>
  <si>
    <t>A-428-01</t>
  </si>
  <si>
    <t>A-428</t>
  </si>
  <si>
    <t>A-427-01</t>
  </si>
  <si>
    <t>A-427</t>
  </si>
  <si>
    <t>A-426-01</t>
  </si>
  <si>
    <t>A-426</t>
  </si>
  <si>
    <t>A-425-01</t>
  </si>
  <si>
    <t>A-425</t>
  </si>
  <si>
    <t>A-424-01</t>
  </si>
  <si>
    <t>A-424</t>
  </si>
  <si>
    <t>A-423-01</t>
  </si>
  <si>
    <t>A-423</t>
  </si>
  <si>
    <t>A-422-01</t>
  </si>
  <si>
    <t>A-422</t>
  </si>
  <si>
    <t>A-421-01</t>
  </si>
  <si>
    <t>A-421</t>
  </si>
  <si>
    <t>A-420-01</t>
  </si>
  <si>
    <t>A-420</t>
  </si>
  <si>
    <t>A-419-01</t>
  </si>
  <si>
    <t>A-419</t>
  </si>
  <si>
    <t>A-418-01</t>
  </si>
  <si>
    <t>A-418</t>
  </si>
  <si>
    <t>A-417-01</t>
  </si>
  <si>
    <t>A-417</t>
  </si>
  <si>
    <t>A-416-01</t>
  </si>
  <si>
    <t>A-416</t>
  </si>
  <si>
    <t>A-415-01</t>
  </si>
  <si>
    <t>A-415</t>
  </si>
  <si>
    <t>A-414-01</t>
  </si>
  <si>
    <t>A-414</t>
  </si>
  <si>
    <t>A-413-01</t>
  </si>
  <si>
    <t>A-413</t>
  </si>
  <si>
    <t>A-412-01</t>
  </si>
  <si>
    <t>A-412</t>
  </si>
  <si>
    <t>A-411-01</t>
  </si>
  <si>
    <t>A-411</t>
  </si>
  <si>
    <t>A-410-01</t>
  </si>
  <si>
    <t>A-410</t>
  </si>
  <si>
    <t>A-409-01</t>
  </si>
  <si>
    <t>A-409</t>
  </si>
  <si>
    <t>A-408-01</t>
  </si>
  <si>
    <t>A-408</t>
  </si>
  <si>
    <t>A-407-01</t>
  </si>
  <si>
    <t>A-407</t>
  </si>
  <si>
    <t>A-406-01</t>
  </si>
  <si>
    <t>A-406</t>
  </si>
  <si>
    <t>A-405-01</t>
  </si>
  <si>
    <t>A-405</t>
  </si>
  <si>
    <t>A-404-01</t>
  </si>
  <si>
    <t>A-404</t>
  </si>
  <si>
    <t>A-403-01</t>
  </si>
  <si>
    <t>A-403</t>
  </si>
  <si>
    <t>A-402-01</t>
  </si>
  <si>
    <t>A-402</t>
  </si>
  <si>
    <t>A-401-01</t>
  </si>
  <si>
    <t>A-401</t>
  </si>
  <si>
    <t>A-400-01</t>
  </si>
  <si>
    <t>A-400</t>
  </si>
  <si>
    <t>A-399-01</t>
  </si>
  <si>
    <t>A-399</t>
  </si>
  <si>
    <t>A-398-01</t>
  </si>
  <si>
    <t>A-398</t>
  </si>
  <si>
    <t>A-397-01</t>
  </si>
  <si>
    <t>A-397</t>
  </si>
  <si>
    <t>A-396-01</t>
  </si>
  <si>
    <t>A-396</t>
  </si>
  <si>
    <t>A-395-01</t>
  </si>
  <si>
    <t>A-395</t>
  </si>
  <si>
    <t>A-394-01</t>
  </si>
  <si>
    <t>A-394</t>
  </si>
  <si>
    <t>A-393-01</t>
  </si>
  <si>
    <t>A-393</t>
  </si>
  <si>
    <t>A-392-01</t>
  </si>
  <si>
    <t>A-392</t>
  </si>
  <si>
    <t>A-391-01</t>
  </si>
  <si>
    <t>A-391</t>
  </si>
  <si>
    <t>A-390-01</t>
  </si>
  <si>
    <t>A-390</t>
  </si>
  <si>
    <t>A-389-01</t>
  </si>
  <si>
    <t>A-389</t>
  </si>
  <si>
    <t>A-388-01</t>
  </si>
  <si>
    <t>A-388</t>
  </si>
  <si>
    <t>A-387-01</t>
  </si>
  <si>
    <t>A-387</t>
  </si>
  <si>
    <t>A-386-01</t>
  </si>
  <si>
    <t>A-386</t>
  </si>
  <si>
    <t>A-385-01</t>
  </si>
  <si>
    <t>A-385</t>
  </si>
  <si>
    <t>A-384-01</t>
  </si>
  <si>
    <t>A-384</t>
  </si>
  <si>
    <t>A-383-01</t>
  </si>
  <si>
    <t>A-383</t>
  </si>
  <si>
    <t>A-382-01</t>
  </si>
  <si>
    <t>A-382</t>
  </si>
  <si>
    <t>A-381-01</t>
  </si>
  <si>
    <t>A-381</t>
  </si>
  <si>
    <t>A-380-01</t>
  </si>
  <si>
    <t>A-380</t>
  </si>
  <si>
    <t>A-379-01</t>
  </si>
  <si>
    <t>A-379</t>
  </si>
  <si>
    <t>A-378-01</t>
  </si>
  <si>
    <t>A-378</t>
  </si>
  <si>
    <t>A-377-01</t>
  </si>
  <si>
    <t>A-377</t>
  </si>
  <si>
    <t>A-376-01</t>
  </si>
  <si>
    <t>A-376</t>
  </si>
  <si>
    <t>A-375-01</t>
  </si>
  <si>
    <t>A-375</t>
  </si>
  <si>
    <t>A-374-01</t>
  </si>
  <si>
    <t>A-374</t>
  </si>
  <si>
    <t>A-373-01</t>
  </si>
  <si>
    <t>A-373</t>
  </si>
  <si>
    <t>A-372-01</t>
  </si>
  <si>
    <t>A-372</t>
  </si>
  <si>
    <t>A-371-01</t>
  </si>
  <si>
    <t>A-371</t>
  </si>
  <si>
    <t>A-370-01</t>
  </si>
  <si>
    <t>A-370</t>
  </si>
  <si>
    <t>A-369-01</t>
  </si>
  <si>
    <t>A-369</t>
  </si>
  <si>
    <t>A-368-01</t>
  </si>
  <si>
    <t>A-368</t>
  </si>
  <si>
    <t>A-367-01</t>
  </si>
  <si>
    <t>A-367</t>
  </si>
  <si>
    <t>A-366-01</t>
  </si>
  <si>
    <t>A-366</t>
  </si>
  <si>
    <t>A-365-01</t>
  </si>
  <si>
    <t>A-365</t>
  </si>
  <si>
    <t>A-364-01</t>
  </si>
  <si>
    <t>A-364</t>
  </si>
  <si>
    <t>A-363-01</t>
  </si>
  <si>
    <t>A-363</t>
  </si>
  <si>
    <t>A-362-01</t>
  </si>
  <si>
    <t>A-362</t>
  </si>
  <si>
    <t>A-361-01</t>
  </si>
  <si>
    <t>A-361</t>
  </si>
  <si>
    <t>A-360-01</t>
  </si>
  <si>
    <t>A-360</t>
  </si>
  <si>
    <t>A-359-01</t>
  </si>
  <si>
    <t>A-359</t>
  </si>
  <si>
    <t>A-358-01</t>
  </si>
  <si>
    <t>A-358</t>
  </si>
  <si>
    <t>A-357-01</t>
  </si>
  <si>
    <t>A-357</t>
  </si>
  <si>
    <t>A-356-01</t>
  </si>
  <si>
    <t>A-356</t>
  </si>
  <si>
    <t>A-355-01</t>
  </si>
  <si>
    <t>A-355</t>
  </si>
  <si>
    <t>A-354-01</t>
  </si>
  <si>
    <t>A-354</t>
  </si>
  <si>
    <t>A-353-01</t>
  </si>
  <si>
    <t>A-353</t>
  </si>
  <si>
    <t>A-352-01</t>
  </si>
  <si>
    <t>A-352</t>
  </si>
  <si>
    <t>A-351-01</t>
  </si>
  <si>
    <t>A-351</t>
  </si>
  <si>
    <t>A-350-01</t>
  </si>
  <si>
    <t>A-350</t>
  </si>
  <si>
    <t>A-349-01</t>
  </si>
  <si>
    <t>A-349</t>
  </si>
  <si>
    <t>A-348-01</t>
  </si>
  <si>
    <t>A-348</t>
  </si>
  <si>
    <t>A-347-01</t>
  </si>
  <si>
    <t>A-347</t>
  </si>
  <si>
    <t>A-346-01</t>
  </si>
  <si>
    <t>A-346</t>
  </si>
  <si>
    <t>A-345-01</t>
  </si>
  <si>
    <t>A-345</t>
  </si>
  <si>
    <t>A-344-01</t>
  </si>
  <si>
    <t>A-344</t>
  </si>
  <si>
    <t>A-343-01</t>
  </si>
  <si>
    <t>A-343</t>
  </si>
  <si>
    <t>A-342-01</t>
  </si>
  <si>
    <t>A-342</t>
  </si>
  <si>
    <t>A-341-01</t>
  </si>
  <si>
    <t>A-341</t>
  </si>
  <si>
    <t>A-340-01</t>
  </si>
  <si>
    <t>A-340</t>
  </si>
  <si>
    <t>A-339-01</t>
  </si>
  <si>
    <t>A-339</t>
  </si>
  <si>
    <t>A-338-01</t>
  </si>
  <si>
    <t>A-338</t>
  </si>
  <si>
    <t>A-337-01</t>
  </si>
  <si>
    <t>A-337</t>
  </si>
  <si>
    <t>A-336-01</t>
  </si>
  <si>
    <t>A-336</t>
  </si>
  <si>
    <t>A-335-01</t>
  </si>
  <si>
    <t>A-335</t>
  </si>
  <si>
    <t>A-334-01</t>
  </si>
  <si>
    <t>A-334</t>
  </si>
  <si>
    <t>A-333-01</t>
  </si>
  <si>
    <t>A-333</t>
  </si>
  <si>
    <t>A-332-01</t>
  </si>
  <si>
    <t>A-332</t>
  </si>
  <si>
    <t>A-331-01</t>
  </si>
  <si>
    <t>A-331</t>
  </si>
  <si>
    <t>A-330-01</t>
  </si>
  <si>
    <t>A-330</t>
  </si>
  <si>
    <t>A-329-01</t>
  </si>
  <si>
    <t>A-329</t>
  </si>
  <si>
    <t>A-328-01</t>
  </si>
  <si>
    <t>A-328</t>
  </si>
  <si>
    <t>A-327-01</t>
  </si>
  <si>
    <t>A-327</t>
  </si>
  <si>
    <t>A-326-01</t>
  </si>
  <si>
    <t>A-326</t>
  </si>
  <si>
    <t>A-325-01</t>
  </si>
  <si>
    <t>A-325</t>
  </si>
  <si>
    <t>A-324-01</t>
  </si>
  <si>
    <t>A-324</t>
  </si>
  <si>
    <t>A-323-01</t>
  </si>
  <si>
    <t>A-323</t>
  </si>
  <si>
    <t>A-322-01</t>
  </si>
  <si>
    <t>A-322</t>
  </si>
  <si>
    <t>A-321-01</t>
  </si>
  <si>
    <t>A-321</t>
  </si>
  <si>
    <t>A-320-01</t>
  </si>
  <si>
    <t>A-320</t>
  </si>
  <si>
    <t>A-319-01</t>
  </si>
  <si>
    <t>A-319</t>
  </si>
  <si>
    <t>A-318-01</t>
  </si>
  <si>
    <t>A-318</t>
  </si>
  <si>
    <t>A-317-01</t>
  </si>
  <si>
    <t>A-317</t>
  </si>
  <si>
    <t>A-316-01</t>
  </si>
  <si>
    <t>A-316</t>
  </si>
  <si>
    <t>A-315-01</t>
  </si>
  <si>
    <t>A-315</t>
  </si>
  <si>
    <t>A-314-01</t>
  </si>
  <si>
    <t>A-314</t>
  </si>
  <si>
    <t>A-313-01</t>
  </si>
  <si>
    <t>A-313</t>
  </si>
  <si>
    <t>A-312-01</t>
  </si>
  <si>
    <t>A-312</t>
  </si>
  <si>
    <t>A-311-01</t>
  </si>
  <si>
    <t>A-311</t>
  </si>
  <si>
    <t>A-310-01</t>
  </si>
  <si>
    <t>A-310</t>
  </si>
  <si>
    <t>A-309-01</t>
  </si>
  <si>
    <t>A-309</t>
  </si>
  <si>
    <t>A-308-01</t>
  </si>
  <si>
    <t>A-308</t>
  </si>
  <si>
    <t>A-307-01</t>
  </si>
  <si>
    <t>A-307</t>
  </si>
  <si>
    <t>A-306-01</t>
  </si>
  <si>
    <t>A-306</t>
  </si>
  <si>
    <t>A-305-01</t>
  </si>
  <si>
    <t>A-305</t>
  </si>
  <si>
    <t>A-304-01</t>
  </si>
  <si>
    <t>A-304</t>
  </si>
  <si>
    <t>A-303-01</t>
  </si>
  <si>
    <t>A-303</t>
  </si>
  <si>
    <t>A-302-01</t>
  </si>
  <si>
    <t>A-302</t>
  </si>
  <si>
    <t>A-301-01</t>
  </si>
  <si>
    <t>A-301</t>
  </si>
  <si>
    <t>A-300-01</t>
  </si>
  <si>
    <t>A-300</t>
  </si>
  <si>
    <t>A-299-01</t>
  </si>
  <si>
    <t>A-299</t>
  </si>
  <si>
    <t>A-298-01</t>
  </si>
  <si>
    <t>A-298</t>
  </si>
  <si>
    <t>A-297-01</t>
  </si>
  <si>
    <t>A-297</t>
  </si>
  <si>
    <t>A-296-01</t>
  </si>
  <si>
    <t>A-296</t>
  </si>
  <si>
    <t>A-295-01</t>
  </si>
  <si>
    <t>A-295</t>
  </si>
  <si>
    <t>A-294-01</t>
  </si>
  <si>
    <t>A-294</t>
  </si>
  <si>
    <t>A-293-01</t>
  </si>
  <si>
    <t>A-293</t>
  </si>
  <si>
    <t>A-292-01</t>
  </si>
  <si>
    <t>A-292</t>
  </si>
  <si>
    <t>A-291-01</t>
  </si>
  <si>
    <t>A-291</t>
  </si>
  <si>
    <t>A-290-01</t>
  </si>
  <si>
    <t>A-290</t>
  </si>
  <si>
    <t>A-289-01</t>
  </si>
  <si>
    <t>A-289</t>
  </si>
  <si>
    <t>A-288-01</t>
  </si>
  <si>
    <t>A-288</t>
  </si>
  <si>
    <t>A-287-01</t>
  </si>
  <si>
    <t>A-287</t>
  </si>
  <si>
    <t>A-286-01</t>
  </si>
  <si>
    <t>A-286</t>
  </si>
  <si>
    <t>A-285-01</t>
  </si>
  <si>
    <t>A-285</t>
  </si>
  <si>
    <t>A-284-01</t>
  </si>
  <si>
    <t>A-284</t>
  </si>
  <si>
    <t>A-283-01</t>
  </si>
  <si>
    <t>A-283</t>
  </si>
  <si>
    <t>A-282-01</t>
  </si>
  <si>
    <t>A-282</t>
  </si>
  <si>
    <t>A-281-01</t>
  </si>
  <si>
    <t>A-281</t>
  </si>
  <si>
    <t>A-280-01</t>
  </si>
  <si>
    <t>A-280</t>
  </si>
  <si>
    <t>A-279-01</t>
  </si>
  <si>
    <t>A-279</t>
  </si>
  <si>
    <t>A-278-01</t>
  </si>
  <si>
    <t>A-278</t>
  </si>
  <si>
    <t>A-277-01</t>
  </si>
  <si>
    <t>A-277</t>
  </si>
  <si>
    <t>A-276-01</t>
  </si>
  <si>
    <t>A-276</t>
  </si>
  <si>
    <t>A-275-01</t>
  </si>
  <si>
    <t>A-275</t>
  </si>
  <si>
    <t>A-274-01</t>
  </si>
  <si>
    <t>A-274</t>
  </si>
  <si>
    <t>A-273-01</t>
  </si>
  <si>
    <t>A-273</t>
  </si>
  <si>
    <t>A-272-01</t>
  </si>
  <si>
    <t>A-272</t>
  </si>
  <si>
    <t>A-271-01</t>
  </si>
  <si>
    <t>A-271</t>
  </si>
  <si>
    <t>A-270-01</t>
  </si>
  <si>
    <t>A-270</t>
  </si>
  <si>
    <t>A-269-01</t>
  </si>
  <si>
    <t>A-269</t>
  </si>
  <si>
    <t>A-268-01</t>
  </si>
  <si>
    <t>A-268</t>
  </si>
  <si>
    <t>A-267-01</t>
  </si>
  <si>
    <t>A-267</t>
  </si>
  <si>
    <t>A-266-01</t>
  </si>
  <si>
    <t>A-266</t>
  </si>
  <si>
    <t>A-265-01</t>
  </si>
  <si>
    <t>A-265</t>
  </si>
  <si>
    <t>A-264-01</t>
  </si>
  <si>
    <t>A-264</t>
  </si>
  <si>
    <t>A-263-01</t>
  </si>
  <si>
    <t>A-263</t>
  </si>
  <si>
    <t>A-262-01</t>
  </si>
  <si>
    <t>A-262</t>
  </si>
  <si>
    <t>A-261-01</t>
  </si>
  <si>
    <t>A-261</t>
  </si>
  <si>
    <t>A-260-01</t>
  </si>
  <si>
    <t>A-260</t>
  </si>
  <si>
    <t>A-259-01</t>
  </si>
  <si>
    <t>A-259</t>
  </si>
  <si>
    <t>A-258-01</t>
  </si>
  <si>
    <t>A-258</t>
  </si>
  <si>
    <t>A-257-01</t>
  </si>
  <si>
    <t>A-257</t>
  </si>
  <si>
    <t>A-256-01</t>
  </si>
  <si>
    <t>A-256</t>
  </si>
  <si>
    <t>A-255-01</t>
  </si>
  <si>
    <t>A-255</t>
  </si>
  <si>
    <t>A-254-01</t>
  </si>
  <si>
    <t>A-254</t>
  </si>
  <si>
    <t>A-253-01</t>
  </si>
  <si>
    <t>A-253</t>
  </si>
  <si>
    <t>A-252-01</t>
  </si>
  <si>
    <t>A-252</t>
  </si>
  <si>
    <t>A-251-01</t>
  </si>
  <si>
    <t>A-251</t>
  </si>
  <si>
    <t>A-250-01</t>
  </si>
  <si>
    <t>A-250</t>
  </si>
  <si>
    <t>A-249-01</t>
  </si>
  <si>
    <t>A-249</t>
  </si>
  <si>
    <t>A-248-01</t>
  </si>
  <si>
    <t>A-248</t>
  </si>
  <si>
    <t>A-247-01</t>
  </si>
  <si>
    <t>A-247</t>
  </si>
  <si>
    <t>A-246-01</t>
  </si>
  <si>
    <t>A-246</t>
  </si>
  <si>
    <t>A-245-01</t>
  </si>
  <si>
    <t>A-245</t>
  </si>
  <si>
    <t>A-244-01</t>
  </si>
  <si>
    <t>A-244</t>
  </si>
  <si>
    <t>A-243-01</t>
  </si>
  <si>
    <t>A-243</t>
  </si>
  <si>
    <t>A-242-01</t>
  </si>
  <si>
    <t>A-242</t>
  </si>
  <si>
    <t>A-241-01</t>
  </si>
  <si>
    <t>A-241</t>
  </si>
  <si>
    <t>A-240-01</t>
  </si>
  <si>
    <t>A-240</t>
  </si>
  <si>
    <t>A-239-01</t>
  </si>
  <si>
    <t>A-239</t>
  </si>
  <si>
    <t>A-238-01</t>
  </si>
  <si>
    <t>A-238</t>
  </si>
  <si>
    <t>A-237-01</t>
  </si>
  <si>
    <t>A-237</t>
  </si>
  <si>
    <t>A-236-01</t>
  </si>
  <si>
    <t>A-236</t>
  </si>
  <si>
    <t>A-235-01</t>
  </si>
  <si>
    <t>A-235</t>
  </si>
  <si>
    <t>A-234-01</t>
  </si>
  <si>
    <t>A-234</t>
  </si>
  <si>
    <t>A-233-01</t>
  </si>
  <si>
    <t>A-233</t>
  </si>
  <si>
    <t>A-232-01</t>
  </si>
  <si>
    <t>A-232</t>
  </si>
  <si>
    <t>A-231-01</t>
  </si>
  <si>
    <t>A-231</t>
  </si>
  <si>
    <t>A-230-01</t>
  </si>
  <si>
    <t>A-230</t>
  </si>
  <si>
    <t>A-229-01</t>
  </si>
  <si>
    <t>A-229</t>
  </si>
  <si>
    <t>A-228-01</t>
  </si>
  <si>
    <t>A-228</t>
  </si>
  <si>
    <t>A-227-01</t>
  </si>
  <si>
    <t>A-227</t>
  </si>
  <si>
    <t>A-226-01</t>
  </si>
  <si>
    <t>A-226</t>
  </si>
  <si>
    <t>A-225-01</t>
  </si>
  <si>
    <t>A-225</t>
  </si>
  <si>
    <t>A-224-01</t>
  </si>
  <si>
    <t>A-224</t>
  </si>
  <si>
    <t>A-223-01</t>
  </si>
  <si>
    <t>A-223</t>
  </si>
  <si>
    <t>A-222-01</t>
  </si>
  <si>
    <t>A-222</t>
  </si>
  <si>
    <t>A-221-01</t>
  </si>
  <si>
    <t>A-221</t>
  </si>
  <si>
    <t>A-220-01</t>
  </si>
  <si>
    <t>A-220</t>
  </si>
  <si>
    <t>A-219-01</t>
  </si>
  <si>
    <t>A-219</t>
  </si>
  <si>
    <t>A-218-01</t>
  </si>
  <si>
    <t>A-218</t>
  </si>
  <si>
    <t>A-217-01</t>
  </si>
  <si>
    <t>A-217</t>
  </si>
  <si>
    <t>A-216-01</t>
  </si>
  <si>
    <t>A-216</t>
  </si>
  <si>
    <t>A-215-01</t>
  </si>
  <si>
    <t>A-215</t>
  </si>
  <si>
    <t>A-214-01</t>
  </si>
  <si>
    <t>A-214</t>
  </si>
  <si>
    <t>A-213-01</t>
  </si>
  <si>
    <t>A-213</t>
  </si>
  <si>
    <t>A-212-01</t>
  </si>
  <si>
    <t>A-212</t>
  </si>
  <si>
    <t>A-211-01</t>
  </si>
  <si>
    <t>A-211</t>
  </si>
  <si>
    <t>A-210-01</t>
  </si>
  <si>
    <t>A-210</t>
  </si>
  <si>
    <t>A-209-01</t>
  </si>
  <si>
    <t>A-209</t>
  </si>
  <si>
    <t>Area</t>
  </si>
  <si>
    <t>Width</t>
  </si>
  <si>
    <t>Length</t>
  </si>
  <si>
    <t>As per Demarcation</t>
  </si>
  <si>
    <t>Aman Status</t>
  </si>
  <si>
    <t>FLOOR NO.</t>
  </si>
  <si>
    <t>Unit No.</t>
  </si>
  <si>
    <t>No of Plots</t>
  </si>
  <si>
    <t>Adhikaansh</t>
  </si>
  <si>
    <t>Adhikaansh's Share</t>
  </si>
  <si>
    <t>LEFT CORNER/RIGHT CORNER</t>
  </si>
  <si>
    <t>LEFT/ RIGHT</t>
  </si>
  <si>
    <t>RIGHT</t>
  </si>
  <si>
    <t>LEFT</t>
  </si>
  <si>
    <t>SQ. MT</t>
  </si>
  <si>
    <t>SQ.MT</t>
  </si>
  <si>
    <t>M</t>
  </si>
  <si>
    <t>TOTAL</t>
  </si>
  <si>
    <t>TYPICAL FLOOR</t>
  </si>
  <si>
    <t xml:space="preserve">STILT FLOOR </t>
  </si>
  <si>
    <t>Mumty</t>
  </si>
  <si>
    <t>Basement area</t>
  </si>
  <si>
    <t>Terrace area</t>
  </si>
  <si>
    <t>Balcony Area</t>
  </si>
  <si>
    <t>RERA carpet area</t>
  </si>
  <si>
    <t>Built up area (EXCLUDING BALCONY AREA)</t>
  </si>
  <si>
    <t>Ground coverage (Achieved)</t>
  </si>
  <si>
    <t>Ground coverage (Allowed)</t>
  </si>
  <si>
    <t>FAR Achieved</t>
  </si>
  <si>
    <t>FAR area (Achieved)</t>
  </si>
  <si>
    <t>FAR Area (Permissible)</t>
  </si>
  <si>
    <t>Plot Size (B)</t>
  </si>
  <si>
    <t>Plot Size (L)</t>
  </si>
  <si>
    <t>POSITION</t>
  </si>
  <si>
    <t xml:space="preserve">Type </t>
  </si>
  <si>
    <t>SQ. FT</t>
  </si>
  <si>
    <t>1 Unit</t>
  </si>
  <si>
    <t>S no</t>
  </si>
  <si>
    <t>Floor</t>
  </si>
  <si>
    <t>Unit No</t>
  </si>
  <si>
    <t>Unit Type</t>
  </si>
  <si>
    <t>Carpet Area (SQFT)</t>
  </si>
  <si>
    <t>100% Exclusive External Walls/Columns adjoining with Common Area &amp; 50 % Exclusive wall &amp; Column adjoining Sharing Apartment Wall &amp; 100% Exclusive Shafts (C )</t>
  </si>
  <si>
    <t>Exclusive Balcony Area (SQFT)</t>
  </si>
  <si>
    <t>Unit Area (SQFT)</t>
  </si>
  <si>
    <t>Proportionate Common Area for  Unit</t>
  </si>
  <si>
    <t>Exclusive Terrace Area</t>
  </si>
  <si>
    <t>Exclusive Basement Area</t>
  </si>
  <si>
    <t>Saleable (SQFT)</t>
  </si>
  <si>
    <t xml:space="preserve">3BHK </t>
  </si>
  <si>
    <t>2BHK</t>
  </si>
  <si>
    <t>**Exclusive Terrace/Basement areas are for customers exclusive use.</t>
  </si>
  <si>
    <t>NOTE:</t>
  </si>
  <si>
    <t>ALL THE ABOVE AREA ARE CALCULATED ON SUBMISSION DRAWINGS</t>
  </si>
  <si>
    <t>THE TERRACE AND BASEMENT AREAS ARE TENTATIVE ONLY AS THE PLAN FOR BOTH HAVE NOT BEEN FINALISED.</t>
  </si>
  <si>
    <t xml:space="preserve">PLEASE REFER THE CAD DRAWING PLINES FOR AREA </t>
  </si>
  <si>
    <t>UNIT AREA = UNIT FAR +STAIRCASE WELL</t>
  </si>
  <si>
    <t>Position</t>
  </si>
  <si>
    <t>Floor No</t>
  </si>
  <si>
    <t>01</t>
  </si>
  <si>
    <t>02</t>
  </si>
  <si>
    <t>03</t>
  </si>
  <si>
    <t>04</t>
  </si>
  <si>
    <t>1unit</t>
  </si>
  <si>
    <t>1 plot</t>
  </si>
  <si>
    <t>As per Architect</t>
  </si>
  <si>
    <t>Sales Unit Numer</t>
  </si>
  <si>
    <t>Zone/Block</t>
  </si>
  <si>
    <t>/4</t>
  </si>
  <si>
    <t>-11</t>
  </si>
  <si>
    <t>P13-04</t>
  </si>
  <si>
    <t>/3</t>
  </si>
  <si>
    <t>P13-03</t>
  </si>
  <si>
    <t>/2</t>
  </si>
  <si>
    <t>P13-02</t>
  </si>
  <si>
    <t>/1</t>
  </si>
  <si>
    <t>P13-01</t>
  </si>
  <si>
    <t>P13</t>
  </si>
  <si>
    <t>-97</t>
  </si>
  <si>
    <t>P12-04</t>
  </si>
  <si>
    <t>P12-03</t>
  </si>
  <si>
    <t>P12-02</t>
  </si>
  <si>
    <t>P12-01</t>
  </si>
  <si>
    <t>P12</t>
  </si>
  <si>
    <t>-31</t>
  </si>
  <si>
    <t>P11-04</t>
  </si>
  <si>
    <t>P11-03</t>
  </si>
  <si>
    <t>P11-02</t>
  </si>
  <si>
    <t>P11-01</t>
  </si>
  <si>
    <t>P11</t>
  </si>
  <si>
    <t>P8-04</t>
  </si>
  <si>
    <t>P8-03</t>
  </si>
  <si>
    <t>P8-02</t>
  </si>
  <si>
    <t>-46</t>
  </si>
  <si>
    <t>P5-04</t>
  </si>
  <si>
    <t>P5-03</t>
  </si>
  <si>
    <t>P5-02</t>
  </si>
  <si>
    <t>P5-01</t>
  </si>
  <si>
    <t>-08</t>
  </si>
  <si>
    <t>P3-02-4</t>
  </si>
  <si>
    <t>P3-02-3</t>
  </si>
  <si>
    <t>P3-02-2</t>
  </si>
  <si>
    <t>-25</t>
  </si>
  <si>
    <t>P3-01-4</t>
  </si>
  <si>
    <t>P3-01-3</t>
  </si>
  <si>
    <t>P3-01-2</t>
  </si>
  <si>
    <t>-47</t>
  </si>
  <si>
    <t>P2-04</t>
  </si>
  <si>
    <t>P2-03</t>
  </si>
  <si>
    <t>P2-02</t>
  </si>
  <si>
    <t>E3-07-04</t>
  </si>
  <si>
    <t>E3-07-03</t>
  </si>
  <si>
    <t>E3-07-02</t>
  </si>
  <si>
    <t>E3-07-01</t>
  </si>
  <si>
    <t>E3-07</t>
  </si>
  <si>
    <t>E3-06-04</t>
  </si>
  <si>
    <t>E3-06-03</t>
  </si>
  <si>
    <t>E3-06-02</t>
  </si>
  <si>
    <t>E3-06-01</t>
  </si>
  <si>
    <t>E3-06</t>
  </si>
  <si>
    <t>-48</t>
  </si>
  <si>
    <t>E3-05-04</t>
  </si>
  <si>
    <t>E3-05-03</t>
  </si>
  <si>
    <t>E3-05-02</t>
  </si>
  <si>
    <t>E3-05-01</t>
  </si>
  <si>
    <t>E3-05</t>
  </si>
  <si>
    <t>-49</t>
  </si>
  <si>
    <t>E3-04-04</t>
  </si>
  <si>
    <t>E3-04-03</t>
  </si>
  <si>
    <t>E3-04-02</t>
  </si>
  <si>
    <t>E3-04-01</t>
  </si>
  <si>
    <t>E3-04</t>
  </si>
  <si>
    <t>-50</t>
  </si>
  <si>
    <t>E3-03-04</t>
  </si>
  <si>
    <t>E3-03-03</t>
  </si>
  <si>
    <t>E3-03-02</t>
  </si>
  <si>
    <t>E3-03-01</t>
  </si>
  <si>
    <t>E3-03</t>
  </si>
  <si>
    <t>-51</t>
  </si>
  <si>
    <t>E3-02-04</t>
  </si>
  <si>
    <t>E3-02-03</t>
  </si>
  <si>
    <t>E3-02-02</t>
  </si>
  <si>
    <t>E3-02-01</t>
  </si>
  <si>
    <t>E3-02</t>
  </si>
  <si>
    <t>-52</t>
  </si>
  <si>
    <t>E3-01-04</t>
  </si>
  <si>
    <t>E3-01-03</t>
  </si>
  <si>
    <t>E3-01-02</t>
  </si>
  <si>
    <t>E3-01-01</t>
  </si>
  <si>
    <t>-42</t>
  </si>
  <si>
    <t>E2-04-04</t>
  </si>
  <si>
    <t>E2-04-03</t>
  </si>
  <si>
    <t>E2-04-02</t>
  </si>
  <si>
    <t>E2-04-01</t>
  </si>
  <si>
    <t>E2-04</t>
  </si>
  <si>
    <t>-43</t>
  </si>
  <si>
    <t>E2-03-04</t>
  </si>
  <si>
    <t>E2-03-03</t>
  </si>
  <si>
    <t>E2-03-02</t>
  </si>
  <si>
    <t>E2-03-01</t>
  </si>
  <si>
    <t>E2-03</t>
  </si>
  <si>
    <t>-44</t>
  </si>
  <si>
    <t>E2-02-04</t>
  </si>
  <si>
    <t>E2-02-03</t>
  </si>
  <si>
    <t>E2-02-02</t>
  </si>
  <si>
    <t>E2-02-01</t>
  </si>
  <si>
    <t>E2-02</t>
  </si>
  <si>
    <t>-45</t>
  </si>
  <si>
    <t>E2-01-04</t>
  </si>
  <si>
    <t>E2-01-03</t>
  </si>
  <si>
    <t>E2-01-02</t>
  </si>
  <si>
    <t>E2-01-01</t>
  </si>
  <si>
    <t>-12</t>
  </si>
  <si>
    <t>E1-04-04</t>
  </si>
  <si>
    <t>E1-04-03</t>
  </si>
  <si>
    <t>E1-04-02</t>
  </si>
  <si>
    <t>-21</t>
  </si>
  <si>
    <t>E1-03-04</t>
  </si>
  <si>
    <t>E1-03-03</t>
  </si>
  <si>
    <t>E1-03-02</t>
  </si>
  <si>
    <t>-22</t>
  </si>
  <si>
    <t>E1-02-04</t>
  </si>
  <si>
    <t>E1-02-03</t>
  </si>
  <si>
    <t>E1-02-02</t>
  </si>
  <si>
    <t>-27</t>
  </si>
  <si>
    <t>E1-01-04</t>
  </si>
  <si>
    <t>E1-01-03</t>
  </si>
  <si>
    <t>E1-01-02</t>
  </si>
  <si>
    <t>-16</t>
  </si>
  <si>
    <t>E16-04</t>
  </si>
  <si>
    <t>E16-03</t>
  </si>
  <si>
    <t>E16-02</t>
  </si>
  <si>
    <t>E16-01</t>
  </si>
  <si>
    <t>E-16</t>
  </si>
  <si>
    <t>-15</t>
  </si>
  <si>
    <t>E15-04</t>
  </si>
  <si>
    <t>E15-03</t>
  </si>
  <si>
    <t>E15-02</t>
  </si>
  <si>
    <t>E15-01</t>
  </si>
  <si>
    <t>E-15</t>
  </si>
  <si>
    <t>-14</t>
  </si>
  <si>
    <t>E14-04</t>
  </si>
  <si>
    <t>E14-03</t>
  </si>
  <si>
    <t>E14-02</t>
  </si>
  <si>
    <t>E14-01</t>
  </si>
  <si>
    <t>E-14</t>
  </si>
  <si>
    <t>-13</t>
  </si>
  <si>
    <t>E13-04</t>
  </si>
  <si>
    <t>E13-03</t>
  </si>
  <si>
    <t>E13-02</t>
  </si>
  <si>
    <t>E13-01</t>
  </si>
  <si>
    <t>E-13</t>
  </si>
  <si>
    <t>-20</t>
  </si>
  <si>
    <t>E12-04</t>
  </si>
  <si>
    <t>E12-03</t>
  </si>
  <si>
    <t>E12-02</t>
  </si>
  <si>
    <t>E12-01</t>
  </si>
  <si>
    <t>E-12</t>
  </si>
  <si>
    <t>-19</t>
  </si>
  <si>
    <t>E11-04</t>
  </si>
  <si>
    <t>E11-03</t>
  </si>
  <si>
    <t>E11-02</t>
  </si>
  <si>
    <t>E11-01</t>
  </si>
  <si>
    <t>E-11</t>
  </si>
  <si>
    <t>-18</t>
  </si>
  <si>
    <t>E10-04</t>
  </si>
  <si>
    <t>E10-03</t>
  </si>
  <si>
    <t>E10-02</t>
  </si>
  <si>
    <t>E10-01</t>
  </si>
  <si>
    <t>E-10</t>
  </si>
  <si>
    <t>-17</t>
  </si>
  <si>
    <t>E9-04</t>
  </si>
  <si>
    <t>E9-03</t>
  </si>
  <si>
    <t>E9-02</t>
  </si>
  <si>
    <t>E9-01</t>
  </si>
  <si>
    <t>E-9</t>
  </si>
  <si>
    <t>-26</t>
  </si>
  <si>
    <t>E8-04</t>
  </si>
  <si>
    <t>E8-03</t>
  </si>
  <si>
    <t>E8-02</t>
  </si>
  <si>
    <t>E7-04</t>
  </si>
  <si>
    <t>E7-03</t>
  </si>
  <si>
    <t>E7-02</t>
  </si>
  <si>
    <t>-24</t>
  </si>
  <si>
    <t>E6-04</t>
  </si>
  <si>
    <t>E6-03</t>
  </si>
  <si>
    <t>E6-02</t>
  </si>
  <si>
    <t>-23</t>
  </si>
  <si>
    <t>E5-04</t>
  </si>
  <si>
    <t>E5-03</t>
  </si>
  <si>
    <t>E5-02</t>
  </si>
  <si>
    <t>-28</t>
  </si>
  <si>
    <t>E4-04</t>
  </si>
  <si>
    <t>E4-03</t>
  </si>
  <si>
    <t>E4-02</t>
  </si>
  <si>
    <t>-29</t>
  </si>
  <si>
    <t>-30</t>
  </si>
  <si>
    <t>-105</t>
  </si>
  <si>
    <t>D-8-04</t>
  </si>
  <si>
    <t>D-8-03</t>
  </si>
  <si>
    <t>D-8-02</t>
  </si>
  <si>
    <t>-104</t>
  </si>
  <si>
    <t>D-7-04</t>
  </si>
  <si>
    <t>D-7-03</t>
  </si>
  <si>
    <t>D-7-02</t>
  </si>
  <si>
    <t>-103</t>
  </si>
  <si>
    <t>D-6-04</t>
  </si>
  <si>
    <t>D-6-03</t>
  </si>
  <si>
    <t>D-6-02</t>
  </si>
  <si>
    <t>-102</t>
  </si>
  <si>
    <t>D-5-04</t>
  </si>
  <si>
    <t>D-5-03</t>
  </si>
  <si>
    <t>D-5-02</t>
  </si>
  <si>
    <t>-109</t>
  </si>
  <si>
    <t>D-4-04</t>
  </si>
  <si>
    <t>D-4-03</t>
  </si>
  <si>
    <t>D-4-02</t>
  </si>
  <si>
    <t>-108</t>
  </si>
  <si>
    <t>D-3-04</t>
  </si>
  <si>
    <t>D-3-03</t>
  </si>
  <si>
    <t>D-3-02</t>
  </si>
  <si>
    <t>-107</t>
  </si>
  <si>
    <t>D-2-04</t>
  </si>
  <si>
    <t>D-2-03</t>
  </si>
  <si>
    <t>D-2-02</t>
  </si>
  <si>
    <t>-106</t>
  </si>
  <si>
    <t>D-1-04</t>
  </si>
  <si>
    <t>D-1-03</t>
  </si>
  <si>
    <t>D-1-02</t>
  </si>
  <si>
    <t>C-7-04</t>
  </si>
  <si>
    <t>C-7-03</t>
  </si>
  <si>
    <t>C-7-02</t>
  </si>
  <si>
    <t>C-7-01</t>
  </si>
  <si>
    <t>C-7</t>
  </si>
  <si>
    <t>C-6-04</t>
  </si>
  <si>
    <t>C-6-03</t>
  </si>
  <si>
    <t>C-6-02</t>
  </si>
  <si>
    <t>C-6-01</t>
  </si>
  <si>
    <t>C-6</t>
  </si>
  <si>
    <t>C-5-04</t>
  </si>
  <si>
    <t>C-5-03</t>
  </si>
  <si>
    <t>C-5-02</t>
  </si>
  <si>
    <t>C-5-01</t>
  </si>
  <si>
    <t>C-5</t>
  </si>
  <si>
    <t>C-4-04</t>
  </si>
  <si>
    <t>C-4-03</t>
  </si>
  <si>
    <t>C-4-02</t>
  </si>
  <si>
    <t>C-4-01</t>
  </si>
  <si>
    <t>C-4</t>
  </si>
  <si>
    <t>-41</t>
  </si>
  <si>
    <t>C-3-04</t>
  </si>
  <si>
    <t>C-3-03</t>
  </si>
  <si>
    <t>C-3-02</t>
  </si>
  <si>
    <t>C-3-01</t>
  </si>
  <si>
    <t>C-3</t>
  </si>
  <si>
    <t>-40</t>
  </si>
  <si>
    <t>C-2-04</t>
  </si>
  <si>
    <t>C-2-03</t>
  </si>
  <si>
    <t>C-2-02</t>
  </si>
  <si>
    <t>-39</t>
  </si>
  <si>
    <t>C-1-04</t>
  </si>
  <si>
    <t>C-1-03</t>
  </si>
  <si>
    <t>C-1-02</t>
  </si>
  <si>
    <t>-32</t>
  </si>
  <si>
    <t>B2-7-04</t>
  </si>
  <si>
    <t>B2-7-03</t>
  </si>
  <si>
    <t>B2-7-02</t>
  </si>
  <si>
    <t>B2-7-01</t>
  </si>
  <si>
    <t>B2-7</t>
  </si>
  <si>
    <t>-33</t>
  </si>
  <si>
    <t>B2-6-04</t>
  </si>
  <si>
    <t>B2-6-03</t>
  </si>
  <si>
    <t>B2-6-02</t>
  </si>
  <si>
    <t>B2-6-01</t>
  </si>
  <si>
    <t>B2-6</t>
  </si>
  <si>
    <t>-34</t>
  </si>
  <si>
    <t>B2-5-04</t>
  </si>
  <si>
    <t>B2-5-03</t>
  </si>
  <si>
    <t>B2-5-02</t>
  </si>
  <si>
    <t>B2-5-01</t>
  </si>
  <si>
    <t>B2-5</t>
  </si>
  <si>
    <t>-35</t>
  </si>
  <si>
    <t>B2-4-04</t>
  </si>
  <si>
    <t>B2-4-03</t>
  </si>
  <si>
    <t>B2-4-02</t>
  </si>
  <si>
    <t>B2-4-01</t>
  </si>
  <si>
    <t>B2-4</t>
  </si>
  <si>
    <t>-36</t>
  </si>
  <si>
    <t>B2-3-04</t>
  </si>
  <si>
    <t>B2-3-03</t>
  </si>
  <si>
    <t>B2-3-02</t>
  </si>
  <si>
    <t>B2-3-01</t>
  </si>
  <si>
    <t>B2-3</t>
  </si>
  <si>
    <t>-37</t>
  </si>
  <si>
    <t>B2-2-04</t>
  </si>
  <si>
    <t>B2-2-03</t>
  </si>
  <si>
    <t>B2-2-02</t>
  </si>
  <si>
    <t>B2-2-01</t>
  </si>
  <si>
    <t>B2-2</t>
  </si>
  <si>
    <t>-38</t>
  </si>
  <si>
    <t>B2-1-04</t>
  </si>
  <si>
    <t>B2-1-03</t>
  </si>
  <si>
    <t>B2-1-02</t>
  </si>
  <si>
    <t>B2-1-01</t>
  </si>
  <si>
    <t>B2-1</t>
  </si>
  <si>
    <t>B10-04</t>
  </si>
  <si>
    <t>B10-03</t>
  </si>
  <si>
    <t>B10-02</t>
  </si>
  <si>
    <t>-61</t>
  </si>
  <si>
    <t>A8-2-04</t>
  </si>
  <si>
    <t>A8-2-03</t>
  </si>
  <si>
    <t>A8-2-02</t>
  </si>
  <si>
    <t>-62</t>
  </si>
  <si>
    <t>A8-1-04</t>
  </si>
  <si>
    <t>A8-1-03</t>
  </si>
  <si>
    <t>A8-1-02</t>
  </si>
  <si>
    <t>-04</t>
  </si>
  <si>
    <t>A7-35-04</t>
  </si>
  <si>
    <t>A7-35-03</t>
  </si>
  <si>
    <t>A7-35-02</t>
  </si>
  <si>
    <t>A7-35-01</t>
  </si>
  <si>
    <t>A7-35</t>
  </si>
  <si>
    <t>-03</t>
  </si>
  <si>
    <t>A7-34-04</t>
  </si>
  <si>
    <t>A7-34-03</t>
  </si>
  <si>
    <t>A7-34-02</t>
  </si>
  <si>
    <t>A7-34-01</t>
  </si>
  <si>
    <t>A7-34</t>
  </si>
  <si>
    <t>-02</t>
  </si>
  <si>
    <t>A7-33-04</t>
  </si>
  <si>
    <t>A7-33-03</t>
  </si>
  <si>
    <t>A7-33-02</t>
  </si>
  <si>
    <t>A7-33-01</t>
  </si>
  <si>
    <t>A7-33</t>
  </si>
  <si>
    <t>-01</t>
  </si>
  <si>
    <t>A7-32-04</t>
  </si>
  <si>
    <t>A7-32-03</t>
  </si>
  <si>
    <t>A7-32-02</t>
  </si>
  <si>
    <t>A7-32-01</t>
  </si>
  <si>
    <t>A7-32</t>
  </si>
  <si>
    <t>-10</t>
  </si>
  <si>
    <t>A7-31-04</t>
  </si>
  <si>
    <t>A7-31-03</t>
  </si>
  <si>
    <t>A7-31-02</t>
  </si>
  <si>
    <t>A7-31-01</t>
  </si>
  <si>
    <t>A7-31</t>
  </si>
  <si>
    <t>-09</t>
  </si>
  <si>
    <t>A7-30-04</t>
  </si>
  <si>
    <t>A7-30-03</t>
  </si>
  <si>
    <t>A7-30-02</t>
  </si>
  <si>
    <t>A7-30-01</t>
  </si>
  <si>
    <t>A7-30</t>
  </si>
  <si>
    <t>A7-29-04</t>
  </si>
  <si>
    <t>A7-29-03</t>
  </si>
  <si>
    <t>A7-29-02</t>
  </si>
  <si>
    <t>A7-29-01</t>
  </si>
  <si>
    <t>A7-29</t>
  </si>
  <si>
    <t>-07</t>
  </si>
  <si>
    <t>A7-28-04</t>
  </si>
  <si>
    <t>A7-28-03</t>
  </si>
  <si>
    <t>A7-28-02</t>
  </si>
  <si>
    <t>A7-28-01</t>
  </si>
  <si>
    <t>A7-28</t>
  </si>
  <si>
    <t>-06</t>
  </si>
  <si>
    <t>A7-27-04</t>
  </si>
  <si>
    <t>A7-27-03</t>
  </si>
  <si>
    <t>A7-27-02</t>
  </si>
  <si>
    <t>A7-27-01</t>
  </si>
  <si>
    <t>A7-27</t>
  </si>
  <si>
    <t>-05</t>
  </si>
  <si>
    <t>A7-26-04</t>
  </si>
  <si>
    <t>A7-26-03</t>
  </si>
  <si>
    <t>A7-26-02</t>
  </si>
  <si>
    <t>A7-26-01</t>
  </si>
  <si>
    <t>A7-26</t>
  </si>
  <si>
    <t>-60</t>
  </si>
  <si>
    <t>A7-25-04</t>
  </si>
  <si>
    <t>A7-25-03</t>
  </si>
  <si>
    <t>A7-25-02</t>
  </si>
  <si>
    <t>A7-25-01</t>
  </si>
  <si>
    <t>A7-25</t>
  </si>
  <si>
    <t>-59</t>
  </si>
  <si>
    <t>A7-24-04</t>
  </si>
  <si>
    <t>A7-24-03</t>
  </si>
  <si>
    <t>A7-24-02</t>
  </si>
  <si>
    <t>A7-24-01</t>
  </si>
  <si>
    <t>A7-24</t>
  </si>
  <si>
    <t>-58</t>
  </si>
  <si>
    <t>A7-23-04</t>
  </si>
  <si>
    <t>A7-23-03</t>
  </si>
  <si>
    <t>A7-23-02</t>
  </si>
  <si>
    <t>A7-23-01</t>
  </si>
  <si>
    <t>A7-23</t>
  </si>
  <si>
    <t>-57</t>
  </si>
  <si>
    <t>A7-22-04</t>
  </si>
  <si>
    <t>A7-22-03</t>
  </si>
  <si>
    <t>A7-22-02</t>
  </si>
  <si>
    <t>A7-22-01</t>
  </si>
  <si>
    <t>A7-22</t>
  </si>
  <si>
    <t>-56</t>
  </si>
  <si>
    <t>A7-21-04</t>
  </si>
  <si>
    <t>A7-21-03</t>
  </si>
  <si>
    <t>A7-21-02</t>
  </si>
  <si>
    <t>A7-21-01</t>
  </si>
  <si>
    <t>A7-21</t>
  </si>
  <si>
    <t>-55</t>
  </si>
  <si>
    <t>A7-20-04</t>
  </si>
  <si>
    <t>A7-20-03</t>
  </si>
  <si>
    <t>A7-20-02</t>
  </si>
  <si>
    <t>A7-20-01</t>
  </si>
  <si>
    <t>A7-20</t>
  </si>
  <si>
    <t>-54</t>
  </si>
  <si>
    <t>A7-19-04</t>
  </si>
  <si>
    <t>A7-19-03</t>
  </si>
  <si>
    <t>A7-19-02</t>
  </si>
  <si>
    <t>A7-19-01</t>
  </si>
  <si>
    <t>A7-19</t>
  </si>
  <si>
    <t>-53</t>
  </si>
  <si>
    <t>A7-18-04</t>
  </si>
  <si>
    <t>A7-18-03</t>
  </si>
  <si>
    <t>A7-18-02</t>
  </si>
  <si>
    <t>A7-18-01</t>
  </si>
  <si>
    <t>A7-18</t>
  </si>
  <si>
    <t>-70</t>
  </si>
  <si>
    <t>A7-17-04</t>
  </si>
  <si>
    <t>A7-17-03</t>
  </si>
  <si>
    <t>A7-17-02</t>
  </si>
  <si>
    <t>A7-17-01</t>
  </si>
  <si>
    <t>A7-17</t>
  </si>
  <si>
    <t>-69</t>
  </si>
  <si>
    <t>A7-16-04</t>
  </si>
  <si>
    <t>A7-16-03</t>
  </si>
  <si>
    <t>A7-16-02</t>
  </si>
  <si>
    <t>A7-16-01</t>
  </si>
  <si>
    <t>A7-16</t>
  </si>
  <si>
    <t>-68</t>
  </si>
  <si>
    <t>A7-15-04</t>
  </si>
  <si>
    <t>A7-15-03</t>
  </si>
  <si>
    <t>A7-15-02</t>
  </si>
  <si>
    <t>A7-15-01</t>
  </si>
  <si>
    <t>A7-15</t>
  </si>
  <si>
    <t>-67</t>
  </si>
  <si>
    <t>A7-14-04</t>
  </si>
  <si>
    <t>A7-14-03</t>
  </si>
  <si>
    <t>A7-14-02</t>
  </si>
  <si>
    <t>A7-14-01</t>
  </si>
  <si>
    <t>A7-14</t>
  </si>
  <si>
    <t>-66</t>
  </si>
  <si>
    <t>A7-13-04</t>
  </si>
  <si>
    <t>A7-13-03</t>
  </si>
  <si>
    <t>A7-13-02</t>
  </si>
  <si>
    <t>A7-13-01</t>
  </si>
  <si>
    <t>A7-13</t>
  </si>
  <si>
    <t>-65</t>
  </si>
  <si>
    <t>A7-12-04</t>
  </si>
  <si>
    <t>A7-12-03</t>
  </si>
  <si>
    <t>A7-12-02</t>
  </si>
  <si>
    <t>A7-12-01</t>
  </si>
  <si>
    <t>A7-12</t>
  </si>
  <si>
    <t>-64</t>
  </si>
  <si>
    <t>A7-11-04</t>
  </si>
  <si>
    <t>A7-11-03</t>
  </si>
  <si>
    <t>A7-11-02</t>
  </si>
  <si>
    <t>A7-11-01</t>
  </si>
  <si>
    <t>A7-11</t>
  </si>
  <si>
    <t>-63</t>
  </si>
  <si>
    <t>A7-10-04</t>
  </si>
  <si>
    <t>A7-10-03</t>
  </si>
  <si>
    <t>A7-10-02</t>
  </si>
  <si>
    <t>A7-10-01</t>
  </si>
  <si>
    <t>A7-10</t>
  </si>
  <si>
    <t>-71</t>
  </si>
  <si>
    <t>A7-9-04</t>
  </si>
  <si>
    <t>A7-9-03</t>
  </si>
  <si>
    <t>A7-9-02</t>
  </si>
  <si>
    <t>A7-9-01</t>
  </si>
  <si>
    <t>A7-9</t>
  </si>
  <si>
    <t>-72</t>
  </si>
  <si>
    <t>A7-8-04</t>
  </si>
  <si>
    <t>A7-8-03</t>
  </si>
  <si>
    <t>A7-8-02</t>
  </si>
  <si>
    <t>A7-8-01</t>
  </si>
  <si>
    <t>A7-8</t>
  </si>
  <si>
    <t>-73</t>
  </si>
  <si>
    <t>A7-7-04</t>
  </si>
  <si>
    <t>A7-7-03</t>
  </si>
  <si>
    <t>A7-7-02</t>
  </si>
  <si>
    <t>A7-7-01</t>
  </si>
  <si>
    <t>A7-7</t>
  </si>
  <si>
    <t>-74</t>
  </si>
  <si>
    <t>A7-6-04</t>
  </si>
  <si>
    <t>A7-6-03</t>
  </si>
  <si>
    <t>A7-6-02</t>
  </si>
  <si>
    <t>A7-6-01</t>
  </si>
  <si>
    <t>A7-6</t>
  </si>
  <si>
    <t>-75</t>
  </si>
  <si>
    <t>A7-5-04</t>
  </si>
  <si>
    <t>A7-5-03</t>
  </si>
  <si>
    <t>A7-5-02</t>
  </si>
  <si>
    <t>A7-5-01</t>
  </si>
  <si>
    <t>A7-5</t>
  </si>
  <si>
    <t>-76</t>
  </si>
  <si>
    <t>A7-4-04</t>
  </si>
  <si>
    <t>A7-4-03</t>
  </si>
  <si>
    <t>A7-4-02</t>
  </si>
  <si>
    <t>A7-4-01</t>
  </si>
  <si>
    <t>A7-4</t>
  </si>
  <si>
    <t>-77</t>
  </si>
  <si>
    <t>A7-3-04</t>
  </si>
  <si>
    <t>A7-3-03</t>
  </si>
  <si>
    <t>A7-3-02</t>
  </si>
  <si>
    <t>A7-3-01</t>
  </si>
  <si>
    <t>A7-3</t>
  </si>
  <si>
    <t>-78</t>
  </si>
  <si>
    <t>A7-2-04</t>
  </si>
  <si>
    <t>A7-2-03</t>
  </si>
  <si>
    <t>A7-2-02</t>
  </si>
  <si>
    <t>-79</t>
  </si>
  <si>
    <t>A7-1-04</t>
  </si>
  <si>
    <t>A7-1-03</t>
  </si>
  <si>
    <t>A7-1-02</t>
  </si>
  <si>
    <t>P18-04</t>
  </si>
  <si>
    <t>P18-03</t>
  </si>
  <si>
    <t>P18-02</t>
  </si>
  <si>
    <t>P18-01</t>
  </si>
  <si>
    <t>P18</t>
  </si>
  <si>
    <t>P17-04</t>
  </si>
  <si>
    <t>P17-03</t>
  </si>
  <si>
    <t>P17-02</t>
  </si>
  <si>
    <t>P17-01</t>
  </si>
  <si>
    <t>P17</t>
  </si>
  <si>
    <t>P16-04</t>
  </si>
  <si>
    <t>P16-03</t>
  </si>
  <si>
    <t>P16-02</t>
  </si>
  <si>
    <t>P16-01</t>
  </si>
  <si>
    <t>P16</t>
  </si>
  <si>
    <t>A-534-04</t>
  </si>
  <si>
    <t>A-534-03</t>
  </si>
  <si>
    <t>A-534-02</t>
  </si>
  <si>
    <t>A-534-01</t>
  </si>
  <si>
    <t>A-534</t>
  </si>
  <si>
    <t>-98</t>
  </si>
  <si>
    <t>A-533-04</t>
  </si>
  <si>
    <t>A-533-03</t>
  </si>
  <si>
    <t>A-533-02</t>
  </si>
  <si>
    <t>A-533-01</t>
  </si>
  <si>
    <t>A-533</t>
  </si>
  <si>
    <t>-99</t>
  </si>
  <si>
    <t>A-532-04</t>
  </si>
  <si>
    <t>A-532-03</t>
  </si>
  <si>
    <t>A-532-02</t>
  </si>
  <si>
    <t>A-532-01</t>
  </si>
  <si>
    <t>A-532</t>
  </si>
  <si>
    <t>-100</t>
  </si>
  <si>
    <t>A-531-04</t>
  </si>
  <si>
    <t>A-531-03</t>
  </si>
  <si>
    <t>A-531-02</t>
  </si>
  <si>
    <t>A-531-01</t>
  </si>
  <si>
    <t>A-531</t>
  </si>
  <si>
    <t>-101</t>
  </si>
  <si>
    <t>A-530-04</t>
  </si>
  <si>
    <t>A-530-03</t>
  </si>
  <si>
    <t>A-530-02</t>
  </si>
  <si>
    <t>A-530-01</t>
  </si>
  <si>
    <t>A-530</t>
  </si>
  <si>
    <t>A-529-04</t>
  </si>
  <si>
    <t>A-529-03</t>
  </si>
  <si>
    <t>A-529-02</t>
  </si>
  <si>
    <t>A-529-01</t>
  </si>
  <si>
    <t>A-529</t>
  </si>
  <si>
    <t>A-528-04</t>
  </si>
  <si>
    <t>A-528-03</t>
  </si>
  <si>
    <t>A-528-02</t>
  </si>
  <si>
    <t>A-528-01</t>
  </si>
  <si>
    <t>A-528</t>
  </si>
  <si>
    <t>A-527-04</t>
  </si>
  <si>
    <t>A-527-03</t>
  </si>
  <si>
    <t>A-527-02</t>
  </si>
  <si>
    <t>A-527-01</t>
  </si>
  <si>
    <t>A-527</t>
  </si>
  <si>
    <t>A-526-04</t>
  </si>
  <si>
    <t>A-526-03</t>
  </si>
  <si>
    <t>A-526-02</t>
  </si>
  <si>
    <t>A-526-01</t>
  </si>
  <si>
    <t>A-526</t>
  </si>
  <si>
    <t>A-525-04</t>
  </si>
  <si>
    <t>A-525-03</t>
  </si>
  <si>
    <t>A-525-02</t>
  </si>
  <si>
    <t>A-525-01</t>
  </si>
  <si>
    <t>A-525</t>
  </si>
  <si>
    <t>A-524-04</t>
  </si>
  <si>
    <t>A-524-03</t>
  </si>
  <si>
    <t>A-524-02</t>
  </si>
  <si>
    <t>A-524-01</t>
  </si>
  <si>
    <t>A-524</t>
  </si>
  <si>
    <t>A-523-04</t>
  </si>
  <si>
    <t>A-523-03</t>
  </si>
  <si>
    <t>A-523-02</t>
  </si>
  <si>
    <t>A-523-01</t>
  </si>
  <si>
    <t>A-523</t>
  </si>
  <si>
    <t>-111</t>
  </si>
  <si>
    <t>A-522-04</t>
  </si>
  <si>
    <t>A-522-03</t>
  </si>
  <si>
    <t>A-522-02</t>
  </si>
  <si>
    <t>A-522-01</t>
  </si>
  <si>
    <t>A-522</t>
  </si>
  <si>
    <t>-110</t>
  </si>
  <si>
    <t>A-521-04</t>
  </si>
  <si>
    <t>A-521-03</t>
  </si>
  <si>
    <t>A-521-02</t>
  </si>
  <si>
    <t>A-521-01</t>
  </si>
  <si>
    <t>A-521</t>
  </si>
  <si>
    <t>A-520-04</t>
  </si>
  <si>
    <t>A-520-03</t>
  </si>
  <si>
    <t>A-520-02</t>
  </si>
  <si>
    <t>A-520-01</t>
  </si>
  <si>
    <t>A-520</t>
  </si>
  <si>
    <t>-112</t>
  </si>
  <si>
    <t>A-519-04</t>
  </si>
  <si>
    <t>A-519-03</t>
  </si>
  <si>
    <t>A-519-02</t>
  </si>
  <si>
    <t>A-519-01</t>
  </si>
  <si>
    <t>A-519</t>
  </si>
  <si>
    <t>-113</t>
  </si>
  <si>
    <t>A-518-04</t>
  </si>
  <si>
    <t>A-518-03</t>
  </si>
  <si>
    <t>A-518-02</t>
  </si>
  <si>
    <t>A-518-01</t>
  </si>
  <si>
    <t>A-518</t>
  </si>
  <si>
    <t>A-517-04</t>
  </si>
  <si>
    <t>A-517-03</t>
  </si>
  <si>
    <t>A-517-02</t>
  </si>
  <si>
    <t>A-517-01</t>
  </si>
  <si>
    <t>A-517</t>
  </si>
  <si>
    <t>-80</t>
  </si>
  <si>
    <t>A-516-04</t>
  </si>
  <si>
    <t>A-516-03</t>
  </si>
  <si>
    <t>A-516-02</t>
  </si>
  <si>
    <t>A-516-01</t>
  </si>
  <si>
    <t>A-516</t>
  </si>
  <si>
    <t>-81</t>
  </si>
  <si>
    <t>A-515-04</t>
  </si>
  <si>
    <t>A-515-03</t>
  </si>
  <si>
    <t>A-515-02</t>
  </si>
  <si>
    <t>A-515-01</t>
  </si>
  <si>
    <t>A-515</t>
  </si>
  <si>
    <t>-82</t>
  </si>
  <si>
    <t>A-514-04</t>
  </si>
  <si>
    <t>A-514-03</t>
  </si>
  <si>
    <t>A-514-02</t>
  </si>
  <si>
    <t>A-514-01</t>
  </si>
  <si>
    <t>A-514</t>
  </si>
  <si>
    <t>-83</t>
  </si>
  <si>
    <t>A-513-04</t>
  </si>
  <si>
    <t>A-513-03</t>
  </si>
  <si>
    <t>A-513-02</t>
  </si>
  <si>
    <t>A-513-01</t>
  </si>
  <si>
    <t>A-513</t>
  </si>
  <si>
    <t>-84</t>
  </si>
  <si>
    <t>A-512-04</t>
  </si>
  <si>
    <t>A-512-03</t>
  </si>
  <si>
    <t>A-512-02</t>
  </si>
  <si>
    <t>A-512-01</t>
  </si>
  <si>
    <t>A-512</t>
  </si>
  <si>
    <t>-85</t>
  </si>
  <si>
    <t>A-511-04</t>
  </si>
  <si>
    <t>A-511-03</t>
  </si>
  <si>
    <t>A-511-02</t>
  </si>
  <si>
    <t>A-511-01</t>
  </si>
  <si>
    <t>A-511</t>
  </si>
  <si>
    <t>-86</t>
  </si>
  <si>
    <t>A-510-04</t>
  </si>
  <si>
    <t>A-510-03</t>
  </si>
  <si>
    <t>A-510-02</t>
  </si>
  <si>
    <t>A-510-01</t>
  </si>
  <si>
    <t>A-510</t>
  </si>
  <si>
    <t>-87</t>
  </si>
  <si>
    <t>A-509-04</t>
  </si>
  <si>
    <t>A-509-03</t>
  </si>
  <si>
    <t>A-509-02</t>
  </si>
  <si>
    <t>A-509-01</t>
  </si>
  <si>
    <t>A-509</t>
  </si>
  <si>
    <t>-88</t>
  </si>
  <si>
    <t>A-508-52</t>
  </si>
  <si>
    <t>A-508-51</t>
  </si>
  <si>
    <t>A-508-50</t>
  </si>
  <si>
    <t>A-508-49</t>
  </si>
  <si>
    <t>A-508</t>
  </si>
  <si>
    <t>-89</t>
  </si>
  <si>
    <t>A-507-48</t>
  </si>
  <si>
    <t>A-507-47</t>
  </si>
  <si>
    <t>A-507-46</t>
  </si>
  <si>
    <t>A-507-45</t>
  </si>
  <si>
    <t>A-507</t>
  </si>
  <si>
    <t>-90</t>
  </si>
  <si>
    <t>A-506-44</t>
  </si>
  <si>
    <t>A-506-43</t>
  </si>
  <si>
    <t>A-506-42</t>
  </si>
  <si>
    <t>A-506-41</t>
  </si>
  <si>
    <t>A-506</t>
  </si>
  <si>
    <t>-91</t>
  </si>
  <si>
    <t>A-505-40</t>
  </si>
  <si>
    <t>A-505-39</t>
  </si>
  <si>
    <t>A-505-38</t>
  </si>
  <si>
    <t>A-505-37</t>
  </si>
  <si>
    <t>A-505</t>
  </si>
  <si>
    <t>-92</t>
  </si>
  <si>
    <t>A-504-04</t>
  </si>
  <si>
    <t>A-504-03</t>
  </si>
  <si>
    <t>A-504-02</t>
  </si>
  <si>
    <t>A-504-01</t>
  </si>
  <si>
    <t>A-504</t>
  </si>
  <si>
    <t>-93</t>
  </si>
  <si>
    <t>A-503-04</t>
  </si>
  <si>
    <t>A-503-03</t>
  </si>
  <si>
    <t>A-503-02</t>
  </si>
  <si>
    <t>A-503-01</t>
  </si>
  <si>
    <t>A-503</t>
  </si>
  <si>
    <t>-94</t>
  </si>
  <si>
    <t>A-502-04</t>
  </si>
  <si>
    <t>A-502-03</t>
  </si>
  <si>
    <t>A-502-02</t>
  </si>
  <si>
    <t>A-502-01</t>
  </si>
  <si>
    <t>A-502</t>
  </si>
  <si>
    <t>-95</t>
  </si>
  <si>
    <t>A-501-04</t>
  </si>
  <si>
    <t>A-501-03</t>
  </si>
  <si>
    <t>A-501-02</t>
  </si>
  <si>
    <t>A-501-01</t>
  </si>
  <si>
    <t>A-501</t>
  </si>
  <si>
    <t>-96</t>
  </si>
  <si>
    <t>A-500-04</t>
  </si>
  <si>
    <t>A-500-03</t>
  </si>
  <si>
    <t>A-500-02</t>
  </si>
  <si>
    <t>A-500-01</t>
  </si>
  <si>
    <t>A-500</t>
  </si>
  <si>
    <t>A-499-04</t>
  </si>
  <si>
    <t>A-499-03</t>
  </si>
  <si>
    <t>A-499-02</t>
  </si>
  <si>
    <t>A-499-01</t>
  </si>
  <si>
    <t>A-499</t>
  </si>
  <si>
    <t>A-498-04</t>
  </si>
  <si>
    <t>A-498-03</t>
  </si>
  <si>
    <t>A-498-02</t>
  </si>
  <si>
    <t>A-498-01</t>
  </si>
  <si>
    <t>A-498</t>
  </si>
  <si>
    <t>A-497-04</t>
  </si>
  <si>
    <t>A-497-03</t>
  </si>
  <si>
    <t>A-497-02</t>
  </si>
  <si>
    <t>A-497-01</t>
  </si>
  <si>
    <t>A-497</t>
  </si>
  <si>
    <t>A-496-04</t>
  </si>
  <si>
    <t>A-496-03</t>
  </si>
  <si>
    <t>A-496-02</t>
  </si>
  <si>
    <t>A-496-01</t>
  </si>
  <si>
    <t>A-496</t>
  </si>
  <si>
    <t>A-495-04</t>
  </si>
  <si>
    <t>A-495-03</t>
  </si>
  <si>
    <t>A-495-02</t>
  </si>
  <si>
    <t>A-495-01</t>
  </si>
  <si>
    <t>A-495</t>
  </si>
  <si>
    <t>A-494-04</t>
  </si>
  <si>
    <t>A-494-03</t>
  </si>
  <si>
    <t>A-494-02</t>
  </si>
  <si>
    <t>A-494-01</t>
  </si>
  <si>
    <t>A-494</t>
  </si>
  <si>
    <t>A-493-04</t>
  </si>
  <si>
    <t>A-493-03</t>
  </si>
  <si>
    <t>A-493-02</t>
  </si>
  <si>
    <t>A-493-01</t>
  </si>
  <si>
    <t>A-493</t>
  </si>
  <si>
    <t>A-492-04</t>
  </si>
  <si>
    <t>A-492-03</t>
  </si>
  <si>
    <t>A-492-02</t>
  </si>
  <si>
    <t>A-492-01</t>
  </si>
  <si>
    <t>A-492</t>
  </si>
  <si>
    <t>A-491-04</t>
  </si>
  <si>
    <t>A-491-03</t>
  </si>
  <si>
    <t>A-491-02</t>
  </si>
  <si>
    <t>A-491-01</t>
  </si>
  <si>
    <t>A-491</t>
  </si>
  <si>
    <t>A-490-04</t>
  </si>
  <si>
    <t>A-490-03</t>
  </si>
  <si>
    <t>A-490-02</t>
  </si>
  <si>
    <t>A-490-01</t>
  </si>
  <si>
    <t>A-490</t>
  </si>
  <si>
    <t>A-489-04</t>
  </si>
  <si>
    <t>A-489-03</t>
  </si>
  <si>
    <t>A-489-02</t>
  </si>
  <si>
    <t>A-489-01</t>
  </si>
  <si>
    <t>A-489</t>
  </si>
  <si>
    <t>A-488-04</t>
  </si>
  <si>
    <t>A-488-03</t>
  </si>
  <si>
    <t>A-488-02</t>
  </si>
  <si>
    <t>A-488-01</t>
  </si>
  <si>
    <t>A-488</t>
  </si>
  <si>
    <t>A-487-04</t>
  </si>
  <si>
    <t>A-487-03</t>
  </si>
  <si>
    <t>A-487-02</t>
  </si>
  <si>
    <t>A-487-01</t>
  </si>
  <si>
    <t>A-487</t>
  </si>
  <si>
    <t>A-486-04</t>
  </si>
  <si>
    <t>A-486-03</t>
  </si>
  <si>
    <t>A-486-02</t>
  </si>
  <si>
    <t>A-486-01</t>
  </si>
  <si>
    <t>A-486</t>
  </si>
  <si>
    <t>A-485-04</t>
  </si>
  <si>
    <t>A-485-03</t>
  </si>
  <si>
    <t>A-485-02</t>
  </si>
  <si>
    <t>A-485-01</t>
  </si>
  <si>
    <t>A-485</t>
  </si>
  <si>
    <t>A-484-04</t>
  </si>
  <si>
    <t>A-484-03</t>
  </si>
  <si>
    <t>A-484-02</t>
  </si>
  <si>
    <t>A-484-01</t>
  </si>
  <si>
    <t>A-484</t>
  </si>
  <si>
    <t>A-483-04</t>
  </si>
  <si>
    <t>A-483-03</t>
  </si>
  <si>
    <t>A-483-02</t>
  </si>
  <si>
    <t>A-483-01</t>
  </si>
  <si>
    <t>A-483</t>
  </si>
  <si>
    <t>A-482-04</t>
  </si>
  <si>
    <t>A-482-03</t>
  </si>
  <si>
    <t>A-482-02</t>
  </si>
  <si>
    <t>A-482-01</t>
  </si>
  <si>
    <t>A-482</t>
  </si>
  <si>
    <t>A-481-04</t>
  </si>
  <si>
    <t>A-481-03</t>
  </si>
  <si>
    <t>A-481-02</t>
  </si>
  <si>
    <t>A-481-01</t>
  </si>
  <si>
    <t>A-481</t>
  </si>
  <si>
    <t>A-480-04</t>
  </si>
  <si>
    <t>A-480-03</t>
  </si>
  <si>
    <t>A-480-02</t>
  </si>
  <si>
    <t>A-480-01</t>
  </si>
  <si>
    <t>A-480</t>
  </si>
  <si>
    <t>A-479-04</t>
  </si>
  <si>
    <t>A-479-03</t>
  </si>
  <si>
    <t>A-479-02</t>
  </si>
  <si>
    <t>A-479-01</t>
  </si>
  <si>
    <t>A-479</t>
  </si>
  <si>
    <t>A-478-04</t>
  </si>
  <si>
    <t>A-478-03</t>
  </si>
  <si>
    <t>A-478-02</t>
  </si>
  <si>
    <t>A-478-01</t>
  </si>
  <si>
    <t>A-478</t>
  </si>
  <si>
    <t>A-477-04</t>
  </si>
  <si>
    <t>A-477-03</t>
  </si>
  <si>
    <t>A-477-02</t>
  </si>
  <si>
    <t>A-477-01</t>
  </si>
  <si>
    <t>A-477</t>
  </si>
  <si>
    <t>A-476-04</t>
  </si>
  <si>
    <t>A-476-03</t>
  </si>
  <si>
    <t>A-476-02</t>
  </si>
  <si>
    <t>A-476-01</t>
  </si>
  <si>
    <t>A-476</t>
  </si>
  <si>
    <t>A-475-04</t>
  </si>
  <si>
    <t>A-475-03</t>
  </si>
  <si>
    <t>A-475-02</t>
  </si>
  <si>
    <t>A-475-01</t>
  </si>
  <si>
    <t>A-475</t>
  </si>
  <si>
    <t>A-474-04</t>
  </si>
  <si>
    <t>A-474-03</t>
  </si>
  <si>
    <t>A-474-02</t>
  </si>
  <si>
    <t>A-474-01</t>
  </si>
  <si>
    <t>A-474</t>
  </si>
  <si>
    <t>A-473-04</t>
  </si>
  <si>
    <t>A-473-03</t>
  </si>
  <si>
    <t>A-473-02</t>
  </si>
  <si>
    <t>A-473-01</t>
  </si>
  <si>
    <t>A-473</t>
  </si>
  <si>
    <t>A-472-04</t>
  </si>
  <si>
    <t>A-472-03</t>
  </si>
  <si>
    <t>A-472-02</t>
  </si>
  <si>
    <t>A-472-01</t>
  </si>
  <si>
    <t>A-472</t>
  </si>
  <si>
    <t>A-471-04</t>
  </si>
  <si>
    <t>A-471-03</t>
  </si>
  <si>
    <t>A-471-02</t>
  </si>
  <si>
    <t>A-471-01</t>
  </si>
  <si>
    <t>A-471</t>
  </si>
  <si>
    <t>A-470-04</t>
  </si>
  <si>
    <t>A-470-03</t>
  </si>
  <si>
    <t>A-470-02</t>
  </si>
  <si>
    <t>A-470-01</t>
  </si>
  <si>
    <t>A-470</t>
  </si>
  <si>
    <t>A-469-04</t>
  </si>
  <si>
    <t>A-469-03</t>
  </si>
  <si>
    <t>A-469-02</t>
  </si>
  <si>
    <t>A-469-01</t>
  </si>
  <si>
    <t>A-469</t>
  </si>
  <si>
    <t>A-468-04</t>
  </si>
  <si>
    <t>A-468-03</t>
  </si>
  <si>
    <t>A-468-02</t>
  </si>
  <si>
    <t>A-468-01</t>
  </si>
  <si>
    <t>A-468</t>
  </si>
  <si>
    <t>A-467-04</t>
  </si>
  <si>
    <t>A-467-03</t>
  </si>
  <si>
    <t>A-467-02</t>
  </si>
  <si>
    <t>A-467-01</t>
  </si>
  <si>
    <t>A-467</t>
  </si>
  <si>
    <t>A-466-04</t>
  </si>
  <si>
    <t>A-466-03</t>
  </si>
  <si>
    <t>A-466-02</t>
  </si>
  <si>
    <t>A-466-01</t>
  </si>
  <si>
    <t>A-466</t>
  </si>
  <si>
    <t>A-465-04</t>
  </si>
  <si>
    <t>A-465-03</t>
  </si>
  <si>
    <t>A-465-02</t>
  </si>
  <si>
    <t>A-464-04</t>
  </si>
  <si>
    <t>A-464-03</t>
  </si>
  <si>
    <t>A-464-02</t>
  </si>
  <si>
    <t>A-463-04</t>
  </si>
  <si>
    <t>A-463-03</t>
  </si>
  <si>
    <t>A-463-02</t>
  </si>
  <si>
    <t>A-462-04</t>
  </si>
  <si>
    <t>A-462-03</t>
  </si>
  <si>
    <t>A-462-02</t>
  </si>
  <si>
    <t>A-461-04</t>
  </si>
  <si>
    <t>A-461-03</t>
  </si>
  <si>
    <t>A-461-02</t>
  </si>
  <si>
    <t>A-460-04</t>
  </si>
  <si>
    <t>A-460-03</t>
  </si>
  <si>
    <t>A-460-02</t>
  </si>
  <si>
    <t>A-459-04</t>
  </si>
  <si>
    <t>A-459-03</t>
  </si>
  <si>
    <t>A-459-02</t>
  </si>
  <si>
    <t>A-458-04</t>
  </si>
  <si>
    <t>A-458-03</t>
  </si>
  <si>
    <t>A-458-02</t>
  </si>
  <si>
    <t>A-457-04</t>
  </si>
  <si>
    <t>A-457-03</t>
  </si>
  <si>
    <t>A-457-02</t>
  </si>
  <si>
    <t>A-456-04</t>
  </si>
  <si>
    <t>A-456-03</t>
  </si>
  <si>
    <t>A-456-02</t>
  </si>
  <si>
    <t>A-455-04</t>
  </si>
  <si>
    <t>A-455-03</t>
  </si>
  <si>
    <t>A-455-02</t>
  </si>
  <si>
    <t>A-454-04</t>
  </si>
  <si>
    <t>A-454-03</t>
  </si>
  <si>
    <t>A-454-02</t>
  </si>
  <si>
    <t>A-453-04</t>
  </si>
  <si>
    <t>A-453-03</t>
  </si>
  <si>
    <t>A-453-02</t>
  </si>
  <si>
    <t>A-452-04</t>
  </si>
  <si>
    <t>A-452-03</t>
  </si>
  <si>
    <t>A-452-02</t>
  </si>
  <si>
    <t>A-451-04</t>
  </si>
  <si>
    <t>A-451-03</t>
  </si>
  <si>
    <t>A-451-02</t>
  </si>
  <si>
    <t>A-450-04</t>
  </si>
  <si>
    <t>A-450-03</t>
  </si>
  <si>
    <t>A-450-02</t>
  </si>
  <si>
    <t>A-449-04</t>
  </si>
  <si>
    <t>A-449-03</t>
  </si>
  <si>
    <t>A-449-02</t>
  </si>
  <si>
    <t>A-448-04</t>
  </si>
  <si>
    <t>A-448-03</t>
  </si>
  <si>
    <t>A-448-02</t>
  </si>
  <si>
    <t>A-447-04</t>
  </si>
  <si>
    <t>A-447-03</t>
  </si>
  <si>
    <t>A-447-02</t>
  </si>
  <si>
    <t>A-446-04</t>
  </si>
  <si>
    <t>A-446-03</t>
  </si>
  <si>
    <t>A-446-02</t>
  </si>
  <si>
    <t>A-445-04</t>
  </si>
  <si>
    <t>A-445-03</t>
  </si>
  <si>
    <t>A-445-02</t>
  </si>
  <si>
    <t>A-444-04</t>
  </si>
  <si>
    <t>A-444-03</t>
  </si>
  <si>
    <t>A-444-02</t>
  </si>
  <si>
    <t>A-443-04</t>
  </si>
  <si>
    <t>A-443-03</t>
  </si>
  <si>
    <t>A-443-02</t>
  </si>
  <si>
    <t>A-442-04</t>
  </si>
  <si>
    <t>A-442-03</t>
  </si>
  <si>
    <t>A-442-02</t>
  </si>
  <si>
    <t>A-441-04</t>
  </si>
  <si>
    <t>A-441-03</t>
  </si>
  <si>
    <t>A-441-02</t>
  </si>
  <si>
    <t>A-440-04</t>
  </si>
  <si>
    <t>A-440-03</t>
  </si>
  <si>
    <t>A-440-02</t>
  </si>
  <si>
    <t>B29-04</t>
  </si>
  <si>
    <t>B29-03</t>
  </si>
  <si>
    <t>B29-02</t>
  </si>
  <si>
    <t>B28-04</t>
  </si>
  <si>
    <t>B28-03</t>
  </si>
  <si>
    <t>B28-02</t>
  </si>
  <si>
    <t>B27-04</t>
  </si>
  <si>
    <t>B27-03</t>
  </si>
  <si>
    <t>B27-02</t>
  </si>
  <si>
    <t>B26-04</t>
  </si>
  <si>
    <t>B26-03</t>
  </si>
  <si>
    <t>B26-02</t>
  </si>
  <si>
    <t>B25-04</t>
  </si>
  <si>
    <t>B25-03</t>
  </si>
  <si>
    <t>B25-02</t>
  </si>
  <si>
    <t>B24-04</t>
  </si>
  <si>
    <t>B24-03</t>
  </si>
  <si>
    <t>B24-02</t>
  </si>
  <si>
    <t>B23-04</t>
  </si>
  <si>
    <t>B23-03</t>
  </si>
  <si>
    <t>B23-02</t>
  </si>
  <si>
    <t>B22-04</t>
  </si>
  <si>
    <t>B22-03</t>
  </si>
  <si>
    <t>B22-02</t>
  </si>
  <si>
    <t>B21-04</t>
  </si>
  <si>
    <t>B21-03</t>
  </si>
  <si>
    <t>B21-02</t>
  </si>
  <si>
    <t>B20-04</t>
  </si>
  <si>
    <t>B20-03</t>
  </si>
  <si>
    <t>B20-02</t>
  </si>
  <si>
    <t>B19b-04</t>
  </si>
  <si>
    <t>B19b-03</t>
  </si>
  <si>
    <t>B19b-02</t>
  </si>
  <si>
    <t>B19b-01</t>
  </si>
  <si>
    <t>B-19b</t>
  </si>
  <si>
    <t>B19a-04</t>
  </si>
  <si>
    <t>B19a-03</t>
  </si>
  <si>
    <t>B19a-02</t>
  </si>
  <si>
    <t>B19a-01</t>
  </si>
  <si>
    <t>B-19a</t>
  </si>
  <si>
    <t>B18b-04</t>
  </si>
  <si>
    <t>B18b-03</t>
  </si>
  <si>
    <t>B18b-02</t>
  </si>
  <si>
    <t>B18b-01</t>
  </si>
  <si>
    <t>B-18b</t>
  </si>
  <si>
    <t>B18a-04</t>
  </si>
  <si>
    <t>B18a-03</t>
  </si>
  <si>
    <t>B18a-02</t>
  </si>
  <si>
    <t>B18a-01</t>
  </si>
  <si>
    <t>B-18a</t>
  </si>
  <si>
    <t>B17b-04</t>
  </si>
  <si>
    <t>B17b-03</t>
  </si>
  <si>
    <t>B17b-02</t>
  </si>
  <si>
    <t>B17b-01</t>
  </si>
  <si>
    <t>B-17b</t>
  </si>
  <si>
    <t>B17a-04</t>
  </si>
  <si>
    <t>B17a-03</t>
  </si>
  <si>
    <t>B17a-02</t>
  </si>
  <si>
    <t>B17a-01</t>
  </si>
  <si>
    <t>B-17a</t>
  </si>
  <si>
    <t>B16b-04</t>
  </si>
  <si>
    <t>B16b-03</t>
  </si>
  <si>
    <t>B16b-02</t>
  </si>
  <si>
    <t>B16b-01</t>
  </si>
  <si>
    <t>B-16b</t>
  </si>
  <si>
    <t>B16a-04</t>
  </si>
  <si>
    <t>B16a-03</t>
  </si>
  <si>
    <t>B16a-02</t>
  </si>
  <si>
    <t>B16a-01</t>
  </si>
  <si>
    <t>B-16a</t>
  </si>
  <si>
    <t>B15b-04</t>
  </si>
  <si>
    <t>B15b-03</t>
  </si>
  <si>
    <t>B15b-02</t>
  </si>
  <si>
    <t>B15b-01</t>
  </si>
  <si>
    <t>B-15b</t>
  </si>
  <si>
    <t>B15a-04</t>
  </si>
  <si>
    <t>B15a-03</t>
  </si>
  <si>
    <t>B15a-02</t>
  </si>
  <si>
    <t>B15a-01</t>
  </si>
  <si>
    <t>B-15a</t>
  </si>
  <si>
    <t>B14c-04</t>
  </si>
  <si>
    <t>B14c-03</t>
  </si>
  <si>
    <t>B14c-02</t>
  </si>
  <si>
    <t>B14c-01</t>
  </si>
  <si>
    <t>B-14c</t>
  </si>
  <si>
    <t>B14b-04</t>
  </si>
  <si>
    <t>B14b-03</t>
  </si>
  <si>
    <t>B14b-02</t>
  </si>
  <si>
    <t>B14b-01</t>
  </si>
  <si>
    <t>B-14b</t>
  </si>
  <si>
    <t>B14a-04</t>
  </si>
  <si>
    <t>B14a-03</t>
  </si>
  <si>
    <t>B14a-02</t>
  </si>
  <si>
    <t>B14a-01</t>
  </si>
  <si>
    <t>B-14a</t>
  </si>
  <si>
    <t>B13b-04</t>
  </si>
  <si>
    <t>B13b-03</t>
  </si>
  <si>
    <t>B13b-02</t>
  </si>
  <si>
    <t>B13b-01</t>
  </si>
  <si>
    <t>B-13b</t>
  </si>
  <si>
    <t>B13a-04</t>
  </si>
  <si>
    <t>B13a-03</t>
  </si>
  <si>
    <t>B13a-02</t>
  </si>
  <si>
    <t>B13a-01</t>
  </si>
  <si>
    <t>B-13a</t>
  </si>
  <si>
    <t>B12b-04</t>
  </si>
  <si>
    <t>B12b-03</t>
  </si>
  <si>
    <t>B12b-02</t>
  </si>
  <si>
    <t>B12b-01</t>
  </si>
  <si>
    <t>B-12b</t>
  </si>
  <si>
    <t>B12a-04</t>
  </si>
  <si>
    <t>B12a-03</t>
  </si>
  <si>
    <t>B12a-02</t>
  </si>
  <si>
    <t>B12a-01</t>
  </si>
  <si>
    <t>B-12a</t>
  </si>
  <si>
    <t>B11b-04</t>
  </si>
  <si>
    <t>B11b-03</t>
  </si>
  <si>
    <t>B11b-02</t>
  </si>
  <si>
    <t>B-11b</t>
  </si>
  <si>
    <t>B11a-04</t>
  </si>
  <si>
    <t>B11a-03</t>
  </si>
  <si>
    <t>B11a-02</t>
  </si>
  <si>
    <t>B-11a</t>
  </si>
  <si>
    <t>B9-04</t>
  </si>
  <si>
    <t>B9-03</t>
  </si>
  <si>
    <t>B9-02</t>
  </si>
  <si>
    <t>B8-04</t>
  </si>
  <si>
    <t>B8-03</t>
  </si>
  <si>
    <t>B8-02</t>
  </si>
  <si>
    <t>B7-04</t>
  </si>
  <si>
    <t>B7-03</t>
  </si>
  <si>
    <t>B7-02</t>
  </si>
  <si>
    <t>B6-04</t>
  </si>
  <si>
    <t>B6-03</t>
  </si>
  <si>
    <t>B6-02</t>
  </si>
  <si>
    <t>B5-04</t>
  </si>
  <si>
    <t>B5-03</t>
  </si>
  <si>
    <t>B5-02</t>
  </si>
  <si>
    <t>B4-04</t>
  </si>
  <si>
    <t>B4-03</t>
  </si>
  <si>
    <t>B4-02</t>
  </si>
  <si>
    <t>B3-04</t>
  </si>
  <si>
    <t>B3-03</t>
  </si>
  <si>
    <t>B3-02</t>
  </si>
  <si>
    <t>B2-04</t>
  </si>
  <si>
    <t>B2-03</t>
  </si>
  <si>
    <t>B2-02</t>
  </si>
  <si>
    <t>B1-04</t>
  </si>
  <si>
    <t>B1-03</t>
  </si>
  <si>
    <t>B1-02</t>
  </si>
  <si>
    <t>1300 / 1400</t>
  </si>
  <si>
    <t>A3-24-04</t>
  </si>
  <si>
    <t>A3-24-03</t>
  </si>
  <si>
    <t>A3-24-02</t>
  </si>
  <si>
    <t>A3-23-04</t>
  </si>
  <si>
    <t>A3-23-03</t>
  </si>
  <si>
    <t>A3-23-02</t>
  </si>
  <si>
    <t>A3-22-04</t>
  </si>
  <si>
    <t>A3-22-03</t>
  </si>
  <si>
    <t>A3-22-02</t>
  </si>
  <si>
    <t>A3-21-04</t>
  </si>
  <si>
    <t>A3-21-03</t>
  </si>
  <si>
    <t>A3-21-02</t>
  </si>
  <si>
    <t>A3-20-04</t>
  </si>
  <si>
    <t>A3-20-03</t>
  </si>
  <si>
    <t>A3-20-02</t>
  </si>
  <si>
    <t>A3-19-04</t>
  </si>
  <si>
    <t>A3-19-03</t>
  </si>
  <si>
    <t>A3-19-02</t>
  </si>
  <si>
    <t>A3-18-04</t>
  </si>
  <si>
    <t>A3-18-03</t>
  </si>
  <si>
    <t>A3-18-02</t>
  </si>
  <si>
    <t>A3-17-04</t>
  </si>
  <si>
    <t>A3-17-03</t>
  </si>
  <si>
    <t>A3-17-02</t>
  </si>
  <si>
    <t>A3-16-04</t>
  </si>
  <si>
    <t>A3-16-03</t>
  </si>
  <si>
    <t>A3-16-02</t>
  </si>
  <si>
    <t>A3-15-04</t>
  </si>
  <si>
    <t>A3-15-03</t>
  </si>
  <si>
    <t>A3-15-02</t>
  </si>
  <si>
    <t>A3-14-04</t>
  </si>
  <si>
    <t>A3-14-03</t>
  </si>
  <si>
    <t>A3-14-02</t>
  </si>
  <si>
    <t>A3-13-04</t>
  </si>
  <si>
    <t>A3-13-03</t>
  </si>
  <si>
    <t>A3-13-02</t>
  </si>
  <si>
    <t>A3-12-04</t>
  </si>
  <si>
    <t>A3-12-03</t>
  </si>
  <si>
    <t>A3-12-02</t>
  </si>
  <si>
    <t>A3-11-04</t>
  </si>
  <si>
    <t>A3-11-03</t>
  </si>
  <si>
    <t>A3-11-02</t>
  </si>
  <si>
    <t>A3-10-04</t>
  </si>
  <si>
    <t>A3-10-03</t>
  </si>
  <si>
    <t>A3-10-02</t>
  </si>
  <si>
    <t>A3-9-04</t>
  </si>
  <si>
    <t>A3-9-03</t>
  </si>
  <si>
    <t>A3-9-02</t>
  </si>
  <si>
    <t>A3-8-04</t>
  </si>
  <si>
    <t>A3-8-03</t>
  </si>
  <si>
    <t>A3-8-02</t>
  </si>
  <si>
    <t>A3-7-04</t>
  </si>
  <si>
    <t>A3-7-03</t>
  </si>
  <si>
    <t>A3-7-02</t>
  </si>
  <si>
    <t>A3-6-04</t>
  </si>
  <si>
    <t>A3-6-03</t>
  </si>
  <si>
    <t>A3-6-02</t>
  </si>
  <si>
    <t>A3-5-04</t>
  </si>
  <si>
    <t>A3-5-03</t>
  </si>
  <si>
    <t>A3-5-02</t>
  </si>
  <si>
    <t>A3-4-04</t>
  </si>
  <si>
    <t>A3-4-03</t>
  </si>
  <si>
    <t>A3-4-02</t>
  </si>
  <si>
    <t>A3-3-04</t>
  </si>
  <si>
    <t>A3-3-03</t>
  </si>
  <si>
    <t>A3-3-02</t>
  </si>
  <si>
    <t>A3-2-04</t>
  </si>
  <si>
    <t>A3-2-03</t>
  </si>
  <si>
    <t>A3-2-02</t>
  </si>
  <si>
    <t>A3-1-04</t>
  </si>
  <si>
    <t>A3-1-03</t>
  </si>
  <si>
    <t>A3-1-02</t>
  </si>
  <si>
    <t>A-164-04</t>
  </si>
  <si>
    <t>A-164-03</t>
  </si>
  <si>
    <t>A-164-02</t>
  </si>
  <si>
    <t>A-163-04</t>
  </si>
  <si>
    <t>A-163-03</t>
  </si>
  <si>
    <t>A-163-02</t>
  </si>
  <si>
    <t>A-162-04</t>
  </si>
  <si>
    <t>A-162-03</t>
  </si>
  <si>
    <t>A-162-02</t>
  </si>
  <si>
    <t>A-161-04</t>
  </si>
  <si>
    <t>A-161-03</t>
  </si>
  <si>
    <t>A-161-02</t>
  </si>
  <si>
    <t>A-160-04</t>
  </si>
  <si>
    <t>A-160-03</t>
  </si>
  <si>
    <t>A-160-02</t>
  </si>
  <si>
    <t>A-159-04</t>
  </si>
  <si>
    <t>A-159-03</t>
  </si>
  <si>
    <t>A-159-02</t>
  </si>
  <si>
    <t>A-158-04</t>
  </si>
  <si>
    <t>A-158-03</t>
  </si>
  <si>
    <t>A-158-02</t>
  </si>
  <si>
    <t>A-157-04</t>
  </si>
  <si>
    <t>A-157-03</t>
  </si>
  <si>
    <t>A-157-02</t>
  </si>
  <si>
    <t>A-156-04</t>
  </si>
  <si>
    <t>A-156-03</t>
  </si>
  <si>
    <t>A-156-02</t>
  </si>
  <si>
    <t>A-155-04</t>
  </si>
  <si>
    <t>A-155-03</t>
  </si>
  <si>
    <t>A-155-02</t>
  </si>
  <si>
    <t>A-154-04</t>
  </si>
  <si>
    <t>A-154-03</t>
  </si>
  <si>
    <t>A-154-02</t>
  </si>
  <si>
    <t>A-153c-04</t>
  </si>
  <si>
    <t>A-153c-03</t>
  </si>
  <si>
    <t>A-153c-02</t>
  </si>
  <si>
    <t>A-153c-01</t>
  </si>
  <si>
    <t>A-153c</t>
  </si>
  <si>
    <t>A-153b-04</t>
  </si>
  <si>
    <t>A-153b-03</t>
  </si>
  <si>
    <t>A-153b-02</t>
  </si>
  <si>
    <t>A-153b-01</t>
  </si>
  <si>
    <t>A-153b</t>
  </si>
  <si>
    <t>A-153a-04</t>
  </si>
  <si>
    <t>A-153a-03</t>
  </si>
  <si>
    <t>A-153a-02</t>
  </si>
  <si>
    <t>A-153a-01</t>
  </si>
  <si>
    <t>A-153a</t>
  </si>
  <si>
    <t>A-153-04</t>
  </si>
  <si>
    <t>A-153-03</t>
  </si>
  <si>
    <t>A-153-02</t>
  </si>
  <si>
    <t>A-153-01</t>
  </si>
  <si>
    <t>A-152c-04</t>
  </si>
  <si>
    <t>A-152c-03</t>
  </si>
  <si>
    <t>A-152c-02</t>
  </si>
  <si>
    <t>A-152c-01</t>
  </si>
  <si>
    <t>A-152c</t>
  </si>
  <si>
    <t>A-152b-04</t>
  </si>
  <si>
    <t>A-152b-03</t>
  </si>
  <si>
    <t>A-152b-02</t>
  </si>
  <si>
    <t>A-152b-01</t>
  </si>
  <si>
    <t>A-152b</t>
  </si>
  <si>
    <t>A-152a-04</t>
  </si>
  <si>
    <t>A-152a-03</t>
  </si>
  <si>
    <t>A-152a-02</t>
  </si>
  <si>
    <t>A-152a-01</t>
  </si>
  <si>
    <t>A-152a</t>
  </si>
  <si>
    <t>A-152-04</t>
  </si>
  <si>
    <t>A-152-03</t>
  </si>
  <si>
    <t>A-152-02</t>
  </si>
  <si>
    <t>A-151-04</t>
  </si>
  <si>
    <t>A-151-03</t>
  </si>
  <si>
    <t>A-151-02</t>
  </si>
  <si>
    <t>A-150-04</t>
  </si>
  <si>
    <t>A-150-03</t>
  </si>
  <si>
    <t>A-150-02</t>
  </si>
  <si>
    <t>A-149-04</t>
  </si>
  <si>
    <t>A-149-03</t>
  </si>
  <si>
    <t>A-149-02</t>
  </si>
  <si>
    <t>A-148-04</t>
  </si>
  <si>
    <t>A-148-03</t>
  </si>
  <si>
    <t>A-148-02</t>
  </si>
  <si>
    <t>A-147-04</t>
  </si>
  <si>
    <t>A-147-03</t>
  </si>
  <si>
    <t>A-147-02</t>
  </si>
  <si>
    <t>A-146-04</t>
  </si>
  <si>
    <t>A-146-03</t>
  </si>
  <si>
    <t>A-146-02</t>
  </si>
  <si>
    <t>A-145-04</t>
  </si>
  <si>
    <t>A-145-03</t>
  </si>
  <si>
    <t>A-145-02</t>
  </si>
  <si>
    <t>A-144-04</t>
  </si>
  <si>
    <t>A-144-03</t>
  </si>
  <si>
    <t>A-144-02</t>
  </si>
  <si>
    <t>A-143-04</t>
  </si>
  <si>
    <t>A-143-03</t>
  </si>
  <si>
    <t>A-143-02</t>
  </si>
  <si>
    <t>A-142-04</t>
  </si>
  <si>
    <t>A-142-03</t>
  </si>
  <si>
    <t>A-142-02</t>
  </si>
  <si>
    <t>A-141-04</t>
  </si>
  <si>
    <t>A-141-03</t>
  </si>
  <si>
    <t>A-141-02</t>
  </si>
  <si>
    <t>A-140-04</t>
  </si>
  <si>
    <t>A-140-03</t>
  </si>
  <si>
    <t>A-140-02</t>
  </si>
  <si>
    <t>A-139-04</t>
  </si>
  <si>
    <t>A-139-03</t>
  </si>
  <si>
    <t>A-139-02</t>
  </si>
  <si>
    <t>A-138-04</t>
  </si>
  <si>
    <t>A-138-03</t>
  </si>
  <si>
    <t>A-138-02</t>
  </si>
  <si>
    <t>A-137-04</t>
  </si>
  <si>
    <t>A-137-03</t>
  </si>
  <si>
    <t>A-137-02</t>
  </si>
  <si>
    <t>-114</t>
  </si>
  <si>
    <t>A-136-04</t>
  </si>
  <si>
    <t>A-136-03</t>
  </si>
  <si>
    <t>A-136-02</t>
  </si>
  <si>
    <t>-115</t>
  </si>
  <si>
    <t>A-135-04</t>
  </si>
  <si>
    <t>A-135-03</t>
  </si>
  <si>
    <t>A-135-02</t>
  </si>
  <si>
    <t>-116</t>
  </si>
  <si>
    <t>A-134-04</t>
  </si>
  <si>
    <t>A-134-03</t>
  </si>
  <si>
    <t>A-134-02</t>
  </si>
  <si>
    <t>-117</t>
  </si>
  <si>
    <t>A-133-04</t>
  </si>
  <si>
    <t>A-133-03</t>
  </si>
  <si>
    <t>A-133-02</t>
  </si>
  <si>
    <t>-118</t>
  </si>
  <si>
    <t>A-132-04</t>
  </si>
  <si>
    <t>A-132-03</t>
  </si>
  <si>
    <t>A-132-02</t>
  </si>
  <si>
    <t>-119</t>
  </si>
  <si>
    <t>A-131-04</t>
  </si>
  <si>
    <t>A-131-03</t>
  </si>
  <si>
    <t>A-131-02</t>
  </si>
  <si>
    <t>-120</t>
  </si>
  <si>
    <t>A-130-04</t>
  </si>
  <si>
    <t>A-130-03</t>
  </si>
  <si>
    <t>A-130-02</t>
  </si>
  <si>
    <t>-121</t>
  </si>
  <si>
    <t>A-129-04</t>
  </si>
  <si>
    <t>A-129-03</t>
  </si>
  <si>
    <t>A-129-02</t>
  </si>
  <si>
    <t>-122</t>
  </si>
  <si>
    <t>A-128-04</t>
  </si>
  <si>
    <t>A-128-03</t>
  </si>
  <si>
    <t>A-128-02</t>
  </si>
  <si>
    <t>-123</t>
  </si>
  <si>
    <t>A-127-04</t>
  </si>
  <si>
    <t>A-127-03</t>
  </si>
  <si>
    <t>A-127-02</t>
  </si>
  <si>
    <t>A-126-04</t>
  </si>
  <si>
    <t>A-126-03</t>
  </si>
  <si>
    <t>A-126-02</t>
  </si>
  <si>
    <t>A-125-04</t>
  </si>
  <si>
    <t>A-125-03</t>
  </si>
  <si>
    <t>A-125-02</t>
  </si>
  <si>
    <t>A-124-04</t>
  </si>
  <si>
    <t>A-124-03</t>
  </si>
  <si>
    <t>A-124-02</t>
  </si>
  <si>
    <t>A-123-04</t>
  </si>
  <si>
    <t>A-123-03</t>
  </si>
  <si>
    <t>A-123-02</t>
  </si>
  <si>
    <t>A-122-04</t>
  </si>
  <si>
    <t>A-122-03</t>
  </si>
  <si>
    <t>A-122-02</t>
  </si>
  <si>
    <t>A-121-04</t>
  </si>
  <si>
    <t>A-121-03</t>
  </si>
  <si>
    <t>A-121-02</t>
  </si>
  <si>
    <t>A-120-04</t>
  </si>
  <si>
    <t>A-120-03</t>
  </si>
  <si>
    <t>A-120-02</t>
  </si>
  <si>
    <t>A-119-04</t>
  </si>
  <si>
    <t>A-119-03</t>
  </si>
  <si>
    <t>A-119-02</t>
  </si>
  <si>
    <t>A-118-04</t>
  </si>
  <si>
    <t>A-118-03</t>
  </si>
  <si>
    <t>A-118-02</t>
  </si>
  <si>
    <t>A-117-04</t>
  </si>
  <si>
    <t>A-117-03</t>
  </si>
  <si>
    <t>A-117-02</t>
  </si>
  <si>
    <t>A-116-04</t>
  </si>
  <si>
    <t>A-116-03</t>
  </si>
  <si>
    <t>A-116-02</t>
  </si>
  <si>
    <t>A-115-04</t>
  </si>
  <si>
    <t>A-115-03</t>
  </si>
  <si>
    <t>A-115-02</t>
  </si>
  <si>
    <t>A-114-04</t>
  </si>
  <si>
    <t>A-114-03</t>
  </si>
  <si>
    <t>A-114-02</t>
  </si>
  <si>
    <t>A-113-04</t>
  </si>
  <si>
    <t>A-113-03</t>
  </si>
  <si>
    <t>A-113-02</t>
  </si>
  <si>
    <t>A-112-04</t>
  </si>
  <si>
    <t>A-112-03</t>
  </si>
  <si>
    <t>A-112-02</t>
  </si>
  <si>
    <t>A-111-04</t>
  </si>
  <si>
    <t>A-111-03</t>
  </si>
  <si>
    <t>A-111-02</t>
  </si>
  <si>
    <t>A-110-04</t>
  </si>
  <si>
    <t>A-110-03</t>
  </si>
  <si>
    <t>A-110-02</t>
  </si>
  <si>
    <t>A-109-04</t>
  </si>
  <si>
    <t>A-109-03</t>
  </si>
  <si>
    <t>A-109-02</t>
  </si>
  <si>
    <t>A-108-04</t>
  </si>
  <si>
    <t>A-108-03</t>
  </si>
  <si>
    <t>A-108-02</t>
  </si>
  <si>
    <t>A-107-04</t>
  </si>
  <si>
    <t>A-107-03</t>
  </si>
  <si>
    <t>A-107-02</t>
  </si>
  <si>
    <t>A-106-04</t>
  </si>
  <si>
    <t>A-106-03</t>
  </si>
  <si>
    <t>A-106-02</t>
  </si>
  <si>
    <t>A-105-04</t>
  </si>
  <si>
    <t>A-105-03</t>
  </si>
  <si>
    <t>A-105-02</t>
  </si>
  <si>
    <t>A-104-04</t>
  </si>
  <si>
    <t>A-104-03</t>
  </si>
  <si>
    <t>A-104-02</t>
  </si>
  <si>
    <t>A-103-04</t>
  </si>
  <si>
    <t>A-103-03</t>
  </si>
  <si>
    <t>A-103-02</t>
  </si>
  <si>
    <t>A-102-04</t>
  </si>
  <si>
    <t>A-102-03</t>
  </si>
  <si>
    <t>A-102-02</t>
  </si>
  <si>
    <t>A-101-04</t>
  </si>
  <si>
    <t>A-101-03</t>
  </si>
  <si>
    <t>A-101-02</t>
  </si>
  <si>
    <t>A-100-04</t>
  </si>
  <si>
    <t>A-100-03</t>
  </si>
  <si>
    <t>A-100-02</t>
  </si>
  <si>
    <t>A-99-04</t>
  </si>
  <si>
    <t>A-99-03</t>
  </si>
  <si>
    <t>A-99-02</t>
  </si>
  <si>
    <t>A-98-04</t>
  </si>
  <si>
    <t>A-98-03</t>
  </si>
  <si>
    <t>A-98-02</t>
  </si>
  <si>
    <t>A-97-04</t>
  </si>
  <si>
    <t>A-97-03</t>
  </si>
  <si>
    <t>A-97-02</t>
  </si>
  <si>
    <t>A-96-04</t>
  </si>
  <si>
    <t>A-96-03</t>
  </si>
  <si>
    <t>A-96-02</t>
  </si>
  <si>
    <t>A-95-04</t>
  </si>
  <si>
    <t>A-95-03</t>
  </si>
  <si>
    <t>A-95-02</t>
  </si>
  <si>
    <t>A-94-04</t>
  </si>
  <si>
    <t>A-94-03</t>
  </si>
  <si>
    <t>A-94-02</t>
  </si>
  <si>
    <t>A-93-04</t>
  </si>
  <si>
    <t>A-93-03</t>
  </si>
  <si>
    <t>A-93-02</t>
  </si>
  <si>
    <t>A-92-04</t>
  </si>
  <si>
    <t>A-92-03</t>
  </si>
  <si>
    <t>A-92-02</t>
  </si>
  <si>
    <t>A-91-04</t>
  </si>
  <si>
    <t>A-91-03</t>
  </si>
  <si>
    <t>A-91-02</t>
  </si>
  <si>
    <t>A-90-04</t>
  </si>
  <si>
    <t>A-90-03</t>
  </si>
  <si>
    <t>A-90-02</t>
  </si>
  <si>
    <t>A-89-04</t>
  </si>
  <si>
    <t>A-89-03</t>
  </si>
  <si>
    <t>A-89-02</t>
  </si>
  <si>
    <t>A-88-04</t>
  </si>
  <si>
    <t>A-88-03</t>
  </si>
  <si>
    <t>A-88-02</t>
  </si>
  <si>
    <t>A-87-04</t>
  </si>
  <si>
    <t>A-87-03</t>
  </si>
  <si>
    <t>A-87-02</t>
  </si>
  <si>
    <t>A-86-04</t>
  </si>
  <si>
    <t>A-86-03</t>
  </si>
  <si>
    <t>A-86-02</t>
  </si>
  <si>
    <t>A-85-04</t>
  </si>
  <si>
    <t>A-85-03</t>
  </si>
  <si>
    <t>A-85-02</t>
  </si>
  <si>
    <t>A-84-04</t>
  </si>
  <si>
    <t>A-84-03</t>
  </si>
  <si>
    <t>A-84-02</t>
  </si>
  <si>
    <t>A-83-04</t>
  </si>
  <si>
    <t>A-83-03</t>
  </si>
  <si>
    <t>A-83-02</t>
  </si>
  <si>
    <t>A-82-04</t>
  </si>
  <si>
    <t>A-82-03</t>
  </si>
  <si>
    <t>A-82-02</t>
  </si>
  <si>
    <t>A-81-04</t>
  </si>
  <si>
    <t>A-81-03</t>
  </si>
  <si>
    <t>A-81-02</t>
  </si>
  <si>
    <t>A-80-04</t>
  </si>
  <si>
    <t>A-80-03</t>
  </si>
  <si>
    <t>A-80-02</t>
  </si>
  <si>
    <t>A-79-04</t>
  </si>
  <si>
    <t>A-79-03</t>
  </si>
  <si>
    <t>A-79-02</t>
  </si>
  <si>
    <t>A-78-04</t>
  </si>
  <si>
    <t>A-78-03</t>
  </si>
  <si>
    <t>A-78-02</t>
  </si>
  <si>
    <t>A-77-04</t>
  </si>
  <si>
    <t>A-77-03</t>
  </si>
  <si>
    <t>A-77-02</t>
  </si>
  <si>
    <t>A-76-04</t>
  </si>
  <si>
    <t>A-76-03</t>
  </si>
  <si>
    <t>A-76-02</t>
  </si>
  <si>
    <t>A-75-04</t>
  </si>
  <si>
    <t>A-75-03</t>
  </si>
  <si>
    <t>A-75-02</t>
  </si>
  <si>
    <t>A-74-04</t>
  </si>
  <si>
    <t>A-74-03</t>
  </si>
  <si>
    <t>A-74-02</t>
  </si>
  <si>
    <t>A-73-04</t>
  </si>
  <si>
    <t>A-73-03</t>
  </si>
  <si>
    <t>A-73-02</t>
  </si>
  <si>
    <t>A-72-04</t>
  </si>
  <si>
    <t>A-72-03</t>
  </si>
  <si>
    <t>A-72-02</t>
  </si>
  <si>
    <t>A-71-04</t>
  </si>
  <si>
    <t>A-71-03</t>
  </si>
  <si>
    <t>A-71-02</t>
  </si>
  <si>
    <t>A-70-04</t>
  </si>
  <si>
    <t>A-70-03</t>
  </si>
  <si>
    <t>A-70-02</t>
  </si>
  <si>
    <t>A-69-04</t>
  </si>
  <si>
    <t>A-69-03</t>
  </si>
  <si>
    <t>A-69-02</t>
  </si>
  <si>
    <t>A-68-04</t>
  </si>
  <si>
    <t>A-68-03</t>
  </si>
  <si>
    <t>A-68-02</t>
  </si>
  <si>
    <t>A-67-04</t>
  </si>
  <si>
    <t>A-67-03</t>
  </si>
  <si>
    <t>A-67-02</t>
  </si>
  <si>
    <t>A-66-04</t>
  </si>
  <si>
    <t>A-66-03</t>
  </si>
  <si>
    <t>A-66-02</t>
  </si>
  <si>
    <t>A-65-04</t>
  </si>
  <si>
    <t>A-65-03</t>
  </si>
  <si>
    <t>A-65-02</t>
  </si>
  <si>
    <t>A-64-04</t>
  </si>
  <si>
    <t>A-64-03</t>
  </si>
  <si>
    <t>A-64-02</t>
  </si>
  <si>
    <t>A-63-04</t>
  </si>
  <si>
    <t>A-63-03</t>
  </si>
  <si>
    <t>A-63-02</t>
  </si>
  <si>
    <t>A-62-04</t>
  </si>
  <si>
    <t>A-62-03</t>
  </si>
  <si>
    <t>A-62-02</t>
  </si>
  <si>
    <t>A-61-04</t>
  </si>
  <si>
    <t>A-61-03</t>
  </si>
  <si>
    <t>A-61-02</t>
  </si>
  <si>
    <t>A-60-04</t>
  </si>
  <si>
    <t>A-60-03</t>
  </si>
  <si>
    <t>A-60-02</t>
  </si>
  <si>
    <t>A-59-04</t>
  </si>
  <si>
    <t>A-59-03</t>
  </si>
  <si>
    <t>A-59-02</t>
  </si>
  <si>
    <t>A-58-04</t>
  </si>
  <si>
    <t>A-58-03</t>
  </si>
  <si>
    <t>A-58-02</t>
  </si>
  <si>
    <t>A-57-04</t>
  </si>
  <si>
    <t>A-57-03</t>
  </si>
  <si>
    <t>A-57-02</t>
  </si>
  <si>
    <t>A-56-04</t>
  </si>
  <si>
    <t>A-56-03</t>
  </si>
  <si>
    <t>A-56-02</t>
  </si>
  <si>
    <t>A-55-04</t>
  </si>
  <si>
    <t>A-55-03</t>
  </si>
  <si>
    <t>A-55-02</t>
  </si>
  <si>
    <t>A-54-04</t>
  </si>
  <si>
    <t>A-54-03</t>
  </si>
  <si>
    <t>A-54-02</t>
  </si>
  <si>
    <t>A-53-04</t>
  </si>
  <si>
    <t>A-53-03</t>
  </si>
  <si>
    <t>A-53-02</t>
  </si>
  <si>
    <t>A-52-04</t>
  </si>
  <si>
    <t>A-52-03</t>
  </si>
  <si>
    <t>A-52-02</t>
  </si>
  <si>
    <t>A-51-04</t>
  </si>
  <si>
    <t>A-51-03</t>
  </si>
  <si>
    <t>A-51-02</t>
  </si>
  <si>
    <t>A-50-04</t>
  </si>
  <si>
    <t>A-50-03</t>
  </si>
  <si>
    <t>A-50-02</t>
  </si>
  <si>
    <t>A-49-04</t>
  </si>
  <si>
    <t>A-49-03</t>
  </si>
  <si>
    <t>A-49-02</t>
  </si>
  <si>
    <t>A-48-04</t>
  </si>
  <si>
    <t>A-48-03</t>
  </si>
  <si>
    <t>A-48-02</t>
  </si>
  <si>
    <t>A-47-04</t>
  </si>
  <si>
    <t>A-47-03</t>
  </si>
  <si>
    <t>A-47-02</t>
  </si>
  <si>
    <t>A-46-04</t>
  </si>
  <si>
    <t>A-46-03</t>
  </si>
  <si>
    <t>A-46-02</t>
  </si>
  <si>
    <t>A-45-04</t>
  </si>
  <si>
    <t>A-45-03</t>
  </si>
  <si>
    <t>A-45-02</t>
  </si>
  <si>
    <t>A-44-04</t>
  </si>
  <si>
    <t>A-44-03</t>
  </si>
  <si>
    <t>A-44-02</t>
  </si>
  <si>
    <t>A-43-04</t>
  </si>
  <si>
    <t>A-43-03</t>
  </si>
  <si>
    <t>A-43-02</t>
  </si>
  <si>
    <t>A-42-04</t>
  </si>
  <si>
    <t>A-42-03</t>
  </si>
  <si>
    <t>A-42-02</t>
  </si>
  <si>
    <t>A-41-04</t>
  </si>
  <si>
    <t>A-41-03</t>
  </si>
  <si>
    <t>A-41-02</t>
  </si>
  <si>
    <t>A-40-04</t>
  </si>
  <si>
    <t>A-40-03</t>
  </si>
  <si>
    <t>A-40-02</t>
  </si>
  <si>
    <t>A-39-04</t>
  </si>
  <si>
    <t>A-39-03</t>
  </si>
  <si>
    <t>A-39-02</t>
  </si>
  <si>
    <t>A-38-04</t>
  </si>
  <si>
    <t>A-38-03</t>
  </si>
  <si>
    <t>A-38-02</t>
  </si>
  <si>
    <t>A-37-04</t>
  </si>
  <si>
    <t>A-37-03</t>
  </si>
  <si>
    <t>A-37-02</t>
  </si>
  <si>
    <t>A-36-04</t>
  </si>
  <si>
    <t>A-36-03</t>
  </si>
  <si>
    <t>A-36-02</t>
  </si>
  <si>
    <t>A-35-04</t>
  </si>
  <si>
    <t>A-35-03</t>
  </si>
  <si>
    <t>A-35-02</t>
  </si>
  <si>
    <t>A-34-04</t>
  </si>
  <si>
    <t>A-34-03</t>
  </si>
  <si>
    <t>A-34-02</t>
  </si>
  <si>
    <t>A-33-04</t>
  </si>
  <si>
    <t>A-33-03</t>
  </si>
  <si>
    <t>A-33-02</t>
  </si>
  <si>
    <t>A-32-04</t>
  </si>
  <si>
    <t>A-32-03</t>
  </si>
  <si>
    <t>A-32-02</t>
  </si>
  <si>
    <t>A-31-04</t>
  </si>
  <si>
    <t>A-31-03</t>
  </si>
  <si>
    <t>A-31-02</t>
  </si>
  <si>
    <t>A-30-04</t>
  </si>
  <si>
    <t>A-30-03</t>
  </si>
  <si>
    <t>A-30-02</t>
  </si>
  <si>
    <t>A-29-04</t>
  </si>
  <si>
    <t>A-29-03</t>
  </si>
  <si>
    <t>A-29-02</t>
  </si>
  <si>
    <t>A-28-04</t>
  </si>
  <si>
    <t>A-28-03</t>
  </si>
  <si>
    <t>A-28-02</t>
  </si>
  <si>
    <t>A-27-04</t>
  </si>
  <si>
    <t>A-27-03</t>
  </si>
  <si>
    <t>A-27-02</t>
  </si>
  <si>
    <t>A-26-04</t>
  </si>
  <si>
    <t>A-26-03</t>
  </si>
  <si>
    <t>A-26-02</t>
  </si>
  <si>
    <t>A-25-04</t>
  </si>
  <si>
    <t>A-25-03</t>
  </si>
  <si>
    <t>A-25-02</t>
  </si>
  <si>
    <t>A-24-04</t>
  </si>
  <si>
    <t>A-24-03</t>
  </si>
  <si>
    <t>A-24-02</t>
  </si>
  <si>
    <t>A-23-04</t>
  </si>
  <si>
    <t>A-23-03</t>
  </si>
  <si>
    <t>A-23-02</t>
  </si>
  <si>
    <t>A-22-04</t>
  </si>
  <si>
    <t>A-22-03</t>
  </si>
  <si>
    <t>A-22-02</t>
  </si>
  <si>
    <t>A-21-04</t>
  </si>
  <si>
    <t>A-21-03</t>
  </si>
  <si>
    <t>A-21-02</t>
  </si>
  <si>
    <t>A-20-04</t>
  </si>
  <si>
    <t>A-20-03</t>
  </si>
  <si>
    <t>A-20-02</t>
  </si>
  <si>
    <t>A-19-04</t>
  </si>
  <si>
    <t>A-19-03</t>
  </si>
  <si>
    <t>A-19-02</t>
  </si>
  <si>
    <t>A-18-04</t>
  </si>
  <si>
    <t>A-18-03</t>
  </si>
  <si>
    <t>A-18-02</t>
  </si>
  <si>
    <t>A-17-04</t>
  </si>
  <si>
    <t>A-17-03</t>
  </si>
  <si>
    <t>A-17-02</t>
  </si>
  <si>
    <t>A-16-04</t>
  </si>
  <si>
    <t>A-16-03</t>
  </si>
  <si>
    <t>A-16-02</t>
  </si>
  <si>
    <t>A-15-04</t>
  </si>
  <si>
    <t>A-15-03</t>
  </si>
  <si>
    <t>A-15-02</t>
  </si>
  <si>
    <t>A-14-04</t>
  </si>
  <si>
    <t>A-14-03</t>
  </si>
  <si>
    <t>A-14-02</t>
  </si>
  <si>
    <t>A-13-04</t>
  </si>
  <si>
    <t>A-13-03</t>
  </si>
  <si>
    <t>A-13-02</t>
  </si>
  <si>
    <t>A-12-04</t>
  </si>
  <si>
    <t>A-12-03</t>
  </si>
  <si>
    <t>A-12-02</t>
  </si>
  <si>
    <t>A-11-04</t>
  </si>
  <si>
    <t>A-11-03</t>
  </si>
  <si>
    <t>A-11-02</t>
  </si>
  <si>
    <t>A-10-04</t>
  </si>
  <si>
    <t>A-10-03</t>
  </si>
  <si>
    <t>A-10-02</t>
  </si>
  <si>
    <t>A-9-04</t>
  </si>
  <si>
    <t>A-9-03</t>
  </si>
  <si>
    <t>A-9-02</t>
  </si>
  <si>
    <t>A-8-04</t>
  </si>
  <si>
    <t>A-8-03</t>
  </si>
  <si>
    <t>A-8-02</t>
  </si>
  <si>
    <t>A-7-04</t>
  </si>
  <si>
    <t>A-7-03</t>
  </si>
  <si>
    <t>A-7-02</t>
  </si>
  <si>
    <t>A-6-04</t>
  </si>
  <si>
    <t>A-6-03</t>
  </si>
  <si>
    <t>A-6-02</t>
  </si>
  <si>
    <t>A-5-04</t>
  </si>
  <si>
    <t>A-5-03</t>
  </si>
  <si>
    <t>A-5-02</t>
  </si>
  <si>
    <t>A-4-04</t>
  </si>
  <si>
    <t>A-4-03</t>
  </si>
  <si>
    <t>A-4-02</t>
  </si>
  <si>
    <t>A-3-04</t>
  </si>
  <si>
    <t>A-3-03</t>
  </si>
  <si>
    <t>A-3-02</t>
  </si>
  <si>
    <t>A-2-04</t>
  </si>
  <si>
    <t>A-2-03</t>
  </si>
  <si>
    <t>A-2-02</t>
  </si>
  <si>
    <t>A-1-04</t>
  </si>
  <si>
    <t>A-1-03</t>
  </si>
  <si>
    <t>A-1-02</t>
  </si>
  <si>
    <t>New Unit No</t>
  </si>
  <si>
    <t>Block Name</t>
  </si>
  <si>
    <t>SALEABLE AREA (sq.ft)</t>
  </si>
  <si>
    <t>Unit/Plot Nos. As per Internal Reference</t>
  </si>
  <si>
    <t>Unit/Plot Nos. As per Approved Plan</t>
  </si>
  <si>
    <t>FAR
Achieved</t>
  </si>
  <si>
    <t>B-1-01</t>
  </si>
  <si>
    <t>B-11a-01</t>
  </si>
  <si>
    <t>B-11b-01</t>
  </si>
  <si>
    <t>B-2-01</t>
  </si>
  <si>
    <t>Symphony</t>
  </si>
  <si>
    <t>Melody</t>
  </si>
  <si>
    <t>Harmony</t>
  </si>
  <si>
    <t>Euphony</t>
  </si>
  <si>
    <t>E-41/1</t>
  </si>
  <si>
    <t>E-41/2</t>
  </si>
  <si>
    <t>E-41/3</t>
  </si>
  <si>
    <t>E-41/4</t>
  </si>
  <si>
    <t>E-40/1</t>
  </si>
  <si>
    <t>E-40/2</t>
  </si>
  <si>
    <t>E-40/3</t>
  </si>
  <si>
    <t>E-40/4</t>
  </si>
  <si>
    <t>E-39/1</t>
  </si>
  <si>
    <t>E-39/2</t>
  </si>
  <si>
    <t>E-39/3</t>
  </si>
  <si>
    <t>E-39/4</t>
  </si>
  <si>
    <t>E-38/1</t>
  </si>
  <si>
    <t>E-38/2</t>
  </si>
  <si>
    <t>E-38/3</t>
  </si>
  <si>
    <t>E-38/4</t>
  </si>
  <si>
    <t>E-37/1</t>
  </si>
  <si>
    <t>E-37/2</t>
  </si>
  <si>
    <t>E-37/3</t>
  </si>
  <si>
    <t>E-37/4</t>
  </si>
  <si>
    <t>E-36/1</t>
  </si>
  <si>
    <t>E-36/2</t>
  </si>
  <si>
    <t>E-36/3</t>
  </si>
  <si>
    <t>E-36/4</t>
  </si>
  <si>
    <t>E-35/1</t>
  </si>
  <si>
    <t>E-35/2</t>
  </si>
  <si>
    <t>E-35/3</t>
  </si>
  <si>
    <t>E-35/4</t>
  </si>
  <si>
    <t>E-34/1</t>
  </si>
  <si>
    <t>E-34/2</t>
  </si>
  <si>
    <t>E-34/3</t>
  </si>
  <si>
    <t>E-34/4</t>
  </si>
  <si>
    <t>E-33/1</t>
  </si>
  <si>
    <t>E-33/2</t>
  </si>
  <si>
    <t>E-33/3</t>
  </si>
  <si>
    <t>E-33/4</t>
  </si>
  <si>
    <t>E-32/1</t>
  </si>
  <si>
    <t>E-32/2</t>
  </si>
  <si>
    <t>E-32/3</t>
  </si>
  <si>
    <t>E-32/4</t>
  </si>
  <si>
    <t>H-01/1</t>
  </si>
  <si>
    <t>H-01/2</t>
  </si>
  <si>
    <t>H-01/3</t>
  </si>
  <si>
    <t>H-01/4</t>
  </si>
  <si>
    <t>H-02/1</t>
  </si>
  <si>
    <t>H-02/2</t>
  </si>
  <si>
    <t>H-02/3</t>
  </si>
  <si>
    <t>H-02/4</t>
  </si>
  <si>
    <t>H-03/1</t>
  </si>
  <si>
    <t>H-03/2</t>
  </si>
  <si>
    <t>H-03/3</t>
  </si>
  <si>
    <t>H-03/4</t>
  </si>
  <si>
    <t>H-04/1</t>
  </si>
  <si>
    <t>H-04/2</t>
  </si>
  <si>
    <t>H-04/3</t>
  </si>
  <si>
    <t>H-04/4</t>
  </si>
  <si>
    <t>H-05/1</t>
  </si>
  <si>
    <t>H-05/2</t>
  </si>
  <si>
    <t>H-05/3</t>
  </si>
  <si>
    <t>H-05/4</t>
  </si>
  <si>
    <t>H-06/1</t>
  </si>
  <si>
    <t>H-06/2</t>
  </si>
  <si>
    <t>H-06/3</t>
  </si>
  <si>
    <t>H-06/4</t>
  </si>
  <si>
    <t>H-07/1</t>
  </si>
  <si>
    <t>H-07/2</t>
  </si>
  <si>
    <t>H-07/3</t>
  </si>
  <si>
    <t>H-07/4</t>
  </si>
  <si>
    <t>H-08/1</t>
  </si>
  <si>
    <t>H-08/2</t>
  </si>
  <si>
    <t>H-08/3</t>
  </si>
  <si>
    <t>H-08/4</t>
  </si>
  <si>
    <t>H-09/1</t>
  </si>
  <si>
    <t>H-09/2</t>
  </si>
  <si>
    <t>H-09/3</t>
  </si>
  <si>
    <t>H-09/4</t>
  </si>
  <si>
    <t>H-10/1</t>
  </si>
  <si>
    <t>H-10/2</t>
  </si>
  <si>
    <t>H-10/3</t>
  </si>
  <si>
    <t>H-10/4</t>
  </si>
  <si>
    <t>B-1-02</t>
  </si>
  <si>
    <t>B-1-03</t>
  </si>
  <si>
    <t>B-1-04</t>
  </si>
  <si>
    <t>B-2-02</t>
  </si>
  <si>
    <t>B-2-03</t>
  </si>
  <si>
    <t>B-2-04</t>
  </si>
  <si>
    <t>B-3-01</t>
  </si>
  <si>
    <t>B-3-02</t>
  </si>
  <si>
    <t>B-3-03</t>
  </si>
  <si>
    <t>B-3-04</t>
  </si>
  <si>
    <t>B-4-01</t>
  </si>
  <si>
    <t>B-4-02</t>
  </si>
  <si>
    <t>B-4-03</t>
  </si>
  <si>
    <t>B-4-04</t>
  </si>
  <si>
    <t>B-5-01</t>
  </si>
  <si>
    <t>B-5-02</t>
  </si>
  <si>
    <t>B-5-03</t>
  </si>
  <si>
    <t>B-5-04</t>
  </si>
  <si>
    <t>B-6-01</t>
  </si>
  <si>
    <t>B-6-02</t>
  </si>
  <si>
    <t>B-6-03</t>
  </si>
  <si>
    <t>B-6-04</t>
  </si>
  <si>
    <t>B-7-01</t>
  </si>
  <si>
    <t>B-7-02</t>
  </si>
  <si>
    <t>B-7-03</t>
  </si>
  <si>
    <t>B-7-04</t>
  </si>
  <si>
    <t>B-8-01</t>
  </si>
  <si>
    <t>B-8-02</t>
  </si>
  <si>
    <t>B-8-03</t>
  </si>
  <si>
    <t>B-8-04</t>
  </si>
  <si>
    <t>B-9-01</t>
  </si>
  <si>
    <t>B-9-02</t>
  </si>
  <si>
    <t>B-9-03</t>
  </si>
  <si>
    <t>B-9-04</t>
  </si>
  <si>
    <t>B-10-01</t>
  </si>
  <si>
    <t>B-10-02</t>
  </si>
  <si>
    <t>B-10-03</t>
  </si>
  <si>
    <t>B-10-04</t>
  </si>
  <si>
    <t>B-20-01</t>
  </si>
  <si>
    <t>B-20-02</t>
  </si>
  <si>
    <t>B-20-03</t>
  </si>
  <si>
    <t>B-20-04</t>
  </si>
  <si>
    <t>B-21-01</t>
  </si>
  <si>
    <t>B-21-02</t>
  </si>
  <si>
    <t>B-21-03</t>
  </si>
  <si>
    <t>B-21-04</t>
  </si>
  <si>
    <t>B-22-01</t>
  </si>
  <si>
    <t>B-22-02</t>
  </si>
  <si>
    <t>B-22-03</t>
  </si>
  <si>
    <t>B-22-04</t>
  </si>
  <si>
    <t>B-23-01</t>
  </si>
  <si>
    <t>B-23-02</t>
  </si>
  <si>
    <t>B-23-03</t>
  </si>
  <si>
    <t>B-23-04</t>
  </si>
  <si>
    <t>B-24-01</t>
  </si>
  <si>
    <t>B-24-02</t>
  </si>
  <si>
    <t>B-24-03</t>
  </si>
  <si>
    <t>B-24-04</t>
  </si>
  <si>
    <t>B-25-01</t>
  </si>
  <si>
    <t>B-25-02</t>
  </si>
  <si>
    <t>B-25-03</t>
  </si>
  <si>
    <t>B-25-04</t>
  </si>
  <si>
    <t>B-26-01</t>
  </si>
  <si>
    <t>B-26-02</t>
  </si>
  <si>
    <t>B-26-03</t>
  </si>
  <si>
    <t>B-26-04</t>
  </si>
  <si>
    <t>B-27-01</t>
  </si>
  <si>
    <t>B-27-02</t>
  </si>
  <si>
    <t>B-27-03</t>
  </si>
  <si>
    <t>B-27-04</t>
  </si>
  <si>
    <t>B-28-01</t>
  </si>
  <si>
    <t>B-28-02</t>
  </si>
  <si>
    <t>B-28-03</t>
  </si>
  <si>
    <t>B-28-04</t>
  </si>
  <si>
    <t>B-29-01</t>
  </si>
  <si>
    <t>B-29-02</t>
  </si>
  <si>
    <t>B-29-03</t>
  </si>
  <si>
    <t>B-29-04</t>
  </si>
  <si>
    <t>S-110/1</t>
  </si>
  <si>
    <t>S-110/2</t>
  </si>
  <si>
    <t>S-110/3</t>
  </si>
  <si>
    <t>S-110/4</t>
  </si>
  <si>
    <t>S-109/1</t>
  </si>
  <si>
    <t>S-109/2</t>
  </si>
  <si>
    <t>S-109/3</t>
  </si>
  <si>
    <t>S-109/4</t>
  </si>
  <si>
    <t>S-108/1</t>
  </si>
  <si>
    <t>S-108/2</t>
  </si>
  <si>
    <t>S-108/3</t>
  </si>
  <si>
    <t>S-108/4</t>
  </si>
  <si>
    <t>S-107/1</t>
  </si>
  <si>
    <t>S-107/2</t>
  </si>
  <si>
    <t>S-107/3</t>
  </si>
  <si>
    <t>S-107/4</t>
  </si>
  <si>
    <t>S-106/1</t>
  </si>
  <si>
    <t>S-106/2</t>
  </si>
  <si>
    <t>S-106/3</t>
  </si>
  <si>
    <t>S-106/4</t>
  </si>
  <si>
    <t>S-105/1</t>
  </si>
  <si>
    <t>S-105/2</t>
  </si>
  <si>
    <t>S-105/3</t>
  </si>
  <si>
    <t>S-105/4</t>
  </si>
  <si>
    <t>M-17/1</t>
  </si>
  <si>
    <t>M-17/2</t>
  </si>
  <si>
    <t>M-17/3</t>
  </si>
  <si>
    <t>M-17/4</t>
  </si>
  <si>
    <t>M-18/1</t>
  </si>
  <si>
    <t>M-18/2</t>
  </si>
  <si>
    <t>M-18/3</t>
  </si>
  <si>
    <t>M-18/4</t>
  </si>
  <si>
    <t>M-19/1</t>
  </si>
  <si>
    <t>M-19/2</t>
  </si>
  <si>
    <t>M-19/3</t>
  </si>
  <si>
    <t>M-19/4</t>
  </si>
  <si>
    <t>M-20/1</t>
  </si>
  <si>
    <t>M-20/2</t>
  </si>
  <si>
    <t>M-20/3</t>
  </si>
  <si>
    <t>M-20/4</t>
  </si>
  <si>
    <t>M-21/1</t>
  </si>
  <si>
    <t>M-21/2</t>
  </si>
  <si>
    <t>M-21/3</t>
  </si>
  <si>
    <t>M-21/4</t>
  </si>
  <si>
    <t>M-22/1</t>
  </si>
  <si>
    <t>M-22/2</t>
  </si>
  <si>
    <t>M-22/3</t>
  </si>
  <si>
    <t>M-22/4</t>
  </si>
  <si>
    <t>M-23/1</t>
  </si>
  <si>
    <t>M-23/2</t>
  </si>
  <si>
    <t>M-23/3</t>
  </si>
  <si>
    <t>M-23/4</t>
  </si>
  <si>
    <t>M-24/1</t>
  </si>
  <si>
    <t>M-24/2</t>
  </si>
  <si>
    <t>M-24/3</t>
  </si>
  <si>
    <t>M-24/4</t>
  </si>
  <si>
    <t>M-09/1</t>
  </si>
  <si>
    <t>M-09/2</t>
  </si>
  <si>
    <t>M-09/3</t>
  </si>
  <si>
    <t>M-09/4</t>
  </si>
  <si>
    <t>M-10/1</t>
  </si>
  <si>
    <t>M-10/2</t>
  </si>
  <si>
    <t>M-10/3</t>
  </si>
  <si>
    <t>M-10/4</t>
  </si>
  <si>
    <t>M-11/1</t>
  </si>
  <si>
    <t>M-11/2</t>
  </si>
  <si>
    <t>M-11/3</t>
  </si>
  <si>
    <t>M-11/4</t>
  </si>
  <si>
    <t>M-12/1</t>
  </si>
  <si>
    <t>M-12/2</t>
  </si>
  <si>
    <t>M-12/3</t>
  </si>
  <si>
    <t>M-12/4</t>
  </si>
  <si>
    <t>M-13/1</t>
  </si>
  <si>
    <t>M-13/2</t>
  </si>
  <si>
    <t>M-13/3</t>
  </si>
  <si>
    <t>M-13/4</t>
  </si>
  <si>
    <t>M-14/1</t>
  </si>
  <si>
    <t>M-14/2</t>
  </si>
  <si>
    <t>M-14/3</t>
  </si>
  <si>
    <t>M-14/4</t>
  </si>
  <si>
    <t>M-15/1</t>
  </si>
  <si>
    <t>M-15/2</t>
  </si>
  <si>
    <t>M-15/3</t>
  </si>
  <si>
    <t>M-15/4</t>
  </si>
  <si>
    <t>M-16/1</t>
  </si>
  <si>
    <t>M-16/2</t>
  </si>
  <si>
    <t>M-16/3</t>
  </si>
  <si>
    <t>M-16/4</t>
  </si>
  <si>
    <t>S-104/1</t>
  </si>
  <si>
    <t>S-104/2</t>
  </si>
  <si>
    <t>S-104/3</t>
  </si>
  <si>
    <t>S-104/4</t>
  </si>
  <si>
    <t>S-103/1</t>
  </si>
  <si>
    <t>S-103/2</t>
  </si>
  <si>
    <t>S-103/3</t>
  </si>
  <si>
    <t>S-103/4</t>
  </si>
  <si>
    <t>S-102/1</t>
  </si>
  <si>
    <t>S-102/2</t>
  </si>
  <si>
    <t>S-102/3</t>
  </si>
  <si>
    <t>S-102/4</t>
  </si>
  <si>
    <t>S-101/1</t>
  </si>
  <si>
    <t>S-101/2</t>
  </si>
  <si>
    <t>S-101/3</t>
  </si>
  <si>
    <t>S-101/4</t>
  </si>
  <si>
    <t>S-100/1</t>
  </si>
  <si>
    <t>S-100/2</t>
  </si>
  <si>
    <t>S-100/3</t>
  </si>
  <si>
    <t>S-100/4</t>
  </si>
  <si>
    <t>S-99/1</t>
  </si>
  <si>
    <t>S-99/2</t>
  </si>
  <si>
    <t>S-99/3</t>
  </si>
  <si>
    <t>S-99/4</t>
  </si>
  <si>
    <t>S-98/1</t>
  </si>
  <si>
    <t>S-98/2</t>
  </si>
  <si>
    <t>S-98/3</t>
  </si>
  <si>
    <t>S-98/4</t>
  </si>
  <si>
    <t>S-69/1</t>
  </si>
  <si>
    <t>S-69/2</t>
  </si>
  <si>
    <t>S-69/3</t>
  </si>
  <si>
    <t>S-69/4</t>
  </si>
  <si>
    <t>S-68/1</t>
  </si>
  <si>
    <t>S-68/2</t>
  </si>
  <si>
    <t>S-68/3</t>
  </si>
  <si>
    <t>S-68/4</t>
  </si>
  <si>
    <t>S-67/1</t>
  </si>
  <si>
    <t>S-67/2</t>
  </si>
  <si>
    <t>S-67/3</t>
  </si>
  <si>
    <t>S-67/4</t>
  </si>
  <si>
    <t>S-66/1</t>
  </si>
  <si>
    <t>S-66/2</t>
  </si>
  <si>
    <t>S-66/3</t>
  </si>
  <si>
    <t>S-66/4</t>
  </si>
  <si>
    <t>S-65/1</t>
  </si>
  <si>
    <t>S-65/2</t>
  </si>
  <si>
    <t>S-65/3</t>
  </si>
  <si>
    <t>S-65/4</t>
  </si>
  <si>
    <t>S-64/1</t>
  </si>
  <si>
    <t>S-64/2</t>
  </si>
  <si>
    <t>S-64/3</t>
  </si>
  <si>
    <t>S-64/4</t>
  </si>
  <si>
    <t>S-63/1</t>
  </si>
  <si>
    <t>S-63/2</t>
  </si>
  <si>
    <t>S-63/3</t>
  </si>
  <si>
    <t>S-63/4</t>
  </si>
  <si>
    <t>S-62/1</t>
  </si>
  <si>
    <t>S-62/2</t>
  </si>
  <si>
    <t>S-62/3</t>
  </si>
  <si>
    <t>S-62/4</t>
  </si>
  <si>
    <t>S-61/1</t>
  </si>
  <si>
    <t>S-61/2</t>
  </si>
  <si>
    <t>S-61/3</t>
  </si>
  <si>
    <t>S-61/4</t>
  </si>
  <si>
    <t>S-60/1</t>
  </si>
  <si>
    <t>S-60/2</t>
  </si>
  <si>
    <t>S-60/3</t>
  </si>
  <si>
    <t>S-60/4</t>
  </si>
  <si>
    <t>S-59/1</t>
  </si>
  <si>
    <t>S-59/2</t>
  </si>
  <si>
    <t>S-59/3</t>
  </si>
  <si>
    <t>S-59/4</t>
  </si>
  <si>
    <t>S-58/1</t>
  </si>
  <si>
    <t>S-58/2</t>
  </si>
  <si>
    <t>S-58/3</t>
  </si>
  <si>
    <t>S-58/4</t>
  </si>
  <si>
    <t>S-57/1</t>
  </si>
  <si>
    <t>S-57/2</t>
  </si>
  <si>
    <t>S-57/3</t>
  </si>
  <si>
    <t>S-57/4</t>
  </si>
  <si>
    <t>S-56/1</t>
  </si>
  <si>
    <t>S-56/2</t>
  </si>
  <si>
    <t>S-56/3</t>
  </si>
  <si>
    <t>S-56/4</t>
  </si>
  <si>
    <t>S-55/1</t>
  </si>
  <si>
    <t>S-55/2</t>
  </si>
  <si>
    <t>S-55/3</t>
  </si>
  <si>
    <t>S-55/4</t>
  </si>
  <si>
    <t>S-54/1</t>
  </si>
  <si>
    <t>S-54/2</t>
  </si>
  <si>
    <t>S-54/3</t>
  </si>
  <si>
    <t>S-54/4</t>
  </si>
  <si>
    <t>S-79/1</t>
  </si>
  <si>
    <t>S-79/2</t>
  </si>
  <si>
    <t>S-79/3</t>
  </si>
  <si>
    <t>S-79/4</t>
  </si>
  <si>
    <t>S-78/1</t>
  </si>
  <si>
    <t>S-78/2</t>
  </si>
  <si>
    <t>S-78/3</t>
  </si>
  <si>
    <t>S-78/4</t>
  </si>
  <si>
    <t>S-77/1</t>
  </si>
  <si>
    <t>S-77/2</t>
  </si>
  <si>
    <t>S-77/3</t>
  </si>
  <si>
    <t>S-77/4</t>
  </si>
  <si>
    <t>S-76/1</t>
  </si>
  <si>
    <t>S-76/2</t>
  </si>
  <si>
    <t>S-76/3</t>
  </si>
  <si>
    <t>S-76/4</t>
  </si>
  <si>
    <t>S-75/1</t>
  </si>
  <si>
    <t>S-75/2</t>
  </si>
  <si>
    <t>S-75/3</t>
  </si>
  <si>
    <t>S-75/4</t>
  </si>
  <si>
    <t>S-74/1</t>
  </si>
  <si>
    <t>S-74/2</t>
  </si>
  <si>
    <t>S-74/3</t>
  </si>
  <si>
    <t>S-74/4</t>
  </si>
  <si>
    <t>S-73/1</t>
  </si>
  <si>
    <t>S-73/2</t>
  </si>
  <si>
    <t>S-73/3</t>
  </si>
  <si>
    <t>S-73/4</t>
  </si>
  <si>
    <t>S-72/1</t>
  </si>
  <si>
    <t>S-72/2</t>
  </si>
  <si>
    <t>S-72/3</t>
  </si>
  <si>
    <t>S-72/4</t>
  </si>
  <si>
    <t>S-71/1</t>
  </si>
  <si>
    <t>S-71/2</t>
  </si>
  <si>
    <t>S-71/3</t>
  </si>
  <si>
    <t>S-71/4</t>
  </si>
  <si>
    <t>S-70/1</t>
  </si>
  <si>
    <t>S-70/2</t>
  </si>
  <si>
    <t>S-70/3</t>
  </si>
  <si>
    <t>S-70/4</t>
  </si>
  <si>
    <t>S-97/1</t>
  </si>
  <si>
    <t>S-97/2</t>
  </si>
  <si>
    <t>S-97/3</t>
  </si>
  <si>
    <t>S-97/4</t>
  </si>
  <si>
    <t>S-96/1</t>
  </si>
  <si>
    <t>S-96/2</t>
  </si>
  <si>
    <t>S-96/3</t>
  </si>
  <si>
    <t>S-96/4</t>
  </si>
  <si>
    <t>S-95/1</t>
  </si>
  <si>
    <t>S-95/2</t>
  </si>
  <si>
    <t>S-95/3</t>
  </si>
  <si>
    <t>S-95/4</t>
  </si>
  <si>
    <t>S-94/1</t>
  </si>
  <si>
    <t>S-94/2</t>
  </si>
  <si>
    <t>S-94/3</t>
  </si>
  <si>
    <t>S-94/4</t>
  </si>
  <si>
    <t>S-93/1</t>
  </si>
  <si>
    <t>S-93/2</t>
  </si>
  <si>
    <t>S-93/3</t>
  </si>
  <si>
    <t>S-93/4</t>
  </si>
  <si>
    <t>S-92/1</t>
  </si>
  <si>
    <t>S-92/2</t>
  </si>
  <si>
    <t>S-92/3</t>
  </si>
  <si>
    <t>S-92/4</t>
  </si>
  <si>
    <t>S-91/1</t>
  </si>
  <si>
    <t>S-91/2</t>
  </si>
  <si>
    <t>S-91/3</t>
  </si>
  <si>
    <t>S-91/4</t>
  </si>
  <si>
    <t>S-90/1</t>
  </si>
  <si>
    <t>S-90/2</t>
  </si>
  <si>
    <t>S-90/3</t>
  </si>
  <si>
    <t>S-90/4</t>
  </si>
  <si>
    <t>S-89/1</t>
  </si>
  <si>
    <t>S-89/2</t>
  </si>
  <si>
    <t>S-89/3</t>
  </si>
  <si>
    <t>S-89/4</t>
  </si>
  <si>
    <t>S-88/1</t>
  </si>
  <si>
    <t>S-88/2</t>
  </si>
  <si>
    <t>S-88/3</t>
  </si>
  <si>
    <t>S-88/4</t>
  </si>
  <si>
    <t>S-87/1</t>
  </si>
  <si>
    <t>S-87/2</t>
  </si>
  <si>
    <t>S-87/3</t>
  </si>
  <si>
    <t>S-87/4</t>
  </si>
  <si>
    <t>S-86/1</t>
  </si>
  <si>
    <t>S-86/2</t>
  </si>
  <si>
    <t>S-86/3</t>
  </si>
  <si>
    <t>S-86/4</t>
  </si>
  <si>
    <t>S-85/1</t>
  </si>
  <si>
    <t>S-85/2</t>
  </si>
  <si>
    <t>S-85/3</t>
  </si>
  <si>
    <t>S-85/4</t>
  </si>
  <si>
    <t>S-84/1</t>
  </si>
  <si>
    <t>S-84/2</t>
  </si>
  <si>
    <t>S-84/3</t>
  </si>
  <si>
    <t>S-84/4</t>
  </si>
  <si>
    <t>S-83/1</t>
  </si>
  <si>
    <t>S-83/2</t>
  </si>
  <si>
    <t>S-83/3</t>
  </si>
  <si>
    <t>S-83/4</t>
  </si>
  <si>
    <t>S-82/1</t>
  </si>
  <si>
    <t>S-82/2</t>
  </si>
  <si>
    <t>S-82/3</t>
  </si>
  <si>
    <t>S-82/4</t>
  </si>
  <si>
    <t>S-81/1</t>
  </si>
  <si>
    <t>S-81/2</t>
  </si>
  <si>
    <t>S-81/3</t>
  </si>
  <si>
    <t>S-81/4</t>
  </si>
  <si>
    <t>S-80/1</t>
  </si>
  <si>
    <t>S-80/2</t>
  </si>
  <si>
    <t>S-80/3</t>
  </si>
  <si>
    <t>S-80/4</t>
  </si>
  <si>
    <t>S-53/1</t>
  </si>
  <si>
    <t>S-53/2</t>
  </si>
  <si>
    <t>S-53/3</t>
  </si>
  <si>
    <t>S-53/4</t>
  </si>
  <si>
    <t>S-52/1</t>
  </si>
  <si>
    <t>S-52/2</t>
  </si>
  <si>
    <t>S-52/3</t>
  </si>
  <si>
    <t>S-52/4</t>
  </si>
  <si>
    <t>S-51/1</t>
  </si>
  <si>
    <t>S-51/2</t>
  </si>
  <si>
    <t>S-51/3</t>
  </si>
  <si>
    <t>S-51/4</t>
  </si>
  <si>
    <t>S-50/1</t>
  </si>
  <si>
    <t>S-50/2</t>
  </si>
  <si>
    <t>S-50/3</t>
  </si>
  <si>
    <t>S-50/4</t>
  </si>
  <si>
    <t>S-49/1</t>
  </si>
  <si>
    <t>S-49/2</t>
  </si>
  <si>
    <t>S-49/3</t>
  </si>
  <si>
    <t>S-49/4</t>
  </si>
  <si>
    <t>S-48/1</t>
  </si>
  <si>
    <t>S-48/2</t>
  </si>
  <si>
    <t>S-48/3</t>
  </si>
  <si>
    <t>S-48/4</t>
  </si>
  <si>
    <t>S-41/1</t>
  </si>
  <si>
    <t>S-41/2</t>
  </si>
  <si>
    <t>S-41/3</t>
  </si>
  <si>
    <t>S-41/4</t>
  </si>
  <si>
    <t>S-40/1</t>
  </si>
  <si>
    <t>S-40/2</t>
  </si>
  <si>
    <t>S-40/3</t>
  </si>
  <si>
    <t>S-40/4</t>
  </si>
  <si>
    <t>S-39/1</t>
  </si>
  <si>
    <t>S-39/2</t>
  </si>
  <si>
    <t>S-39/3</t>
  </si>
  <si>
    <t>S-39/4</t>
  </si>
  <si>
    <t>S-38/1</t>
  </si>
  <si>
    <t>S-38/2</t>
  </si>
  <si>
    <t>S-38/3</t>
  </si>
  <si>
    <t>S-38/4</t>
  </si>
  <si>
    <t>S-37/1</t>
  </si>
  <si>
    <t>S-37/2</t>
  </si>
  <si>
    <t>S-37/3</t>
  </si>
  <si>
    <t>S-37/4</t>
  </si>
  <si>
    <t>S-36/1</t>
  </si>
  <si>
    <t>S-36/2</t>
  </si>
  <si>
    <t>S-36/3</t>
  </si>
  <si>
    <t>S-36/4</t>
  </si>
  <si>
    <t>S-35/1</t>
  </si>
  <si>
    <t>S-35/2</t>
  </si>
  <si>
    <t>S-35/3</t>
  </si>
  <si>
    <t>S-35/4</t>
  </si>
  <si>
    <t>S-34/1</t>
  </si>
  <si>
    <t>S-34/2</t>
  </si>
  <si>
    <t>S-34/3</t>
  </si>
  <si>
    <t>S-34/4</t>
  </si>
  <si>
    <t>S-33/1</t>
  </si>
  <si>
    <t>S-33/2</t>
  </si>
  <si>
    <t>S-33/3</t>
  </si>
  <si>
    <t>S-33/4</t>
  </si>
  <si>
    <t>S-44/1</t>
  </si>
  <si>
    <t>S-44/2</t>
  </si>
  <si>
    <t>S-44/3</t>
  </si>
  <si>
    <t>S-44/4</t>
  </si>
  <si>
    <t>S-43/1</t>
  </si>
  <si>
    <t>S-43/2</t>
  </si>
  <si>
    <t>S-43/3</t>
  </si>
  <si>
    <t>S-43/4</t>
  </si>
  <si>
    <t>S-42/1</t>
  </si>
  <si>
    <t>S-42/2</t>
  </si>
  <si>
    <t>S-42/3</t>
  </si>
  <si>
    <t>S-42/4</t>
  </si>
  <si>
    <t>S-47/1</t>
  </si>
  <si>
    <t>S-47/2</t>
  </si>
  <si>
    <t>S-47/3</t>
  </si>
  <si>
    <t>S-47/4</t>
  </si>
  <si>
    <t>S-46/1</t>
  </si>
  <si>
    <t>S-46/2</t>
  </si>
  <si>
    <t>S-46/3</t>
  </si>
  <si>
    <t>S-46/4</t>
  </si>
  <si>
    <t>S-45/1</t>
  </si>
  <si>
    <t>S-45/2</t>
  </si>
  <si>
    <t>S-45/3</t>
  </si>
  <si>
    <t>S-45/4</t>
  </si>
  <si>
    <t>S-32/1</t>
  </si>
  <si>
    <t>S-32/2</t>
  </si>
  <si>
    <t>S-32/3</t>
  </si>
  <si>
    <t>S-32/4</t>
  </si>
  <si>
    <t>S-31/1</t>
  </si>
  <si>
    <t>S-31/2</t>
  </si>
  <si>
    <t>S-31/3</t>
  </si>
  <si>
    <t>S-31/4</t>
  </si>
  <si>
    <t>S-30/1</t>
  </si>
  <si>
    <t>S-30/2</t>
  </si>
  <si>
    <t>S-30/3</t>
  </si>
  <si>
    <t>S-30/4</t>
  </si>
  <si>
    <t>S-29/1</t>
  </si>
  <si>
    <t>S-29/2</t>
  </si>
  <si>
    <t>S-29/3</t>
  </si>
  <si>
    <t>S-29/4</t>
  </si>
  <si>
    <t>S-28/1</t>
  </si>
  <si>
    <t>S-28/2</t>
  </si>
  <si>
    <t>S-28/3</t>
  </si>
  <si>
    <t>S-28/4</t>
  </si>
  <si>
    <t>S-27/1</t>
  </si>
  <si>
    <t>S-27/2</t>
  </si>
  <si>
    <t>S-27/3</t>
  </si>
  <si>
    <t>S-27/4</t>
  </si>
  <si>
    <t>S-26/1</t>
  </si>
  <si>
    <t>S-26/2</t>
  </si>
  <si>
    <t>S-26/3</t>
  </si>
  <si>
    <t>S-26/4</t>
  </si>
  <si>
    <t>S-25/1</t>
  </si>
  <si>
    <t>S-25/2</t>
  </si>
  <si>
    <t>S-25/3</t>
  </si>
  <si>
    <t>S-25/4</t>
  </si>
  <si>
    <t>S-24/1</t>
  </si>
  <si>
    <t>S-24/2</t>
  </si>
  <si>
    <t>S-24/3</t>
  </si>
  <si>
    <t>S-24/4</t>
  </si>
  <si>
    <t>S-23/1</t>
  </si>
  <si>
    <t>S-23/2</t>
  </si>
  <si>
    <t>S-23/3</t>
  </si>
  <si>
    <t>S-23/4</t>
  </si>
  <si>
    <t>S-22/1</t>
  </si>
  <si>
    <t>S-22/2</t>
  </si>
  <si>
    <t>S-22/3</t>
  </si>
  <si>
    <t>S-22/4</t>
  </si>
  <si>
    <t>S-21/1</t>
  </si>
  <si>
    <t>S-21/2</t>
  </si>
  <si>
    <t>S-21/3</t>
  </si>
  <si>
    <t>S-21/4</t>
  </si>
  <si>
    <t>S-20/1</t>
  </si>
  <si>
    <t>S-20/2</t>
  </si>
  <si>
    <t>S-20/3</t>
  </si>
  <si>
    <t>S-20/4</t>
  </si>
  <si>
    <t>S-19/1</t>
  </si>
  <si>
    <t>S-19/2</t>
  </si>
  <si>
    <t>S-19/3</t>
  </si>
  <si>
    <t>S-19/4</t>
  </si>
  <si>
    <t>S-18/1</t>
  </si>
  <si>
    <t>S-18/2</t>
  </si>
  <si>
    <t>S-18/3</t>
  </si>
  <si>
    <t>S-18/4</t>
  </si>
  <si>
    <t>S-17/1</t>
  </si>
  <si>
    <t>S-17/2</t>
  </si>
  <si>
    <t>S-17/3</t>
  </si>
  <si>
    <t>S-17/4</t>
  </si>
  <si>
    <t>S-16/1</t>
  </si>
  <si>
    <t>S-16/2</t>
  </si>
  <si>
    <t>S-16/3</t>
  </si>
  <si>
    <t>S-16/4</t>
  </si>
  <si>
    <t>S-15/1</t>
  </si>
  <si>
    <t>S-15/2</t>
  </si>
  <si>
    <t>S-15/3</t>
  </si>
  <si>
    <t>S-15/4</t>
  </si>
  <si>
    <t>S-14/1</t>
  </si>
  <si>
    <t>S-14/2</t>
  </si>
  <si>
    <t>S-14/3</t>
  </si>
  <si>
    <t>S-14/4</t>
  </si>
  <si>
    <t>S-13/1</t>
  </si>
  <si>
    <t>S-13/2</t>
  </si>
  <si>
    <t>S-13/3</t>
  </si>
  <si>
    <t>S-13/4</t>
  </si>
  <si>
    <t>S-12/1</t>
  </si>
  <si>
    <t>S-12/2</t>
  </si>
  <si>
    <t>S-12/3</t>
  </si>
  <si>
    <t>S-12/4</t>
  </si>
  <si>
    <t>S-11/1</t>
  </si>
  <si>
    <t>S-11/2</t>
  </si>
  <si>
    <t>S-11/3</t>
  </si>
  <si>
    <t>S-11/4</t>
  </si>
  <si>
    <t>S-10/1</t>
  </si>
  <si>
    <t>S-10/2</t>
  </si>
  <si>
    <t>S-10/3</t>
  </si>
  <si>
    <t>S-10/4</t>
  </si>
  <si>
    <t>S-09/1</t>
  </si>
  <si>
    <t>S-09/2</t>
  </si>
  <si>
    <t>S-09/3</t>
  </si>
  <si>
    <t>S-09/4</t>
  </si>
  <si>
    <t>S-08/1</t>
  </si>
  <si>
    <t>S-08/2</t>
  </si>
  <si>
    <t>S-08/3</t>
  </si>
  <si>
    <t>S-08/4</t>
  </si>
  <si>
    <t>S-07/1</t>
  </si>
  <si>
    <t>S-07/2</t>
  </si>
  <si>
    <t>S-07/3</t>
  </si>
  <si>
    <t>S-07/4</t>
  </si>
  <si>
    <t>S-06/1</t>
  </si>
  <si>
    <t>S-06/2</t>
  </si>
  <si>
    <t>S-06/3</t>
  </si>
  <si>
    <t>S-06/4</t>
  </si>
  <si>
    <t>S-05/1</t>
  </si>
  <si>
    <t>S-05/2</t>
  </si>
  <si>
    <t>S-05/3</t>
  </si>
  <si>
    <t>S-05/4</t>
  </si>
  <si>
    <t>S-04/1</t>
  </si>
  <si>
    <t>S-04/2</t>
  </si>
  <si>
    <t>S-04/3</t>
  </si>
  <si>
    <t>S-04/4</t>
  </si>
  <si>
    <t>S-03/1</t>
  </si>
  <si>
    <t>S-03/2</t>
  </si>
  <si>
    <t>S-03/3</t>
  </si>
  <si>
    <t>S-03/4</t>
  </si>
  <si>
    <t>S-02/1</t>
  </si>
  <si>
    <t>S-02/2</t>
  </si>
  <si>
    <t>S-02/3</t>
  </si>
  <si>
    <t>S-02/4</t>
  </si>
  <si>
    <t>S-01/1</t>
  </si>
  <si>
    <t>S-01/2</t>
  </si>
  <si>
    <t>S-01/3</t>
  </si>
  <si>
    <t>S-01/4</t>
  </si>
  <si>
    <t>H-123/1</t>
  </si>
  <si>
    <t>H-123/2</t>
  </si>
  <si>
    <t>H-123/3</t>
  </si>
  <si>
    <t>H-123/4</t>
  </si>
  <si>
    <t>H-122/1</t>
  </si>
  <si>
    <t>H-122/2</t>
  </si>
  <si>
    <t>H-122/3</t>
  </si>
  <si>
    <t>H-122/4</t>
  </si>
  <si>
    <t>H-121/1</t>
  </si>
  <si>
    <t>H-121/2</t>
  </si>
  <si>
    <t>H-121/3</t>
  </si>
  <si>
    <t>H-121/4</t>
  </si>
  <si>
    <t>H-120/1</t>
  </si>
  <si>
    <t>H-120/2</t>
  </si>
  <si>
    <t>H-120/3</t>
  </si>
  <si>
    <t>H-120/4</t>
  </si>
  <si>
    <t>H-119/1</t>
  </si>
  <si>
    <t>H-119/2</t>
  </si>
  <si>
    <t>H-119/3</t>
  </si>
  <si>
    <t>H-119/4</t>
  </si>
  <si>
    <t>H-118/1</t>
  </si>
  <si>
    <t>H-118/2</t>
  </si>
  <si>
    <t>H-118/3</t>
  </si>
  <si>
    <t>H-118/4</t>
  </si>
  <si>
    <t>H-117/1</t>
  </si>
  <si>
    <t>H-117/2</t>
  </si>
  <si>
    <t>H-117/3</t>
  </si>
  <si>
    <t>H-117/4</t>
  </si>
  <si>
    <t>H-116/1</t>
  </si>
  <si>
    <t>H-116/2</t>
  </si>
  <si>
    <t>H-116/3</t>
  </si>
  <si>
    <t>H-116/4</t>
  </si>
  <si>
    <t>H-115/1</t>
  </si>
  <si>
    <t>H-115/2</t>
  </si>
  <si>
    <t>H-115/3</t>
  </si>
  <si>
    <t>H-115/4</t>
  </si>
  <si>
    <t>H-114/1</t>
  </si>
  <si>
    <t>H-114/2</t>
  </si>
  <si>
    <t>H-114/3</t>
  </si>
  <si>
    <t>H-114/4</t>
  </si>
  <si>
    <t>H-113/1</t>
  </si>
  <si>
    <t>H-113/2</t>
  </si>
  <si>
    <t>H-113/3</t>
  </si>
  <si>
    <t>H-113/4</t>
  </si>
  <si>
    <t>H-112/1</t>
  </si>
  <si>
    <t>H-112/2</t>
  </si>
  <si>
    <t>H-112/3</t>
  </si>
  <si>
    <t>H-112/4</t>
  </si>
  <si>
    <t>H-111/1</t>
  </si>
  <si>
    <t>H-111/2</t>
  </si>
  <si>
    <t>H-111/3</t>
  </si>
  <si>
    <t>H-111/4</t>
  </si>
  <si>
    <t>H-110/1</t>
  </si>
  <si>
    <t>H-110/2</t>
  </si>
  <si>
    <t>H-110/3</t>
  </si>
  <si>
    <t>H-110/4</t>
  </si>
  <si>
    <t>H-62/1</t>
  </si>
  <si>
    <t>H-62/2</t>
  </si>
  <si>
    <t>H-62/3</t>
  </si>
  <si>
    <t>H-62/4</t>
  </si>
  <si>
    <t>H-61/1</t>
  </si>
  <si>
    <t>H-61/2</t>
  </si>
  <si>
    <t>H-61/3</t>
  </si>
  <si>
    <t>H-61/4</t>
  </si>
  <si>
    <t>H-60/1</t>
  </si>
  <si>
    <t>H-60/2</t>
  </si>
  <si>
    <t>H-60/3</t>
  </si>
  <si>
    <t>H-60/4</t>
  </si>
  <si>
    <t>H-59/1</t>
  </si>
  <si>
    <t>H-59/2</t>
  </si>
  <si>
    <t>H-59/3</t>
  </si>
  <si>
    <t>H-59/4</t>
  </si>
  <si>
    <t>H-58/1</t>
  </si>
  <si>
    <t>H-58/2</t>
  </si>
  <si>
    <t>H-58/3</t>
  </si>
  <si>
    <t>H-58/4</t>
  </si>
  <si>
    <t>H-57/1</t>
  </si>
  <si>
    <t>H-57/2</t>
  </si>
  <si>
    <t>H-57/3</t>
  </si>
  <si>
    <t>H-57/4</t>
  </si>
  <si>
    <t>H-56/1</t>
  </si>
  <si>
    <t>H-56/2</t>
  </si>
  <si>
    <t>H-56/3</t>
  </si>
  <si>
    <t>H-56/4</t>
  </si>
  <si>
    <t>H-55/1</t>
  </si>
  <si>
    <t>H-55/2</t>
  </si>
  <si>
    <t>H-55/3</t>
  </si>
  <si>
    <t>H-55/4</t>
  </si>
  <si>
    <t>H-54/1</t>
  </si>
  <si>
    <t>H-54/2</t>
  </si>
  <si>
    <t>H-54/3</t>
  </si>
  <si>
    <t>H-54/4</t>
  </si>
  <si>
    <t>H-53/1</t>
  </si>
  <si>
    <t>H-53/2</t>
  </si>
  <si>
    <t>H-53/3</t>
  </si>
  <si>
    <t>H-53/4</t>
  </si>
  <si>
    <t>H-52/1</t>
  </si>
  <si>
    <t>H-52/2</t>
  </si>
  <si>
    <t>H-52/3</t>
  </si>
  <si>
    <t>H-52/4</t>
  </si>
  <si>
    <t>H-51/1</t>
  </si>
  <si>
    <t>H-51/2</t>
  </si>
  <si>
    <t>H-51/3</t>
  </si>
  <si>
    <t>H-51/4</t>
  </si>
  <si>
    <t>H-74/1</t>
  </si>
  <si>
    <t>H-74/2</t>
  </si>
  <si>
    <t>H-74/3</t>
  </si>
  <si>
    <t>H-74/4</t>
  </si>
  <si>
    <t>H-73/1</t>
  </si>
  <si>
    <t>H-73/2</t>
  </si>
  <si>
    <t>H-73/3</t>
  </si>
  <si>
    <t>H-73/4</t>
  </si>
  <si>
    <t>H-72/1</t>
  </si>
  <si>
    <t>H-72/2</t>
  </si>
  <si>
    <t>H-72/3</t>
  </si>
  <si>
    <t>H-72/4</t>
  </si>
  <si>
    <t>H-71/1</t>
  </si>
  <si>
    <t>H-71/2</t>
  </si>
  <si>
    <t>H-71/3</t>
  </si>
  <si>
    <t>H-71/4</t>
  </si>
  <si>
    <t>H-70/1</t>
  </si>
  <si>
    <t>H-70/2</t>
  </si>
  <si>
    <t>H-70/3</t>
  </si>
  <si>
    <t>H-70/4</t>
  </si>
  <si>
    <t>H-69/1</t>
  </si>
  <si>
    <t>H-69/2</t>
  </si>
  <si>
    <t>H-69/3</t>
  </si>
  <si>
    <t>H-69/4</t>
  </si>
  <si>
    <t>H-68/1</t>
  </si>
  <si>
    <t>H-68/2</t>
  </si>
  <si>
    <t>H-68/3</t>
  </si>
  <si>
    <t>H-68/4</t>
  </si>
  <si>
    <t>H-67/1</t>
  </si>
  <si>
    <t>H-67/2</t>
  </si>
  <si>
    <t>H-67/3</t>
  </si>
  <si>
    <t>H-67/4</t>
  </si>
  <si>
    <t>H-66/1</t>
  </si>
  <si>
    <t>H-66/2</t>
  </si>
  <si>
    <t>H-66/3</t>
  </si>
  <si>
    <t>H-66/4</t>
  </si>
  <si>
    <t>H-65/1</t>
  </si>
  <si>
    <t>H-65/2</t>
  </si>
  <si>
    <t>H-65/3</t>
  </si>
  <si>
    <t>H-65/4</t>
  </si>
  <si>
    <t>H-64/1</t>
  </si>
  <si>
    <t>H-64/2</t>
  </si>
  <si>
    <t>H-64/3</t>
  </si>
  <si>
    <t>H-64/4</t>
  </si>
  <si>
    <t>H-63/1</t>
  </si>
  <si>
    <t>H-63/2</t>
  </si>
  <si>
    <t>H-63/3</t>
  </si>
  <si>
    <t>H-63/4</t>
  </si>
  <si>
    <t>H-90/1</t>
  </si>
  <si>
    <t>H-90/2</t>
  </si>
  <si>
    <t>H-90/3</t>
  </si>
  <si>
    <t>H-90/4</t>
  </si>
  <si>
    <t>H-91/1</t>
  </si>
  <si>
    <t>H-91/2</t>
  </si>
  <si>
    <t>H-91/3</t>
  </si>
  <si>
    <t>H-91/4</t>
  </si>
  <si>
    <t>H-92/1</t>
  </si>
  <si>
    <t>H-92/2</t>
  </si>
  <si>
    <t>H-92/3</t>
  </si>
  <si>
    <t>H-92/4</t>
  </si>
  <si>
    <t>H-93/1</t>
  </si>
  <si>
    <t>H-93/2</t>
  </si>
  <si>
    <t>H-93/3</t>
  </si>
  <si>
    <t>H-93/4</t>
  </si>
  <si>
    <t>H-94/1</t>
  </si>
  <si>
    <t>H-94/2</t>
  </si>
  <si>
    <t>H-94/3</t>
  </si>
  <si>
    <t>H-94/4</t>
  </si>
  <si>
    <t>H-95/1</t>
  </si>
  <si>
    <t>H-95/2</t>
  </si>
  <si>
    <t>H-95/3</t>
  </si>
  <si>
    <t>H-95/4</t>
  </si>
  <si>
    <t>H-96/1</t>
  </si>
  <si>
    <t>H-96/2</t>
  </si>
  <si>
    <t>H-96/3</t>
  </si>
  <si>
    <t>H-96/4</t>
  </si>
  <si>
    <t>H-97/1</t>
  </si>
  <si>
    <t>H-97/2</t>
  </si>
  <si>
    <t>H-97/3</t>
  </si>
  <si>
    <t>H-97/4</t>
  </si>
  <si>
    <t>H-98/1</t>
  </si>
  <si>
    <t>H-98/2</t>
  </si>
  <si>
    <t>H-98/3</t>
  </si>
  <si>
    <t>H-98/4</t>
  </si>
  <si>
    <t>H-99/1</t>
  </si>
  <si>
    <t>H-99/2</t>
  </si>
  <si>
    <t>H-99/3</t>
  </si>
  <si>
    <t>H-99/4</t>
  </si>
  <si>
    <t>H-100/1</t>
  </si>
  <si>
    <t>H-100/2</t>
  </si>
  <si>
    <t>H-100/3</t>
  </si>
  <si>
    <t>H-100/4</t>
  </si>
  <si>
    <t>H-101/1</t>
  </si>
  <si>
    <t>H-101/2</t>
  </si>
  <si>
    <t>H-101/3</t>
  </si>
  <si>
    <t>H-101/4</t>
  </si>
  <si>
    <t>H-78/1</t>
  </si>
  <si>
    <t>H-78/2</t>
  </si>
  <si>
    <t>H-78/3</t>
  </si>
  <si>
    <t>H-78/4</t>
  </si>
  <si>
    <t>H-79/1</t>
  </si>
  <si>
    <t>H-79/2</t>
  </si>
  <si>
    <t>H-79/3</t>
  </si>
  <si>
    <t>H-79/4</t>
  </si>
  <si>
    <t>H-80/1</t>
  </si>
  <si>
    <t>H-80/2</t>
  </si>
  <si>
    <t>H-80/3</t>
  </si>
  <si>
    <t>H-80/4</t>
  </si>
  <si>
    <t>H-81/1</t>
  </si>
  <si>
    <t>H-81/2</t>
  </si>
  <si>
    <t>H-81/3</t>
  </si>
  <si>
    <t>H-81/4</t>
  </si>
  <si>
    <t>H-82/1</t>
  </si>
  <si>
    <t>H-82/2</t>
  </si>
  <si>
    <t>H-82/3</t>
  </si>
  <si>
    <t>H-82/4</t>
  </si>
  <si>
    <t>H-83/1</t>
  </si>
  <si>
    <t>H-83/2</t>
  </si>
  <si>
    <t>H-83/3</t>
  </si>
  <si>
    <t>H-83/4</t>
  </si>
  <si>
    <t>H-84/1</t>
  </si>
  <si>
    <t>H-84/2</t>
  </si>
  <si>
    <t>H-84/3</t>
  </si>
  <si>
    <t>H-84/4</t>
  </si>
  <si>
    <t>H-85/1</t>
  </si>
  <si>
    <t>H-85/2</t>
  </si>
  <si>
    <t>H-85/3</t>
  </si>
  <si>
    <t>H-85/4</t>
  </si>
  <si>
    <t>H-86/1</t>
  </si>
  <si>
    <t>H-86/2</t>
  </si>
  <si>
    <t>H-86/3</t>
  </si>
  <si>
    <t>H-86/4</t>
  </si>
  <si>
    <t>H-87/1</t>
  </si>
  <si>
    <t>H-87/2</t>
  </si>
  <si>
    <t>H-87/3</t>
  </si>
  <si>
    <t>H-87/4</t>
  </si>
  <si>
    <t>H-88/1</t>
  </si>
  <si>
    <t>H-88/2</t>
  </si>
  <si>
    <t>H-88/3</t>
  </si>
  <si>
    <t>H-88/4</t>
  </si>
  <si>
    <t>H-89/1</t>
  </si>
  <si>
    <t>H-89/2</t>
  </si>
  <si>
    <t>H-89/3</t>
  </si>
  <si>
    <t>H-89/4</t>
  </si>
  <si>
    <t>H-106/1</t>
  </si>
  <si>
    <t>H-106/2</t>
  </si>
  <si>
    <t>H-106/3</t>
  </si>
  <si>
    <t>H-106/4</t>
  </si>
  <si>
    <t>H-107/1</t>
  </si>
  <si>
    <t>H-107/2</t>
  </si>
  <si>
    <t>H-107/3</t>
  </si>
  <si>
    <t>H-107/4</t>
  </si>
  <si>
    <t>H-108/1</t>
  </si>
  <si>
    <t>H-108/2</t>
  </si>
  <si>
    <t>H-108/3</t>
  </si>
  <si>
    <t>H-108/4</t>
  </si>
  <si>
    <t>H-109/1</t>
  </si>
  <si>
    <t>H-109/2</t>
  </si>
  <si>
    <t>H-109/3</t>
  </si>
  <si>
    <t>H-109/4</t>
  </si>
  <si>
    <t>H-102/1</t>
  </si>
  <si>
    <t>H-102/2</t>
  </si>
  <si>
    <t>H-102/3</t>
  </si>
  <si>
    <t>H-102/4</t>
  </si>
  <si>
    <t>H-103/1</t>
  </si>
  <si>
    <t>H-103/2</t>
  </si>
  <si>
    <t>H-103/3</t>
  </si>
  <si>
    <t>H-103/4</t>
  </si>
  <si>
    <t>H-104/1</t>
  </si>
  <si>
    <t>H-104/2</t>
  </si>
  <si>
    <t>H-104/3</t>
  </si>
  <si>
    <t>H-104/4</t>
  </si>
  <si>
    <t>H-105/1</t>
  </si>
  <si>
    <t>H-105/2</t>
  </si>
  <si>
    <t>H-105/3</t>
  </si>
  <si>
    <t>H-105/4</t>
  </si>
  <si>
    <t>Plot No.</t>
  </si>
  <si>
    <t>Carpet Area
(in Sq.ft.)</t>
  </si>
  <si>
    <t>Saleable Area
(in Sq.ft.)</t>
  </si>
  <si>
    <t>S.no.</t>
  </si>
  <si>
    <t>Plot Area
(in Sqm)</t>
  </si>
  <si>
    <t>M3M SOULITUDE - SECTOR-89 - INVENTORY - FLOORS</t>
  </si>
  <si>
    <t>Inventory-M3M Soulitude</t>
  </si>
  <si>
    <t>Rs.6,950/- per sq.ft. on Saleable area</t>
  </si>
  <si>
    <t>Rs.6,700/- per sq.ft. on Saleable area</t>
  </si>
  <si>
    <t>Sum of Rs.6,700/- per sq.ft. on Saleable area</t>
  </si>
  <si>
    <t>Sum of Rs.6,950/- per sq.ft. on Saleable area</t>
  </si>
  <si>
    <t>No. of Units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</si>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</sst>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00"/>
    <numFmt numFmtId="167" formatCode="_(* #,##0_);_(* \(#,##0\);_(* &quot;-&quot;??_);_(@_)"/>
    <numFmt numFmtId="168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66" fontId="2" fillId="0" borderId="1" xfId="0" applyNumberFormat="1" applyFont="1" applyBorder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Border="1"/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0" fillId="0" borderId="13" xfId="0" applyBorder="1" applyAlignment="1">
      <alignment vertical="top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4" fontId="0" fillId="0" borderId="0" xfId="0" applyNumberFormat="1"/>
    <xf numFmtId="0" fontId="23" fillId="0" borderId="0" xfId="2"/>
    <xf numFmtId="4" fontId="23" fillId="0" borderId="0" xfId="2" applyNumberFormat="1"/>
    <xf numFmtId="0" fontId="19" fillId="0" borderId="1" xfId="2" applyFont="1" applyBorder="1" applyAlignment="1">
      <alignment horizontal="left" vertical="center"/>
    </xf>
    <xf numFmtId="0" fontId="23" fillId="0" borderId="1" xfId="2" applyBorder="1"/>
    <xf numFmtId="0" fontId="18" fillId="0" borderId="1" xfId="2" applyFont="1" applyBorder="1" applyAlignment="1">
      <alignment horizontal="left" vertical="center"/>
    </xf>
    <xf numFmtId="4" fontId="24" fillId="3" borderId="1" xfId="2" applyNumberFormat="1" applyFont="1" applyFill="1" applyBorder="1"/>
    <xf numFmtId="4" fontId="23" fillId="0" borderId="1" xfId="2" applyNumberFormat="1" applyBorder="1"/>
    <xf numFmtId="0" fontId="23" fillId="0" borderId="15" xfId="2" applyBorder="1"/>
    <xf numFmtId="0" fontId="24" fillId="5" borderId="1" xfId="2" applyFont="1" applyFill="1" applyBorder="1"/>
    <xf numFmtId="0" fontId="23" fillId="0" borderId="14" xfId="2" applyBorder="1"/>
    <xf numFmtId="0" fontId="23" fillId="0" borderId="14" xfId="2" pivotButton="1" applyBorder="1"/>
    <xf numFmtId="0" fontId="23" fillId="0" borderId="16" xfId="2" applyBorder="1" applyAlignment="1">
      <alignment horizontal="center"/>
    </xf>
    <xf numFmtId="0" fontId="23" fillId="0" borderId="3" xfId="2" applyBorder="1" applyAlignment="1">
      <alignment horizontal="center"/>
    </xf>
    <xf numFmtId="0" fontId="23" fillId="0" borderId="3" xfId="2" applyBorder="1" applyAlignment="1">
      <alignment vertical="center"/>
    </xf>
    <xf numFmtId="0" fontId="23" fillId="0" borderId="1" xfId="2" applyBorder="1" applyAlignment="1">
      <alignment horizontal="center"/>
    </xf>
    <xf numFmtId="0" fontId="23" fillId="0" borderId="1" xfId="2" applyBorder="1" applyAlignment="1">
      <alignment vertical="center"/>
    </xf>
    <xf numFmtId="0" fontId="23" fillId="0" borderId="17" xfId="2" applyBorder="1" applyAlignment="1">
      <alignment horizontal="center"/>
    </xf>
    <xf numFmtId="0" fontId="23" fillId="0" borderId="1" xfId="2" applyFill="1" applyBorder="1" applyAlignment="1">
      <alignment horizontal="center" vertical="center"/>
    </xf>
    <xf numFmtId="0" fontId="23" fillId="0" borderId="1" xfId="2" applyFill="1" applyBorder="1" applyAlignment="1">
      <alignment vertical="center"/>
    </xf>
    <xf numFmtId="0" fontId="23" fillId="0" borderId="2" xfId="2" applyFill="1" applyBorder="1" applyAlignment="1">
      <alignment vertical="center"/>
    </xf>
    <xf numFmtId="0" fontId="23" fillId="6" borderId="1" xfId="2" applyFill="1" applyBorder="1" applyAlignment="1">
      <alignment horizontal="center"/>
    </xf>
    <xf numFmtId="0" fontId="23" fillId="6" borderId="1" xfId="2" applyFill="1" applyBorder="1" applyAlignment="1">
      <alignment horizontal="center" vertical="center"/>
    </xf>
    <xf numFmtId="0" fontId="23" fillId="6" borderId="1" xfId="2" applyFill="1" applyBorder="1" applyAlignment="1">
      <alignment vertical="center"/>
    </xf>
    <xf numFmtId="0" fontId="23" fillId="0" borderId="1" xfId="2" applyFill="1" applyBorder="1" applyAlignment="1">
      <alignment horizontal="center"/>
    </xf>
    <xf numFmtId="0" fontId="23" fillId="7" borderId="0" xfId="2" applyFill="1"/>
    <xf numFmtId="0" fontId="23" fillId="0" borderId="17" xfId="2" applyFill="1" applyBorder="1" applyAlignment="1">
      <alignment horizontal="center"/>
    </xf>
    <xf numFmtId="0" fontId="23" fillId="6" borderId="1" xfId="2" applyFont="1" applyFill="1" applyBorder="1" applyAlignment="1">
      <alignment horizontal="center"/>
    </xf>
    <xf numFmtId="0" fontId="23" fillId="6" borderId="1" xfId="2" applyFont="1" applyFill="1" applyBorder="1" applyAlignment="1">
      <alignment vertical="center"/>
    </xf>
    <xf numFmtId="0" fontId="23" fillId="6" borderId="2" xfId="2" applyFill="1" applyBorder="1" applyAlignment="1">
      <alignment vertical="center"/>
    </xf>
    <xf numFmtId="0" fontId="23" fillId="0" borderId="16" xfId="2" applyFill="1" applyBorder="1" applyAlignment="1">
      <alignment horizontal="center"/>
    </xf>
    <xf numFmtId="0" fontId="23" fillId="6" borderId="16" xfId="2" applyFill="1" applyBorder="1" applyAlignment="1">
      <alignment horizontal="center"/>
    </xf>
    <xf numFmtId="0" fontId="23" fillId="6" borderId="3" xfId="2" applyFill="1" applyBorder="1" applyAlignment="1">
      <alignment horizontal="center"/>
    </xf>
    <xf numFmtId="0" fontId="23" fillId="6" borderId="3" xfId="2" applyFill="1" applyBorder="1" applyAlignment="1">
      <alignment vertical="center"/>
    </xf>
    <xf numFmtId="0" fontId="23" fillId="0" borderId="4" xfId="2" applyBorder="1" applyAlignment="1">
      <alignment horizontal="center"/>
    </xf>
    <xf numFmtId="0" fontId="23" fillId="6" borderId="17" xfId="2" applyFill="1" applyBorder="1" applyAlignment="1">
      <alignment horizontal="center"/>
    </xf>
    <xf numFmtId="0" fontId="23" fillId="0" borderId="18" xfId="2" applyFill="1" applyBorder="1" applyAlignment="1">
      <alignment vertical="center"/>
    </xf>
    <xf numFmtId="0" fontId="23" fillId="0" borderId="1" xfId="2" applyBorder="1" applyAlignment="1">
      <alignment horizontal="center" vertical="center"/>
    </xf>
    <xf numFmtId="0" fontId="23" fillId="0" borderId="0" xfId="2" applyAlignment="1">
      <alignment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/>
    </xf>
    <xf numFmtId="3" fontId="23" fillId="0" borderId="1" xfId="2" applyNumberFormat="1" applyBorder="1"/>
    <xf numFmtId="0" fontId="24" fillId="4" borderId="1" xfId="2" applyFont="1" applyFill="1" applyBorder="1" applyAlignment="1">
      <alignment horizontal="center" vertical="center" wrapText="1"/>
    </xf>
    <xf numFmtId="0" fontId="23" fillId="0" borderId="0" xfId="2" applyAlignment="1">
      <alignment horizontal="center" vertical="center" wrapText="1"/>
    </xf>
    <xf numFmtId="0" fontId="23" fillId="0" borderId="1" xfId="2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3" fontId="23" fillId="0" borderId="2" xfId="2" applyNumberFormat="1" applyBorder="1"/>
    <xf numFmtId="3" fontId="24" fillId="3" borderId="19" xfId="2" applyNumberFormat="1" applyFont="1" applyFill="1" applyBorder="1"/>
    <xf numFmtId="0" fontId="18" fillId="0" borderId="1" xfId="2" applyFont="1" applyBorder="1" applyAlignment="1">
      <alignment horizontal="center" vertical="center"/>
    </xf>
    <xf numFmtId="3" fontId="24" fillId="3" borderId="5" xfId="2" applyNumberFormat="1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left" vertical="center"/>
    </xf>
    <xf numFmtId="3" fontId="23" fillId="0" borderId="1" xfId="2" applyNumberFormat="1" applyBorder="1" applyAlignment="1">
      <alignment vertical="center"/>
    </xf>
    <xf numFmtId="3" fontId="23" fillId="0" borderId="2" xfId="2" applyNumberFormat="1" applyBorder="1" applyAlignment="1">
      <alignment vertical="center"/>
    </xf>
    <xf numFmtId="3" fontId="24" fillId="3" borderId="1" xfId="2" applyNumberFormat="1" applyFont="1" applyFill="1" applyBorder="1" applyAlignment="1">
      <alignment vertical="center"/>
    </xf>
    <xf numFmtId="3" fontId="24" fillId="3" borderId="5" xfId="2" applyNumberFormat="1" applyFont="1" applyFill="1" applyBorder="1" applyAlignment="1">
      <alignment vertical="center"/>
    </xf>
    <xf numFmtId="3" fontId="24" fillId="3" borderId="19" xfId="2" applyNumberFormat="1" applyFont="1" applyFill="1" applyBorder="1" applyAlignment="1">
      <alignment vertical="center"/>
    </xf>
    <xf numFmtId="4" fontId="24" fillId="3" borderId="1" xfId="2" applyNumberFormat="1" applyFont="1" applyFill="1" applyBorder="1" applyAlignment="1">
      <alignment vertical="center"/>
    </xf>
    <xf numFmtId="168" fontId="0" fillId="0" borderId="0" xfId="3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8" fontId="0" fillId="2" borderId="0" xfId="3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0" xfId="3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7" fontId="19" fillId="0" borderId="1" xfId="1" applyNumberFormat="1" applyFont="1" applyBorder="1" applyAlignment="1">
      <alignment horizontal="right" vertical="center"/>
    </xf>
    <xf numFmtId="167" fontId="19" fillId="0" borderId="1" xfId="1" applyNumberFormat="1" applyFont="1" applyFill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167" fontId="20" fillId="0" borderId="1" xfId="1" applyNumberFormat="1" applyFont="1" applyBorder="1" applyAlignment="1">
      <alignment horizontal="right" vertical="center"/>
    </xf>
    <xf numFmtId="0" fontId="25" fillId="0" borderId="0" xfId="0" applyFont="1"/>
    <xf numFmtId="0" fontId="27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2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23" fillId="0" borderId="0" xfId="2" applyAlignment="1">
      <alignment horizontal="center"/>
    </xf>
    <xf numFmtId="4" fontId="0" fillId="0" borderId="0" xfId="0" applyNumberFormat="1" applyAlignment="1">
      <alignment horizontal="center"/>
    </xf>
    <xf numFmtId="4" fontId="9" fillId="9" borderId="0" xfId="0" applyNumberFormat="1" applyFont="1" applyFill="1"/>
    <xf numFmtId="4" fontId="28" fillId="9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9" fontId="0" fillId="10" borderId="1" xfId="0" quotePrefix="1" applyNumberFormat="1" applyFill="1" applyBorder="1" applyAlignment="1">
      <alignment horizontal="center" vertical="center"/>
    </xf>
    <xf numFmtId="1" fontId="29" fillId="11" borderId="1" xfId="0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9" fontId="0" fillId="10" borderId="3" xfId="0" quotePrefix="1" applyNumberForma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1" fontId="29" fillId="11" borderId="3" xfId="0" applyNumberFormat="1" applyFont="1" applyFill="1" applyBorder="1" applyAlignment="1">
      <alignment horizontal="center" vertical="center"/>
    </xf>
    <xf numFmtId="49" fontId="0" fillId="10" borderId="24" xfId="0" quotePrefix="1" applyNumberFormat="1" applyFill="1" applyBorder="1" applyAlignment="1">
      <alignment horizontal="center" vertical="center"/>
    </xf>
    <xf numFmtId="0" fontId="29" fillId="10" borderId="24" xfId="0" applyFont="1" applyFill="1" applyBorder="1" applyAlignment="1">
      <alignment horizontal="center" vertical="center"/>
    </xf>
    <xf numFmtId="1" fontId="29" fillId="11" borderId="24" xfId="0" applyNumberFormat="1" applyFont="1" applyFill="1" applyBorder="1" applyAlignment="1">
      <alignment horizontal="center" vertical="center"/>
    </xf>
    <xf numFmtId="0" fontId="29" fillId="12" borderId="24" xfId="0" applyFont="1" applyFill="1" applyBorder="1" applyAlignment="1">
      <alignment horizontal="center" vertical="center"/>
    </xf>
    <xf numFmtId="49" fontId="0" fillId="10" borderId="22" xfId="0" quotePrefix="1" applyNumberForma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/>
    </xf>
    <xf numFmtId="1" fontId="29" fillId="11" borderId="22" xfId="0" applyNumberFormat="1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9" fontId="0" fillId="10" borderId="2" xfId="0" quotePrefix="1" applyNumberForma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1" fontId="29" fillId="11" borderId="2" xfId="0" applyNumberFormat="1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0" fillId="13" borderId="1" xfId="0" applyFont="1" applyFill="1" applyBorder="1" applyAlignment="1">
      <alignment horizontal="centerContinuous"/>
    </xf>
    <xf numFmtId="0" fontId="25" fillId="13" borderId="1" xfId="0" applyFont="1" applyFill="1" applyBorder="1" applyAlignment="1">
      <alignment horizontal="center" vertical="center" wrapText="1"/>
    </xf>
    <xf numFmtId="1" fontId="25" fillId="13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 wrapText="1"/>
    </xf>
    <xf numFmtId="1" fontId="25" fillId="14" borderId="1" xfId="0" applyNumberFormat="1" applyFont="1" applyFill="1" applyBorder="1" applyAlignment="1">
      <alignment horizontal="center" vertical="center" wrapText="1"/>
    </xf>
    <xf numFmtId="44" fontId="0" fillId="0" borderId="1" xfId="4" applyFont="1" applyFill="1" applyBorder="1"/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9" fillId="12" borderId="2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31" fillId="15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14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 vertical="center" wrapText="1"/>
    </xf>
    <xf numFmtId="44" fontId="17" fillId="11" borderId="1" xfId="0" applyNumberFormat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center"/>
    </xf>
    <xf numFmtId="0" fontId="25" fillId="14" borderId="0" xfId="0" applyFont="1" applyFill="1" applyBorder="1" applyAlignment="1">
      <alignment horizontal="center" vertical="center" wrapText="1"/>
    </xf>
    <xf numFmtId="44" fontId="0" fillId="0" borderId="0" xfId="4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/>
    </xf>
    <xf numFmtId="0" fontId="15" fillId="14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3" xr:uid="{00000000-0005-0000-0000-000001000000}"/>
    <cellStyle name="Currency" xfId="4" builtinId="4"/>
    <cellStyle name="Normal" xfId="0" builtinId="0"/>
    <cellStyle name="Normal 2" xfId="2" xr:uid="{00000000-0005-0000-0000-000003000000}"/>
  </cellStyles>
  <dxfs count="14556"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alignment horizontal="general"/>
    </dxf>
    <dxf>
      <alignment horizontal="center"/>
    </dxf>
    <dxf>
      <alignment vertical="bottom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Users\aman.tanwar\AppData\Local\Microsoft\Windows\INetCache\Content.Outlook\64FG3BD1\Plot%20Position%20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PROJECTS\SECTOR-89%20FLOORS%20DOCUMENTS%20FOR%20APF\M3M%20SOLITUDE%20-%20SECTOR-89%20INVENTORY\18.%20DDJAY%20Sec'89\Model%20Floors\4.%20Plots%20List%20DDJAY%20Sec'89%20(For%20Work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Unit No.</v>
          </cell>
          <cell r="C1" t="str">
            <v>FLOOR NO.</v>
          </cell>
          <cell r="D1" t="str">
            <v>PLOT RETAINED</v>
          </cell>
          <cell r="E1" t="str">
            <v>Company</v>
          </cell>
          <cell r="F1" t="str">
            <v>As per Demarcation</v>
          </cell>
          <cell r="G1" t="str">
            <v>Length</v>
          </cell>
          <cell r="H1" t="str">
            <v>Width</v>
          </cell>
          <cell r="I1" t="str">
            <v>Area</v>
          </cell>
          <cell r="J1" t="str">
            <v>Location</v>
          </cell>
        </row>
        <row r="2">
          <cell r="B2" t="str">
            <v>A-99</v>
          </cell>
          <cell r="C2" t="str">
            <v>A-99-01</v>
          </cell>
          <cell r="D2" t="str">
            <v>Retained</v>
          </cell>
          <cell r="E2" t="str">
            <v>M3M</v>
          </cell>
          <cell r="F2" t="str">
            <v>Released</v>
          </cell>
          <cell r="G2">
            <v>15.3</v>
          </cell>
          <cell r="H2">
            <v>8.5</v>
          </cell>
          <cell r="I2">
            <v>130.05000000000001</v>
          </cell>
          <cell r="J2" t="str">
            <v>LEFT/ RIGHT</v>
          </cell>
        </row>
        <row r="3">
          <cell r="B3" t="str">
            <v>A-98</v>
          </cell>
          <cell r="C3" t="str">
            <v>A-98-01</v>
          </cell>
          <cell r="D3" t="str">
            <v>Retained</v>
          </cell>
          <cell r="E3" t="str">
            <v>M3M</v>
          </cell>
          <cell r="F3" t="str">
            <v>Released</v>
          </cell>
          <cell r="G3">
            <v>15.3</v>
          </cell>
          <cell r="H3">
            <v>8.5</v>
          </cell>
          <cell r="I3">
            <v>130.05000000000001</v>
          </cell>
          <cell r="J3" t="str">
            <v>LEFT/ RIGHT</v>
          </cell>
        </row>
        <row r="4">
          <cell r="B4" t="str">
            <v>A-97</v>
          </cell>
          <cell r="C4" t="str">
            <v>A-97-01</v>
          </cell>
          <cell r="D4" t="str">
            <v>Retained</v>
          </cell>
          <cell r="E4" t="str">
            <v>M3M</v>
          </cell>
          <cell r="F4" t="str">
            <v>Released</v>
          </cell>
          <cell r="G4">
            <v>15.3</v>
          </cell>
          <cell r="H4">
            <v>8.5</v>
          </cell>
          <cell r="I4">
            <v>130.05000000000001</v>
          </cell>
          <cell r="J4" t="str">
            <v>LEFT/ RIGHT</v>
          </cell>
        </row>
        <row r="5">
          <cell r="B5" t="str">
            <v>A-96</v>
          </cell>
          <cell r="C5" t="str">
            <v>A-96-01</v>
          </cell>
          <cell r="D5" t="str">
            <v>Retained</v>
          </cell>
          <cell r="E5" t="str">
            <v>M3M</v>
          </cell>
          <cell r="F5" t="str">
            <v>Released</v>
          </cell>
          <cell r="G5">
            <v>15.3</v>
          </cell>
          <cell r="H5">
            <v>8.5</v>
          </cell>
          <cell r="I5">
            <v>130.05000000000001</v>
          </cell>
          <cell r="J5" t="str">
            <v>LEFT/ RIGHT</v>
          </cell>
        </row>
        <row r="6">
          <cell r="B6" t="str">
            <v>A-95</v>
          </cell>
          <cell r="C6" t="str">
            <v>A-95-01</v>
          </cell>
          <cell r="D6" t="str">
            <v>Retained</v>
          </cell>
          <cell r="E6" t="str">
            <v>M3M</v>
          </cell>
          <cell r="F6" t="str">
            <v>Released</v>
          </cell>
          <cell r="G6">
            <v>15.3</v>
          </cell>
          <cell r="H6">
            <v>8.5</v>
          </cell>
          <cell r="I6">
            <v>130.05000000000001</v>
          </cell>
          <cell r="J6" t="str">
            <v>LEFT CORNER/RIGHT CORNER</v>
          </cell>
        </row>
        <row r="7">
          <cell r="B7" t="str">
            <v>A-94</v>
          </cell>
          <cell r="C7" t="str">
            <v>A-94-01</v>
          </cell>
          <cell r="D7" t="str">
            <v>Retained</v>
          </cell>
          <cell r="E7" t="str">
            <v>M3M</v>
          </cell>
          <cell r="F7" t="str">
            <v>Frozen</v>
          </cell>
          <cell r="G7">
            <v>15.3</v>
          </cell>
          <cell r="H7">
            <v>8.5</v>
          </cell>
          <cell r="I7">
            <v>130.05000000000001</v>
          </cell>
          <cell r="J7" t="str">
            <v>LEFT CORNER/RIGHT CORNER</v>
          </cell>
        </row>
        <row r="8">
          <cell r="B8" t="str">
            <v>A-93</v>
          </cell>
          <cell r="C8" t="str">
            <v>A-93-01</v>
          </cell>
          <cell r="D8" t="str">
            <v>Retained</v>
          </cell>
          <cell r="E8" t="str">
            <v>M3M</v>
          </cell>
          <cell r="F8" t="str">
            <v>Frozen</v>
          </cell>
          <cell r="G8">
            <v>15.3</v>
          </cell>
          <cell r="H8">
            <v>8.5</v>
          </cell>
          <cell r="I8">
            <v>130.05000000000001</v>
          </cell>
          <cell r="J8" t="str">
            <v>LEFT/ RIGHT</v>
          </cell>
        </row>
        <row r="9">
          <cell r="B9" t="str">
            <v>A-92</v>
          </cell>
          <cell r="C9" t="str">
            <v>A-92-01</v>
          </cell>
          <cell r="D9" t="str">
            <v>Retained</v>
          </cell>
          <cell r="E9" t="str">
            <v>M3M</v>
          </cell>
          <cell r="F9" t="str">
            <v>Frozen</v>
          </cell>
          <cell r="G9">
            <v>15.3</v>
          </cell>
          <cell r="H9">
            <v>8.5</v>
          </cell>
          <cell r="I9">
            <v>130.05000000000001</v>
          </cell>
          <cell r="J9" t="str">
            <v>LEFT CORNER/RIGHT CORNER</v>
          </cell>
        </row>
        <row r="10">
          <cell r="B10" t="str">
            <v>A-91</v>
          </cell>
          <cell r="C10" t="str">
            <v>A-91-01</v>
          </cell>
          <cell r="D10" t="str">
            <v>Retained</v>
          </cell>
          <cell r="E10" t="str">
            <v>M3M</v>
          </cell>
          <cell r="F10" t="str">
            <v>Frozen</v>
          </cell>
          <cell r="G10">
            <v>15.3</v>
          </cell>
          <cell r="H10">
            <v>8.5</v>
          </cell>
          <cell r="I10">
            <v>130.05000000000001</v>
          </cell>
          <cell r="J10" t="str">
            <v>LEFT CORNER/RIGHT CORNER</v>
          </cell>
        </row>
        <row r="11">
          <cell r="B11" t="str">
            <v>A-90</v>
          </cell>
          <cell r="C11" t="str">
            <v>A-90-01</v>
          </cell>
          <cell r="D11" t="str">
            <v>Retained</v>
          </cell>
          <cell r="E11" t="str">
            <v>M3M</v>
          </cell>
          <cell r="F11" t="str">
            <v>Frozen</v>
          </cell>
          <cell r="G11">
            <v>15.3</v>
          </cell>
          <cell r="H11">
            <v>8.5</v>
          </cell>
          <cell r="I11">
            <v>130.05000000000001</v>
          </cell>
          <cell r="J11" t="str">
            <v>LEFT/ RIGHT</v>
          </cell>
        </row>
        <row r="12">
          <cell r="B12" t="str">
            <v>A-9</v>
          </cell>
          <cell r="C12" t="str">
            <v>A-9-01</v>
          </cell>
          <cell r="D12" t="str">
            <v>Retained</v>
          </cell>
          <cell r="E12" t="str">
            <v>M3M</v>
          </cell>
          <cell r="F12" t="str">
            <v>Released</v>
          </cell>
          <cell r="G12">
            <v>15.3</v>
          </cell>
          <cell r="H12">
            <v>8.5</v>
          </cell>
          <cell r="I12">
            <v>130.05000000000001</v>
          </cell>
          <cell r="J12" t="str">
            <v>LEFT/ RIGHT</v>
          </cell>
        </row>
        <row r="13">
          <cell r="B13" t="str">
            <v>A-89</v>
          </cell>
          <cell r="C13" t="str">
            <v>A-89-01</v>
          </cell>
          <cell r="D13" t="str">
            <v>Retained</v>
          </cell>
          <cell r="E13" t="str">
            <v>M3M</v>
          </cell>
          <cell r="F13" t="str">
            <v>Frozen</v>
          </cell>
          <cell r="G13">
            <v>15.3</v>
          </cell>
          <cell r="H13">
            <v>8.5</v>
          </cell>
          <cell r="I13">
            <v>130.05000000000001</v>
          </cell>
          <cell r="J13" t="str">
            <v>LEFT CORNER/RIGHT CORNER</v>
          </cell>
        </row>
        <row r="14">
          <cell r="B14" t="str">
            <v>A-88</v>
          </cell>
          <cell r="C14" t="str">
            <v>A-88-01</v>
          </cell>
          <cell r="D14" t="str">
            <v>Retained</v>
          </cell>
          <cell r="E14" t="str">
            <v>M3M</v>
          </cell>
          <cell r="F14" t="str">
            <v>Frozen</v>
          </cell>
          <cell r="G14">
            <v>15.3</v>
          </cell>
          <cell r="H14">
            <v>8.5</v>
          </cell>
          <cell r="I14">
            <v>130.05000000000001</v>
          </cell>
          <cell r="J14" t="str">
            <v>LEFT CORNER/RIGHT CORNER</v>
          </cell>
        </row>
        <row r="15">
          <cell r="B15" t="str">
            <v>A-87</v>
          </cell>
          <cell r="C15" t="str">
            <v>A-87-01</v>
          </cell>
          <cell r="D15" t="str">
            <v>Retained</v>
          </cell>
          <cell r="E15" t="str">
            <v>M3M</v>
          </cell>
          <cell r="F15" t="str">
            <v>Frozen</v>
          </cell>
          <cell r="G15">
            <v>15.3</v>
          </cell>
          <cell r="H15">
            <v>8.5</v>
          </cell>
          <cell r="I15">
            <v>130.05000000000001</v>
          </cell>
          <cell r="J15" t="str">
            <v>LEFT CORNER/RIGHT CORNER</v>
          </cell>
        </row>
        <row r="16">
          <cell r="B16" t="str">
            <v>A-86</v>
          </cell>
          <cell r="C16" t="str">
            <v>A-86-01</v>
          </cell>
          <cell r="D16" t="str">
            <v>Retained</v>
          </cell>
          <cell r="E16" t="str">
            <v>M3M</v>
          </cell>
          <cell r="F16" t="str">
            <v>Frozen</v>
          </cell>
          <cell r="G16">
            <v>15.3</v>
          </cell>
          <cell r="H16">
            <v>8.5</v>
          </cell>
          <cell r="I16">
            <v>130.05000000000001</v>
          </cell>
          <cell r="J16" t="str">
            <v>LEFT CORNER/RIGHT CORNER</v>
          </cell>
        </row>
        <row r="17">
          <cell r="B17" t="str">
            <v>A-85</v>
          </cell>
          <cell r="C17" t="str">
            <v>A-85-01</v>
          </cell>
          <cell r="D17" t="str">
            <v>Retained</v>
          </cell>
          <cell r="E17" t="str">
            <v>M3M</v>
          </cell>
          <cell r="F17" t="str">
            <v>Frozen</v>
          </cell>
          <cell r="G17">
            <v>15.3</v>
          </cell>
          <cell r="H17">
            <v>8.5</v>
          </cell>
          <cell r="I17">
            <v>130.05000000000001</v>
          </cell>
          <cell r="J17" t="str">
            <v>LEFT CORNER/RIGHT CORNER</v>
          </cell>
        </row>
        <row r="18">
          <cell r="B18" t="str">
            <v>A-84</v>
          </cell>
          <cell r="C18" t="str">
            <v>A-84-01</v>
          </cell>
          <cell r="D18" t="str">
            <v>Retained</v>
          </cell>
          <cell r="E18" t="str">
            <v>M3M</v>
          </cell>
          <cell r="F18" t="str">
            <v>Frozen</v>
          </cell>
          <cell r="G18">
            <v>15.3</v>
          </cell>
          <cell r="H18">
            <v>8.5</v>
          </cell>
          <cell r="I18">
            <v>130.05000000000001</v>
          </cell>
          <cell r="J18" t="str">
            <v>LEFT CORNER/RIGHT CORNER</v>
          </cell>
        </row>
        <row r="19">
          <cell r="B19" t="str">
            <v>A-83</v>
          </cell>
          <cell r="C19" t="str">
            <v>A-83-01</v>
          </cell>
          <cell r="D19" t="str">
            <v>Retained</v>
          </cell>
          <cell r="E19" t="str">
            <v>M3M</v>
          </cell>
          <cell r="F19" t="str">
            <v>Frozen</v>
          </cell>
          <cell r="G19">
            <v>15.3</v>
          </cell>
          <cell r="H19">
            <v>8.5</v>
          </cell>
          <cell r="I19">
            <v>130.05000000000001</v>
          </cell>
          <cell r="J19" t="str">
            <v>LEFT CORNER/RIGHT CORNER</v>
          </cell>
        </row>
        <row r="20">
          <cell r="B20" t="str">
            <v>A-82</v>
          </cell>
          <cell r="C20" t="str">
            <v>A-82-01</v>
          </cell>
          <cell r="D20" t="str">
            <v>Retained</v>
          </cell>
          <cell r="E20" t="str">
            <v>M3M</v>
          </cell>
          <cell r="F20" t="str">
            <v>Frozen</v>
          </cell>
          <cell r="G20">
            <v>15.3</v>
          </cell>
          <cell r="H20">
            <v>8.5</v>
          </cell>
          <cell r="I20">
            <v>130.05000000000001</v>
          </cell>
          <cell r="J20" t="str">
            <v>LEFT CORNER/RIGHT CORNER</v>
          </cell>
        </row>
        <row r="21">
          <cell r="B21" t="str">
            <v>A-81</v>
          </cell>
          <cell r="C21" t="str">
            <v>A-81-01</v>
          </cell>
          <cell r="D21" t="str">
            <v>Retained</v>
          </cell>
          <cell r="E21" t="str">
            <v>M3M</v>
          </cell>
          <cell r="F21" t="str">
            <v>Frozen</v>
          </cell>
          <cell r="G21">
            <v>15.3</v>
          </cell>
          <cell r="H21">
            <v>8.5</v>
          </cell>
          <cell r="I21">
            <v>130.05000000000001</v>
          </cell>
          <cell r="J21" t="str">
            <v>LEFT/ RIGHT</v>
          </cell>
        </row>
        <row r="22">
          <cell r="B22" t="str">
            <v>A-80</v>
          </cell>
          <cell r="C22" t="str">
            <v>A-80-01</v>
          </cell>
          <cell r="D22" t="str">
            <v>Retained</v>
          </cell>
          <cell r="E22" t="str">
            <v>M3M</v>
          </cell>
          <cell r="F22" t="str">
            <v>Frozen</v>
          </cell>
          <cell r="G22">
            <v>15.3</v>
          </cell>
          <cell r="H22">
            <v>8.5</v>
          </cell>
          <cell r="I22">
            <v>130.05000000000001</v>
          </cell>
          <cell r="J22" t="str">
            <v>LEFT CORNER/RIGHT CORNER</v>
          </cell>
        </row>
        <row r="23">
          <cell r="B23" t="str">
            <v>A-8</v>
          </cell>
          <cell r="C23" t="str">
            <v>A-8-01</v>
          </cell>
          <cell r="D23" t="str">
            <v>Retained</v>
          </cell>
          <cell r="E23" t="str">
            <v>M3M</v>
          </cell>
          <cell r="F23" t="str">
            <v>Released</v>
          </cell>
          <cell r="G23">
            <v>15.3</v>
          </cell>
          <cell r="H23">
            <v>8.5</v>
          </cell>
          <cell r="I23">
            <v>130.05000000000001</v>
          </cell>
          <cell r="J23" t="str">
            <v>LEFT/ RIGHT</v>
          </cell>
        </row>
        <row r="24">
          <cell r="B24" t="str">
            <v>A-79</v>
          </cell>
          <cell r="C24" t="str">
            <v>A-79-01</v>
          </cell>
          <cell r="D24" t="str">
            <v>Retained</v>
          </cell>
          <cell r="E24" t="str">
            <v>M3M</v>
          </cell>
          <cell r="F24" t="str">
            <v>Frozen</v>
          </cell>
          <cell r="G24">
            <v>15.3</v>
          </cell>
          <cell r="H24">
            <v>8.5</v>
          </cell>
          <cell r="I24">
            <v>130.05000000000001</v>
          </cell>
          <cell r="J24" t="str">
            <v>LEFT CORNER/RIGHT CORNER</v>
          </cell>
        </row>
        <row r="25">
          <cell r="B25" t="str">
            <v>A-78</v>
          </cell>
          <cell r="C25" t="str">
            <v>A-78-01</v>
          </cell>
          <cell r="D25" t="str">
            <v>Retained</v>
          </cell>
          <cell r="E25" t="str">
            <v>M3M</v>
          </cell>
          <cell r="F25" t="str">
            <v>Frozen</v>
          </cell>
          <cell r="G25">
            <v>15.3</v>
          </cell>
          <cell r="H25">
            <v>8.5</v>
          </cell>
          <cell r="I25">
            <v>130.05000000000001</v>
          </cell>
          <cell r="J25" t="str">
            <v>LEFT/ RIGHT</v>
          </cell>
        </row>
        <row r="26">
          <cell r="B26" t="str">
            <v>A-77</v>
          </cell>
          <cell r="C26" t="str">
            <v>A-77-01</v>
          </cell>
          <cell r="D26" t="str">
            <v>Retained</v>
          </cell>
          <cell r="E26" t="str">
            <v>M3M</v>
          </cell>
          <cell r="F26" t="str">
            <v>Frozen</v>
          </cell>
          <cell r="G26">
            <v>15.3</v>
          </cell>
          <cell r="H26">
            <v>8.5</v>
          </cell>
          <cell r="I26">
            <v>130.05000000000001</v>
          </cell>
          <cell r="J26" t="str">
            <v>LEFT CORNER/RIGHT CORNER</v>
          </cell>
        </row>
        <row r="27">
          <cell r="B27" t="str">
            <v>A-76</v>
          </cell>
          <cell r="C27" t="str">
            <v>A-76-01</v>
          </cell>
          <cell r="D27" t="str">
            <v>Retained</v>
          </cell>
          <cell r="E27" t="str">
            <v>M3M</v>
          </cell>
          <cell r="F27" t="str">
            <v>Frozen</v>
          </cell>
          <cell r="G27">
            <v>15.3</v>
          </cell>
          <cell r="H27">
            <v>8.5</v>
          </cell>
          <cell r="I27">
            <v>130.05000000000001</v>
          </cell>
          <cell r="J27" t="str">
            <v>LEFT CORNER/RIGHT CORNER</v>
          </cell>
        </row>
        <row r="28">
          <cell r="B28" t="str">
            <v>A-75</v>
          </cell>
          <cell r="C28" t="str">
            <v>A-75-01</v>
          </cell>
          <cell r="D28" t="str">
            <v>Retained</v>
          </cell>
          <cell r="E28" t="str">
            <v>M3M</v>
          </cell>
          <cell r="F28" t="str">
            <v>Frozen</v>
          </cell>
          <cell r="G28">
            <v>15.3</v>
          </cell>
          <cell r="H28">
            <v>8.5</v>
          </cell>
          <cell r="I28">
            <v>130.05000000000001</v>
          </cell>
          <cell r="J28" t="str">
            <v>LEFT/ RIGHT</v>
          </cell>
        </row>
        <row r="29">
          <cell r="B29" t="str">
            <v>A-74</v>
          </cell>
          <cell r="C29" t="str">
            <v>A-74-01</v>
          </cell>
          <cell r="D29" t="str">
            <v>Retained</v>
          </cell>
          <cell r="E29" t="str">
            <v>M3M</v>
          </cell>
          <cell r="F29" t="str">
            <v>Frozen</v>
          </cell>
          <cell r="G29">
            <v>15.3</v>
          </cell>
          <cell r="H29">
            <v>8.5</v>
          </cell>
          <cell r="I29">
            <v>130.05000000000001</v>
          </cell>
          <cell r="J29" t="str">
            <v>LEFT CORNER/RIGHT CORNER</v>
          </cell>
        </row>
        <row r="30">
          <cell r="B30" t="str">
            <v>A-73</v>
          </cell>
          <cell r="C30" t="str">
            <v>A-73-01</v>
          </cell>
          <cell r="D30" t="str">
            <v>Retained</v>
          </cell>
          <cell r="E30" t="str">
            <v>M3M</v>
          </cell>
          <cell r="F30" t="str">
            <v>Frozen</v>
          </cell>
          <cell r="G30">
            <v>15.3</v>
          </cell>
          <cell r="H30">
            <v>8.5</v>
          </cell>
          <cell r="I30">
            <v>130.05000000000001</v>
          </cell>
          <cell r="J30" t="str">
            <v>LEFT CORNER/RIGHT CORNER</v>
          </cell>
        </row>
        <row r="31">
          <cell r="B31" t="str">
            <v>A-72</v>
          </cell>
          <cell r="C31" t="str">
            <v>A-72-01</v>
          </cell>
          <cell r="D31" t="str">
            <v>Retained</v>
          </cell>
          <cell r="E31" t="str">
            <v>M3M</v>
          </cell>
          <cell r="F31" t="str">
            <v>Frozen</v>
          </cell>
          <cell r="G31">
            <v>15.3</v>
          </cell>
          <cell r="H31">
            <v>8.5</v>
          </cell>
          <cell r="I31">
            <v>130.05000000000001</v>
          </cell>
          <cell r="J31" t="str">
            <v>LEFT/ RIGHT</v>
          </cell>
        </row>
        <row r="32">
          <cell r="B32" t="str">
            <v>A-71</v>
          </cell>
          <cell r="C32" t="str">
            <v>A-71-01</v>
          </cell>
          <cell r="D32" t="str">
            <v>Retained</v>
          </cell>
          <cell r="E32" t="str">
            <v>M3M</v>
          </cell>
          <cell r="F32" t="str">
            <v>Frozen</v>
          </cell>
          <cell r="G32">
            <v>15.3</v>
          </cell>
          <cell r="H32">
            <v>8.5</v>
          </cell>
          <cell r="I32">
            <v>130.05000000000001</v>
          </cell>
          <cell r="J32" t="str">
            <v>LEFT/ RIGHT</v>
          </cell>
        </row>
        <row r="33">
          <cell r="B33" t="str">
            <v>A-70</v>
          </cell>
          <cell r="C33" t="str">
            <v>A-70-01</v>
          </cell>
          <cell r="D33" t="str">
            <v>Retained</v>
          </cell>
          <cell r="E33" t="str">
            <v>M3M</v>
          </cell>
          <cell r="F33" t="str">
            <v>Frozen</v>
          </cell>
          <cell r="G33">
            <v>15.3</v>
          </cell>
          <cell r="H33">
            <v>8.5</v>
          </cell>
          <cell r="I33">
            <v>130.05000000000001</v>
          </cell>
          <cell r="J33" t="str">
            <v>LEFT/ RIGHT</v>
          </cell>
        </row>
        <row r="34">
          <cell r="B34" t="str">
            <v>A-7</v>
          </cell>
          <cell r="C34" t="str">
            <v>A-7-01</v>
          </cell>
          <cell r="D34" t="str">
            <v>Retained</v>
          </cell>
          <cell r="E34" t="str">
            <v>M3M</v>
          </cell>
          <cell r="F34" t="str">
            <v>Released</v>
          </cell>
          <cell r="G34">
            <v>15.3</v>
          </cell>
          <cell r="H34">
            <v>8.5</v>
          </cell>
          <cell r="I34">
            <v>130.05000000000001</v>
          </cell>
          <cell r="J34" t="str">
            <v>LEFT CORNER/RIGHT CORNER</v>
          </cell>
        </row>
        <row r="35">
          <cell r="B35" t="str">
            <v>A-69</v>
          </cell>
          <cell r="C35" t="str">
            <v>A-69-01</v>
          </cell>
          <cell r="D35" t="str">
            <v>Retained</v>
          </cell>
          <cell r="E35" t="str">
            <v>M3M</v>
          </cell>
          <cell r="F35" t="str">
            <v>Frozen</v>
          </cell>
          <cell r="G35">
            <v>15.3</v>
          </cell>
          <cell r="H35">
            <v>8.5</v>
          </cell>
          <cell r="I35">
            <v>130.05000000000001</v>
          </cell>
          <cell r="J35" t="str">
            <v>LEFT/ RIGHT</v>
          </cell>
        </row>
        <row r="36">
          <cell r="B36" t="str">
            <v>A-68</v>
          </cell>
          <cell r="C36" t="str">
            <v>A-68-01</v>
          </cell>
          <cell r="D36" t="str">
            <v>Retained</v>
          </cell>
          <cell r="E36" t="str">
            <v>M3M</v>
          </cell>
          <cell r="F36" t="str">
            <v>Frozen</v>
          </cell>
          <cell r="G36">
            <v>15.3</v>
          </cell>
          <cell r="H36">
            <v>8.5</v>
          </cell>
          <cell r="I36">
            <v>130.05000000000001</v>
          </cell>
          <cell r="J36" t="str">
            <v>LEFT CORNER/RIGHT CORNER</v>
          </cell>
        </row>
        <row r="37">
          <cell r="B37" t="str">
            <v>A-67</v>
          </cell>
          <cell r="C37" t="str">
            <v>A-67-01</v>
          </cell>
          <cell r="D37" t="str">
            <v>Retained</v>
          </cell>
          <cell r="E37" t="str">
            <v>M3M</v>
          </cell>
          <cell r="F37" t="str">
            <v>Frozen</v>
          </cell>
          <cell r="G37">
            <v>15.3</v>
          </cell>
          <cell r="H37">
            <v>8.5</v>
          </cell>
          <cell r="I37">
            <v>130.05000000000001</v>
          </cell>
          <cell r="J37" t="str">
            <v>LEFT CORNER/RIGHT CORNER</v>
          </cell>
        </row>
        <row r="38">
          <cell r="B38" t="str">
            <v>A-66</v>
          </cell>
          <cell r="C38" t="str">
            <v>A-66-01</v>
          </cell>
          <cell r="D38" t="str">
            <v>Retained</v>
          </cell>
          <cell r="E38" t="str">
            <v>M3M</v>
          </cell>
          <cell r="F38" t="str">
            <v>Frozen</v>
          </cell>
          <cell r="G38">
            <v>15.3</v>
          </cell>
          <cell r="H38">
            <v>8.5</v>
          </cell>
          <cell r="I38">
            <v>130.05000000000001</v>
          </cell>
          <cell r="J38" t="str">
            <v>LEFT/ RIGHT</v>
          </cell>
        </row>
        <row r="39">
          <cell r="B39" t="str">
            <v>A-65</v>
          </cell>
          <cell r="C39" t="str">
            <v>A-65-01</v>
          </cell>
          <cell r="D39" t="str">
            <v>Retained</v>
          </cell>
          <cell r="E39" t="str">
            <v>M3M</v>
          </cell>
          <cell r="F39" t="str">
            <v>Frozen</v>
          </cell>
          <cell r="G39">
            <v>15.3</v>
          </cell>
          <cell r="H39">
            <v>8.5</v>
          </cell>
          <cell r="I39">
            <v>130.05000000000001</v>
          </cell>
          <cell r="J39" t="str">
            <v>LEFT/ RIGHT</v>
          </cell>
        </row>
        <row r="40">
          <cell r="B40" t="str">
            <v>A-64</v>
          </cell>
          <cell r="C40" t="str">
            <v>A-64-01</v>
          </cell>
          <cell r="D40" t="str">
            <v>Retained</v>
          </cell>
          <cell r="E40" t="str">
            <v>M3M</v>
          </cell>
          <cell r="F40" t="str">
            <v>Frozen</v>
          </cell>
          <cell r="G40">
            <v>15.3</v>
          </cell>
          <cell r="H40">
            <v>8.5</v>
          </cell>
          <cell r="I40">
            <v>130.05000000000001</v>
          </cell>
          <cell r="J40" t="str">
            <v>LEFT CORNER/RIGHT CORNER</v>
          </cell>
        </row>
        <row r="41">
          <cell r="B41" t="str">
            <v>A-63</v>
          </cell>
          <cell r="C41" t="str">
            <v>A-63-01</v>
          </cell>
          <cell r="D41" t="str">
            <v>Retained</v>
          </cell>
          <cell r="E41" t="str">
            <v>M3M</v>
          </cell>
          <cell r="F41" t="str">
            <v>Frozen</v>
          </cell>
          <cell r="G41">
            <v>15.3</v>
          </cell>
          <cell r="H41">
            <v>8.5</v>
          </cell>
          <cell r="I41">
            <v>130.05000000000001</v>
          </cell>
          <cell r="J41" t="str">
            <v>LEFT CORNER/RIGHT CORNER</v>
          </cell>
        </row>
        <row r="42">
          <cell r="B42" t="str">
            <v>A-62</v>
          </cell>
          <cell r="C42" t="str">
            <v>A-62-01</v>
          </cell>
          <cell r="D42" t="str">
            <v>Retained</v>
          </cell>
          <cell r="E42" t="str">
            <v>M3M</v>
          </cell>
          <cell r="F42" t="str">
            <v>Frozen</v>
          </cell>
          <cell r="G42">
            <v>15.3</v>
          </cell>
          <cell r="H42">
            <v>8.5</v>
          </cell>
          <cell r="I42">
            <v>130.05000000000001</v>
          </cell>
          <cell r="J42" t="str">
            <v>LEFT/ RIGHT</v>
          </cell>
        </row>
        <row r="43">
          <cell r="B43" t="str">
            <v>A-61</v>
          </cell>
          <cell r="C43" t="str">
            <v>A-61-01</v>
          </cell>
          <cell r="D43" t="str">
            <v>Retained</v>
          </cell>
          <cell r="E43" t="str">
            <v>M3M</v>
          </cell>
          <cell r="F43" t="str">
            <v>Frozen</v>
          </cell>
          <cell r="G43">
            <v>15.3</v>
          </cell>
          <cell r="H43">
            <v>8.5</v>
          </cell>
          <cell r="I43">
            <v>130.05000000000001</v>
          </cell>
          <cell r="J43" t="str">
            <v>LEFT/ RIGHT</v>
          </cell>
        </row>
        <row r="44">
          <cell r="B44" t="str">
            <v>A-60</v>
          </cell>
          <cell r="C44" t="str">
            <v>A-60-01</v>
          </cell>
          <cell r="D44" t="str">
            <v>Retained</v>
          </cell>
          <cell r="E44" t="str">
            <v>M3M</v>
          </cell>
          <cell r="F44" t="str">
            <v>Frozen</v>
          </cell>
          <cell r="G44">
            <v>15.3</v>
          </cell>
          <cell r="H44">
            <v>8.5</v>
          </cell>
          <cell r="I44">
            <v>130.05000000000001</v>
          </cell>
          <cell r="J44" t="str">
            <v>LEFT/ RIGHT</v>
          </cell>
        </row>
        <row r="45">
          <cell r="B45" t="str">
            <v>A-6</v>
          </cell>
          <cell r="C45" t="str">
            <v>A-6-01</v>
          </cell>
          <cell r="D45" t="str">
            <v>Retained</v>
          </cell>
          <cell r="E45" t="str">
            <v>M3M</v>
          </cell>
          <cell r="F45" t="str">
            <v>Frozen</v>
          </cell>
          <cell r="G45">
            <v>15.3</v>
          </cell>
          <cell r="H45">
            <v>8.5</v>
          </cell>
          <cell r="I45">
            <v>130.05000000000001</v>
          </cell>
          <cell r="J45" t="str">
            <v>LEFT CORNER/RIGHT CORNER</v>
          </cell>
        </row>
        <row r="46">
          <cell r="B46" t="str">
            <v>A-59</v>
          </cell>
          <cell r="C46" t="str">
            <v>A-59-01</v>
          </cell>
          <cell r="D46" t="str">
            <v>Retained</v>
          </cell>
          <cell r="E46" t="str">
            <v>M3M</v>
          </cell>
          <cell r="F46" t="str">
            <v>Frozen</v>
          </cell>
          <cell r="G46">
            <v>15.3</v>
          </cell>
          <cell r="H46">
            <v>8.5</v>
          </cell>
          <cell r="I46">
            <v>130.05000000000001</v>
          </cell>
          <cell r="J46" t="str">
            <v>LEFT/ RIGHT</v>
          </cell>
        </row>
        <row r="47">
          <cell r="B47" t="str">
            <v>A-58</v>
          </cell>
          <cell r="C47" t="str">
            <v>A-58-01</v>
          </cell>
          <cell r="D47" t="str">
            <v>Retained</v>
          </cell>
          <cell r="E47" t="str">
            <v>M3M</v>
          </cell>
          <cell r="F47" t="str">
            <v>Frozen</v>
          </cell>
          <cell r="G47">
            <v>15.3</v>
          </cell>
          <cell r="H47">
            <v>8.5</v>
          </cell>
          <cell r="I47">
            <v>130.05000000000001</v>
          </cell>
          <cell r="J47" t="str">
            <v>LEFT/ RIGHT</v>
          </cell>
        </row>
        <row r="48">
          <cell r="B48" t="str">
            <v>A-57</v>
          </cell>
          <cell r="C48" t="str">
            <v>A-57-01</v>
          </cell>
          <cell r="D48" t="str">
            <v>Retained</v>
          </cell>
          <cell r="E48" t="str">
            <v>M3M</v>
          </cell>
          <cell r="F48" t="str">
            <v>Frozen</v>
          </cell>
          <cell r="G48">
            <v>15.3</v>
          </cell>
          <cell r="H48">
            <v>8.5</v>
          </cell>
          <cell r="I48">
            <v>130.05000000000001</v>
          </cell>
          <cell r="J48" t="str">
            <v>LEFT/ RIGHT</v>
          </cell>
        </row>
        <row r="49">
          <cell r="B49" t="str">
            <v>A-56</v>
          </cell>
          <cell r="C49" t="str">
            <v>A-56-01</v>
          </cell>
          <cell r="D49" t="str">
            <v>Retained</v>
          </cell>
          <cell r="E49" t="str">
            <v>M3M</v>
          </cell>
          <cell r="F49" t="str">
            <v>Frozen</v>
          </cell>
          <cell r="G49">
            <v>15.3</v>
          </cell>
          <cell r="H49">
            <v>8.5</v>
          </cell>
          <cell r="I49">
            <v>130.05000000000001</v>
          </cell>
          <cell r="J49" t="str">
            <v>LEFT CORNER/RIGHT CORNER</v>
          </cell>
        </row>
        <row r="50">
          <cell r="B50" t="str">
            <v>A-55</v>
          </cell>
          <cell r="C50" t="str">
            <v>A-55-01</v>
          </cell>
          <cell r="D50" t="str">
            <v>Retained</v>
          </cell>
          <cell r="E50" t="str">
            <v>M3M</v>
          </cell>
          <cell r="F50" t="str">
            <v>Frozen</v>
          </cell>
          <cell r="G50">
            <v>15.3</v>
          </cell>
          <cell r="H50">
            <v>8.5</v>
          </cell>
          <cell r="I50">
            <v>130.05000000000001</v>
          </cell>
          <cell r="J50" t="str">
            <v>LEFT CORNER/RIGHT CORNER</v>
          </cell>
        </row>
        <row r="51">
          <cell r="B51" t="str">
            <v>A-54</v>
          </cell>
          <cell r="C51" t="str">
            <v>A-54-01</v>
          </cell>
          <cell r="D51" t="str">
            <v>Retained</v>
          </cell>
          <cell r="E51" t="str">
            <v>M3M</v>
          </cell>
          <cell r="F51" t="str">
            <v>Frozen</v>
          </cell>
          <cell r="G51">
            <v>15.3</v>
          </cell>
          <cell r="H51">
            <v>8.5</v>
          </cell>
          <cell r="I51">
            <v>130.05000000000001</v>
          </cell>
          <cell r="J51" t="str">
            <v>LEFT/ RIGHT</v>
          </cell>
        </row>
        <row r="52">
          <cell r="B52" t="str">
            <v>A-53</v>
          </cell>
          <cell r="C52" t="str">
            <v>A-53-01</v>
          </cell>
          <cell r="D52" t="str">
            <v>Retained</v>
          </cell>
          <cell r="E52" t="str">
            <v>M3M</v>
          </cell>
          <cell r="F52" t="str">
            <v>Frozen</v>
          </cell>
          <cell r="G52">
            <v>15.3</v>
          </cell>
          <cell r="H52">
            <v>8.5</v>
          </cell>
          <cell r="I52">
            <v>130.05000000000001</v>
          </cell>
          <cell r="J52" t="str">
            <v>LEFT/ RIGHT</v>
          </cell>
        </row>
        <row r="53">
          <cell r="B53" t="str">
            <v>A-52</v>
          </cell>
          <cell r="C53" t="str">
            <v>A-52-01</v>
          </cell>
          <cell r="D53" t="str">
            <v>Retained</v>
          </cell>
          <cell r="E53" t="str">
            <v>M3M</v>
          </cell>
          <cell r="F53" t="str">
            <v>Frozen</v>
          </cell>
          <cell r="G53">
            <v>15.3</v>
          </cell>
          <cell r="H53">
            <v>8.5</v>
          </cell>
          <cell r="I53">
            <v>130.05000000000001</v>
          </cell>
          <cell r="J53" t="str">
            <v>LEFT/ RIGHT</v>
          </cell>
        </row>
        <row r="54">
          <cell r="B54" t="str">
            <v>A-51</v>
          </cell>
          <cell r="C54" t="str">
            <v>A-51-01</v>
          </cell>
          <cell r="D54" t="str">
            <v>Retained</v>
          </cell>
          <cell r="E54" t="str">
            <v>M3M</v>
          </cell>
          <cell r="F54" t="str">
            <v>Frozen</v>
          </cell>
          <cell r="G54">
            <v>15.3</v>
          </cell>
          <cell r="H54">
            <v>8.5</v>
          </cell>
          <cell r="I54">
            <v>130.05000000000001</v>
          </cell>
          <cell r="J54" t="str">
            <v>LEFT/ RIGHT</v>
          </cell>
        </row>
        <row r="55">
          <cell r="B55" t="str">
            <v>A-50</v>
          </cell>
          <cell r="C55" t="str">
            <v>A-50-01</v>
          </cell>
          <cell r="D55" t="str">
            <v>Retained</v>
          </cell>
          <cell r="E55" t="str">
            <v>M3M</v>
          </cell>
          <cell r="F55" t="str">
            <v>Frozen</v>
          </cell>
          <cell r="G55">
            <v>15.3</v>
          </cell>
          <cell r="H55">
            <v>8.5</v>
          </cell>
          <cell r="I55">
            <v>130.05000000000001</v>
          </cell>
          <cell r="J55" t="str">
            <v>LEFT/ RIGHT</v>
          </cell>
        </row>
        <row r="56">
          <cell r="B56" t="str">
            <v>A-5</v>
          </cell>
          <cell r="C56" t="str">
            <v>A-5-01</v>
          </cell>
          <cell r="D56" t="str">
            <v>Retained</v>
          </cell>
          <cell r="E56" t="str">
            <v>M3M</v>
          </cell>
          <cell r="F56" t="str">
            <v>Frozen</v>
          </cell>
          <cell r="G56">
            <v>15.3</v>
          </cell>
          <cell r="H56">
            <v>8.5</v>
          </cell>
          <cell r="I56">
            <v>130.05000000000001</v>
          </cell>
          <cell r="J56" t="str">
            <v>LEFT/ RIGHT</v>
          </cell>
        </row>
        <row r="57">
          <cell r="B57" t="str">
            <v>A-49</v>
          </cell>
          <cell r="C57" t="str">
            <v>A-49-01</v>
          </cell>
          <cell r="D57" t="str">
            <v>Retained</v>
          </cell>
          <cell r="E57" t="str">
            <v>M3M</v>
          </cell>
          <cell r="F57" t="str">
            <v>Frozen</v>
          </cell>
          <cell r="G57">
            <v>15.3</v>
          </cell>
          <cell r="H57">
            <v>8.5</v>
          </cell>
          <cell r="I57">
            <v>130.05000000000001</v>
          </cell>
          <cell r="J57" t="str">
            <v>LEFT/ RIGHT</v>
          </cell>
        </row>
        <row r="58">
          <cell r="B58" t="str">
            <v>A-48</v>
          </cell>
          <cell r="C58" t="str">
            <v>A-48-01</v>
          </cell>
          <cell r="D58" t="str">
            <v>Retained</v>
          </cell>
          <cell r="E58" t="str">
            <v>M3M</v>
          </cell>
          <cell r="F58" t="str">
            <v>Frozen</v>
          </cell>
          <cell r="G58">
            <v>15.3</v>
          </cell>
          <cell r="H58">
            <v>8.5</v>
          </cell>
          <cell r="I58">
            <v>130.05000000000001</v>
          </cell>
          <cell r="J58" t="str">
            <v>LEFT/ RIGHT</v>
          </cell>
        </row>
        <row r="59">
          <cell r="B59" t="str">
            <v>A-47</v>
          </cell>
          <cell r="C59" t="str">
            <v>A-47-01</v>
          </cell>
          <cell r="D59" t="str">
            <v>Retained</v>
          </cell>
          <cell r="E59" t="str">
            <v>M3M</v>
          </cell>
          <cell r="F59" t="str">
            <v>Frozen</v>
          </cell>
          <cell r="G59">
            <v>15.3</v>
          </cell>
          <cell r="H59">
            <v>8.5</v>
          </cell>
          <cell r="I59">
            <v>130.05000000000001</v>
          </cell>
          <cell r="J59" t="str">
            <v>LEFT/ RIGHT</v>
          </cell>
        </row>
        <row r="60">
          <cell r="B60" t="str">
            <v>A-46</v>
          </cell>
          <cell r="C60" t="str">
            <v>A-46-01</v>
          </cell>
          <cell r="D60" t="str">
            <v>Retained</v>
          </cell>
          <cell r="E60" t="str">
            <v>M3M</v>
          </cell>
          <cell r="F60" t="str">
            <v>Frozen</v>
          </cell>
          <cell r="G60">
            <v>15.3</v>
          </cell>
          <cell r="H60">
            <v>8.5</v>
          </cell>
          <cell r="I60">
            <v>130.05000000000001</v>
          </cell>
          <cell r="J60" t="str">
            <v>LEFT CORNER/RIGHT CORNER</v>
          </cell>
        </row>
        <row r="61">
          <cell r="B61" t="str">
            <v>A-45</v>
          </cell>
          <cell r="C61" t="str">
            <v>A-45-01</v>
          </cell>
          <cell r="D61" t="str">
            <v>Retained</v>
          </cell>
          <cell r="E61" t="str">
            <v>M3M</v>
          </cell>
          <cell r="F61" t="str">
            <v>Frozen</v>
          </cell>
          <cell r="G61">
            <v>15.3</v>
          </cell>
          <cell r="H61">
            <v>8.5</v>
          </cell>
          <cell r="I61">
            <v>130.05000000000001</v>
          </cell>
          <cell r="J61" t="str">
            <v>LEFT CORNER/RIGHT CORNER</v>
          </cell>
        </row>
        <row r="62">
          <cell r="B62" t="str">
            <v>A-44</v>
          </cell>
          <cell r="C62" t="str">
            <v>A-44-01</v>
          </cell>
          <cell r="D62" t="str">
            <v>Retained</v>
          </cell>
          <cell r="E62" t="str">
            <v>M3M</v>
          </cell>
          <cell r="F62" t="str">
            <v>Frozen</v>
          </cell>
          <cell r="G62">
            <v>15.3</v>
          </cell>
          <cell r="H62">
            <v>8.5</v>
          </cell>
          <cell r="I62">
            <v>130.05000000000001</v>
          </cell>
          <cell r="J62" t="str">
            <v>LEFT/ RIGHT</v>
          </cell>
        </row>
        <row r="63">
          <cell r="B63" t="str">
            <v>A-43</v>
          </cell>
          <cell r="C63" t="str">
            <v>A-43-01</v>
          </cell>
          <cell r="D63" t="str">
            <v>Retained</v>
          </cell>
          <cell r="E63" t="str">
            <v>M3M</v>
          </cell>
          <cell r="F63" t="str">
            <v>Frozen</v>
          </cell>
          <cell r="G63">
            <v>15.3</v>
          </cell>
          <cell r="H63">
            <v>8.5</v>
          </cell>
          <cell r="I63">
            <v>130.05000000000001</v>
          </cell>
          <cell r="J63" t="str">
            <v>LEFT CORNER/RIGHT CORNER</v>
          </cell>
        </row>
        <row r="64">
          <cell r="B64" t="str">
            <v>A-42</v>
          </cell>
          <cell r="C64" t="str">
            <v>A-42-01</v>
          </cell>
          <cell r="D64" t="str">
            <v>Retained</v>
          </cell>
          <cell r="E64" t="str">
            <v>M3M</v>
          </cell>
          <cell r="F64" t="str">
            <v>Frozen</v>
          </cell>
          <cell r="G64">
            <v>15.3</v>
          </cell>
          <cell r="H64">
            <v>8.5</v>
          </cell>
          <cell r="I64">
            <v>130.05000000000001</v>
          </cell>
          <cell r="J64" t="str">
            <v>LEFT CORNER/RIGHT CORNER</v>
          </cell>
        </row>
        <row r="65">
          <cell r="B65" t="str">
            <v>A-419</v>
          </cell>
          <cell r="C65" t="str">
            <v>A-419-01</v>
          </cell>
          <cell r="D65" t="str">
            <v>Retained</v>
          </cell>
          <cell r="E65" t="str">
            <v>SW</v>
          </cell>
          <cell r="F65" t="str">
            <v>Released</v>
          </cell>
          <cell r="G65">
            <v>15.3</v>
          </cell>
          <cell r="H65">
            <v>8.5</v>
          </cell>
          <cell r="I65">
            <v>130.05000000000001</v>
          </cell>
          <cell r="J65" t="str">
            <v>LEFT CORNER/RIGHT CORNER</v>
          </cell>
        </row>
        <row r="66">
          <cell r="B66" t="str">
            <v>A-418</v>
          </cell>
          <cell r="C66" t="str">
            <v>A-418-01</v>
          </cell>
          <cell r="D66" t="str">
            <v>Retained</v>
          </cell>
          <cell r="E66" t="str">
            <v>SW</v>
          </cell>
          <cell r="F66" t="str">
            <v>Released</v>
          </cell>
          <cell r="G66">
            <v>15.3</v>
          </cell>
          <cell r="H66">
            <v>8.5</v>
          </cell>
          <cell r="I66">
            <v>130.05000000000001</v>
          </cell>
          <cell r="J66" t="str">
            <v>LEFT/ RIGHT</v>
          </cell>
        </row>
        <row r="67">
          <cell r="B67" t="str">
            <v>A-417</v>
          </cell>
          <cell r="C67" t="str">
            <v>A-417-01</v>
          </cell>
          <cell r="D67" t="str">
            <v>Retained</v>
          </cell>
          <cell r="E67" t="str">
            <v>SW</v>
          </cell>
          <cell r="F67" t="str">
            <v>Released</v>
          </cell>
          <cell r="G67">
            <v>15.3</v>
          </cell>
          <cell r="H67">
            <v>8.5</v>
          </cell>
          <cell r="I67">
            <v>130.05000000000001</v>
          </cell>
          <cell r="J67" t="str">
            <v>LEFT/ RIGHT</v>
          </cell>
        </row>
        <row r="68">
          <cell r="B68" t="str">
            <v>A-416</v>
          </cell>
          <cell r="C68" t="str">
            <v>A-416-01</v>
          </cell>
          <cell r="D68" t="str">
            <v>Retained</v>
          </cell>
          <cell r="E68" t="str">
            <v>SW</v>
          </cell>
          <cell r="F68" t="str">
            <v>Released</v>
          </cell>
          <cell r="G68">
            <v>15.3</v>
          </cell>
          <cell r="H68">
            <v>8.5</v>
          </cell>
          <cell r="I68">
            <v>130.05000000000001</v>
          </cell>
          <cell r="J68" t="str">
            <v>LEFT CORNER/RIGHT CORNER</v>
          </cell>
        </row>
        <row r="69">
          <cell r="B69" t="str">
            <v>A-415</v>
          </cell>
          <cell r="C69" t="str">
            <v>A-415-01</v>
          </cell>
          <cell r="D69" t="str">
            <v>Retained</v>
          </cell>
          <cell r="E69" t="str">
            <v>SW</v>
          </cell>
          <cell r="F69" t="str">
            <v>Released</v>
          </cell>
          <cell r="G69">
            <v>15.3</v>
          </cell>
          <cell r="H69">
            <v>8.5</v>
          </cell>
          <cell r="I69">
            <v>130.05000000000001</v>
          </cell>
          <cell r="J69" t="str">
            <v>LEFT CORNER/RIGHT CORNER</v>
          </cell>
        </row>
        <row r="70">
          <cell r="B70" t="str">
            <v>A-414</v>
          </cell>
          <cell r="C70" t="str">
            <v>A-414-01</v>
          </cell>
          <cell r="D70" t="str">
            <v>Retained</v>
          </cell>
          <cell r="E70" t="str">
            <v>SW</v>
          </cell>
          <cell r="F70" t="str">
            <v>Released</v>
          </cell>
          <cell r="G70">
            <v>15.3</v>
          </cell>
          <cell r="H70">
            <v>8.5</v>
          </cell>
          <cell r="I70">
            <v>130.05000000000001</v>
          </cell>
          <cell r="J70" t="str">
            <v>LEFT/ RIGHT</v>
          </cell>
        </row>
        <row r="71">
          <cell r="B71" t="str">
            <v>A-413</v>
          </cell>
          <cell r="C71" t="str">
            <v>A-413-01</v>
          </cell>
          <cell r="D71" t="str">
            <v>Retained</v>
          </cell>
          <cell r="E71" t="str">
            <v>SW</v>
          </cell>
          <cell r="F71" t="str">
            <v>Released</v>
          </cell>
          <cell r="G71">
            <v>15.3</v>
          </cell>
          <cell r="H71">
            <v>8.5</v>
          </cell>
          <cell r="I71">
            <v>130.05000000000001</v>
          </cell>
          <cell r="J71" t="str">
            <v>LEFT/ RIGHT</v>
          </cell>
        </row>
        <row r="72">
          <cell r="B72" t="str">
            <v>A-412</v>
          </cell>
          <cell r="C72" t="str">
            <v>A-412-01</v>
          </cell>
          <cell r="D72" t="str">
            <v>Retained</v>
          </cell>
          <cell r="E72" t="str">
            <v>SW</v>
          </cell>
          <cell r="F72" t="str">
            <v>Released</v>
          </cell>
          <cell r="G72">
            <v>15.3</v>
          </cell>
          <cell r="H72">
            <v>8.5</v>
          </cell>
          <cell r="I72">
            <v>130.05000000000001</v>
          </cell>
          <cell r="J72" t="str">
            <v>LEFT/ RIGHT</v>
          </cell>
        </row>
        <row r="73">
          <cell r="B73" t="str">
            <v>A-411</v>
          </cell>
          <cell r="C73" t="str">
            <v>A-411-01</v>
          </cell>
          <cell r="D73" t="str">
            <v>Retained</v>
          </cell>
          <cell r="E73" t="str">
            <v>SW</v>
          </cell>
          <cell r="F73" t="str">
            <v>Released</v>
          </cell>
          <cell r="G73">
            <v>15.3</v>
          </cell>
          <cell r="H73">
            <v>8.5</v>
          </cell>
          <cell r="I73">
            <v>130.05000000000001</v>
          </cell>
          <cell r="J73" t="str">
            <v>LEFT/ RIGHT</v>
          </cell>
        </row>
        <row r="74">
          <cell r="B74" t="str">
            <v>A-410</v>
          </cell>
          <cell r="C74" t="str">
            <v>A-410-01</v>
          </cell>
          <cell r="D74" t="str">
            <v>Retained</v>
          </cell>
          <cell r="E74" t="str">
            <v>SW</v>
          </cell>
          <cell r="F74" t="str">
            <v>Released</v>
          </cell>
          <cell r="G74">
            <v>15.3</v>
          </cell>
          <cell r="H74">
            <v>8.5</v>
          </cell>
          <cell r="I74">
            <v>130.05000000000001</v>
          </cell>
          <cell r="J74" t="str">
            <v>LEFT/ RIGHT</v>
          </cell>
        </row>
        <row r="75">
          <cell r="B75" t="str">
            <v>A-41</v>
          </cell>
          <cell r="C75" t="str">
            <v>A-41-01</v>
          </cell>
          <cell r="D75" t="str">
            <v>Retained</v>
          </cell>
          <cell r="E75" t="str">
            <v>M3M</v>
          </cell>
          <cell r="F75" t="str">
            <v>Frozen</v>
          </cell>
          <cell r="G75">
            <v>15.3</v>
          </cell>
          <cell r="H75">
            <v>8.5</v>
          </cell>
          <cell r="I75">
            <v>130.05000000000001</v>
          </cell>
          <cell r="J75" t="str">
            <v>LEFT/ RIGHT</v>
          </cell>
        </row>
        <row r="76">
          <cell r="B76" t="str">
            <v>A-409</v>
          </cell>
          <cell r="C76" t="str">
            <v>A-409-01</v>
          </cell>
          <cell r="D76" t="str">
            <v>Retained</v>
          </cell>
          <cell r="E76" t="str">
            <v>SW</v>
          </cell>
          <cell r="F76" t="str">
            <v>Released</v>
          </cell>
          <cell r="G76">
            <v>15.3</v>
          </cell>
          <cell r="H76">
            <v>8.5</v>
          </cell>
          <cell r="I76">
            <v>130.05000000000001</v>
          </cell>
          <cell r="J76" t="str">
            <v>LEFT/ RIGHT</v>
          </cell>
        </row>
        <row r="77">
          <cell r="B77" t="str">
            <v>A-408</v>
          </cell>
          <cell r="C77" t="str">
            <v>A-408-01</v>
          </cell>
          <cell r="D77" t="str">
            <v>Retained</v>
          </cell>
          <cell r="E77" t="str">
            <v>SW</v>
          </cell>
          <cell r="F77" t="str">
            <v>Released</v>
          </cell>
          <cell r="G77">
            <v>15.3</v>
          </cell>
          <cell r="H77">
            <v>8.5</v>
          </cell>
          <cell r="I77">
            <v>130.05000000000001</v>
          </cell>
          <cell r="J77" t="str">
            <v>LEFT/ RIGHT</v>
          </cell>
        </row>
        <row r="78">
          <cell r="B78" t="str">
            <v>A-407</v>
          </cell>
          <cell r="C78" t="str">
            <v>A-407-01</v>
          </cell>
          <cell r="D78" t="str">
            <v>Retained</v>
          </cell>
          <cell r="E78" t="str">
            <v>SW</v>
          </cell>
          <cell r="F78" t="str">
            <v>Released</v>
          </cell>
          <cell r="G78">
            <v>15.3</v>
          </cell>
          <cell r="H78">
            <v>8.5</v>
          </cell>
          <cell r="I78">
            <v>130.05000000000001</v>
          </cell>
          <cell r="J78" t="str">
            <v>LEFT/ RIGHT</v>
          </cell>
        </row>
        <row r="79">
          <cell r="B79" t="str">
            <v>A-406</v>
          </cell>
          <cell r="C79" t="str">
            <v>A-406-01</v>
          </cell>
          <cell r="D79" t="str">
            <v>Retained</v>
          </cell>
          <cell r="E79" t="str">
            <v>SW</v>
          </cell>
          <cell r="F79" t="str">
            <v>Released</v>
          </cell>
          <cell r="G79">
            <v>15.3</v>
          </cell>
          <cell r="H79">
            <v>8.5</v>
          </cell>
          <cell r="I79">
            <v>130.05000000000001</v>
          </cell>
          <cell r="J79" t="str">
            <v>LEFT/ RIGHT</v>
          </cell>
        </row>
        <row r="80">
          <cell r="B80" t="str">
            <v>A-405</v>
          </cell>
          <cell r="C80" t="str">
            <v>A-405-01</v>
          </cell>
          <cell r="D80" t="str">
            <v>Retained</v>
          </cell>
          <cell r="E80" t="str">
            <v>SW</v>
          </cell>
          <cell r="F80" t="str">
            <v>Released</v>
          </cell>
          <cell r="G80">
            <v>15.3</v>
          </cell>
          <cell r="H80">
            <v>8.5</v>
          </cell>
          <cell r="I80">
            <v>130.05000000000001</v>
          </cell>
          <cell r="J80" t="str">
            <v>LEFT CORNER/RIGHT CORNER</v>
          </cell>
        </row>
        <row r="81">
          <cell r="B81" t="str">
            <v>A-404</v>
          </cell>
          <cell r="C81" t="str">
            <v>A-404-01</v>
          </cell>
          <cell r="D81" t="str">
            <v>Retained</v>
          </cell>
          <cell r="E81" t="str">
            <v>SW</v>
          </cell>
          <cell r="F81" t="str">
            <v>Released</v>
          </cell>
          <cell r="G81">
            <v>15.3</v>
          </cell>
          <cell r="H81">
            <v>8.5</v>
          </cell>
          <cell r="I81">
            <v>130.05000000000001</v>
          </cell>
          <cell r="J81" t="str">
            <v>LEFT CORNER/RIGHT CORNER</v>
          </cell>
        </row>
        <row r="82">
          <cell r="B82" t="str">
            <v>A-403</v>
          </cell>
          <cell r="C82" t="str">
            <v>A-403-01</v>
          </cell>
          <cell r="D82" t="str">
            <v>Retained</v>
          </cell>
          <cell r="E82" t="str">
            <v>SW</v>
          </cell>
          <cell r="F82" t="str">
            <v>Released</v>
          </cell>
          <cell r="G82">
            <v>15.3</v>
          </cell>
          <cell r="H82">
            <v>8.5</v>
          </cell>
          <cell r="I82">
            <v>130.05000000000001</v>
          </cell>
          <cell r="J82" t="str">
            <v>LEFT/ RIGHT</v>
          </cell>
        </row>
        <row r="83">
          <cell r="B83" t="str">
            <v>A-402</v>
          </cell>
          <cell r="C83" t="str">
            <v>A-402-01</v>
          </cell>
          <cell r="D83" t="str">
            <v>Retained</v>
          </cell>
          <cell r="E83" t="str">
            <v>SW</v>
          </cell>
          <cell r="F83" t="str">
            <v>Released</v>
          </cell>
          <cell r="G83">
            <v>15.3</v>
          </cell>
          <cell r="H83">
            <v>8.5</v>
          </cell>
          <cell r="I83">
            <v>130.05000000000001</v>
          </cell>
          <cell r="J83" t="str">
            <v>LEFT/ RIGHT</v>
          </cell>
        </row>
        <row r="84">
          <cell r="B84" t="str">
            <v>A-401</v>
          </cell>
          <cell r="C84" t="str">
            <v>A-401-01</v>
          </cell>
          <cell r="D84" t="str">
            <v>Retained</v>
          </cell>
          <cell r="E84" t="str">
            <v>SW</v>
          </cell>
          <cell r="F84" t="str">
            <v>Released</v>
          </cell>
          <cell r="G84">
            <v>15.3</v>
          </cell>
          <cell r="H84">
            <v>8.5</v>
          </cell>
          <cell r="I84">
            <v>130.05000000000001</v>
          </cell>
          <cell r="J84" t="str">
            <v>LEFT/ RIGHT</v>
          </cell>
        </row>
        <row r="85">
          <cell r="B85" t="str">
            <v>A-400</v>
          </cell>
          <cell r="C85" t="str">
            <v>A-400-01</v>
          </cell>
          <cell r="D85" t="str">
            <v>Retained</v>
          </cell>
          <cell r="E85" t="str">
            <v>SW</v>
          </cell>
          <cell r="F85" t="str">
            <v>Released</v>
          </cell>
          <cell r="G85">
            <v>15.3</v>
          </cell>
          <cell r="H85">
            <v>8.5</v>
          </cell>
          <cell r="I85">
            <v>130.05000000000001</v>
          </cell>
          <cell r="J85" t="str">
            <v>LEFT/ RIGHT</v>
          </cell>
        </row>
        <row r="86">
          <cell r="B86" t="str">
            <v>A-40</v>
          </cell>
          <cell r="C86" t="str">
            <v>A-40-01</v>
          </cell>
          <cell r="D86" t="str">
            <v>Retained</v>
          </cell>
          <cell r="E86" t="str">
            <v>M3M</v>
          </cell>
          <cell r="F86" t="str">
            <v>Frozen</v>
          </cell>
          <cell r="G86">
            <v>15.3</v>
          </cell>
          <cell r="H86">
            <v>8.5</v>
          </cell>
          <cell r="I86">
            <v>130.05000000000001</v>
          </cell>
          <cell r="J86" t="str">
            <v>LEFT CORNER/RIGHT CORNER</v>
          </cell>
        </row>
        <row r="87">
          <cell r="B87" t="str">
            <v>A-4</v>
          </cell>
          <cell r="C87" t="str">
            <v>A-4-01</v>
          </cell>
          <cell r="D87" t="str">
            <v>Retained</v>
          </cell>
          <cell r="E87" t="str">
            <v>M3M</v>
          </cell>
          <cell r="F87" t="str">
            <v>Frozen</v>
          </cell>
          <cell r="G87">
            <v>15.3</v>
          </cell>
          <cell r="H87">
            <v>8.5</v>
          </cell>
          <cell r="I87">
            <v>130.05000000000001</v>
          </cell>
          <cell r="J87" t="str">
            <v>LEFT/ RIGHT</v>
          </cell>
        </row>
        <row r="88">
          <cell r="B88" t="str">
            <v>A-399</v>
          </cell>
          <cell r="C88" t="str">
            <v>A-399-01</v>
          </cell>
          <cell r="D88" t="str">
            <v>Retained</v>
          </cell>
          <cell r="E88" t="str">
            <v>SW</v>
          </cell>
          <cell r="F88" t="str">
            <v>Released</v>
          </cell>
          <cell r="G88">
            <v>15.3</v>
          </cell>
          <cell r="H88">
            <v>8.5</v>
          </cell>
          <cell r="I88">
            <v>130.05000000000001</v>
          </cell>
          <cell r="J88" t="str">
            <v>LEFT/ RIGHT</v>
          </cell>
        </row>
        <row r="89">
          <cell r="B89" t="str">
            <v>A-398</v>
          </cell>
          <cell r="C89" t="str">
            <v>A-398-01</v>
          </cell>
          <cell r="D89" t="str">
            <v>Retained</v>
          </cell>
          <cell r="E89" t="str">
            <v>SW</v>
          </cell>
          <cell r="F89" t="str">
            <v>Released</v>
          </cell>
          <cell r="G89">
            <v>15.3</v>
          </cell>
          <cell r="H89">
            <v>8.5</v>
          </cell>
          <cell r="I89">
            <v>130.05000000000001</v>
          </cell>
          <cell r="J89" t="str">
            <v>LEFT/ RIGHT</v>
          </cell>
        </row>
        <row r="90">
          <cell r="B90" t="str">
            <v>A-397</v>
          </cell>
          <cell r="C90" t="str">
            <v>A-397-01</v>
          </cell>
          <cell r="D90" t="str">
            <v>Retained</v>
          </cell>
          <cell r="E90" t="str">
            <v>SW</v>
          </cell>
          <cell r="F90" t="str">
            <v>Released</v>
          </cell>
          <cell r="G90">
            <v>15.3</v>
          </cell>
          <cell r="H90">
            <v>8.5</v>
          </cell>
          <cell r="I90">
            <v>130.05000000000001</v>
          </cell>
          <cell r="J90" t="str">
            <v>LEFT/ RIGHT</v>
          </cell>
        </row>
        <row r="91">
          <cell r="B91" t="str">
            <v>A-396</v>
          </cell>
          <cell r="C91" t="str">
            <v>A-396-01</v>
          </cell>
          <cell r="D91" t="str">
            <v>Retained</v>
          </cell>
          <cell r="E91" t="str">
            <v>SW</v>
          </cell>
          <cell r="F91" t="str">
            <v>Released</v>
          </cell>
          <cell r="G91">
            <v>15.3</v>
          </cell>
          <cell r="H91">
            <v>8.5</v>
          </cell>
          <cell r="I91">
            <v>130.05000000000001</v>
          </cell>
          <cell r="J91" t="str">
            <v>LEFT/ RIGHT</v>
          </cell>
        </row>
        <row r="92">
          <cell r="B92" t="str">
            <v>A-395</v>
          </cell>
          <cell r="C92" t="str">
            <v>A-395-01</v>
          </cell>
          <cell r="D92" t="str">
            <v>Retained</v>
          </cell>
          <cell r="E92" t="str">
            <v>SW</v>
          </cell>
          <cell r="F92" t="str">
            <v>Released</v>
          </cell>
          <cell r="G92">
            <v>15.3</v>
          </cell>
          <cell r="H92">
            <v>8.5</v>
          </cell>
          <cell r="I92">
            <v>130.05000000000001</v>
          </cell>
          <cell r="J92" t="str">
            <v>LEFT/ RIGHT</v>
          </cell>
        </row>
        <row r="93">
          <cell r="B93" t="str">
            <v>A-394</v>
          </cell>
          <cell r="C93" t="str">
            <v>A-394-01</v>
          </cell>
          <cell r="D93" t="str">
            <v>Retained</v>
          </cell>
          <cell r="E93" t="str">
            <v>SW</v>
          </cell>
          <cell r="F93" t="str">
            <v>Released</v>
          </cell>
          <cell r="G93">
            <v>15.3</v>
          </cell>
          <cell r="H93">
            <v>8.5</v>
          </cell>
          <cell r="I93">
            <v>130.05000000000001</v>
          </cell>
          <cell r="J93" t="str">
            <v>LEFT/ RIGHT</v>
          </cell>
        </row>
        <row r="94">
          <cell r="B94" t="str">
            <v>A-393</v>
          </cell>
          <cell r="C94" t="str">
            <v>A-393-01</v>
          </cell>
          <cell r="D94" t="str">
            <v>Retained</v>
          </cell>
          <cell r="E94" t="str">
            <v>SW</v>
          </cell>
          <cell r="F94" t="str">
            <v>Released</v>
          </cell>
          <cell r="G94">
            <v>15.3</v>
          </cell>
          <cell r="H94">
            <v>8.5</v>
          </cell>
          <cell r="I94">
            <v>130.05000000000001</v>
          </cell>
          <cell r="J94" t="str">
            <v>LEFT/ RIGHT</v>
          </cell>
        </row>
        <row r="95">
          <cell r="B95" t="str">
            <v>A-392</v>
          </cell>
          <cell r="C95" t="str">
            <v>A-392-01</v>
          </cell>
          <cell r="D95" t="str">
            <v>Retained</v>
          </cell>
          <cell r="E95" t="str">
            <v>SW</v>
          </cell>
          <cell r="F95" t="str">
            <v>Released</v>
          </cell>
          <cell r="G95">
            <v>15.3</v>
          </cell>
          <cell r="H95">
            <v>8.5</v>
          </cell>
          <cell r="I95">
            <v>130.05000000000001</v>
          </cell>
          <cell r="J95" t="str">
            <v>LEFT/ RIGHT</v>
          </cell>
        </row>
        <row r="96">
          <cell r="B96" t="str">
            <v>A-391</v>
          </cell>
          <cell r="C96" t="str">
            <v>A-391-01</v>
          </cell>
          <cell r="D96" t="str">
            <v>Retained</v>
          </cell>
          <cell r="E96" t="str">
            <v>SW</v>
          </cell>
          <cell r="F96" t="str">
            <v>Released</v>
          </cell>
          <cell r="G96">
            <v>15.3</v>
          </cell>
          <cell r="H96">
            <v>8.5</v>
          </cell>
          <cell r="I96">
            <v>130.05000000000001</v>
          </cell>
          <cell r="J96" t="str">
            <v>LEFT/ RIGHT</v>
          </cell>
        </row>
        <row r="97">
          <cell r="B97" t="str">
            <v>A-390</v>
          </cell>
          <cell r="C97" t="str">
            <v>A-390-01</v>
          </cell>
          <cell r="D97" t="str">
            <v>Retained</v>
          </cell>
          <cell r="E97" t="str">
            <v>SW</v>
          </cell>
          <cell r="F97" t="str">
            <v>Released</v>
          </cell>
          <cell r="G97">
            <v>15.3</v>
          </cell>
          <cell r="H97">
            <v>8.5</v>
          </cell>
          <cell r="I97">
            <v>130.05000000000001</v>
          </cell>
          <cell r="J97" t="str">
            <v>LEFT/ RIGHT</v>
          </cell>
        </row>
        <row r="98">
          <cell r="B98" t="str">
            <v>A-39</v>
          </cell>
          <cell r="C98" t="str">
            <v>A-39-01</v>
          </cell>
          <cell r="D98" t="str">
            <v>Retained</v>
          </cell>
          <cell r="E98" t="str">
            <v>M3M</v>
          </cell>
          <cell r="F98" t="str">
            <v>Frozen</v>
          </cell>
          <cell r="G98">
            <v>15.3</v>
          </cell>
          <cell r="H98">
            <v>8.5</v>
          </cell>
          <cell r="I98">
            <v>130.05000000000001</v>
          </cell>
          <cell r="J98" t="str">
            <v>LEFT CORNER/RIGHT CORNER</v>
          </cell>
        </row>
        <row r="99">
          <cell r="B99" t="str">
            <v>A-389</v>
          </cell>
          <cell r="C99" t="str">
            <v>A-389-01</v>
          </cell>
          <cell r="D99" t="str">
            <v>Retained</v>
          </cell>
          <cell r="E99" t="str">
            <v>SW</v>
          </cell>
          <cell r="F99" t="str">
            <v>Released</v>
          </cell>
          <cell r="G99">
            <v>15.3</v>
          </cell>
          <cell r="H99">
            <v>8.5</v>
          </cell>
          <cell r="I99">
            <v>130.05000000000001</v>
          </cell>
          <cell r="J99" t="str">
            <v>LEFT/ RIGHT</v>
          </cell>
        </row>
        <row r="100">
          <cell r="B100" t="str">
            <v>A-388</v>
          </cell>
          <cell r="C100" t="str">
            <v>A-388-01</v>
          </cell>
          <cell r="D100" t="str">
            <v>Retained</v>
          </cell>
          <cell r="E100" t="str">
            <v>SW</v>
          </cell>
          <cell r="F100" t="str">
            <v>Released</v>
          </cell>
          <cell r="G100">
            <v>15.3</v>
          </cell>
          <cell r="H100">
            <v>8.5</v>
          </cell>
          <cell r="I100">
            <v>130.05000000000001</v>
          </cell>
          <cell r="J100" t="str">
            <v>LEFT/ RIGHT</v>
          </cell>
        </row>
        <row r="101">
          <cell r="B101" t="str">
            <v>A-387</v>
          </cell>
          <cell r="C101" t="str">
            <v>A-387-01</v>
          </cell>
          <cell r="D101" t="str">
            <v>Retained</v>
          </cell>
          <cell r="E101" t="str">
            <v>SW</v>
          </cell>
          <cell r="F101" t="str">
            <v>Released</v>
          </cell>
          <cell r="G101">
            <v>15.3</v>
          </cell>
          <cell r="H101">
            <v>8.5</v>
          </cell>
          <cell r="I101">
            <v>130.05000000000001</v>
          </cell>
          <cell r="J101" t="str">
            <v>LEFT/ RIGHT</v>
          </cell>
        </row>
        <row r="102">
          <cell r="B102" t="str">
            <v>A-386</v>
          </cell>
          <cell r="C102" t="str">
            <v>A-386-01</v>
          </cell>
          <cell r="D102" t="str">
            <v>Retained</v>
          </cell>
          <cell r="E102" t="str">
            <v>SW</v>
          </cell>
          <cell r="F102" t="str">
            <v>Released</v>
          </cell>
          <cell r="G102">
            <v>15.3</v>
          </cell>
          <cell r="H102">
            <v>8.5</v>
          </cell>
          <cell r="I102">
            <v>130.05000000000001</v>
          </cell>
          <cell r="J102" t="str">
            <v>LEFT/ RIGHT</v>
          </cell>
        </row>
        <row r="103">
          <cell r="B103" t="str">
            <v>A-385</v>
          </cell>
          <cell r="C103" t="str">
            <v>A-385-01</v>
          </cell>
          <cell r="D103" t="str">
            <v>Retained</v>
          </cell>
          <cell r="E103" t="str">
            <v>SW</v>
          </cell>
          <cell r="F103" t="str">
            <v>Released</v>
          </cell>
          <cell r="G103">
            <v>15.3</v>
          </cell>
          <cell r="H103">
            <v>8.5</v>
          </cell>
          <cell r="I103">
            <v>130.05000000000001</v>
          </cell>
          <cell r="J103" t="str">
            <v>LEFT/ RIGHT</v>
          </cell>
        </row>
        <row r="104">
          <cell r="B104" t="str">
            <v>A-384</v>
          </cell>
          <cell r="C104" t="str">
            <v>A-384-01</v>
          </cell>
          <cell r="D104" t="str">
            <v>Retained</v>
          </cell>
          <cell r="E104" t="str">
            <v>SW</v>
          </cell>
          <cell r="F104" t="str">
            <v>Released</v>
          </cell>
          <cell r="G104">
            <v>15.3</v>
          </cell>
          <cell r="H104">
            <v>8.5</v>
          </cell>
          <cell r="I104">
            <v>130.05000000000001</v>
          </cell>
          <cell r="J104" t="str">
            <v>LEFT/ RIGHT</v>
          </cell>
        </row>
        <row r="105">
          <cell r="B105" t="str">
            <v>A-383</v>
          </cell>
          <cell r="C105" t="str">
            <v>A-383-01</v>
          </cell>
          <cell r="D105" t="str">
            <v>Retained</v>
          </cell>
          <cell r="E105" t="str">
            <v>SW</v>
          </cell>
          <cell r="F105" t="str">
            <v>Released</v>
          </cell>
          <cell r="G105">
            <v>15.3</v>
          </cell>
          <cell r="H105">
            <v>8.5</v>
          </cell>
          <cell r="I105">
            <v>130.05000000000001</v>
          </cell>
          <cell r="J105" t="str">
            <v>LEFT CORNER/RIGHT CORNER</v>
          </cell>
        </row>
        <row r="106">
          <cell r="B106" t="str">
            <v>A-382</v>
          </cell>
          <cell r="C106" t="str">
            <v>A-382-01</v>
          </cell>
          <cell r="D106" t="str">
            <v>Retained</v>
          </cell>
          <cell r="E106" t="str">
            <v>SW</v>
          </cell>
          <cell r="F106" t="str">
            <v>Frozen</v>
          </cell>
          <cell r="G106">
            <v>15.3</v>
          </cell>
          <cell r="H106">
            <v>8.5</v>
          </cell>
          <cell r="I106">
            <v>130.05000000000001</v>
          </cell>
          <cell r="J106" t="str">
            <v>LEFT CORNER/RIGHT CORNER</v>
          </cell>
        </row>
        <row r="107">
          <cell r="B107" t="str">
            <v>A-381</v>
          </cell>
          <cell r="C107" t="str">
            <v>A-381-01</v>
          </cell>
          <cell r="D107" t="str">
            <v>Retained</v>
          </cell>
          <cell r="E107" t="str">
            <v>SW</v>
          </cell>
          <cell r="F107" t="str">
            <v>Frozen</v>
          </cell>
          <cell r="G107">
            <v>15.3</v>
          </cell>
          <cell r="H107">
            <v>8.5</v>
          </cell>
          <cell r="I107">
            <v>130.05000000000001</v>
          </cell>
          <cell r="J107" t="str">
            <v>LEFT/ RIGHT</v>
          </cell>
        </row>
        <row r="108">
          <cell r="B108" t="str">
            <v>A-380</v>
          </cell>
          <cell r="C108" t="str">
            <v>A-380-01</v>
          </cell>
          <cell r="D108" t="str">
            <v>Retained</v>
          </cell>
          <cell r="E108" t="str">
            <v>SW</v>
          </cell>
          <cell r="F108" t="str">
            <v>Frozen</v>
          </cell>
          <cell r="G108">
            <v>15.3</v>
          </cell>
          <cell r="H108">
            <v>8.5</v>
          </cell>
          <cell r="I108">
            <v>130.05000000000001</v>
          </cell>
          <cell r="J108" t="str">
            <v>LEFT/ RIGHT</v>
          </cell>
        </row>
        <row r="109">
          <cell r="B109" t="str">
            <v>A-38</v>
          </cell>
          <cell r="C109" t="str">
            <v>A-38-01</v>
          </cell>
          <cell r="D109" t="str">
            <v>Retained</v>
          </cell>
          <cell r="E109" t="str">
            <v>M3M</v>
          </cell>
          <cell r="F109" t="str">
            <v>Frozen</v>
          </cell>
          <cell r="G109">
            <v>15.3</v>
          </cell>
          <cell r="H109">
            <v>8.5</v>
          </cell>
          <cell r="I109">
            <v>130.05000000000001</v>
          </cell>
          <cell r="J109" t="str">
            <v>LEFT/ RIGHT</v>
          </cell>
        </row>
        <row r="110">
          <cell r="B110" t="str">
            <v>A-379</v>
          </cell>
          <cell r="C110" t="str">
            <v>A-379-01</v>
          </cell>
          <cell r="D110" t="str">
            <v>Retained</v>
          </cell>
          <cell r="E110" t="str">
            <v>SW</v>
          </cell>
          <cell r="F110" t="str">
            <v>Frozen</v>
          </cell>
          <cell r="G110">
            <v>15.3</v>
          </cell>
          <cell r="H110">
            <v>8.5</v>
          </cell>
          <cell r="I110">
            <v>130.05000000000001</v>
          </cell>
          <cell r="J110" t="str">
            <v>LEFT/ RIGHT</v>
          </cell>
        </row>
        <row r="111">
          <cell r="B111" t="str">
            <v>A-378</v>
          </cell>
          <cell r="C111" t="str">
            <v>A-378-01</v>
          </cell>
          <cell r="D111" t="str">
            <v>Retained</v>
          </cell>
          <cell r="E111" t="str">
            <v>SW</v>
          </cell>
          <cell r="F111" t="str">
            <v>Frozen</v>
          </cell>
          <cell r="G111">
            <v>15.3</v>
          </cell>
          <cell r="H111">
            <v>8.5</v>
          </cell>
          <cell r="I111">
            <v>130.05000000000001</v>
          </cell>
          <cell r="J111" t="str">
            <v>LEFT/ RIGHT</v>
          </cell>
        </row>
        <row r="112">
          <cell r="B112" t="str">
            <v>A-377</v>
          </cell>
          <cell r="C112" t="str">
            <v>A-377-01</v>
          </cell>
          <cell r="D112" t="str">
            <v>Retained</v>
          </cell>
          <cell r="E112" t="str">
            <v>SW</v>
          </cell>
          <cell r="F112" t="str">
            <v>Frozen</v>
          </cell>
          <cell r="G112">
            <v>15.3</v>
          </cell>
          <cell r="H112">
            <v>8.5</v>
          </cell>
          <cell r="I112">
            <v>130.05000000000001</v>
          </cell>
          <cell r="J112" t="str">
            <v>LEFT/ RIGHT</v>
          </cell>
        </row>
        <row r="113">
          <cell r="B113" t="str">
            <v>A-376</v>
          </cell>
          <cell r="C113" t="str">
            <v>A-376-01</v>
          </cell>
          <cell r="D113" t="str">
            <v>Retained</v>
          </cell>
          <cell r="E113" t="str">
            <v>SW</v>
          </cell>
          <cell r="F113" t="str">
            <v>Frozen</v>
          </cell>
          <cell r="G113">
            <v>15.3</v>
          </cell>
          <cell r="H113">
            <v>8.5</v>
          </cell>
          <cell r="I113">
            <v>130.05000000000001</v>
          </cell>
          <cell r="J113" t="str">
            <v>LEFT/ RIGHT</v>
          </cell>
        </row>
        <row r="114">
          <cell r="B114" t="str">
            <v>A-375</v>
          </cell>
          <cell r="C114" t="str">
            <v>A-375-01</v>
          </cell>
          <cell r="D114" t="str">
            <v>Retained</v>
          </cell>
          <cell r="E114" t="str">
            <v>SW</v>
          </cell>
          <cell r="F114" t="str">
            <v>Frozen</v>
          </cell>
          <cell r="G114">
            <v>15.3</v>
          </cell>
          <cell r="H114">
            <v>8.5</v>
          </cell>
          <cell r="I114">
            <v>130.05000000000001</v>
          </cell>
          <cell r="J114" t="str">
            <v>LEFT/ RIGHT</v>
          </cell>
        </row>
        <row r="115">
          <cell r="B115" t="str">
            <v>A-374</v>
          </cell>
          <cell r="C115" t="str">
            <v>A-374-01</v>
          </cell>
          <cell r="D115" t="str">
            <v>Retained</v>
          </cell>
          <cell r="E115" t="str">
            <v>SW</v>
          </cell>
          <cell r="F115" t="str">
            <v>Frozen</v>
          </cell>
          <cell r="G115">
            <v>15.3</v>
          </cell>
          <cell r="H115">
            <v>8.5</v>
          </cell>
          <cell r="I115">
            <v>130.05000000000001</v>
          </cell>
          <cell r="J115" t="str">
            <v>LEFT/ RIGHT</v>
          </cell>
        </row>
        <row r="116">
          <cell r="B116" t="str">
            <v>A-373</v>
          </cell>
          <cell r="C116" t="str">
            <v>A-373-01</v>
          </cell>
          <cell r="D116" t="str">
            <v>Retained</v>
          </cell>
          <cell r="E116" t="str">
            <v>SW</v>
          </cell>
          <cell r="F116" t="str">
            <v>Frozen</v>
          </cell>
          <cell r="G116">
            <v>15.3</v>
          </cell>
          <cell r="H116">
            <v>8.5</v>
          </cell>
          <cell r="I116">
            <v>130.05000000000001</v>
          </cell>
          <cell r="J116" t="str">
            <v>LEFT/ RIGHT</v>
          </cell>
        </row>
        <row r="117">
          <cell r="B117" t="str">
            <v>A-372</v>
          </cell>
          <cell r="C117" t="str">
            <v>A-372-01</v>
          </cell>
          <cell r="D117" t="str">
            <v>Retained</v>
          </cell>
          <cell r="E117" t="str">
            <v>SW</v>
          </cell>
          <cell r="F117" t="str">
            <v>Frozen</v>
          </cell>
          <cell r="G117">
            <v>15.3</v>
          </cell>
          <cell r="H117">
            <v>8.5</v>
          </cell>
          <cell r="I117">
            <v>130.05000000000001</v>
          </cell>
          <cell r="J117" t="str">
            <v>LEFT/ RIGHT</v>
          </cell>
        </row>
        <row r="118">
          <cell r="B118" t="str">
            <v>A-371</v>
          </cell>
          <cell r="C118" t="str">
            <v>A-371-01</v>
          </cell>
          <cell r="D118" t="str">
            <v>Retained</v>
          </cell>
          <cell r="E118" t="str">
            <v>SW</v>
          </cell>
          <cell r="F118" t="str">
            <v>Frozen</v>
          </cell>
          <cell r="G118">
            <v>15.3</v>
          </cell>
          <cell r="H118">
            <v>8.5</v>
          </cell>
          <cell r="I118">
            <v>130.05000000000001</v>
          </cell>
          <cell r="J118" t="str">
            <v>LEFT CORNER/RIGHT CORNER</v>
          </cell>
        </row>
        <row r="119">
          <cell r="B119" t="str">
            <v>A-370</v>
          </cell>
          <cell r="C119" t="str">
            <v>A-370-01</v>
          </cell>
          <cell r="D119" t="str">
            <v>Retained</v>
          </cell>
          <cell r="E119" t="str">
            <v>SW</v>
          </cell>
          <cell r="F119" t="str">
            <v>Frozen</v>
          </cell>
          <cell r="G119">
            <v>15.3</v>
          </cell>
          <cell r="H119">
            <v>8.5</v>
          </cell>
          <cell r="I119">
            <v>130.05000000000001</v>
          </cell>
          <cell r="J119" t="str">
            <v>LEFT/ RIGHT</v>
          </cell>
        </row>
        <row r="120">
          <cell r="B120" t="str">
            <v>A-37</v>
          </cell>
          <cell r="C120" t="str">
            <v>A-37-01</v>
          </cell>
          <cell r="D120" t="str">
            <v>Retained</v>
          </cell>
          <cell r="E120" t="str">
            <v>M3M</v>
          </cell>
          <cell r="F120" t="str">
            <v>Frozen</v>
          </cell>
          <cell r="G120">
            <v>15.3</v>
          </cell>
          <cell r="H120">
            <v>8.5</v>
          </cell>
          <cell r="I120">
            <v>130.05000000000001</v>
          </cell>
          <cell r="J120" t="str">
            <v>LEFT/ RIGHT</v>
          </cell>
        </row>
        <row r="121">
          <cell r="B121" t="str">
            <v>A-369</v>
          </cell>
          <cell r="C121" t="str">
            <v>A-369-01</v>
          </cell>
          <cell r="D121" t="str">
            <v>Retained</v>
          </cell>
          <cell r="E121" t="str">
            <v>SW</v>
          </cell>
          <cell r="F121" t="str">
            <v>Frozen</v>
          </cell>
          <cell r="G121">
            <v>15.3</v>
          </cell>
          <cell r="H121">
            <v>8.5</v>
          </cell>
          <cell r="I121">
            <v>130.05000000000001</v>
          </cell>
          <cell r="J121" t="str">
            <v>LEFT/ RIGHT</v>
          </cell>
        </row>
        <row r="122">
          <cell r="B122" t="str">
            <v>A-368</v>
          </cell>
          <cell r="C122" t="str">
            <v>A-368-01</v>
          </cell>
          <cell r="D122" t="str">
            <v>Retained</v>
          </cell>
          <cell r="E122" t="str">
            <v>SW</v>
          </cell>
          <cell r="F122" t="str">
            <v>Frozen</v>
          </cell>
          <cell r="G122">
            <v>15.3</v>
          </cell>
          <cell r="H122">
            <v>8.5</v>
          </cell>
          <cell r="I122">
            <v>130.05000000000001</v>
          </cell>
          <cell r="J122" t="str">
            <v>LEFT/ RIGHT</v>
          </cell>
        </row>
        <row r="123">
          <cell r="B123" t="str">
            <v>A-367</v>
          </cell>
          <cell r="C123" t="str">
            <v>A-367-01</v>
          </cell>
          <cell r="D123" t="str">
            <v>Retained</v>
          </cell>
          <cell r="E123" t="str">
            <v>SW</v>
          </cell>
          <cell r="F123" t="str">
            <v>Frozen</v>
          </cell>
          <cell r="G123">
            <v>15.3</v>
          </cell>
          <cell r="H123">
            <v>8.5</v>
          </cell>
          <cell r="I123">
            <v>130.05000000000001</v>
          </cell>
          <cell r="J123" t="str">
            <v>LEFT/ RIGHT</v>
          </cell>
        </row>
        <row r="124">
          <cell r="B124" t="str">
            <v>A-366</v>
          </cell>
          <cell r="C124" t="str">
            <v>A-366-01</v>
          </cell>
          <cell r="D124" t="str">
            <v>Retained</v>
          </cell>
          <cell r="E124" t="str">
            <v>SW</v>
          </cell>
          <cell r="F124" t="str">
            <v>Frozen</v>
          </cell>
          <cell r="G124">
            <v>15.3</v>
          </cell>
          <cell r="H124">
            <v>8.5</v>
          </cell>
          <cell r="I124">
            <v>130.05000000000001</v>
          </cell>
          <cell r="J124" t="str">
            <v>LEFT/ RIGHT</v>
          </cell>
        </row>
        <row r="125">
          <cell r="B125" t="str">
            <v>A-365</v>
          </cell>
          <cell r="C125" t="str">
            <v>A-365-01</v>
          </cell>
          <cell r="D125" t="str">
            <v>Retained</v>
          </cell>
          <cell r="E125" t="str">
            <v>SW</v>
          </cell>
          <cell r="F125" t="str">
            <v>Frozen</v>
          </cell>
          <cell r="G125">
            <v>15.3</v>
          </cell>
          <cell r="H125">
            <v>8.5</v>
          </cell>
          <cell r="I125">
            <v>130.05000000000001</v>
          </cell>
          <cell r="J125" t="str">
            <v>LEFT/ RIGHT</v>
          </cell>
        </row>
        <row r="126">
          <cell r="B126" t="str">
            <v>A-364</v>
          </cell>
          <cell r="C126" t="str">
            <v>A-364-01</v>
          </cell>
          <cell r="D126" t="str">
            <v>Retained</v>
          </cell>
          <cell r="E126" t="str">
            <v>SW</v>
          </cell>
          <cell r="F126" t="str">
            <v>Frozen</v>
          </cell>
          <cell r="G126">
            <v>15.3</v>
          </cell>
          <cell r="H126">
            <v>8.5</v>
          </cell>
          <cell r="I126">
            <v>130.05000000000001</v>
          </cell>
          <cell r="J126" t="str">
            <v>LEFT/ RIGHT</v>
          </cell>
        </row>
        <row r="127">
          <cell r="B127" t="str">
            <v>A-363</v>
          </cell>
          <cell r="C127" t="str">
            <v>A-363-01</v>
          </cell>
          <cell r="D127" t="str">
            <v>Retained</v>
          </cell>
          <cell r="E127" t="str">
            <v>SW</v>
          </cell>
          <cell r="F127" t="str">
            <v>Frozen</v>
          </cell>
          <cell r="G127">
            <v>15.3</v>
          </cell>
          <cell r="H127">
            <v>8.5</v>
          </cell>
          <cell r="I127">
            <v>130.05000000000001</v>
          </cell>
          <cell r="J127" t="str">
            <v>LEFT/ RIGHT</v>
          </cell>
        </row>
        <row r="128">
          <cell r="B128" t="str">
            <v>A-362</v>
          </cell>
          <cell r="C128" t="str">
            <v>A-362-01</v>
          </cell>
          <cell r="D128" t="str">
            <v>Retained</v>
          </cell>
          <cell r="E128" t="str">
            <v>SW</v>
          </cell>
          <cell r="F128" t="str">
            <v>Frozen</v>
          </cell>
          <cell r="G128">
            <v>15.3</v>
          </cell>
          <cell r="H128">
            <v>8.5</v>
          </cell>
          <cell r="I128">
            <v>130.05000000000001</v>
          </cell>
          <cell r="J128" t="str">
            <v>LEFT/ RIGHT</v>
          </cell>
        </row>
        <row r="129">
          <cell r="B129" t="str">
            <v>A-361</v>
          </cell>
          <cell r="C129" t="str">
            <v>A-361-01</v>
          </cell>
          <cell r="D129" t="str">
            <v>Retained</v>
          </cell>
          <cell r="E129" t="str">
            <v>SW</v>
          </cell>
          <cell r="F129" t="str">
            <v>Frozen</v>
          </cell>
          <cell r="G129">
            <v>15.3</v>
          </cell>
          <cell r="H129">
            <v>8.5</v>
          </cell>
          <cell r="I129">
            <v>130.05000000000001</v>
          </cell>
          <cell r="J129" t="str">
            <v>LEFT/ RIGHT</v>
          </cell>
        </row>
        <row r="130">
          <cell r="B130" t="str">
            <v>A-360</v>
          </cell>
          <cell r="C130" t="str">
            <v>A-360-01</v>
          </cell>
          <cell r="D130" t="str">
            <v>Retained</v>
          </cell>
          <cell r="E130" t="str">
            <v>SW</v>
          </cell>
          <cell r="F130" t="str">
            <v>Frozen</v>
          </cell>
          <cell r="G130">
            <v>15.3</v>
          </cell>
          <cell r="H130">
            <v>8.5</v>
          </cell>
          <cell r="I130">
            <v>130.05000000000001</v>
          </cell>
          <cell r="J130" t="str">
            <v>LEFT CORNER/RIGHT CORNER</v>
          </cell>
        </row>
        <row r="131">
          <cell r="B131" t="str">
            <v>A-36</v>
          </cell>
          <cell r="C131" t="str">
            <v>A-36-01</v>
          </cell>
          <cell r="D131" t="str">
            <v>Retained</v>
          </cell>
          <cell r="E131" t="str">
            <v>M3M</v>
          </cell>
          <cell r="F131" t="str">
            <v>Frozen</v>
          </cell>
          <cell r="G131">
            <v>15.3</v>
          </cell>
          <cell r="H131">
            <v>8.5</v>
          </cell>
          <cell r="I131">
            <v>130.05000000000001</v>
          </cell>
          <cell r="J131" t="str">
            <v>LEFT/ RIGHT</v>
          </cell>
        </row>
        <row r="132">
          <cell r="B132" t="str">
            <v>A-359</v>
          </cell>
          <cell r="C132" t="str">
            <v>A-359-01</v>
          </cell>
          <cell r="D132" t="str">
            <v>Retained</v>
          </cell>
          <cell r="E132" t="str">
            <v>SW</v>
          </cell>
          <cell r="F132" t="str">
            <v>Frozen</v>
          </cell>
          <cell r="G132">
            <v>15.3</v>
          </cell>
          <cell r="H132">
            <v>8.5</v>
          </cell>
          <cell r="I132">
            <v>130.05000000000001</v>
          </cell>
          <cell r="J132" t="str">
            <v>LEFT CORNER/RIGHT CORNER</v>
          </cell>
        </row>
        <row r="133">
          <cell r="B133" t="str">
            <v>A-358</v>
          </cell>
          <cell r="C133" t="str">
            <v>A-358-01</v>
          </cell>
          <cell r="D133" t="str">
            <v>Retained</v>
          </cell>
          <cell r="E133" t="str">
            <v>SW</v>
          </cell>
          <cell r="F133" t="str">
            <v>Frozen</v>
          </cell>
          <cell r="G133">
            <v>15.3</v>
          </cell>
          <cell r="H133">
            <v>8.5</v>
          </cell>
          <cell r="I133">
            <v>130.05000000000001</v>
          </cell>
          <cell r="J133" t="str">
            <v>LEFT/ RIGHT</v>
          </cell>
        </row>
        <row r="134">
          <cell r="B134" t="str">
            <v>A-357</v>
          </cell>
          <cell r="C134" t="str">
            <v>A-357-01</v>
          </cell>
          <cell r="D134" t="str">
            <v>Retained</v>
          </cell>
          <cell r="E134" t="str">
            <v>SW</v>
          </cell>
          <cell r="F134" t="str">
            <v>Frozen</v>
          </cell>
          <cell r="G134">
            <v>15.3</v>
          </cell>
          <cell r="H134">
            <v>8.5</v>
          </cell>
          <cell r="I134">
            <v>130.05000000000001</v>
          </cell>
          <cell r="J134" t="str">
            <v>LEFT/ RIGHT</v>
          </cell>
        </row>
        <row r="135">
          <cell r="B135" t="str">
            <v>A-356</v>
          </cell>
          <cell r="C135" t="str">
            <v>A-356-01</v>
          </cell>
          <cell r="D135" t="str">
            <v>Retained</v>
          </cell>
          <cell r="E135" t="str">
            <v>SW</v>
          </cell>
          <cell r="F135" t="str">
            <v>Frozen</v>
          </cell>
          <cell r="G135">
            <v>15.3</v>
          </cell>
          <cell r="H135">
            <v>8.5</v>
          </cell>
          <cell r="I135">
            <v>130.05000000000001</v>
          </cell>
          <cell r="J135" t="str">
            <v>LEFT/ RIGHT</v>
          </cell>
        </row>
        <row r="136">
          <cell r="B136" t="str">
            <v>A-355</v>
          </cell>
          <cell r="C136" t="str">
            <v>A-355-01</v>
          </cell>
          <cell r="D136" t="str">
            <v>Retained</v>
          </cell>
          <cell r="E136" t="str">
            <v>SW</v>
          </cell>
          <cell r="F136" t="str">
            <v>Frozen</v>
          </cell>
          <cell r="G136">
            <v>15.3</v>
          </cell>
          <cell r="H136">
            <v>8.5</v>
          </cell>
          <cell r="I136">
            <v>130.05000000000001</v>
          </cell>
          <cell r="J136" t="str">
            <v>LEFT/ RIGHT</v>
          </cell>
        </row>
        <row r="137">
          <cell r="B137" t="str">
            <v>A-354</v>
          </cell>
          <cell r="C137" t="str">
            <v>A-354-01</v>
          </cell>
          <cell r="D137" t="str">
            <v>Retained</v>
          </cell>
          <cell r="E137" t="str">
            <v>SW</v>
          </cell>
          <cell r="F137" t="str">
            <v>Frozen</v>
          </cell>
          <cell r="G137">
            <v>15.3</v>
          </cell>
          <cell r="H137">
            <v>8.5</v>
          </cell>
          <cell r="I137">
            <v>130.05000000000001</v>
          </cell>
          <cell r="J137" t="str">
            <v>LEFT/ RIGHT</v>
          </cell>
        </row>
        <row r="138">
          <cell r="B138" t="str">
            <v>A-353</v>
          </cell>
          <cell r="C138" t="str">
            <v>A-353-01</v>
          </cell>
          <cell r="D138" t="str">
            <v>Retained</v>
          </cell>
          <cell r="E138" t="str">
            <v>SW</v>
          </cell>
          <cell r="F138" t="str">
            <v>Frozen</v>
          </cell>
          <cell r="G138">
            <v>15.3</v>
          </cell>
          <cell r="H138">
            <v>8.5</v>
          </cell>
          <cell r="I138">
            <v>130.05000000000001</v>
          </cell>
          <cell r="J138" t="str">
            <v>LEFT/ RIGHT</v>
          </cell>
        </row>
        <row r="139">
          <cell r="B139" t="str">
            <v>A-352</v>
          </cell>
          <cell r="C139" t="str">
            <v>A-352-01</v>
          </cell>
          <cell r="D139" t="str">
            <v>Retained</v>
          </cell>
          <cell r="E139" t="str">
            <v>SW</v>
          </cell>
          <cell r="F139" t="str">
            <v>Frozen</v>
          </cell>
          <cell r="G139">
            <v>15.3</v>
          </cell>
          <cell r="H139">
            <v>8.5</v>
          </cell>
          <cell r="I139">
            <v>130.05000000000001</v>
          </cell>
          <cell r="J139" t="str">
            <v>LEFT/ RIGHT</v>
          </cell>
        </row>
        <row r="140">
          <cell r="B140" t="str">
            <v>A-351</v>
          </cell>
          <cell r="C140" t="str">
            <v>A-351-01</v>
          </cell>
          <cell r="D140" t="str">
            <v>Retained</v>
          </cell>
          <cell r="E140" t="str">
            <v>SW</v>
          </cell>
          <cell r="F140" t="str">
            <v>Frozen</v>
          </cell>
          <cell r="G140">
            <v>15.3</v>
          </cell>
          <cell r="H140">
            <v>8.5</v>
          </cell>
          <cell r="I140">
            <v>130.05000000000001</v>
          </cell>
          <cell r="J140" t="str">
            <v>LEFT/ RIGHT</v>
          </cell>
        </row>
        <row r="141">
          <cell r="B141" t="str">
            <v>A-350</v>
          </cell>
          <cell r="C141" t="str">
            <v>A-350-01</v>
          </cell>
          <cell r="D141" t="str">
            <v>Retained</v>
          </cell>
          <cell r="E141" t="str">
            <v>SW</v>
          </cell>
          <cell r="F141" t="str">
            <v>Frozen</v>
          </cell>
          <cell r="G141">
            <v>15.3</v>
          </cell>
          <cell r="H141">
            <v>8.5</v>
          </cell>
          <cell r="I141">
            <v>130.05000000000001</v>
          </cell>
          <cell r="J141" t="str">
            <v>LEFT/ RIGHT</v>
          </cell>
        </row>
        <row r="142">
          <cell r="B142" t="str">
            <v>A-35</v>
          </cell>
          <cell r="C142" t="str">
            <v>A-35-01</v>
          </cell>
          <cell r="D142" t="str">
            <v>Retained</v>
          </cell>
          <cell r="E142" t="str">
            <v>M3M</v>
          </cell>
          <cell r="F142" t="str">
            <v>Frozen</v>
          </cell>
          <cell r="G142">
            <v>15.3</v>
          </cell>
          <cell r="H142">
            <v>8.5</v>
          </cell>
          <cell r="I142">
            <v>130.05000000000001</v>
          </cell>
          <cell r="J142" t="str">
            <v>LEFT/ RIGHT</v>
          </cell>
        </row>
        <row r="143">
          <cell r="B143" t="str">
            <v>A-349</v>
          </cell>
          <cell r="C143" t="str">
            <v>A-349-01</v>
          </cell>
          <cell r="D143" t="str">
            <v>Retained</v>
          </cell>
          <cell r="E143" t="str">
            <v>SW</v>
          </cell>
          <cell r="F143" t="str">
            <v>Frozen</v>
          </cell>
          <cell r="G143">
            <v>15.3</v>
          </cell>
          <cell r="H143">
            <v>8.5</v>
          </cell>
          <cell r="I143">
            <v>130.05000000000001</v>
          </cell>
          <cell r="J143" t="str">
            <v>LEFT/ RIGHT</v>
          </cell>
        </row>
        <row r="144">
          <cell r="B144" t="str">
            <v>A-348</v>
          </cell>
          <cell r="C144" t="str">
            <v>A-348-01</v>
          </cell>
          <cell r="D144" t="str">
            <v>Retained</v>
          </cell>
          <cell r="E144" t="str">
            <v>SW</v>
          </cell>
          <cell r="F144" t="str">
            <v>Frozen</v>
          </cell>
          <cell r="G144">
            <v>15.3</v>
          </cell>
          <cell r="H144">
            <v>8.5</v>
          </cell>
          <cell r="I144">
            <v>130.05000000000001</v>
          </cell>
          <cell r="J144" t="str">
            <v>LEFT/ RIGHT</v>
          </cell>
        </row>
        <row r="145">
          <cell r="B145" t="str">
            <v>A-347</v>
          </cell>
          <cell r="C145" t="str">
            <v>A-347-01</v>
          </cell>
          <cell r="D145" t="str">
            <v>Retained</v>
          </cell>
          <cell r="E145" t="str">
            <v>SW</v>
          </cell>
          <cell r="F145" t="str">
            <v>Frozen</v>
          </cell>
          <cell r="G145">
            <v>15.3</v>
          </cell>
          <cell r="H145">
            <v>8.5</v>
          </cell>
          <cell r="I145">
            <v>130.05000000000001</v>
          </cell>
          <cell r="J145" t="str">
            <v>LEFT/ RIGHT</v>
          </cell>
        </row>
        <row r="146">
          <cell r="B146" t="str">
            <v>A-346</v>
          </cell>
          <cell r="C146" t="str">
            <v>A-346-01</v>
          </cell>
          <cell r="D146" t="str">
            <v>Retained</v>
          </cell>
          <cell r="E146" t="str">
            <v>SW</v>
          </cell>
          <cell r="F146" t="str">
            <v>Frozen</v>
          </cell>
          <cell r="G146">
            <v>15.3</v>
          </cell>
          <cell r="H146">
            <v>8.5</v>
          </cell>
          <cell r="I146">
            <v>130.05000000000001</v>
          </cell>
          <cell r="J146" t="str">
            <v>LEFT/ RIGHT</v>
          </cell>
        </row>
        <row r="147">
          <cell r="B147" t="str">
            <v>A-345</v>
          </cell>
          <cell r="C147" t="str">
            <v>A-345-01</v>
          </cell>
          <cell r="D147" t="str">
            <v>Retained</v>
          </cell>
          <cell r="E147" t="str">
            <v>SW</v>
          </cell>
          <cell r="F147" t="str">
            <v>Frozen</v>
          </cell>
          <cell r="G147">
            <v>15.3</v>
          </cell>
          <cell r="H147">
            <v>8.5</v>
          </cell>
          <cell r="I147">
            <v>130.05000000000001</v>
          </cell>
          <cell r="J147" t="str">
            <v>LEFT/ RIGHT</v>
          </cell>
        </row>
        <row r="148">
          <cell r="B148" t="str">
            <v>A-344</v>
          </cell>
          <cell r="C148" t="str">
            <v>A-344-01</v>
          </cell>
          <cell r="D148" t="str">
            <v>Retained</v>
          </cell>
          <cell r="E148" t="str">
            <v>SW</v>
          </cell>
          <cell r="F148" t="str">
            <v>Frozen</v>
          </cell>
          <cell r="G148">
            <v>15.3</v>
          </cell>
          <cell r="H148">
            <v>8.5</v>
          </cell>
          <cell r="I148">
            <v>130.05000000000001</v>
          </cell>
          <cell r="J148" t="str">
            <v>LEFT/ RIGHT</v>
          </cell>
        </row>
        <row r="149">
          <cell r="B149" t="str">
            <v>A-343</v>
          </cell>
          <cell r="C149" t="str">
            <v>A-343-01</v>
          </cell>
          <cell r="D149" t="str">
            <v>Retained</v>
          </cell>
          <cell r="E149" t="str">
            <v>SW</v>
          </cell>
          <cell r="F149" t="str">
            <v>Frozen</v>
          </cell>
          <cell r="G149">
            <v>15.3</v>
          </cell>
          <cell r="H149">
            <v>8.5</v>
          </cell>
          <cell r="I149">
            <v>130.05000000000001</v>
          </cell>
          <cell r="J149" t="str">
            <v>LEFT/ RIGHT</v>
          </cell>
        </row>
        <row r="150">
          <cell r="B150" t="str">
            <v>A-342</v>
          </cell>
          <cell r="C150" t="str">
            <v>A-342-01</v>
          </cell>
          <cell r="D150" t="str">
            <v>Retained</v>
          </cell>
          <cell r="E150" t="str">
            <v>SW</v>
          </cell>
          <cell r="F150" t="str">
            <v>Frozen</v>
          </cell>
          <cell r="G150">
            <v>15.3</v>
          </cell>
          <cell r="H150">
            <v>8.5</v>
          </cell>
          <cell r="I150">
            <v>130.05000000000001</v>
          </cell>
          <cell r="J150" t="str">
            <v>LEFT CORNER/RIGHT CORNER</v>
          </cell>
        </row>
        <row r="151">
          <cell r="B151" t="str">
            <v>A-341</v>
          </cell>
          <cell r="C151" t="str">
            <v>A-341-01</v>
          </cell>
          <cell r="D151" t="str">
            <v>Retained</v>
          </cell>
          <cell r="E151" t="str">
            <v>SW</v>
          </cell>
          <cell r="F151" t="str">
            <v>Frozen</v>
          </cell>
          <cell r="G151">
            <v>15.3</v>
          </cell>
          <cell r="H151">
            <v>8.5</v>
          </cell>
          <cell r="I151">
            <v>130.05000000000001</v>
          </cell>
          <cell r="J151" t="str">
            <v>LEFT CORNER/RIGHT CORNER</v>
          </cell>
        </row>
        <row r="152">
          <cell r="B152" t="str">
            <v>A-340</v>
          </cell>
          <cell r="C152" t="str">
            <v>A-340-01</v>
          </cell>
          <cell r="D152" t="str">
            <v>Retained</v>
          </cell>
          <cell r="E152" t="str">
            <v>SW</v>
          </cell>
          <cell r="F152" t="str">
            <v>Frozen</v>
          </cell>
          <cell r="G152">
            <v>15.3</v>
          </cell>
          <cell r="H152">
            <v>8.5</v>
          </cell>
          <cell r="I152">
            <v>130.05000000000001</v>
          </cell>
          <cell r="J152" t="str">
            <v>LEFT/ RIGHT</v>
          </cell>
        </row>
        <row r="153">
          <cell r="B153" t="str">
            <v>A-34</v>
          </cell>
          <cell r="C153" t="str">
            <v>A-34-01</v>
          </cell>
          <cell r="D153" t="str">
            <v>Retained</v>
          </cell>
          <cell r="E153" t="str">
            <v>M3M</v>
          </cell>
          <cell r="F153" t="str">
            <v>Frozen</v>
          </cell>
          <cell r="G153">
            <v>15.3</v>
          </cell>
          <cell r="H153">
            <v>8.5</v>
          </cell>
          <cell r="I153">
            <v>130.05000000000001</v>
          </cell>
          <cell r="J153" t="str">
            <v>LEFT/ RIGHT</v>
          </cell>
        </row>
        <row r="154">
          <cell r="B154" t="str">
            <v>A-339</v>
          </cell>
          <cell r="C154" t="str">
            <v>A-339-01</v>
          </cell>
          <cell r="D154" t="str">
            <v>Retained</v>
          </cell>
          <cell r="E154" t="str">
            <v>SW</v>
          </cell>
          <cell r="F154" t="str">
            <v>Frozen</v>
          </cell>
          <cell r="G154">
            <v>15.3</v>
          </cell>
          <cell r="H154">
            <v>8.5</v>
          </cell>
          <cell r="I154">
            <v>130.05000000000001</v>
          </cell>
          <cell r="J154" t="str">
            <v>LEFT/ RIGHT</v>
          </cell>
        </row>
        <row r="155">
          <cell r="B155" t="str">
            <v>A-338</v>
          </cell>
          <cell r="C155" t="str">
            <v>A-338-01</v>
          </cell>
          <cell r="D155" t="str">
            <v>Retained</v>
          </cell>
          <cell r="E155" t="str">
            <v>SW</v>
          </cell>
          <cell r="F155" t="str">
            <v>Frozen</v>
          </cell>
          <cell r="G155">
            <v>15.3</v>
          </cell>
          <cell r="H155">
            <v>8.5</v>
          </cell>
          <cell r="I155">
            <v>130.05000000000001</v>
          </cell>
          <cell r="J155" t="str">
            <v>LEFT/ RIGHT</v>
          </cell>
        </row>
        <row r="156">
          <cell r="B156" t="str">
            <v>A-337</v>
          </cell>
          <cell r="C156" t="str">
            <v>A-337-01</v>
          </cell>
          <cell r="D156" t="str">
            <v>Retained</v>
          </cell>
          <cell r="E156" t="str">
            <v>SW</v>
          </cell>
          <cell r="F156" t="str">
            <v>Frozen</v>
          </cell>
          <cell r="G156">
            <v>15.3</v>
          </cell>
          <cell r="H156">
            <v>8.5</v>
          </cell>
          <cell r="I156">
            <v>130.05000000000001</v>
          </cell>
          <cell r="J156" t="str">
            <v>LEFT/ RIGHT</v>
          </cell>
        </row>
        <row r="157">
          <cell r="B157" t="str">
            <v>A-336</v>
          </cell>
          <cell r="C157" t="str">
            <v>A-336-01</v>
          </cell>
          <cell r="D157" t="str">
            <v>Retained</v>
          </cell>
          <cell r="E157" t="str">
            <v>SW</v>
          </cell>
          <cell r="F157" t="str">
            <v>Frozen</v>
          </cell>
          <cell r="G157">
            <v>15.3</v>
          </cell>
          <cell r="H157">
            <v>8.5</v>
          </cell>
          <cell r="I157">
            <v>130.05000000000001</v>
          </cell>
          <cell r="J157" t="str">
            <v>LEFT/ RIGHT</v>
          </cell>
        </row>
        <row r="158">
          <cell r="B158" t="str">
            <v>A-335</v>
          </cell>
          <cell r="C158" t="str">
            <v>A-335-01</v>
          </cell>
          <cell r="D158" t="str">
            <v>Retained</v>
          </cell>
          <cell r="E158" t="str">
            <v>SW</v>
          </cell>
          <cell r="F158" t="str">
            <v>Frozen</v>
          </cell>
          <cell r="G158">
            <v>15.3</v>
          </cell>
          <cell r="H158">
            <v>8.5</v>
          </cell>
          <cell r="I158">
            <v>130.05000000000001</v>
          </cell>
          <cell r="J158" t="str">
            <v>LEFT/ RIGHT</v>
          </cell>
        </row>
        <row r="159">
          <cell r="B159" t="str">
            <v>A-334</v>
          </cell>
          <cell r="C159" t="str">
            <v>A-334-01</v>
          </cell>
          <cell r="D159" t="str">
            <v>Retained</v>
          </cell>
          <cell r="E159" t="str">
            <v>SW</v>
          </cell>
          <cell r="F159" t="str">
            <v>Frozen</v>
          </cell>
          <cell r="G159">
            <v>15.3</v>
          </cell>
          <cell r="H159">
            <v>8.5</v>
          </cell>
          <cell r="I159">
            <v>130.05000000000001</v>
          </cell>
          <cell r="J159" t="str">
            <v>LEFT/ RIGHT</v>
          </cell>
        </row>
        <row r="160">
          <cell r="B160" t="str">
            <v>A-333</v>
          </cell>
          <cell r="C160" t="str">
            <v>A-333-01</v>
          </cell>
          <cell r="D160" t="str">
            <v>Retained</v>
          </cell>
          <cell r="E160" t="str">
            <v>SW</v>
          </cell>
          <cell r="F160" t="str">
            <v>Frozen</v>
          </cell>
          <cell r="G160">
            <v>15.3</v>
          </cell>
          <cell r="H160">
            <v>8.5</v>
          </cell>
          <cell r="I160">
            <v>130.05000000000001</v>
          </cell>
          <cell r="J160" t="str">
            <v>LEFT CORNER/RIGHT CORNER</v>
          </cell>
        </row>
        <row r="161">
          <cell r="B161" t="str">
            <v>A-332</v>
          </cell>
          <cell r="C161" t="str">
            <v>A-332-01</v>
          </cell>
          <cell r="D161" t="str">
            <v>Retained</v>
          </cell>
          <cell r="E161" t="str">
            <v>SW</v>
          </cell>
          <cell r="F161" t="str">
            <v>Frozen</v>
          </cell>
          <cell r="G161">
            <v>15.3</v>
          </cell>
          <cell r="H161">
            <v>8.5</v>
          </cell>
          <cell r="I161">
            <v>130.05000000000001</v>
          </cell>
          <cell r="J161" t="str">
            <v>LEFT CORNER/RIGHT CORNER</v>
          </cell>
        </row>
        <row r="162">
          <cell r="B162" t="str">
            <v>A-331</v>
          </cell>
          <cell r="C162" t="str">
            <v>A-331-01</v>
          </cell>
          <cell r="D162" t="str">
            <v>Retained</v>
          </cell>
          <cell r="E162" t="str">
            <v>SW</v>
          </cell>
          <cell r="F162" t="str">
            <v>Frozen</v>
          </cell>
          <cell r="G162">
            <v>15.3</v>
          </cell>
          <cell r="H162">
            <v>8.5</v>
          </cell>
          <cell r="I162">
            <v>130.05000000000001</v>
          </cell>
          <cell r="J162" t="str">
            <v>LEFT/ RIGHT</v>
          </cell>
        </row>
        <row r="163">
          <cell r="B163" t="str">
            <v>A-330</v>
          </cell>
          <cell r="C163" t="str">
            <v>A-330-01</v>
          </cell>
          <cell r="D163" t="str">
            <v>Retained</v>
          </cell>
          <cell r="E163" t="str">
            <v>SW</v>
          </cell>
          <cell r="F163" t="str">
            <v>Frozen</v>
          </cell>
          <cell r="G163">
            <v>15.3</v>
          </cell>
          <cell r="H163">
            <v>8.5</v>
          </cell>
          <cell r="I163">
            <v>130.05000000000001</v>
          </cell>
          <cell r="J163" t="str">
            <v>LEFT/ RIGHT</v>
          </cell>
        </row>
        <row r="164">
          <cell r="B164" t="str">
            <v>A-33</v>
          </cell>
          <cell r="C164" t="str">
            <v>A-33-01</v>
          </cell>
          <cell r="D164" t="str">
            <v>Retained</v>
          </cell>
          <cell r="E164" t="str">
            <v>M3M</v>
          </cell>
          <cell r="F164" t="str">
            <v>Frozen</v>
          </cell>
          <cell r="G164">
            <v>15.3</v>
          </cell>
          <cell r="H164">
            <v>8.5</v>
          </cell>
          <cell r="I164">
            <v>130.05000000000001</v>
          </cell>
          <cell r="J164" t="str">
            <v>LEFT/ RIGHT</v>
          </cell>
        </row>
        <row r="165">
          <cell r="B165" t="str">
            <v>A-329</v>
          </cell>
          <cell r="C165" t="str">
            <v>A-329-01</v>
          </cell>
          <cell r="D165" t="str">
            <v>Retained</v>
          </cell>
          <cell r="E165" t="str">
            <v>SW</v>
          </cell>
          <cell r="F165" t="str">
            <v>Frozen</v>
          </cell>
          <cell r="G165">
            <v>15.3</v>
          </cell>
          <cell r="H165">
            <v>8.5</v>
          </cell>
          <cell r="I165">
            <v>130.05000000000001</v>
          </cell>
          <cell r="J165" t="str">
            <v>LEFT/ RIGHT</v>
          </cell>
        </row>
        <row r="166">
          <cell r="B166" t="str">
            <v>A-328</v>
          </cell>
          <cell r="C166" t="str">
            <v>A-328-01</v>
          </cell>
          <cell r="D166" t="str">
            <v>Retained</v>
          </cell>
          <cell r="E166" t="str">
            <v>SW</v>
          </cell>
          <cell r="F166" t="str">
            <v>Frozen</v>
          </cell>
          <cell r="G166">
            <v>15.3</v>
          </cell>
          <cell r="H166">
            <v>8.5</v>
          </cell>
          <cell r="I166">
            <v>130.05000000000001</v>
          </cell>
          <cell r="J166" t="str">
            <v>LEFT/ RIGHT</v>
          </cell>
        </row>
        <row r="167">
          <cell r="B167" t="str">
            <v>A-327</v>
          </cell>
          <cell r="C167" t="str">
            <v>A-327-01</v>
          </cell>
          <cell r="D167" t="str">
            <v>Retained</v>
          </cell>
          <cell r="E167" t="str">
            <v>SW</v>
          </cell>
          <cell r="F167" t="str">
            <v>Frozen</v>
          </cell>
          <cell r="G167">
            <v>15.3</v>
          </cell>
          <cell r="H167">
            <v>8.5</v>
          </cell>
          <cell r="I167">
            <v>130.05000000000001</v>
          </cell>
          <cell r="J167" t="str">
            <v>LEFT/ RIGHT</v>
          </cell>
        </row>
        <row r="168">
          <cell r="B168" t="str">
            <v>A-326</v>
          </cell>
          <cell r="C168" t="str">
            <v>A-326-01</v>
          </cell>
          <cell r="D168" t="str">
            <v>Retained</v>
          </cell>
          <cell r="E168" t="str">
            <v>SW</v>
          </cell>
          <cell r="F168" t="str">
            <v>Frozen</v>
          </cell>
          <cell r="G168">
            <v>15.3</v>
          </cell>
          <cell r="H168">
            <v>8.5</v>
          </cell>
          <cell r="I168">
            <v>130.05000000000001</v>
          </cell>
          <cell r="J168" t="str">
            <v>LEFT/ RIGHT</v>
          </cell>
        </row>
        <row r="169">
          <cell r="B169" t="str">
            <v>A-325</v>
          </cell>
          <cell r="C169" t="str">
            <v>A-325-01</v>
          </cell>
          <cell r="D169" t="str">
            <v>Retained</v>
          </cell>
          <cell r="E169" t="str">
            <v>SW</v>
          </cell>
          <cell r="F169" t="str">
            <v>Frozen</v>
          </cell>
          <cell r="G169">
            <v>15.3</v>
          </cell>
          <cell r="H169">
            <v>8.5</v>
          </cell>
          <cell r="I169">
            <v>130.05000000000001</v>
          </cell>
          <cell r="J169" t="str">
            <v>LEFT/ RIGHT</v>
          </cell>
        </row>
        <row r="170">
          <cell r="B170" t="str">
            <v>A-324</v>
          </cell>
          <cell r="C170" t="str">
            <v>A-324-01</v>
          </cell>
          <cell r="D170" t="str">
            <v>Retained</v>
          </cell>
          <cell r="E170" t="str">
            <v>SW</v>
          </cell>
          <cell r="F170" t="str">
            <v>Frozen</v>
          </cell>
          <cell r="G170">
            <v>15.3</v>
          </cell>
          <cell r="H170">
            <v>8.5</v>
          </cell>
          <cell r="I170">
            <v>130.05000000000001</v>
          </cell>
          <cell r="J170" t="str">
            <v>LEFT/ RIGHT</v>
          </cell>
        </row>
        <row r="171">
          <cell r="B171" t="str">
            <v>A-323</v>
          </cell>
          <cell r="C171" t="str">
            <v>A-323-01</v>
          </cell>
          <cell r="D171" t="str">
            <v>Retained</v>
          </cell>
          <cell r="E171" t="str">
            <v>SW</v>
          </cell>
          <cell r="F171" t="str">
            <v>Frozen</v>
          </cell>
          <cell r="G171">
            <v>15.3</v>
          </cell>
          <cell r="H171">
            <v>8.5</v>
          </cell>
          <cell r="I171">
            <v>130.05000000000001</v>
          </cell>
          <cell r="J171" t="str">
            <v>LEFT CORNER/RIGHT CORNER</v>
          </cell>
        </row>
        <row r="172">
          <cell r="B172" t="str">
            <v>A-321</v>
          </cell>
          <cell r="C172" t="str">
            <v>A-321-01</v>
          </cell>
          <cell r="D172" t="str">
            <v>Retained</v>
          </cell>
          <cell r="E172" t="str">
            <v>SW</v>
          </cell>
          <cell r="F172" t="str">
            <v>Frozen</v>
          </cell>
          <cell r="G172">
            <v>15.3</v>
          </cell>
          <cell r="H172">
            <v>8.5</v>
          </cell>
          <cell r="I172">
            <v>130.05000000000001</v>
          </cell>
          <cell r="J172" t="str">
            <v>LEFT/ RIGHT</v>
          </cell>
        </row>
        <row r="173">
          <cell r="B173" t="str">
            <v>A-320</v>
          </cell>
          <cell r="C173" t="str">
            <v>A-320-01</v>
          </cell>
          <cell r="D173" t="str">
            <v>Retained</v>
          </cell>
          <cell r="E173" t="str">
            <v>SW</v>
          </cell>
          <cell r="F173" t="str">
            <v>Frozen</v>
          </cell>
          <cell r="G173">
            <v>15.3</v>
          </cell>
          <cell r="H173">
            <v>8.5</v>
          </cell>
          <cell r="I173">
            <v>130.05000000000001</v>
          </cell>
          <cell r="J173" t="str">
            <v>LEFT/ RIGHT</v>
          </cell>
        </row>
        <row r="174">
          <cell r="B174" t="str">
            <v>A-32</v>
          </cell>
          <cell r="C174" t="str">
            <v>A-32-01</v>
          </cell>
          <cell r="D174" t="str">
            <v>Retained</v>
          </cell>
          <cell r="E174" t="str">
            <v>M3M</v>
          </cell>
          <cell r="F174" t="str">
            <v>Frozen</v>
          </cell>
          <cell r="G174">
            <v>15.3</v>
          </cell>
          <cell r="H174">
            <v>8.5</v>
          </cell>
          <cell r="I174">
            <v>130.05000000000001</v>
          </cell>
          <cell r="J174" t="str">
            <v>LEFT/ RIGHT</v>
          </cell>
        </row>
        <row r="175">
          <cell r="B175" t="str">
            <v>A-319</v>
          </cell>
          <cell r="C175" t="str">
            <v>A-319-01</v>
          </cell>
          <cell r="D175" t="str">
            <v>Retained</v>
          </cell>
          <cell r="E175" t="str">
            <v>SW</v>
          </cell>
          <cell r="F175" t="str">
            <v>Frozen</v>
          </cell>
          <cell r="G175">
            <v>15.3</v>
          </cell>
          <cell r="H175">
            <v>8.5</v>
          </cell>
          <cell r="I175">
            <v>130.05000000000001</v>
          </cell>
          <cell r="J175" t="str">
            <v>LEFT/ RIGHT</v>
          </cell>
        </row>
        <row r="176">
          <cell r="B176" t="str">
            <v>A-318</v>
          </cell>
          <cell r="C176" t="str">
            <v>A-318-01</v>
          </cell>
          <cell r="D176" t="str">
            <v>Retained</v>
          </cell>
          <cell r="E176" t="str">
            <v>SW</v>
          </cell>
          <cell r="F176" t="str">
            <v>Frozen</v>
          </cell>
          <cell r="G176">
            <v>15.3</v>
          </cell>
          <cell r="H176">
            <v>8.5</v>
          </cell>
          <cell r="I176">
            <v>130.05000000000001</v>
          </cell>
          <cell r="J176" t="str">
            <v>LEFT/ RIGHT</v>
          </cell>
        </row>
        <row r="177">
          <cell r="B177" t="str">
            <v>A-317</v>
          </cell>
          <cell r="C177" t="str">
            <v>A-317-01</v>
          </cell>
          <cell r="D177" t="str">
            <v>Retained</v>
          </cell>
          <cell r="E177" t="str">
            <v>SW</v>
          </cell>
          <cell r="F177" t="str">
            <v>Frozen</v>
          </cell>
          <cell r="G177">
            <v>15.3</v>
          </cell>
          <cell r="H177">
            <v>8.5</v>
          </cell>
          <cell r="I177">
            <v>130.05000000000001</v>
          </cell>
          <cell r="J177" t="str">
            <v>LEFT/ RIGHT</v>
          </cell>
        </row>
        <row r="178">
          <cell r="B178" t="str">
            <v>A-316</v>
          </cell>
          <cell r="C178" t="str">
            <v>A-316-01</v>
          </cell>
          <cell r="D178" t="str">
            <v>Retained</v>
          </cell>
          <cell r="E178" t="str">
            <v>SW</v>
          </cell>
          <cell r="F178" t="str">
            <v>Frozen</v>
          </cell>
          <cell r="G178">
            <v>15.3</v>
          </cell>
          <cell r="H178">
            <v>8.5</v>
          </cell>
          <cell r="I178">
            <v>130.05000000000001</v>
          </cell>
          <cell r="J178" t="str">
            <v>LEFT/ RIGHT</v>
          </cell>
        </row>
        <row r="179">
          <cell r="B179" t="str">
            <v>A-315</v>
          </cell>
          <cell r="C179" t="str">
            <v>A-315-01</v>
          </cell>
          <cell r="D179" t="str">
            <v>Retained</v>
          </cell>
          <cell r="E179" t="str">
            <v>SW</v>
          </cell>
          <cell r="F179" t="str">
            <v>Frozen</v>
          </cell>
          <cell r="G179">
            <v>15.3</v>
          </cell>
          <cell r="H179">
            <v>8.5</v>
          </cell>
          <cell r="I179">
            <v>130.05000000000001</v>
          </cell>
          <cell r="J179" t="str">
            <v>LEFT/ RIGHT</v>
          </cell>
        </row>
        <row r="180">
          <cell r="B180" t="str">
            <v>A-314</v>
          </cell>
          <cell r="C180" t="str">
            <v>A-314-01</v>
          </cell>
          <cell r="D180" t="str">
            <v>Retained</v>
          </cell>
          <cell r="E180" t="str">
            <v>SW</v>
          </cell>
          <cell r="F180" t="str">
            <v>Frozen</v>
          </cell>
          <cell r="G180">
            <v>15.3</v>
          </cell>
          <cell r="H180">
            <v>8.5</v>
          </cell>
          <cell r="I180">
            <v>130.05000000000001</v>
          </cell>
          <cell r="J180" t="str">
            <v>LEFT/ RIGHT</v>
          </cell>
        </row>
        <row r="181">
          <cell r="B181" t="str">
            <v>A-313</v>
          </cell>
          <cell r="C181" t="str">
            <v>A-313-01</v>
          </cell>
          <cell r="D181" t="str">
            <v>Retained</v>
          </cell>
          <cell r="E181" t="str">
            <v>SW</v>
          </cell>
          <cell r="F181" t="str">
            <v>Released</v>
          </cell>
          <cell r="G181">
            <v>15.3</v>
          </cell>
          <cell r="H181">
            <v>8.5</v>
          </cell>
          <cell r="I181">
            <v>130.05000000000001</v>
          </cell>
          <cell r="J181" t="str">
            <v>LEFT/ RIGHT</v>
          </cell>
        </row>
        <row r="182">
          <cell r="B182" t="str">
            <v>A-312</v>
          </cell>
          <cell r="C182" t="str">
            <v>A-312-01</v>
          </cell>
          <cell r="D182" t="str">
            <v>Retained</v>
          </cell>
          <cell r="E182" t="str">
            <v>SW</v>
          </cell>
          <cell r="F182" t="str">
            <v>Released</v>
          </cell>
          <cell r="G182">
            <v>15.3</v>
          </cell>
          <cell r="H182">
            <v>8.5</v>
          </cell>
          <cell r="I182">
            <v>130.05000000000001</v>
          </cell>
          <cell r="J182" t="str">
            <v>LEFT/ RIGHT</v>
          </cell>
        </row>
        <row r="183">
          <cell r="B183" t="str">
            <v>A-311</v>
          </cell>
          <cell r="C183" t="str">
            <v>A-311-01</v>
          </cell>
          <cell r="D183" t="str">
            <v>Retained</v>
          </cell>
          <cell r="E183" t="str">
            <v>SW</v>
          </cell>
          <cell r="F183" t="str">
            <v>Released</v>
          </cell>
          <cell r="G183">
            <v>15.3</v>
          </cell>
          <cell r="H183">
            <v>8.5</v>
          </cell>
          <cell r="I183">
            <v>130.05000000000001</v>
          </cell>
          <cell r="J183" t="str">
            <v>LEFT/ RIGHT</v>
          </cell>
        </row>
        <row r="184">
          <cell r="B184" t="str">
            <v>A-310</v>
          </cell>
          <cell r="C184" t="str">
            <v>A-310-01</v>
          </cell>
          <cell r="D184" t="str">
            <v>Retained</v>
          </cell>
          <cell r="E184" t="str">
            <v>SW</v>
          </cell>
          <cell r="F184" t="str">
            <v>Released</v>
          </cell>
          <cell r="G184">
            <v>15.3</v>
          </cell>
          <cell r="H184">
            <v>8.5</v>
          </cell>
          <cell r="I184">
            <v>130.05000000000001</v>
          </cell>
          <cell r="J184" t="str">
            <v>LEFT/ RIGHT</v>
          </cell>
        </row>
        <row r="185">
          <cell r="B185" t="str">
            <v>A-31</v>
          </cell>
          <cell r="C185" t="str">
            <v>A-31-01</v>
          </cell>
          <cell r="D185" t="str">
            <v>Retained</v>
          </cell>
          <cell r="E185" t="str">
            <v>M3M</v>
          </cell>
          <cell r="F185" t="str">
            <v>Frozen</v>
          </cell>
          <cell r="G185">
            <v>15.3</v>
          </cell>
          <cell r="H185">
            <v>8.5</v>
          </cell>
          <cell r="I185">
            <v>130.05000000000001</v>
          </cell>
          <cell r="J185" t="str">
            <v>LEFT/ RIGHT</v>
          </cell>
        </row>
        <row r="186">
          <cell r="B186" t="str">
            <v>A-309</v>
          </cell>
          <cell r="C186" t="str">
            <v>A-309-01</v>
          </cell>
          <cell r="D186" t="str">
            <v>Retained</v>
          </cell>
          <cell r="E186" t="str">
            <v>SW</v>
          </cell>
          <cell r="F186" t="str">
            <v>Released</v>
          </cell>
          <cell r="G186">
            <v>15.3</v>
          </cell>
          <cell r="H186">
            <v>8.5</v>
          </cell>
          <cell r="I186">
            <v>130.05000000000001</v>
          </cell>
          <cell r="J186" t="str">
            <v>LEFT/ RIGHT</v>
          </cell>
        </row>
        <row r="187">
          <cell r="B187" t="str">
            <v>A-308</v>
          </cell>
          <cell r="C187" t="str">
            <v>A-308-01</v>
          </cell>
          <cell r="D187" t="str">
            <v>Retained</v>
          </cell>
          <cell r="E187" t="str">
            <v>SW</v>
          </cell>
          <cell r="F187" t="str">
            <v>Released</v>
          </cell>
          <cell r="G187">
            <v>15.3</v>
          </cell>
          <cell r="H187">
            <v>8.5</v>
          </cell>
          <cell r="I187">
            <v>130.05000000000001</v>
          </cell>
          <cell r="J187" t="str">
            <v>LEFT/ RIGHT</v>
          </cell>
        </row>
        <row r="188">
          <cell r="B188" t="str">
            <v>A-307</v>
          </cell>
          <cell r="C188" t="str">
            <v>A-307-01</v>
          </cell>
          <cell r="D188" t="str">
            <v>Retained</v>
          </cell>
          <cell r="E188" t="str">
            <v>SW</v>
          </cell>
          <cell r="F188" t="str">
            <v>Released</v>
          </cell>
          <cell r="G188">
            <v>15.3</v>
          </cell>
          <cell r="H188">
            <v>8.5</v>
          </cell>
          <cell r="I188">
            <v>130.05000000000001</v>
          </cell>
          <cell r="J188" t="str">
            <v>LEFT/ RIGHT</v>
          </cell>
        </row>
        <row r="189">
          <cell r="B189" t="str">
            <v>A-306</v>
          </cell>
          <cell r="C189" t="str">
            <v>A-306-01</v>
          </cell>
          <cell r="D189" t="str">
            <v>Retained</v>
          </cell>
          <cell r="E189" t="str">
            <v>SW</v>
          </cell>
          <cell r="F189" t="str">
            <v>Released</v>
          </cell>
          <cell r="G189">
            <v>15.3</v>
          </cell>
          <cell r="H189">
            <v>8.5</v>
          </cell>
          <cell r="I189">
            <v>130.05000000000001</v>
          </cell>
          <cell r="J189" t="str">
            <v>LEFT/ RIGHT</v>
          </cell>
        </row>
        <row r="190">
          <cell r="B190" t="str">
            <v>A-305</v>
          </cell>
          <cell r="C190" t="str">
            <v>A-305-01</v>
          </cell>
          <cell r="D190" t="str">
            <v>Retained</v>
          </cell>
          <cell r="E190" t="str">
            <v>SW</v>
          </cell>
          <cell r="F190" t="str">
            <v>Released</v>
          </cell>
          <cell r="G190">
            <v>15.3</v>
          </cell>
          <cell r="H190">
            <v>8.5</v>
          </cell>
          <cell r="I190">
            <v>130.05000000000001</v>
          </cell>
          <cell r="J190" t="str">
            <v>LEFT/ RIGHT</v>
          </cell>
        </row>
        <row r="191">
          <cell r="B191" t="str">
            <v>A-304</v>
          </cell>
          <cell r="C191" t="str">
            <v>A-304-01</v>
          </cell>
          <cell r="D191" t="str">
            <v>Retained</v>
          </cell>
          <cell r="E191" t="str">
            <v>SW</v>
          </cell>
          <cell r="F191" t="str">
            <v>Released</v>
          </cell>
          <cell r="G191">
            <v>15.3</v>
          </cell>
          <cell r="H191">
            <v>8.5</v>
          </cell>
          <cell r="I191">
            <v>130.05000000000001</v>
          </cell>
          <cell r="J191" t="str">
            <v>LEFT/ RIGHT</v>
          </cell>
        </row>
        <row r="192">
          <cell r="B192" t="str">
            <v>A-303</v>
          </cell>
          <cell r="C192" t="str">
            <v>A-303-01</v>
          </cell>
          <cell r="D192" t="str">
            <v>Retained</v>
          </cell>
          <cell r="E192" t="str">
            <v>SW</v>
          </cell>
          <cell r="F192" t="str">
            <v>Released</v>
          </cell>
          <cell r="G192">
            <v>15.3</v>
          </cell>
          <cell r="H192">
            <v>8.5</v>
          </cell>
          <cell r="I192">
            <v>130.05000000000001</v>
          </cell>
          <cell r="J192" t="str">
            <v>LEFT/ RIGHT</v>
          </cell>
        </row>
        <row r="193">
          <cell r="B193" t="str">
            <v>A-302</v>
          </cell>
          <cell r="C193" t="str">
            <v>A-302-01</v>
          </cell>
          <cell r="D193" t="str">
            <v>Retained</v>
          </cell>
          <cell r="E193" t="str">
            <v>SW</v>
          </cell>
          <cell r="F193" t="str">
            <v>Released</v>
          </cell>
          <cell r="G193">
            <v>15.3</v>
          </cell>
          <cell r="H193">
            <v>8.5</v>
          </cell>
          <cell r="I193">
            <v>130.05000000000001</v>
          </cell>
          <cell r="J193" t="str">
            <v>LEFT CORNER/RIGHT CORNER</v>
          </cell>
        </row>
        <row r="194">
          <cell r="B194" t="str">
            <v>A-301</v>
          </cell>
          <cell r="C194" t="str">
            <v>A-301-01</v>
          </cell>
          <cell r="D194" t="str">
            <v>Retained</v>
          </cell>
          <cell r="E194" t="str">
            <v>SW</v>
          </cell>
          <cell r="F194" t="str">
            <v>Released</v>
          </cell>
          <cell r="G194">
            <v>15.3</v>
          </cell>
          <cell r="H194">
            <v>8.5</v>
          </cell>
          <cell r="I194">
            <v>130.05000000000001</v>
          </cell>
          <cell r="J194" t="str">
            <v>LEFT CORNER/RIGHT CORNER</v>
          </cell>
        </row>
        <row r="195">
          <cell r="B195" t="str">
            <v>A-300</v>
          </cell>
          <cell r="C195" t="str">
            <v>A-300-01</v>
          </cell>
          <cell r="D195" t="str">
            <v>Retained</v>
          </cell>
          <cell r="E195" t="str">
            <v>SW</v>
          </cell>
          <cell r="F195" t="str">
            <v>Released</v>
          </cell>
          <cell r="G195">
            <v>15.3</v>
          </cell>
          <cell r="H195">
            <v>8.5</v>
          </cell>
          <cell r="I195">
            <v>130.05000000000001</v>
          </cell>
          <cell r="J195" t="str">
            <v>LEFT/ RIGHT</v>
          </cell>
        </row>
        <row r="196">
          <cell r="B196" t="str">
            <v>A-30</v>
          </cell>
          <cell r="C196" t="str">
            <v>A-30-01</v>
          </cell>
          <cell r="D196" t="str">
            <v>Retained</v>
          </cell>
          <cell r="E196" t="str">
            <v>M3M</v>
          </cell>
          <cell r="F196" t="str">
            <v>Frozen</v>
          </cell>
          <cell r="G196">
            <v>15.3</v>
          </cell>
          <cell r="H196">
            <v>8.5</v>
          </cell>
          <cell r="I196">
            <v>130.05000000000001</v>
          </cell>
          <cell r="J196" t="str">
            <v>LEFT CORNER/RIGHT CORNER</v>
          </cell>
        </row>
        <row r="197">
          <cell r="B197" t="str">
            <v>A-3</v>
          </cell>
          <cell r="C197" t="str">
            <v>A-3-01</v>
          </cell>
          <cell r="D197" t="str">
            <v>Retained</v>
          </cell>
          <cell r="E197" t="str">
            <v>M3M</v>
          </cell>
          <cell r="F197" t="str">
            <v>Frozen</v>
          </cell>
          <cell r="G197">
            <v>15.3</v>
          </cell>
          <cell r="H197">
            <v>8.5</v>
          </cell>
          <cell r="I197">
            <v>130.05000000000001</v>
          </cell>
          <cell r="J197" t="str">
            <v>LEFT/ RIGHT</v>
          </cell>
        </row>
        <row r="198">
          <cell r="B198" t="str">
            <v>A-299</v>
          </cell>
          <cell r="C198" t="str">
            <v>A-299-01</v>
          </cell>
          <cell r="D198" t="str">
            <v>Retained</v>
          </cell>
          <cell r="E198" t="str">
            <v>SW</v>
          </cell>
          <cell r="F198" t="str">
            <v>Released</v>
          </cell>
          <cell r="G198">
            <v>15.3</v>
          </cell>
          <cell r="H198">
            <v>8.5</v>
          </cell>
          <cell r="I198">
            <v>130.05000000000001</v>
          </cell>
          <cell r="J198" t="str">
            <v>LEFT/ RIGHT</v>
          </cell>
        </row>
        <row r="199">
          <cell r="B199" t="str">
            <v>A-298</v>
          </cell>
          <cell r="C199" t="str">
            <v>A-298-01</v>
          </cell>
          <cell r="D199" t="str">
            <v>Retained</v>
          </cell>
          <cell r="E199" t="str">
            <v>SW</v>
          </cell>
          <cell r="F199" t="str">
            <v>Released</v>
          </cell>
          <cell r="G199">
            <v>15.3</v>
          </cell>
          <cell r="H199">
            <v>8.5</v>
          </cell>
          <cell r="I199">
            <v>130.05000000000001</v>
          </cell>
          <cell r="J199" t="str">
            <v>LEFT/ RIGHT</v>
          </cell>
        </row>
        <row r="200">
          <cell r="B200" t="str">
            <v>A-297</v>
          </cell>
          <cell r="C200" t="str">
            <v>A-297-01</v>
          </cell>
          <cell r="D200" t="str">
            <v>Retained</v>
          </cell>
          <cell r="E200" t="str">
            <v>SW</v>
          </cell>
          <cell r="F200" t="str">
            <v>Released</v>
          </cell>
          <cell r="G200">
            <v>15.3</v>
          </cell>
          <cell r="H200">
            <v>8.5</v>
          </cell>
          <cell r="I200">
            <v>130.05000000000001</v>
          </cell>
          <cell r="J200" t="str">
            <v>LEFT/ RIGHT</v>
          </cell>
        </row>
        <row r="201">
          <cell r="B201" t="str">
            <v>A-296</v>
          </cell>
          <cell r="C201" t="str">
            <v>A-296-01</v>
          </cell>
          <cell r="D201" t="str">
            <v>Retained</v>
          </cell>
          <cell r="E201" t="str">
            <v>SW</v>
          </cell>
          <cell r="F201" t="str">
            <v>Released</v>
          </cell>
          <cell r="G201">
            <v>15.3</v>
          </cell>
          <cell r="H201">
            <v>8.5</v>
          </cell>
          <cell r="I201">
            <v>130.05000000000001</v>
          </cell>
          <cell r="J201" t="str">
            <v>LEFT/ RIGHT</v>
          </cell>
        </row>
        <row r="202">
          <cell r="B202" t="str">
            <v>A-295</v>
          </cell>
          <cell r="C202" t="str">
            <v>A-295-01</v>
          </cell>
          <cell r="D202" t="str">
            <v>Retained</v>
          </cell>
          <cell r="E202" t="str">
            <v>SW</v>
          </cell>
          <cell r="F202" t="str">
            <v>Released</v>
          </cell>
          <cell r="G202">
            <v>15.3</v>
          </cell>
          <cell r="H202">
            <v>8.5</v>
          </cell>
          <cell r="I202">
            <v>130.05000000000001</v>
          </cell>
          <cell r="J202" t="str">
            <v>LEFT/ RIGHT</v>
          </cell>
        </row>
        <row r="203">
          <cell r="B203" t="str">
            <v>A-294</v>
          </cell>
          <cell r="C203" t="str">
            <v>A-294-01</v>
          </cell>
          <cell r="D203" t="str">
            <v>Retained</v>
          </cell>
          <cell r="E203" t="str">
            <v>SW</v>
          </cell>
          <cell r="F203" t="str">
            <v>Released</v>
          </cell>
          <cell r="G203">
            <v>15.3</v>
          </cell>
          <cell r="H203">
            <v>8.5</v>
          </cell>
          <cell r="I203">
            <v>130.05000000000001</v>
          </cell>
          <cell r="J203" t="str">
            <v>LEFT/ RIGHT</v>
          </cell>
        </row>
        <row r="204">
          <cell r="B204" t="str">
            <v>A-293</v>
          </cell>
          <cell r="C204" t="str">
            <v>A-293-01</v>
          </cell>
          <cell r="D204" t="str">
            <v>Retained</v>
          </cell>
          <cell r="E204" t="str">
            <v>SW</v>
          </cell>
          <cell r="F204" t="str">
            <v>Released</v>
          </cell>
          <cell r="G204">
            <v>15.3</v>
          </cell>
          <cell r="H204">
            <v>8.5</v>
          </cell>
          <cell r="I204">
            <v>130.05000000000001</v>
          </cell>
          <cell r="J204" t="str">
            <v>LEFT/ RIGHT</v>
          </cell>
        </row>
        <row r="205">
          <cell r="B205" t="str">
            <v>A-292</v>
          </cell>
          <cell r="C205" t="str">
            <v>A-292-01</v>
          </cell>
          <cell r="D205" t="str">
            <v>Retained</v>
          </cell>
          <cell r="E205" t="str">
            <v>SW</v>
          </cell>
          <cell r="F205" t="str">
            <v>Released</v>
          </cell>
          <cell r="G205">
            <v>15.3</v>
          </cell>
          <cell r="H205">
            <v>8.5</v>
          </cell>
          <cell r="I205">
            <v>130.05000000000001</v>
          </cell>
          <cell r="J205" t="str">
            <v>LEFT/ RIGHT</v>
          </cell>
        </row>
        <row r="206">
          <cell r="B206" t="str">
            <v>A-291</v>
          </cell>
          <cell r="C206" t="str">
            <v>A-291-01</v>
          </cell>
          <cell r="D206" t="str">
            <v>Retained</v>
          </cell>
          <cell r="E206" t="str">
            <v>SW</v>
          </cell>
          <cell r="F206" t="str">
            <v>Released</v>
          </cell>
          <cell r="G206">
            <v>15.3</v>
          </cell>
          <cell r="H206">
            <v>8.5</v>
          </cell>
          <cell r="I206">
            <v>130.05000000000001</v>
          </cell>
          <cell r="J206" t="str">
            <v>LEFT/ RIGHT</v>
          </cell>
        </row>
        <row r="207">
          <cell r="B207" t="str">
            <v>A-290</v>
          </cell>
          <cell r="C207" t="str">
            <v>A-290-01</v>
          </cell>
          <cell r="D207" t="str">
            <v>Retained</v>
          </cell>
          <cell r="E207" t="str">
            <v>SW</v>
          </cell>
          <cell r="F207" t="str">
            <v>Released</v>
          </cell>
          <cell r="G207">
            <v>15.3</v>
          </cell>
          <cell r="H207">
            <v>8.5</v>
          </cell>
          <cell r="I207">
            <v>130.05000000000001</v>
          </cell>
          <cell r="J207" t="str">
            <v>LEFT/ RIGHT</v>
          </cell>
        </row>
        <row r="208">
          <cell r="B208" t="str">
            <v>A-29</v>
          </cell>
          <cell r="C208" t="str">
            <v>A-29-01</v>
          </cell>
          <cell r="D208" t="str">
            <v>Retained</v>
          </cell>
          <cell r="E208" t="str">
            <v>M3M</v>
          </cell>
          <cell r="F208" t="str">
            <v>Frozen</v>
          </cell>
          <cell r="G208">
            <v>15.3</v>
          </cell>
          <cell r="H208">
            <v>8.5</v>
          </cell>
          <cell r="I208">
            <v>130.05000000000001</v>
          </cell>
          <cell r="J208" t="str">
            <v>LEFT CORNER/RIGHT CORNER</v>
          </cell>
        </row>
        <row r="209">
          <cell r="B209" t="str">
            <v>A-289</v>
          </cell>
          <cell r="C209" t="str">
            <v>A-289-01</v>
          </cell>
          <cell r="D209" t="str">
            <v>Retained</v>
          </cell>
          <cell r="E209" t="str">
            <v>SW</v>
          </cell>
          <cell r="F209" t="str">
            <v>Frozen</v>
          </cell>
          <cell r="G209">
            <v>15.3</v>
          </cell>
          <cell r="H209">
            <v>8.5</v>
          </cell>
          <cell r="I209">
            <v>130.05000000000001</v>
          </cell>
          <cell r="J209" t="str">
            <v>LEFT/ RIGHT</v>
          </cell>
        </row>
        <row r="210">
          <cell r="B210" t="str">
            <v>A-288</v>
          </cell>
          <cell r="C210" t="str">
            <v>A-288-01</v>
          </cell>
          <cell r="D210" t="str">
            <v>Retained</v>
          </cell>
          <cell r="E210" t="str">
            <v>SW</v>
          </cell>
          <cell r="F210" t="str">
            <v>Frozen</v>
          </cell>
          <cell r="G210">
            <v>15.3</v>
          </cell>
          <cell r="H210">
            <v>8.5</v>
          </cell>
          <cell r="I210">
            <v>130.05000000000001</v>
          </cell>
          <cell r="J210" t="str">
            <v>LEFT/ RIGHT</v>
          </cell>
        </row>
        <row r="211">
          <cell r="B211" t="str">
            <v>A-287</v>
          </cell>
          <cell r="C211" t="str">
            <v>A-287-01</v>
          </cell>
          <cell r="D211" t="str">
            <v>Retained</v>
          </cell>
          <cell r="E211" t="str">
            <v>SW</v>
          </cell>
          <cell r="F211" t="str">
            <v>Frozen</v>
          </cell>
          <cell r="G211">
            <v>15.3</v>
          </cell>
          <cell r="H211">
            <v>8.5</v>
          </cell>
          <cell r="I211">
            <v>130.05000000000001</v>
          </cell>
          <cell r="J211" t="str">
            <v>LEFT/ RIGHT</v>
          </cell>
        </row>
        <row r="212">
          <cell r="B212" t="str">
            <v>A-286</v>
          </cell>
          <cell r="C212" t="str">
            <v>A-286-01</v>
          </cell>
          <cell r="D212" t="str">
            <v>Retained</v>
          </cell>
          <cell r="E212" t="str">
            <v>SW</v>
          </cell>
          <cell r="F212" t="str">
            <v>Frozen</v>
          </cell>
          <cell r="G212">
            <v>15.3</v>
          </cell>
          <cell r="H212">
            <v>8.5</v>
          </cell>
          <cell r="I212">
            <v>130.05000000000001</v>
          </cell>
          <cell r="J212" t="str">
            <v>LEFT/ RIGHT</v>
          </cell>
        </row>
        <row r="213">
          <cell r="B213" t="str">
            <v>A-285</v>
          </cell>
          <cell r="C213" t="str">
            <v>A-285-01</v>
          </cell>
          <cell r="D213" t="str">
            <v>Retained</v>
          </cell>
          <cell r="E213" t="str">
            <v>SW</v>
          </cell>
          <cell r="F213" t="str">
            <v>Frozen</v>
          </cell>
          <cell r="G213">
            <v>15.3</v>
          </cell>
          <cell r="H213">
            <v>8.5</v>
          </cell>
          <cell r="I213">
            <v>130.05000000000001</v>
          </cell>
          <cell r="J213" t="str">
            <v>LEFT/ RIGHT</v>
          </cell>
        </row>
        <row r="214">
          <cell r="B214" t="str">
            <v>A-284</v>
          </cell>
          <cell r="C214" t="str">
            <v>A-284-01</v>
          </cell>
          <cell r="D214" t="str">
            <v>Retained</v>
          </cell>
          <cell r="E214" t="str">
            <v>SW</v>
          </cell>
          <cell r="F214" t="str">
            <v>Frozen</v>
          </cell>
          <cell r="G214">
            <v>15.3</v>
          </cell>
          <cell r="H214">
            <v>8.5</v>
          </cell>
          <cell r="I214">
            <v>130.05000000000001</v>
          </cell>
          <cell r="J214" t="str">
            <v>LEFT/ RIGHT</v>
          </cell>
        </row>
        <row r="215">
          <cell r="B215" t="str">
            <v>A-283</v>
          </cell>
          <cell r="C215" t="str">
            <v>A-283-01</v>
          </cell>
          <cell r="D215" t="str">
            <v>Retained</v>
          </cell>
          <cell r="E215" t="str">
            <v>SW</v>
          </cell>
          <cell r="F215" t="str">
            <v>Frozen</v>
          </cell>
          <cell r="G215">
            <v>15.3</v>
          </cell>
          <cell r="H215">
            <v>8.5</v>
          </cell>
          <cell r="I215">
            <v>130.05000000000001</v>
          </cell>
          <cell r="J215" t="str">
            <v>LEFT/ RIGHT</v>
          </cell>
        </row>
        <row r="216">
          <cell r="B216" t="str">
            <v>A-282</v>
          </cell>
          <cell r="C216" t="str">
            <v>A-282-01</v>
          </cell>
          <cell r="D216" t="str">
            <v>Retained</v>
          </cell>
          <cell r="E216" t="str">
            <v>SW</v>
          </cell>
          <cell r="F216" t="str">
            <v>Frozen</v>
          </cell>
          <cell r="G216">
            <v>15.3</v>
          </cell>
          <cell r="H216">
            <v>8.5</v>
          </cell>
          <cell r="I216">
            <v>130.05000000000001</v>
          </cell>
          <cell r="J216" t="str">
            <v>LEFT/ RIGHT</v>
          </cell>
        </row>
        <row r="217">
          <cell r="B217" t="str">
            <v>A-281</v>
          </cell>
          <cell r="C217" t="str">
            <v>A-281-01</v>
          </cell>
          <cell r="D217" t="str">
            <v>Retained</v>
          </cell>
          <cell r="E217" t="str">
            <v>SW</v>
          </cell>
          <cell r="F217" t="str">
            <v>Frozen</v>
          </cell>
          <cell r="G217">
            <v>15.3</v>
          </cell>
          <cell r="H217">
            <v>8.5</v>
          </cell>
          <cell r="I217">
            <v>130.05000000000001</v>
          </cell>
          <cell r="J217" t="str">
            <v>LEFT/ RIGHT</v>
          </cell>
        </row>
        <row r="218">
          <cell r="B218" t="str">
            <v>A-280</v>
          </cell>
          <cell r="C218" t="str">
            <v>A-280-01</v>
          </cell>
          <cell r="D218" t="str">
            <v>Retained</v>
          </cell>
          <cell r="E218" t="str">
            <v>SW</v>
          </cell>
          <cell r="F218" t="str">
            <v>Frozen</v>
          </cell>
          <cell r="G218">
            <v>15.3</v>
          </cell>
          <cell r="H218">
            <v>8.5</v>
          </cell>
          <cell r="I218">
            <v>130.05000000000001</v>
          </cell>
          <cell r="J218" t="str">
            <v>LEFT CORNER/RIGHT CORNER</v>
          </cell>
        </row>
        <row r="219">
          <cell r="B219" t="str">
            <v>A-28</v>
          </cell>
          <cell r="C219" t="str">
            <v>A-28-01</v>
          </cell>
          <cell r="D219" t="str">
            <v>Retained</v>
          </cell>
          <cell r="E219" t="str">
            <v>M3M</v>
          </cell>
          <cell r="F219" t="str">
            <v>Frozen</v>
          </cell>
          <cell r="G219">
            <v>15.3</v>
          </cell>
          <cell r="H219">
            <v>8.5</v>
          </cell>
          <cell r="I219">
            <v>130.05000000000001</v>
          </cell>
          <cell r="J219" t="str">
            <v>LEFT/ RIGHT</v>
          </cell>
        </row>
        <row r="220">
          <cell r="B220" t="str">
            <v>A-279</v>
          </cell>
          <cell r="C220" t="str">
            <v>A-279-01</v>
          </cell>
          <cell r="D220" t="str">
            <v>Retained</v>
          </cell>
          <cell r="E220" t="str">
            <v>SW</v>
          </cell>
          <cell r="F220" t="str">
            <v>Frozen</v>
          </cell>
          <cell r="G220">
            <v>15.3</v>
          </cell>
          <cell r="H220">
            <v>8.5</v>
          </cell>
          <cell r="I220">
            <v>130.05000000000001</v>
          </cell>
          <cell r="J220" t="str">
            <v>LEFT/ RIGHT</v>
          </cell>
        </row>
        <row r="221">
          <cell r="B221" t="str">
            <v>A-278</v>
          </cell>
          <cell r="C221" t="str">
            <v>A-278-01</v>
          </cell>
          <cell r="D221" t="str">
            <v>Retained</v>
          </cell>
          <cell r="E221" t="str">
            <v>SW</v>
          </cell>
          <cell r="F221" t="str">
            <v>Frozen</v>
          </cell>
          <cell r="G221">
            <v>15.3</v>
          </cell>
          <cell r="H221">
            <v>8.5</v>
          </cell>
          <cell r="I221">
            <v>130.05000000000001</v>
          </cell>
          <cell r="J221" t="str">
            <v>LEFT/ RIGHT</v>
          </cell>
        </row>
        <row r="222">
          <cell r="B222" t="str">
            <v>A-277</v>
          </cell>
          <cell r="C222" t="str">
            <v>A-277-01</v>
          </cell>
          <cell r="D222" t="str">
            <v>Retained</v>
          </cell>
          <cell r="E222" t="str">
            <v>SW</v>
          </cell>
          <cell r="F222" t="str">
            <v>Frozen</v>
          </cell>
          <cell r="G222">
            <v>15.3</v>
          </cell>
          <cell r="H222">
            <v>8.5</v>
          </cell>
          <cell r="I222">
            <v>130.05000000000001</v>
          </cell>
          <cell r="J222" t="str">
            <v>LEFT CORNER/RIGHT CORNER</v>
          </cell>
        </row>
        <row r="223">
          <cell r="B223" t="str">
            <v>A-276</v>
          </cell>
          <cell r="C223" t="str">
            <v>A-276-01</v>
          </cell>
          <cell r="D223" t="str">
            <v>Retained</v>
          </cell>
          <cell r="E223" t="str">
            <v>SW</v>
          </cell>
          <cell r="F223" t="str">
            <v>Frozen</v>
          </cell>
          <cell r="G223">
            <v>15.3</v>
          </cell>
          <cell r="H223">
            <v>8.5</v>
          </cell>
          <cell r="I223">
            <v>130.05000000000001</v>
          </cell>
          <cell r="J223" t="str">
            <v>LEFT CORNER/RIGHT CORNER</v>
          </cell>
        </row>
        <row r="224">
          <cell r="B224" t="str">
            <v>A-275</v>
          </cell>
          <cell r="C224" t="str">
            <v>A-275-01</v>
          </cell>
          <cell r="D224" t="str">
            <v>Retained</v>
          </cell>
          <cell r="E224" t="str">
            <v>SW</v>
          </cell>
          <cell r="F224" t="str">
            <v>Frozen</v>
          </cell>
          <cell r="G224">
            <v>15.3</v>
          </cell>
          <cell r="H224">
            <v>8.5</v>
          </cell>
          <cell r="I224">
            <v>130.05000000000001</v>
          </cell>
          <cell r="J224" t="str">
            <v>LEFT/ RIGHT</v>
          </cell>
        </row>
        <row r="225">
          <cell r="B225" t="str">
            <v>A-274</v>
          </cell>
          <cell r="C225" t="str">
            <v>A-274-01</v>
          </cell>
          <cell r="D225" t="str">
            <v>Retained</v>
          </cell>
          <cell r="E225" t="str">
            <v>SW</v>
          </cell>
          <cell r="F225" t="str">
            <v>Frozen</v>
          </cell>
          <cell r="G225">
            <v>15.3</v>
          </cell>
          <cell r="H225">
            <v>8.5</v>
          </cell>
          <cell r="I225">
            <v>130.05000000000001</v>
          </cell>
          <cell r="J225" t="str">
            <v>LEFT/ RIGHT</v>
          </cell>
        </row>
        <row r="226">
          <cell r="B226" t="str">
            <v>A-273</v>
          </cell>
          <cell r="C226" t="str">
            <v>A-273-01</v>
          </cell>
          <cell r="D226" t="str">
            <v>Retained</v>
          </cell>
          <cell r="E226" t="str">
            <v>SW</v>
          </cell>
          <cell r="F226" t="str">
            <v>Frozen</v>
          </cell>
          <cell r="G226">
            <v>15.3</v>
          </cell>
          <cell r="H226">
            <v>8.5</v>
          </cell>
          <cell r="I226">
            <v>130.05000000000001</v>
          </cell>
          <cell r="J226" t="str">
            <v>LEFT/ RIGHT</v>
          </cell>
        </row>
        <row r="227">
          <cell r="B227" t="str">
            <v>A-272</v>
          </cell>
          <cell r="C227" t="str">
            <v>A-272-01</v>
          </cell>
          <cell r="D227" t="str">
            <v>Retained</v>
          </cell>
          <cell r="E227" t="str">
            <v>SW</v>
          </cell>
          <cell r="F227" t="str">
            <v>Frozen</v>
          </cell>
          <cell r="G227">
            <v>15.3</v>
          </cell>
          <cell r="H227">
            <v>8.5</v>
          </cell>
          <cell r="I227">
            <v>130.05000000000001</v>
          </cell>
          <cell r="J227" t="str">
            <v>LEFT/ RIGHT</v>
          </cell>
        </row>
        <row r="228">
          <cell r="B228" t="str">
            <v>A-271</v>
          </cell>
          <cell r="C228" t="str">
            <v>A-271-01</v>
          </cell>
          <cell r="D228" t="str">
            <v>Retained</v>
          </cell>
          <cell r="E228" t="str">
            <v>SW</v>
          </cell>
          <cell r="F228" t="str">
            <v>Frozen</v>
          </cell>
          <cell r="G228">
            <v>15.3</v>
          </cell>
          <cell r="H228">
            <v>8.5</v>
          </cell>
          <cell r="I228">
            <v>130.05000000000001</v>
          </cell>
          <cell r="J228" t="str">
            <v>LEFT CORNER/RIGHT CORNER</v>
          </cell>
        </row>
        <row r="229">
          <cell r="B229" t="str">
            <v>A-270</v>
          </cell>
          <cell r="C229" t="str">
            <v>A-270-01</v>
          </cell>
          <cell r="D229" t="str">
            <v>Retained</v>
          </cell>
          <cell r="E229" t="str">
            <v>SW</v>
          </cell>
          <cell r="F229" t="str">
            <v>Frozen</v>
          </cell>
          <cell r="G229">
            <v>15.3</v>
          </cell>
          <cell r="H229">
            <v>8.5</v>
          </cell>
          <cell r="I229">
            <v>130.05000000000001</v>
          </cell>
          <cell r="J229" t="str">
            <v>LEFT CORNER/RIGHT CORNER</v>
          </cell>
        </row>
        <row r="230">
          <cell r="B230" t="str">
            <v>A-27</v>
          </cell>
          <cell r="C230" t="str">
            <v>A-27-01</v>
          </cell>
          <cell r="D230" t="str">
            <v>Retained</v>
          </cell>
          <cell r="E230" t="str">
            <v>M3M</v>
          </cell>
          <cell r="F230" t="str">
            <v>Frozen</v>
          </cell>
          <cell r="G230">
            <v>15.3</v>
          </cell>
          <cell r="H230">
            <v>8.5</v>
          </cell>
          <cell r="I230">
            <v>130.05000000000001</v>
          </cell>
          <cell r="J230" t="str">
            <v>LEFT/ RIGHT</v>
          </cell>
        </row>
        <row r="231">
          <cell r="B231" t="str">
            <v>A-269</v>
          </cell>
          <cell r="C231" t="str">
            <v>A-269-01</v>
          </cell>
          <cell r="D231" t="str">
            <v>Retained</v>
          </cell>
          <cell r="E231" t="str">
            <v>SW</v>
          </cell>
          <cell r="F231" t="str">
            <v>Frozen</v>
          </cell>
          <cell r="G231">
            <v>15.3</v>
          </cell>
          <cell r="H231">
            <v>8.5</v>
          </cell>
          <cell r="I231">
            <v>130.05000000000001</v>
          </cell>
          <cell r="J231" t="str">
            <v>LEFT/ RIGHT</v>
          </cell>
        </row>
        <row r="232">
          <cell r="B232" t="str">
            <v>A-268</v>
          </cell>
          <cell r="C232" t="str">
            <v>A-268-01</v>
          </cell>
          <cell r="D232" t="str">
            <v>Retained</v>
          </cell>
          <cell r="E232" t="str">
            <v>SW</v>
          </cell>
          <cell r="F232" t="str">
            <v>Frozen</v>
          </cell>
          <cell r="G232">
            <v>15.3</v>
          </cell>
          <cell r="H232">
            <v>8.5</v>
          </cell>
          <cell r="I232">
            <v>130.05000000000001</v>
          </cell>
          <cell r="J232" t="str">
            <v>LEFT/ RIGHT</v>
          </cell>
        </row>
        <row r="233">
          <cell r="B233" t="str">
            <v>A-267</v>
          </cell>
          <cell r="C233" t="str">
            <v>A-267-01</v>
          </cell>
          <cell r="D233" t="str">
            <v>Retained</v>
          </cell>
          <cell r="E233" t="str">
            <v>SW</v>
          </cell>
          <cell r="F233" t="str">
            <v>Frozen</v>
          </cell>
          <cell r="G233">
            <v>15.3</v>
          </cell>
          <cell r="H233">
            <v>8.5</v>
          </cell>
          <cell r="I233">
            <v>130.05000000000001</v>
          </cell>
          <cell r="J233" t="str">
            <v>LEFT/ RIGHT</v>
          </cell>
        </row>
        <row r="234">
          <cell r="B234" t="str">
            <v>A-266</v>
          </cell>
          <cell r="C234" t="str">
            <v>A-266-01</v>
          </cell>
          <cell r="D234" t="str">
            <v>Retained</v>
          </cell>
          <cell r="E234" t="str">
            <v>SW</v>
          </cell>
          <cell r="F234" t="str">
            <v>Frozen</v>
          </cell>
          <cell r="G234">
            <v>15.3</v>
          </cell>
          <cell r="H234">
            <v>8.5</v>
          </cell>
          <cell r="I234">
            <v>130.05000000000001</v>
          </cell>
          <cell r="J234" t="str">
            <v>LEFT/ RIGHT</v>
          </cell>
        </row>
        <row r="235">
          <cell r="B235" t="str">
            <v>A-265</v>
          </cell>
          <cell r="C235" t="str">
            <v>A-265-01</v>
          </cell>
          <cell r="D235" t="str">
            <v>Retained</v>
          </cell>
          <cell r="E235" t="str">
            <v>SW</v>
          </cell>
          <cell r="F235" t="str">
            <v>Frozen</v>
          </cell>
          <cell r="G235">
            <v>15.3</v>
          </cell>
          <cell r="H235">
            <v>8.5</v>
          </cell>
          <cell r="I235">
            <v>130.05000000000001</v>
          </cell>
          <cell r="J235" t="str">
            <v>LEFT CORNER/RIGHT CORNER</v>
          </cell>
        </row>
        <row r="236">
          <cell r="B236" t="str">
            <v>A-264</v>
          </cell>
          <cell r="C236" t="str">
            <v>A-264-01</v>
          </cell>
          <cell r="D236" t="str">
            <v>Retained</v>
          </cell>
          <cell r="E236" t="str">
            <v>SW</v>
          </cell>
          <cell r="F236" t="str">
            <v>Released</v>
          </cell>
          <cell r="G236">
            <v>15.3</v>
          </cell>
          <cell r="H236">
            <v>8.5</v>
          </cell>
          <cell r="I236">
            <v>130.05000000000001</v>
          </cell>
          <cell r="J236" t="str">
            <v>LEFT CORNER/RIGHT CORNER</v>
          </cell>
        </row>
        <row r="237">
          <cell r="B237" t="str">
            <v>A-263</v>
          </cell>
          <cell r="C237" t="str">
            <v>A-263-01</v>
          </cell>
          <cell r="D237" t="str">
            <v>Retained</v>
          </cell>
          <cell r="E237" t="str">
            <v>SW</v>
          </cell>
          <cell r="F237" t="str">
            <v>Released</v>
          </cell>
          <cell r="G237">
            <v>15.3</v>
          </cell>
          <cell r="H237">
            <v>8.5</v>
          </cell>
          <cell r="I237">
            <v>130.05000000000001</v>
          </cell>
          <cell r="J237" t="str">
            <v>LEFT/ RIGHT</v>
          </cell>
        </row>
        <row r="238">
          <cell r="B238" t="str">
            <v>A-262</v>
          </cell>
          <cell r="C238" t="str">
            <v>A-262-01</v>
          </cell>
          <cell r="D238" t="str">
            <v>Retained</v>
          </cell>
          <cell r="E238" t="str">
            <v>SW</v>
          </cell>
          <cell r="F238" t="str">
            <v>Released</v>
          </cell>
          <cell r="G238">
            <v>15.3</v>
          </cell>
          <cell r="H238">
            <v>8.5</v>
          </cell>
          <cell r="I238">
            <v>130.05000000000001</v>
          </cell>
          <cell r="J238" t="str">
            <v>LEFT/ RIGHT</v>
          </cell>
        </row>
        <row r="239">
          <cell r="B239" t="str">
            <v>A-261</v>
          </cell>
          <cell r="C239" t="str">
            <v>A-261-01</v>
          </cell>
          <cell r="D239" t="str">
            <v>Retained</v>
          </cell>
          <cell r="E239" t="str">
            <v>SW</v>
          </cell>
          <cell r="F239" t="str">
            <v>Released</v>
          </cell>
          <cell r="G239">
            <v>15.3</v>
          </cell>
          <cell r="H239">
            <v>8.5</v>
          </cell>
          <cell r="I239">
            <v>130.05000000000001</v>
          </cell>
          <cell r="J239" t="str">
            <v>LEFT/ RIGHT</v>
          </cell>
        </row>
        <row r="240">
          <cell r="B240" t="str">
            <v>A-260</v>
          </cell>
          <cell r="C240" t="str">
            <v>A-260-01</v>
          </cell>
          <cell r="D240" t="str">
            <v>Retained</v>
          </cell>
          <cell r="E240" t="str">
            <v>SW</v>
          </cell>
          <cell r="F240" t="str">
            <v>Released</v>
          </cell>
          <cell r="G240">
            <v>15.3</v>
          </cell>
          <cell r="H240">
            <v>8.5</v>
          </cell>
          <cell r="I240">
            <v>130.05000000000001</v>
          </cell>
          <cell r="J240" t="str">
            <v>LEFT/ RIGHT</v>
          </cell>
        </row>
        <row r="241">
          <cell r="B241" t="str">
            <v>A-26</v>
          </cell>
          <cell r="C241" t="str">
            <v>A-26-01</v>
          </cell>
          <cell r="D241" t="str">
            <v>Retained</v>
          </cell>
          <cell r="E241" t="str">
            <v>M3M</v>
          </cell>
          <cell r="F241" t="str">
            <v>Frozen</v>
          </cell>
          <cell r="G241">
            <v>15.3</v>
          </cell>
          <cell r="H241">
            <v>8.5</v>
          </cell>
          <cell r="I241">
            <v>130.05000000000001</v>
          </cell>
          <cell r="J241" t="str">
            <v>LEFT/ RIGHT</v>
          </cell>
        </row>
        <row r="242">
          <cell r="B242" t="str">
            <v>A-259</v>
          </cell>
          <cell r="C242" t="str">
            <v>A-259-01</v>
          </cell>
          <cell r="D242" t="str">
            <v>Retained</v>
          </cell>
          <cell r="E242" t="str">
            <v>SW</v>
          </cell>
          <cell r="F242" t="str">
            <v>Released</v>
          </cell>
          <cell r="G242">
            <v>15.3</v>
          </cell>
          <cell r="H242">
            <v>8.5</v>
          </cell>
          <cell r="I242">
            <v>130.05000000000001</v>
          </cell>
          <cell r="J242" t="str">
            <v>LEFT/ RIGHT</v>
          </cell>
        </row>
        <row r="243">
          <cell r="B243" t="str">
            <v>A-258</v>
          </cell>
          <cell r="C243" t="str">
            <v>A-258-01</v>
          </cell>
          <cell r="D243" t="str">
            <v>Retained</v>
          </cell>
          <cell r="E243" t="str">
            <v>SW</v>
          </cell>
          <cell r="F243" t="str">
            <v>Released</v>
          </cell>
          <cell r="G243">
            <v>15.3</v>
          </cell>
          <cell r="H243">
            <v>8.5</v>
          </cell>
          <cell r="I243">
            <v>130.05000000000001</v>
          </cell>
          <cell r="J243" t="str">
            <v>LEFT/ RIGHT</v>
          </cell>
        </row>
        <row r="244">
          <cell r="B244" t="str">
            <v>A-257</v>
          </cell>
          <cell r="C244" t="str">
            <v>A-257-01</v>
          </cell>
          <cell r="D244" t="str">
            <v>Retained</v>
          </cell>
          <cell r="E244" t="str">
            <v>SW</v>
          </cell>
          <cell r="F244" t="str">
            <v>Released</v>
          </cell>
          <cell r="G244">
            <v>15.3</v>
          </cell>
          <cell r="H244">
            <v>8.5</v>
          </cell>
          <cell r="I244">
            <v>130.05000000000001</v>
          </cell>
          <cell r="J244" t="str">
            <v>LEFT/ RIGHT</v>
          </cell>
        </row>
        <row r="245">
          <cell r="B245" t="str">
            <v>A-256</v>
          </cell>
          <cell r="C245" t="str">
            <v>A-256-01</v>
          </cell>
          <cell r="D245" t="str">
            <v>Retained</v>
          </cell>
          <cell r="E245" t="str">
            <v>SW</v>
          </cell>
          <cell r="F245" t="str">
            <v>Frozen</v>
          </cell>
          <cell r="G245">
            <v>15.3</v>
          </cell>
          <cell r="H245">
            <v>8.5</v>
          </cell>
          <cell r="I245">
            <v>130.05000000000001</v>
          </cell>
          <cell r="J245" t="str">
            <v>LEFT/ RIGHT</v>
          </cell>
        </row>
        <row r="246">
          <cell r="B246" t="str">
            <v>A-255</v>
          </cell>
          <cell r="C246" t="str">
            <v>A-255-01</v>
          </cell>
          <cell r="D246" t="str">
            <v>Retained</v>
          </cell>
          <cell r="E246" t="str">
            <v>SW</v>
          </cell>
          <cell r="F246" t="str">
            <v>Frozen</v>
          </cell>
          <cell r="G246">
            <v>15.3</v>
          </cell>
          <cell r="H246">
            <v>8.5</v>
          </cell>
          <cell r="I246">
            <v>130.05000000000001</v>
          </cell>
          <cell r="J246" t="str">
            <v>LEFT/ RIGHT</v>
          </cell>
        </row>
        <row r="247">
          <cell r="B247" t="str">
            <v>A-254</v>
          </cell>
          <cell r="C247" t="str">
            <v>A-254-01</v>
          </cell>
          <cell r="D247" t="str">
            <v>Retained</v>
          </cell>
          <cell r="E247" t="str">
            <v>SW</v>
          </cell>
          <cell r="F247" t="str">
            <v>Frozen</v>
          </cell>
          <cell r="G247">
            <v>15.3</v>
          </cell>
          <cell r="H247">
            <v>8.5</v>
          </cell>
          <cell r="I247">
            <v>130.05000000000001</v>
          </cell>
          <cell r="J247" t="str">
            <v>LEFT/ RIGHT</v>
          </cell>
        </row>
        <row r="248">
          <cell r="B248" t="str">
            <v>A-253</v>
          </cell>
          <cell r="C248" t="str">
            <v>A-253-01</v>
          </cell>
          <cell r="D248" t="str">
            <v>Retained</v>
          </cell>
          <cell r="E248" t="str">
            <v>SW</v>
          </cell>
          <cell r="F248" t="str">
            <v>Frozen</v>
          </cell>
          <cell r="G248">
            <v>15.3</v>
          </cell>
          <cell r="H248">
            <v>8.5</v>
          </cell>
          <cell r="I248">
            <v>130.05000000000001</v>
          </cell>
          <cell r="J248" t="str">
            <v>LEFT CORNER/RIGHT CORNER</v>
          </cell>
        </row>
        <row r="249">
          <cell r="B249" t="str">
            <v>A-252</v>
          </cell>
          <cell r="C249" t="str">
            <v>A-252-01</v>
          </cell>
          <cell r="D249" t="str">
            <v>Retained</v>
          </cell>
          <cell r="E249" t="str">
            <v>SW</v>
          </cell>
          <cell r="F249" t="str">
            <v>Released</v>
          </cell>
          <cell r="G249">
            <v>15.3</v>
          </cell>
          <cell r="H249">
            <v>8.5</v>
          </cell>
          <cell r="I249">
            <v>130.05000000000001</v>
          </cell>
          <cell r="J249" t="str">
            <v>LEFT CORNER/RIGHT CORNER</v>
          </cell>
        </row>
        <row r="250">
          <cell r="B250" t="str">
            <v>A-251</v>
          </cell>
          <cell r="C250" t="str">
            <v>A-251-01</v>
          </cell>
          <cell r="D250" t="str">
            <v>Retained</v>
          </cell>
          <cell r="E250" t="str">
            <v>SW</v>
          </cell>
          <cell r="F250" t="str">
            <v>Released</v>
          </cell>
          <cell r="G250">
            <v>15.3</v>
          </cell>
          <cell r="H250">
            <v>8.5</v>
          </cell>
          <cell r="I250">
            <v>130.05000000000001</v>
          </cell>
          <cell r="J250" t="str">
            <v>LEFT/ RIGHT</v>
          </cell>
        </row>
        <row r="251">
          <cell r="B251" t="str">
            <v>A-250</v>
          </cell>
          <cell r="C251" t="str">
            <v>A-250-01</v>
          </cell>
          <cell r="D251" t="str">
            <v>Retained</v>
          </cell>
          <cell r="E251" t="str">
            <v>SW</v>
          </cell>
          <cell r="F251" t="str">
            <v>Released</v>
          </cell>
          <cell r="G251">
            <v>15.3</v>
          </cell>
          <cell r="H251">
            <v>8.5</v>
          </cell>
          <cell r="I251">
            <v>130.05000000000001</v>
          </cell>
          <cell r="J251" t="str">
            <v>LEFT/ RIGHT</v>
          </cell>
        </row>
        <row r="252">
          <cell r="B252" t="str">
            <v>A-25</v>
          </cell>
          <cell r="C252" t="str">
            <v>A-25-01</v>
          </cell>
          <cell r="D252" t="str">
            <v>Retained</v>
          </cell>
          <cell r="E252" t="str">
            <v>M3M</v>
          </cell>
          <cell r="F252" t="str">
            <v>Frozen</v>
          </cell>
          <cell r="G252">
            <v>15.3</v>
          </cell>
          <cell r="H252">
            <v>8.5</v>
          </cell>
          <cell r="I252">
            <v>130.05000000000001</v>
          </cell>
          <cell r="J252" t="str">
            <v>LEFT/ RIGHT</v>
          </cell>
        </row>
        <row r="253">
          <cell r="B253" t="str">
            <v>A-249</v>
          </cell>
          <cell r="C253" t="str">
            <v>A-249-01</v>
          </cell>
          <cell r="D253" t="str">
            <v>Retained</v>
          </cell>
          <cell r="E253" t="str">
            <v>SW</v>
          </cell>
          <cell r="F253" t="str">
            <v>Released</v>
          </cell>
          <cell r="G253">
            <v>15.3</v>
          </cell>
          <cell r="H253">
            <v>8.5</v>
          </cell>
          <cell r="I253">
            <v>130.05000000000001</v>
          </cell>
          <cell r="J253" t="str">
            <v>LEFT/ RIGHT</v>
          </cell>
        </row>
        <row r="254">
          <cell r="B254" t="str">
            <v>A-248</v>
          </cell>
          <cell r="C254" t="str">
            <v>A-248-01</v>
          </cell>
          <cell r="D254" t="str">
            <v>Retained</v>
          </cell>
          <cell r="E254" t="str">
            <v>SW</v>
          </cell>
          <cell r="F254" t="str">
            <v>Released</v>
          </cell>
          <cell r="G254">
            <v>15.3</v>
          </cell>
          <cell r="H254">
            <v>8.5</v>
          </cell>
          <cell r="I254">
            <v>130.05000000000001</v>
          </cell>
          <cell r="J254" t="str">
            <v>LEFT/ RIGHT</v>
          </cell>
        </row>
        <row r="255">
          <cell r="B255" t="str">
            <v>A-247</v>
          </cell>
          <cell r="C255" t="str">
            <v>A-247-01</v>
          </cell>
          <cell r="D255" t="str">
            <v>Retained</v>
          </cell>
          <cell r="E255" t="str">
            <v>SW</v>
          </cell>
          <cell r="F255" t="str">
            <v>Frozen</v>
          </cell>
          <cell r="G255">
            <v>15.3</v>
          </cell>
          <cell r="H255">
            <v>8.5</v>
          </cell>
          <cell r="I255">
            <v>130.05000000000001</v>
          </cell>
          <cell r="J255" t="str">
            <v>LEFT/ RIGHT</v>
          </cell>
        </row>
        <row r="256">
          <cell r="B256" t="str">
            <v>A-246</v>
          </cell>
          <cell r="C256" t="str">
            <v>A-246-01</v>
          </cell>
          <cell r="D256" t="str">
            <v>Retained</v>
          </cell>
          <cell r="E256" t="str">
            <v>SW</v>
          </cell>
          <cell r="F256" t="str">
            <v>Frozen</v>
          </cell>
          <cell r="G256">
            <v>15.3</v>
          </cell>
          <cell r="H256">
            <v>8.5</v>
          </cell>
          <cell r="I256">
            <v>130.05000000000001</v>
          </cell>
          <cell r="J256" t="str">
            <v>LEFT/ RIGHT</v>
          </cell>
        </row>
        <row r="257">
          <cell r="B257" t="str">
            <v>A-245</v>
          </cell>
          <cell r="C257" t="str">
            <v>A-245-01</v>
          </cell>
          <cell r="D257" t="str">
            <v>Retained</v>
          </cell>
          <cell r="E257" t="str">
            <v>SW</v>
          </cell>
          <cell r="F257" t="str">
            <v>Frozen</v>
          </cell>
          <cell r="G257">
            <v>15.3</v>
          </cell>
          <cell r="H257">
            <v>8.5</v>
          </cell>
          <cell r="I257">
            <v>130.05000000000001</v>
          </cell>
          <cell r="J257" t="str">
            <v>LEFT/ RIGHT</v>
          </cell>
        </row>
        <row r="258">
          <cell r="B258" t="str">
            <v>A-244</v>
          </cell>
          <cell r="C258" t="str">
            <v>A-244-01</v>
          </cell>
          <cell r="D258" t="str">
            <v>Retained</v>
          </cell>
          <cell r="E258" t="str">
            <v>SW</v>
          </cell>
          <cell r="F258" t="str">
            <v>Frozen</v>
          </cell>
          <cell r="G258">
            <v>15.3</v>
          </cell>
          <cell r="H258">
            <v>8.5</v>
          </cell>
          <cell r="I258">
            <v>130.05000000000001</v>
          </cell>
          <cell r="J258" t="str">
            <v>LEFT/ RIGHT</v>
          </cell>
        </row>
        <row r="259">
          <cell r="B259" t="str">
            <v>A-243</v>
          </cell>
          <cell r="C259" t="str">
            <v>A-243-01</v>
          </cell>
          <cell r="D259" t="str">
            <v>Retained</v>
          </cell>
          <cell r="E259" t="str">
            <v>SW</v>
          </cell>
          <cell r="F259" t="str">
            <v>Frozen</v>
          </cell>
          <cell r="G259">
            <v>15.3</v>
          </cell>
          <cell r="H259">
            <v>8.5</v>
          </cell>
          <cell r="I259">
            <v>130.05000000000001</v>
          </cell>
          <cell r="J259" t="str">
            <v>LEFT/ RIGHT</v>
          </cell>
        </row>
        <row r="260">
          <cell r="B260" t="str">
            <v>A-242</v>
          </cell>
          <cell r="C260" t="str">
            <v>A-242-01</v>
          </cell>
          <cell r="D260" t="str">
            <v>Retained</v>
          </cell>
          <cell r="E260" t="str">
            <v>SW</v>
          </cell>
          <cell r="F260" t="str">
            <v>Frozen</v>
          </cell>
          <cell r="G260">
            <v>15.3</v>
          </cell>
          <cell r="H260">
            <v>8.5</v>
          </cell>
          <cell r="I260">
            <v>130.05000000000001</v>
          </cell>
          <cell r="J260" t="str">
            <v>LEFT/ RIGHT</v>
          </cell>
        </row>
        <row r="261">
          <cell r="B261" t="str">
            <v>A-241</v>
          </cell>
          <cell r="C261" t="str">
            <v>A-241-01</v>
          </cell>
          <cell r="D261" t="str">
            <v>Retained</v>
          </cell>
          <cell r="E261" t="str">
            <v>SW</v>
          </cell>
          <cell r="F261" t="str">
            <v>Frozen</v>
          </cell>
          <cell r="G261">
            <v>15.3</v>
          </cell>
          <cell r="H261">
            <v>8.5</v>
          </cell>
          <cell r="I261">
            <v>130.05000000000001</v>
          </cell>
          <cell r="J261" t="str">
            <v>LEFT CORNER/RIGHT CORNER</v>
          </cell>
        </row>
        <row r="262">
          <cell r="B262" t="str">
            <v>A-240</v>
          </cell>
          <cell r="C262" t="str">
            <v>A-240-01</v>
          </cell>
          <cell r="D262" t="str">
            <v>Retained</v>
          </cell>
          <cell r="E262" t="str">
            <v>SW</v>
          </cell>
          <cell r="F262" t="str">
            <v>Frozen</v>
          </cell>
          <cell r="G262">
            <v>15.3</v>
          </cell>
          <cell r="H262">
            <v>8.5</v>
          </cell>
          <cell r="I262">
            <v>130.05000000000001</v>
          </cell>
          <cell r="J262" t="str">
            <v>LEFT CORNER/RIGHT CORNER</v>
          </cell>
        </row>
        <row r="263">
          <cell r="B263" t="str">
            <v>A-24</v>
          </cell>
          <cell r="C263" t="str">
            <v>A-24-01</v>
          </cell>
          <cell r="D263" t="str">
            <v>Retained</v>
          </cell>
          <cell r="E263" t="str">
            <v>M3M</v>
          </cell>
          <cell r="F263" t="str">
            <v>Frozen</v>
          </cell>
          <cell r="G263">
            <v>15.3</v>
          </cell>
          <cell r="H263">
            <v>8.5</v>
          </cell>
          <cell r="I263">
            <v>130.05000000000001</v>
          </cell>
          <cell r="J263" t="str">
            <v>LEFT/ RIGHT</v>
          </cell>
        </row>
        <row r="264">
          <cell r="B264" t="str">
            <v>A-239</v>
          </cell>
          <cell r="C264" t="str">
            <v>A-239-01</v>
          </cell>
          <cell r="D264" t="str">
            <v>Retained</v>
          </cell>
          <cell r="E264" t="str">
            <v>SW</v>
          </cell>
          <cell r="F264" t="str">
            <v>Frozen</v>
          </cell>
          <cell r="G264">
            <v>15.3</v>
          </cell>
          <cell r="H264">
            <v>8.5</v>
          </cell>
          <cell r="I264">
            <v>130.05000000000001</v>
          </cell>
          <cell r="J264" t="str">
            <v>LEFT/ RIGHT</v>
          </cell>
        </row>
        <row r="265">
          <cell r="B265" t="str">
            <v>A-238</v>
          </cell>
          <cell r="C265" t="str">
            <v>A-238-01</v>
          </cell>
          <cell r="D265" t="str">
            <v>Retained</v>
          </cell>
          <cell r="E265" t="str">
            <v>SW</v>
          </cell>
          <cell r="F265" t="str">
            <v>Frozen</v>
          </cell>
          <cell r="G265">
            <v>15.3</v>
          </cell>
          <cell r="H265">
            <v>8.5</v>
          </cell>
          <cell r="I265">
            <v>130.05000000000001</v>
          </cell>
          <cell r="J265" t="str">
            <v>LEFT/ RIGHT</v>
          </cell>
        </row>
        <row r="266">
          <cell r="B266" t="str">
            <v>A-237</v>
          </cell>
          <cell r="C266" t="str">
            <v>A-237-01</v>
          </cell>
          <cell r="D266" t="str">
            <v>Retained</v>
          </cell>
          <cell r="E266" t="str">
            <v>SW</v>
          </cell>
          <cell r="F266" t="str">
            <v>Frozen</v>
          </cell>
          <cell r="G266">
            <v>15.3</v>
          </cell>
          <cell r="H266">
            <v>8.5</v>
          </cell>
          <cell r="I266">
            <v>130.05000000000001</v>
          </cell>
          <cell r="J266" t="str">
            <v>LEFT/ RIGHT</v>
          </cell>
        </row>
        <row r="267">
          <cell r="B267" t="str">
            <v>A-236</v>
          </cell>
          <cell r="C267" t="str">
            <v>A-236-01</v>
          </cell>
          <cell r="D267" t="str">
            <v>Retained</v>
          </cell>
          <cell r="E267" t="str">
            <v>SW</v>
          </cell>
          <cell r="F267" t="str">
            <v>Frozen</v>
          </cell>
          <cell r="G267">
            <v>15.3</v>
          </cell>
          <cell r="H267">
            <v>8.5</v>
          </cell>
          <cell r="I267">
            <v>130.05000000000001</v>
          </cell>
          <cell r="J267" t="str">
            <v>LEFT/ RIGHT</v>
          </cell>
        </row>
        <row r="268">
          <cell r="B268" t="str">
            <v>A-235</v>
          </cell>
          <cell r="C268" t="str">
            <v>A-235-01</v>
          </cell>
          <cell r="D268" t="str">
            <v>Retained</v>
          </cell>
          <cell r="E268" t="str">
            <v>SW</v>
          </cell>
          <cell r="F268" t="str">
            <v>Frozen</v>
          </cell>
          <cell r="G268">
            <v>15.3</v>
          </cell>
          <cell r="H268">
            <v>8.5</v>
          </cell>
          <cell r="I268">
            <v>130.05000000000001</v>
          </cell>
          <cell r="J268" t="str">
            <v>LEFT/ RIGHT</v>
          </cell>
        </row>
        <row r="269">
          <cell r="B269" t="str">
            <v>A-234</v>
          </cell>
          <cell r="C269" t="str">
            <v>A-234-01</v>
          </cell>
          <cell r="D269" t="str">
            <v>Retained</v>
          </cell>
          <cell r="E269" t="str">
            <v>SW</v>
          </cell>
          <cell r="F269" t="str">
            <v>Frozen</v>
          </cell>
          <cell r="G269">
            <v>15.3</v>
          </cell>
          <cell r="H269">
            <v>8.5</v>
          </cell>
          <cell r="I269">
            <v>130.05000000000001</v>
          </cell>
          <cell r="J269" t="str">
            <v>LEFT/ RIGHT</v>
          </cell>
        </row>
        <row r="270">
          <cell r="B270" t="str">
            <v>A-233</v>
          </cell>
          <cell r="C270" t="str">
            <v>A-233-01</v>
          </cell>
          <cell r="D270" t="str">
            <v>Retained</v>
          </cell>
          <cell r="E270" t="str">
            <v>SW</v>
          </cell>
          <cell r="F270" t="str">
            <v>Released</v>
          </cell>
          <cell r="G270">
            <v>15.3</v>
          </cell>
          <cell r="H270">
            <v>8.5</v>
          </cell>
          <cell r="I270">
            <v>130.05000000000001</v>
          </cell>
          <cell r="J270" t="str">
            <v>LEFT/ RIGHT</v>
          </cell>
        </row>
        <row r="271">
          <cell r="B271" t="str">
            <v>A-232</v>
          </cell>
          <cell r="C271" t="str">
            <v>A-232-01</v>
          </cell>
          <cell r="D271" t="str">
            <v>Retained</v>
          </cell>
          <cell r="E271" t="str">
            <v>SW</v>
          </cell>
          <cell r="F271" t="str">
            <v>Released</v>
          </cell>
          <cell r="G271">
            <v>15.3</v>
          </cell>
          <cell r="H271">
            <v>8.5</v>
          </cell>
          <cell r="I271">
            <v>130.05000000000001</v>
          </cell>
          <cell r="J271" t="str">
            <v>LEFT/ RIGHT</v>
          </cell>
        </row>
        <row r="272">
          <cell r="B272" t="str">
            <v>A-231</v>
          </cell>
          <cell r="C272" t="str">
            <v>A-231-01</v>
          </cell>
          <cell r="D272" t="str">
            <v>Retained</v>
          </cell>
          <cell r="E272" t="str">
            <v>SW</v>
          </cell>
          <cell r="F272" t="str">
            <v>Released</v>
          </cell>
          <cell r="G272">
            <v>15.3</v>
          </cell>
          <cell r="H272">
            <v>8.5</v>
          </cell>
          <cell r="I272">
            <v>130.05000000000001</v>
          </cell>
          <cell r="J272" t="str">
            <v>LEFT/ RIGHT</v>
          </cell>
        </row>
        <row r="273">
          <cell r="B273" t="str">
            <v>A-230</v>
          </cell>
          <cell r="C273" t="str">
            <v>A-230-01</v>
          </cell>
          <cell r="D273" t="str">
            <v>Retained</v>
          </cell>
          <cell r="E273" t="str">
            <v>SW</v>
          </cell>
          <cell r="F273" t="str">
            <v>Released</v>
          </cell>
          <cell r="G273">
            <v>15.3</v>
          </cell>
          <cell r="H273">
            <v>8.5</v>
          </cell>
          <cell r="I273">
            <v>130.05000000000001</v>
          </cell>
          <cell r="J273" t="str">
            <v>LEFT/ RIGHT</v>
          </cell>
        </row>
        <row r="274">
          <cell r="B274" t="str">
            <v>A-23</v>
          </cell>
          <cell r="C274" t="str">
            <v>A-23-01</v>
          </cell>
          <cell r="D274" t="str">
            <v>Retained</v>
          </cell>
          <cell r="E274" t="str">
            <v>M3M</v>
          </cell>
          <cell r="F274" t="str">
            <v>Frozen</v>
          </cell>
          <cell r="G274">
            <v>15.3</v>
          </cell>
          <cell r="H274">
            <v>8.5</v>
          </cell>
          <cell r="I274">
            <v>130.05000000000001</v>
          </cell>
          <cell r="J274" t="str">
            <v>LEFT CORNER/RIGHT CORNER</v>
          </cell>
        </row>
        <row r="275">
          <cell r="B275" t="str">
            <v>A-229</v>
          </cell>
          <cell r="C275" t="str">
            <v>A-229-01</v>
          </cell>
          <cell r="D275" t="str">
            <v>Retained</v>
          </cell>
          <cell r="E275" t="str">
            <v>SW</v>
          </cell>
          <cell r="F275" t="str">
            <v>Released</v>
          </cell>
          <cell r="G275">
            <v>15.3</v>
          </cell>
          <cell r="H275">
            <v>8.5</v>
          </cell>
          <cell r="I275">
            <v>130.05000000000001</v>
          </cell>
          <cell r="J275" t="str">
            <v>LEFT CORNER/RIGHT CORNER</v>
          </cell>
        </row>
        <row r="276">
          <cell r="B276" t="str">
            <v>A-228</v>
          </cell>
          <cell r="C276" t="str">
            <v>A-228-01</v>
          </cell>
          <cell r="D276" t="str">
            <v>Retained</v>
          </cell>
          <cell r="E276" t="str">
            <v>SW</v>
          </cell>
          <cell r="F276" t="str">
            <v>Released</v>
          </cell>
          <cell r="G276">
            <v>15.3</v>
          </cell>
          <cell r="H276">
            <v>8.5</v>
          </cell>
          <cell r="I276">
            <v>130.05000000000001</v>
          </cell>
          <cell r="J276" t="str">
            <v>LEFT CORNER/RIGHT CORNER</v>
          </cell>
        </row>
        <row r="277">
          <cell r="B277" t="str">
            <v>A-227</v>
          </cell>
          <cell r="C277" t="str">
            <v>A-227-01</v>
          </cell>
          <cell r="D277" t="str">
            <v>Retained</v>
          </cell>
          <cell r="E277" t="str">
            <v>SW</v>
          </cell>
          <cell r="F277" t="str">
            <v>Released</v>
          </cell>
          <cell r="G277">
            <v>15.3</v>
          </cell>
          <cell r="H277">
            <v>8.5</v>
          </cell>
          <cell r="I277">
            <v>130.05000000000001</v>
          </cell>
          <cell r="J277" t="str">
            <v>LEFT/ RIGHT</v>
          </cell>
        </row>
        <row r="278">
          <cell r="B278" t="str">
            <v>A-226</v>
          </cell>
          <cell r="C278" t="str">
            <v>A-226-01</v>
          </cell>
          <cell r="D278" t="str">
            <v>Retained</v>
          </cell>
          <cell r="E278" t="str">
            <v>SW</v>
          </cell>
          <cell r="F278" t="str">
            <v>Released</v>
          </cell>
          <cell r="G278">
            <v>15.3</v>
          </cell>
          <cell r="H278">
            <v>8.5</v>
          </cell>
          <cell r="I278">
            <v>130.05000000000001</v>
          </cell>
          <cell r="J278" t="str">
            <v>LEFT/ RIGHT</v>
          </cell>
        </row>
        <row r="279">
          <cell r="B279" t="str">
            <v>A-225</v>
          </cell>
          <cell r="C279" t="str">
            <v>A-225-01</v>
          </cell>
          <cell r="D279" t="str">
            <v>Retained</v>
          </cell>
          <cell r="E279" t="str">
            <v>SW</v>
          </cell>
          <cell r="F279" t="str">
            <v>Released</v>
          </cell>
          <cell r="G279">
            <v>15.3</v>
          </cell>
          <cell r="H279">
            <v>8.5</v>
          </cell>
          <cell r="I279">
            <v>130.05000000000001</v>
          </cell>
          <cell r="J279" t="str">
            <v>LEFT/ RIGHT</v>
          </cell>
        </row>
        <row r="280">
          <cell r="B280" t="str">
            <v>A-224</v>
          </cell>
          <cell r="C280" t="str">
            <v>A-224-01</v>
          </cell>
          <cell r="D280" t="str">
            <v>Retained</v>
          </cell>
          <cell r="E280" t="str">
            <v>SW</v>
          </cell>
          <cell r="F280" t="str">
            <v>Released</v>
          </cell>
          <cell r="G280">
            <v>15.3</v>
          </cell>
          <cell r="H280">
            <v>8.5</v>
          </cell>
          <cell r="I280">
            <v>130.05000000000001</v>
          </cell>
          <cell r="J280" t="str">
            <v>LEFT/ RIGHT</v>
          </cell>
        </row>
        <row r="281">
          <cell r="B281" t="str">
            <v>A-223</v>
          </cell>
          <cell r="C281" t="str">
            <v>A-223-01</v>
          </cell>
          <cell r="D281" t="str">
            <v>Retained</v>
          </cell>
          <cell r="E281" t="str">
            <v>SW</v>
          </cell>
          <cell r="F281" t="str">
            <v>Frozen</v>
          </cell>
          <cell r="G281">
            <v>15.3</v>
          </cell>
          <cell r="H281">
            <v>8.5</v>
          </cell>
          <cell r="I281">
            <v>130.05000000000001</v>
          </cell>
          <cell r="J281" t="str">
            <v>LEFT/ RIGHT</v>
          </cell>
        </row>
        <row r="282">
          <cell r="B282" t="str">
            <v>A-222</v>
          </cell>
          <cell r="C282" t="str">
            <v>A-222-01</v>
          </cell>
          <cell r="D282" t="str">
            <v>Retained</v>
          </cell>
          <cell r="E282" t="str">
            <v>SW</v>
          </cell>
          <cell r="F282" t="str">
            <v>Frozen</v>
          </cell>
          <cell r="G282">
            <v>15.3</v>
          </cell>
          <cell r="H282">
            <v>8.5</v>
          </cell>
          <cell r="I282">
            <v>130.05000000000001</v>
          </cell>
          <cell r="J282" t="str">
            <v>LEFT/ RIGHT</v>
          </cell>
        </row>
        <row r="283">
          <cell r="B283" t="str">
            <v>A-221</v>
          </cell>
          <cell r="C283" t="str">
            <v>A-221-01</v>
          </cell>
          <cell r="D283" t="str">
            <v>Retained</v>
          </cell>
          <cell r="E283" t="str">
            <v>SW</v>
          </cell>
          <cell r="F283" t="str">
            <v>Frozen</v>
          </cell>
          <cell r="G283">
            <v>15.3</v>
          </cell>
          <cell r="H283">
            <v>8.5</v>
          </cell>
          <cell r="I283">
            <v>130.05000000000001</v>
          </cell>
          <cell r="J283" t="str">
            <v>LEFT/ RIGHT</v>
          </cell>
        </row>
        <row r="284">
          <cell r="B284" t="str">
            <v>A-220</v>
          </cell>
          <cell r="C284" t="str">
            <v>A-220-01</v>
          </cell>
          <cell r="D284" t="str">
            <v>Retained</v>
          </cell>
          <cell r="E284" t="str">
            <v>SW</v>
          </cell>
          <cell r="F284" t="str">
            <v>Frozen</v>
          </cell>
          <cell r="G284">
            <v>15.3</v>
          </cell>
          <cell r="H284">
            <v>8.5</v>
          </cell>
          <cell r="I284">
            <v>130.05000000000001</v>
          </cell>
          <cell r="J284" t="str">
            <v>LEFT/ RIGHT</v>
          </cell>
        </row>
        <row r="285">
          <cell r="B285" t="str">
            <v>A-22</v>
          </cell>
          <cell r="C285" t="str">
            <v>A-22-01</v>
          </cell>
          <cell r="D285" t="str">
            <v>Retained</v>
          </cell>
          <cell r="E285" t="str">
            <v>M3M</v>
          </cell>
          <cell r="F285" t="str">
            <v>Released</v>
          </cell>
          <cell r="G285">
            <v>15.3</v>
          </cell>
          <cell r="H285">
            <v>8.5</v>
          </cell>
          <cell r="I285">
            <v>130.05000000000001</v>
          </cell>
          <cell r="J285" t="str">
            <v>LEFT CORNER/RIGHT CORNER</v>
          </cell>
        </row>
        <row r="286">
          <cell r="B286" t="str">
            <v>A-219</v>
          </cell>
          <cell r="C286" t="str">
            <v>A-219-01</v>
          </cell>
          <cell r="D286" t="str">
            <v>Retained</v>
          </cell>
          <cell r="E286" t="str">
            <v>SW</v>
          </cell>
          <cell r="F286" t="str">
            <v>Frozen</v>
          </cell>
          <cell r="G286">
            <v>15.3</v>
          </cell>
          <cell r="H286">
            <v>8.5</v>
          </cell>
          <cell r="I286">
            <v>130.05000000000001</v>
          </cell>
          <cell r="J286" t="str">
            <v>LEFT CORNER/RIGHT CORNER</v>
          </cell>
        </row>
        <row r="287">
          <cell r="B287" t="str">
            <v>A-218</v>
          </cell>
          <cell r="C287" t="str">
            <v>A-218-01</v>
          </cell>
          <cell r="D287" t="str">
            <v>Retained</v>
          </cell>
          <cell r="E287" t="str">
            <v>SW</v>
          </cell>
          <cell r="F287" t="str">
            <v>Frozen</v>
          </cell>
          <cell r="G287">
            <v>15.3</v>
          </cell>
          <cell r="H287">
            <v>8.5</v>
          </cell>
          <cell r="I287">
            <v>130.05000000000001</v>
          </cell>
          <cell r="J287" t="str">
            <v>LEFT CORNER/RIGHT CORNER</v>
          </cell>
        </row>
        <row r="288">
          <cell r="B288" t="str">
            <v>A-217</v>
          </cell>
          <cell r="C288" t="str">
            <v>A-217-01</v>
          </cell>
          <cell r="D288" t="str">
            <v>Retained</v>
          </cell>
          <cell r="E288" t="str">
            <v>SW</v>
          </cell>
          <cell r="F288" t="str">
            <v>Frozen</v>
          </cell>
          <cell r="G288">
            <v>15.3</v>
          </cell>
          <cell r="H288">
            <v>8.5</v>
          </cell>
          <cell r="I288">
            <v>130.05000000000001</v>
          </cell>
          <cell r="J288" t="str">
            <v>LEFT/ RIGHT</v>
          </cell>
        </row>
        <row r="289">
          <cell r="B289" t="str">
            <v>A-216</v>
          </cell>
          <cell r="C289" t="str">
            <v>A-216-01</v>
          </cell>
          <cell r="D289" t="str">
            <v>Retained</v>
          </cell>
          <cell r="E289" t="str">
            <v>SW</v>
          </cell>
          <cell r="F289" t="str">
            <v>Frozen</v>
          </cell>
          <cell r="G289">
            <v>15.3</v>
          </cell>
          <cell r="H289">
            <v>8.5</v>
          </cell>
          <cell r="I289">
            <v>130.05000000000001</v>
          </cell>
          <cell r="J289" t="str">
            <v>LEFT/ RIGHT</v>
          </cell>
        </row>
        <row r="290">
          <cell r="B290" t="str">
            <v>A-215</v>
          </cell>
          <cell r="C290" t="str">
            <v>A-215-01</v>
          </cell>
          <cell r="D290" t="str">
            <v>Retained</v>
          </cell>
          <cell r="E290" t="str">
            <v>SW</v>
          </cell>
          <cell r="F290" t="str">
            <v>Frozen</v>
          </cell>
          <cell r="G290">
            <v>15.3</v>
          </cell>
          <cell r="H290">
            <v>8.5</v>
          </cell>
          <cell r="I290">
            <v>130.05000000000001</v>
          </cell>
          <cell r="J290" t="str">
            <v>LEFT/ RIGHT</v>
          </cell>
        </row>
        <row r="291">
          <cell r="B291" t="str">
            <v>A-214</v>
          </cell>
          <cell r="C291" t="str">
            <v>A-214-01</v>
          </cell>
          <cell r="D291" t="str">
            <v>Retained</v>
          </cell>
          <cell r="E291" t="str">
            <v>SW</v>
          </cell>
          <cell r="F291" t="str">
            <v>Frozen</v>
          </cell>
          <cell r="G291">
            <v>15.3</v>
          </cell>
          <cell r="H291">
            <v>8.5</v>
          </cell>
          <cell r="I291">
            <v>130.05000000000001</v>
          </cell>
          <cell r="J291" t="str">
            <v>LEFT/ RIGHT</v>
          </cell>
        </row>
        <row r="292">
          <cell r="B292" t="str">
            <v>A-213</v>
          </cell>
          <cell r="C292" t="str">
            <v>A-213-01</v>
          </cell>
          <cell r="D292" t="str">
            <v>Retained</v>
          </cell>
          <cell r="E292" t="str">
            <v>SW</v>
          </cell>
          <cell r="F292" t="str">
            <v>Released</v>
          </cell>
          <cell r="G292">
            <v>15.3</v>
          </cell>
          <cell r="H292">
            <v>8.5</v>
          </cell>
          <cell r="I292">
            <v>130.05000000000001</v>
          </cell>
          <cell r="J292" t="str">
            <v>LEFT/ RIGHT</v>
          </cell>
        </row>
        <row r="293">
          <cell r="B293" t="str">
            <v>A-212</v>
          </cell>
          <cell r="C293" t="str">
            <v>A-212-01</v>
          </cell>
          <cell r="D293" t="str">
            <v>Retained</v>
          </cell>
          <cell r="E293" t="str">
            <v>SW</v>
          </cell>
          <cell r="F293" t="str">
            <v>Released</v>
          </cell>
          <cell r="G293">
            <v>15.3</v>
          </cell>
          <cell r="H293">
            <v>8.5</v>
          </cell>
          <cell r="I293">
            <v>130.05000000000001</v>
          </cell>
          <cell r="J293" t="str">
            <v>LEFT/ RIGHT</v>
          </cell>
        </row>
        <row r="294">
          <cell r="B294" t="str">
            <v>A-211</v>
          </cell>
          <cell r="C294" t="str">
            <v>A-211-01</v>
          </cell>
          <cell r="D294" t="str">
            <v>Retained</v>
          </cell>
          <cell r="E294" t="str">
            <v>SW</v>
          </cell>
          <cell r="F294" t="str">
            <v>Released</v>
          </cell>
          <cell r="G294">
            <v>15.3</v>
          </cell>
          <cell r="H294">
            <v>8.5</v>
          </cell>
          <cell r="I294">
            <v>130.05000000000001</v>
          </cell>
          <cell r="J294" t="str">
            <v>LEFT/ RIGHT</v>
          </cell>
        </row>
        <row r="295">
          <cell r="B295" t="str">
            <v>A-210</v>
          </cell>
          <cell r="C295" t="str">
            <v>A-210-01</v>
          </cell>
          <cell r="D295" t="str">
            <v>Retained</v>
          </cell>
          <cell r="E295" t="str">
            <v>SW</v>
          </cell>
          <cell r="F295" t="str">
            <v>Released</v>
          </cell>
          <cell r="G295">
            <v>15.3</v>
          </cell>
          <cell r="H295">
            <v>8.5</v>
          </cell>
          <cell r="I295">
            <v>130.05000000000001</v>
          </cell>
          <cell r="J295" t="str">
            <v>LEFT/ RIGHT</v>
          </cell>
        </row>
        <row r="296">
          <cell r="B296" t="str">
            <v>A-21</v>
          </cell>
          <cell r="C296" t="str">
            <v>A-21-01</v>
          </cell>
          <cell r="D296" t="str">
            <v>Retained</v>
          </cell>
          <cell r="E296" t="str">
            <v>M3M</v>
          </cell>
          <cell r="F296" t="str">
            <v>Released</v>
          </cell>
          <cell r="G296">
            <v>15.3</v>
          </cell>
          <cell r="H296">
            <v>8.5</v>
          </cell>
          <cell r="I296">
            <v>130.05000000000001</v>
          </cell>
          <cell r="J296" t="str">
            <v>LEFT/ RIGHT</v>
          </cell>
        </row>
        <row r="297">
          <cell r="B297" t="str">
            <v>A-209</v>
          </cell>
          <cell r="C297" t="str">
            <v>A-209-01</v>
          </cell>
          <cell r="D297" t="str">
            <v>Retained</v>
          </cell>
          <cell r="E297" t="str">
            <v>SW</v>
          </cell>
          <cell r="F297" t="str">
            <v>Released</v>
          </cell>
          <cell r="G297">
            <v>15.3</v>
          </cell>
          <cell r="H297">
            <v>8.5</v>
          </cell>
          <cell r="I297">
            <v>130.05000000000001</v>
          </cell>
          <cell r="J297" t="str">
            <v>LEFT CORNER/RIGHT CORNER</v>
          </cell>
        </row>
        <row r="298">
          <cell r="B298" t="str">
            <v>A-20</v>
          </cell>
          <cell r="C298" t="str">
            <v>A-20-01</v>
          </cell>
          <cell r="D298" t="str">
            <v>Retained</v>
          </cell>
          <cell r="E298" t="str">
            <v>M3M</v>
          </cell>
          <cell r="F298" t="str">
            <v>Released</v>
          </cell>
          <cell r="G298">
            <v>15.3</v>
          </cell>
          <cell r="H298">
            <v>8.5</v>
          </cell>
          <cell r="I298">
            <v>130.05000000000001</v>
          </cell>
          <cell r="J298" t="str">
            <v>LEFT/ RIGHT</v>
          </cell>
        </row>
        <row r="299">
          <cell r="B299" t="str">
            <v>A-2</v>
          </cell>
          <cell r="C299" t="str">
            <v>A-2-01</v>
          </cell>
          <cell r="D299" t="str">
            <v>Retained</v>
          </cell>
          <cell r="E299" t="str">
            <v>M3M</v>
          </cell>
          <cell r="F299" t="str">
            <v>Frozen</v>
          </cell>
          <cell r="G299">
            <v>15.3</v>
          </cell>
          <cell r="H299">
            <v>8.5</v>
          </cell>
          <cell r="I299">
            <v>130.05000000000001</v>
          </cell>
          <cell r="J299" t="str">
            <v>LEFT/ RIGHT</v>
          </cell>
        </row>
        <row r="300">
          <cell r="B300" t="str">
            <v>A-19</v>
          </cell>
          <cell r="C300" t="str">
            <v>A-19-01</v>
          </cell>
          <cell r="D300" t="str">
            <v>Retained</v>
          </cell>
          <cell r="E300" t="str">
            <v>M3M</v>
          </cell>
          <cell r="F300" t="str">
            <v>Released</v>
          </cell>
          <cell r="G300">
            <v>15.3</v>
          </cell>
          <cell r="H300">
            <v>8.5</v>
          </cell>
          <cell r="I300">
            <v>130.05000000000001</v>
          </cell>
          <cell r="J300" t="str">
            <v>LEFT/ RIGHT</v>
          </cell>
        </row>
        <row r="301">
          <cell r="B301" t="str">
            <v>A-18</v>
          </cell>
          <cell r="C301" t="str">
            <v>A-18-01</v>
          </cell>
          <cell r="D301" t="str">
            <v>Retained</v>
          </cell>
          <cell r="E301" t="str">
            <v>M3M</v>
          </cell>
          <cell r="F301" t="str">
            <v>Released</v>
          </cell>
          <cell r="G301">
            <v>15.3</v>
          </cell>
          <cell r="H301">
            <v>8.5</v>
          </cell>
          <cell r="I301">
            <v>130.05000000000001</v>
          </cell>
          <cell r="J301" t="str">
            <v>LEFT/ RIGHT</v>
          </cell>
        </row>
        <row r="302">
          <cell r="B302" t="str">
            <v>A-17</v>
          </cell>
          <cell r="C302" t="str">
            <v>A-17-01</v>
          </cell>
          <cell r="D302" t="str">
            <v>Retained</v>
          </cell>
          <cell r="E302" t="str">
            <v>M3M</v>
          </cell>
          <cell r="F302" t="str">
            <v>Released</v>
          </cell>
          <cell r="G302">
            <v>15.3</v>
          </cell>
          <cell r="H302">
            <v>8.5</v>
          </cell>
          <cell r="I302">
            <v>130.05000000000001</v>
          </cell>
          <cell r="J302" t="str">
            <v>LEFT/ RIGHT</v>
          </cell>
        </row>
        <row r="303">
          <cell r="B303" t="str">
            <v>A-164</v>
          </cell>
          <cell r="C303" t="str">
            <v>A-164-01</v>
          </cell>
          <cell r="D303" t="str">
            <v>Retained</v>
          </cell>
          <cell r="E303" t="str">
            <v>M3M</v>
          </cell>
          <cell r="F303" t="str">
            <v>Released</v>
          </cell>
          <cell r="G303">
            <v>15.3</v>
          </cell>
          <cell r="H303">
            <v>8.5</v>
          </cell>
          <cell r="I303">
            <v>130.05000000000001</v>
          </cell>
          <cell r="J303" t="str">
            <v>LEFT CORNER/RIGHT CORNER</v>
          </cell>
        </row>
        <row r="304">
          <cell r="B304" t="str">
            <v>A-163</v>
          </cell>
          <cell r="C304" t="str">
            <v>A-163-01</v>
          </cell>
          <cell r="D304" t="str">
            <v>Retained</v>
          </cell>
          <cell r="E304" t="str">
            <v>M3M</v>
          </cell>
          <cell r="F304" t="str">
            <v>Released</v>
          </cell>
          <cell r="G304">
            <v>15.3</v>
          </cell>
          <cell r="H304">
            <v>8.5</v>
          </cell>
          <cell r="I304">
            <v>130.05000000000001</v>
          </cell>
          <cell r="J304" t="str">
            <v>LEFT/ RIGHT</v>
          </cell>
        </row>
        <row r="305">
          <cell r="B305" t="str">
            <v>A-162</v>
          </cell>
          <cell r="C305" t="str">
            <v>A-162-01</v>
          </cell>
          <cell r="D305" t="str">
            <v>Retained</v>
          </cell>
          <cell r="E305" t="str">
            <v>M3M</v>
          </cell>
          <cell r="F305" t="str">
            <v>Released</v>
          </cell>
          <cell r="G305">
            <v>15.3</v>
          </cell>
          <cell r="H305">
            <v>8.5</v>
          </cell>
          <cell r="I305">
            <v>130.05000000000001</v>
          </cell>
          <cell r="J305" t="str">
            <v>LEFT/ RIGHT</v>
          </cell>
        </row>
        <row r="306">
          <cell r="B306" t="str">
            <v>A-161</v>
          </cell>
          <cell r="C306" t="str">
            <v>A-161-01</v>
          </cell>
          <cell r="D306" t="str">
            <v>Retained</v>
          </cell>
          <cell r="E306" t="str">
            <v>M3M</v>
          </cell>
          <cell r="F306" t="str">
            <v>Released</v>
          </cell>
          <cell r="G306">
            <v>15.3</v>
          </cell>
          <cell r="H306">
            <v>8.5</v>
          </cell>
          <cell r="I306">
            <v>130.05000000000001</v>
          </cell>
          <cell r="J306" t="str">
            <v>LEFT/ RIGHT</v>
          </cell>
        </row>
        <row r="307">
          <cell r="B307" t="str">
            <v>A-160</v>
          </cell>
          <cell r="C307" t="str">
            <v>A-160-01</v>
          </cell>
          <cell r="D307" t="str">
            <v>Retained</v>
          </cell>
          <cell r="E307" t="str">
            <v>M3M</v>
          </cell>
          <cell r="F307" t="str">
            <v>Released</v>
          </cell>
          <cell r="G307">
            <v>15.3</v>
          </cell>
          <cell r="H307">
            <v>8.5</v>
          </cell>
          <cell r="I307">
            <v>130.05000000000001</v>
          </cell>
          <cell r="J307" t="str">
            <v>LEFT/ RIGHT</v>
          </cell>
        </row>
        <row r="308">
          <cell r="B308" t="str">
            <v>A-16</v>
          </cell>
          <cell r="C308" t="str">
            <v>A-16-01</v>
          </cell>
          <cell r="D308" t="str">
            <v>Retained</v>
          </cell>
          <cell r="E308" t="str">
            <v>M3M</v>
          </cell>
          <cell r="F308" t="str">
            <v>Released</v>
          </cell>
          <cell r="G308">
            <v>15.3</v>
          </cell>
          <cell r="H308">
            <v>8.5</v>
          </cell>
          <cell r="I308">
            <v>130.05000000000001</v>
          </cell>
          <cell r="J308" t="str">
            <v>LEFT/ RIGHT</v>
          </cell>
        </row>
        <row r="309">
          <cell r="B309" t="str">
            <v>A-159</v>
          </cell>
          <cell r="C309" t="str">
            <v>A-159-01</v>
          </cell>
          <cell r="D309" t="str">
            <v>Retained</v>
          </cell>
          <cell r="E309" t="str">
            <v>M3M</v>
          </cell>
          <cell r="F309" t="str">
            <v>Frozen</v>
          </cell>
          <cell r="G309">
            <v>15.3</v>
          </cell>
          <cell r="H309">
            <v>8.5</v>
          </cell>
          <cell r="I309">
            <v>130.05000000000001</v>
          </cell>
          <cell r="J309" t="str">
            <v>LEFT/ RIGHT</v>
          </cell>
        </row>
        <row r="310">
          <cell r="B310" t="str">
            <v>A-158</v>
          </cell>
          <cell r="C310" t="str">
            <v>A-158-01</v>
          </cell>
          <cell r="D310" t="str">
            <v>Retained</v>
          </cell>
          <cell r="E310" t="str">
            <v>M3M</v>
          </cell>
          <cell r="F310" t="str">
            <v>Frozen</v>
          </cell>
          <cell r="G310">
            <v>15.3</v>
          </cell>
          <cell r="H310">
            <v>8.5</v>
          </cell>
          <cell r="I310">
            <v>130.05000000000001</v>
          </cell>
          <cell r="J310" t="str">
            <v>LEFT/ RIGHT</v>
          </cell>
        </row>
        <row r="311">
          <cell r="B311" t="str">
            <v>A-157</v>
          </cell>
          <cell r="C311" t="str">
            <v>A-157-01</v>
          </cell>
          <cell r="D311" t="str">
            <v>Retained</v>
          </cell>
          <cell r="E311" t="str">
            <v>M3M</v>
          </cell>
          <cell r="F311" t="str">
            <v>Frozen</v>
          </cell>
          <cell r="G311">
            <v>15.3</v>
          </cell>
          <cell r="H311">
            <v>8.5</v>
          </cell>
          <cell r="I311">
            <v>130.05000000000001</v>
          </cell>
          <cell r="J311" t="str">
            <v>LEFT/ RIGHT</v>
          </cell>
        </row>
        <row r="312">
          <cell r="B312" t="str">
            <v>A-156</v>
          </cell>
          <cell r="C312" t="str">
            <v>A-156-01</v>
          </cell>
          <cell r="D312" t="str">
            <v>Retained</v>
          </cell>
          <cell r="E312" t="str">
            <v>M3M</v>
          </cell>
          <cell r="F312" t="str">
            <v>Frozen</v>
          </cell>
          <cell r="G312">
            <v>15.3</v>
          </cell>
          <cell r="H312">
            <v>8.5</v>
          </cell>
          <cell r="I312">
            <v>130.05000000000001</v>
          </cell>
          <cell r="J312" t="str">
            <v>LEFT/ RIGHT</v>
          </cell>
        </row>
        <row r="313">
          <cell r="B313" t="str">
            <v>A-155</v>
          </cell>
          <cell r="C313" t="str">
            <v>A-155-01</v>
          </cell>
          <cell r="D313" t="str">
            <v>Retained</v>
          </cell>
          <cell r="E313" t="str">
            <v>M3M</v>
          </cell>
          <cell r="F313" t="str">
            <v>Frozen</v>
          </cell>
          <cell r="G313">
            <v>15.3</v>
          </cell>
          <cell r="H313">
            <v>8.5</v>
          </cell>
          <cell r="I313">
            <v>130.05000000000001</v>
          </cell>
          <cell r="J313" t="str">
            <v>LEFT/ RIGHT</v>
          </cell>
        </row>
        <row r="314">
          <cell r="B314" t="str">
            <v>A-154</v>
          </cell>
          <cell r="C314" t="str">
            <v>A-154-01</v>
          </cell>
          <cell r="D314" t="str">
            <v>Retained</v>
          </cell>
          <cell r="E314" t="str">
            <v>M3M</v>
          </cell>
          <cell r="F314" t="str">
            <v>Frozen</v>
          </cell>
          <cell r="G314">
            <v>15.3</v>
          </cell>
          <cell r="H314">
            <v>8.5</v>
          </cell>
          <cell r="I314">
            <v>130.05000000000001</v>
          </cell>
          <cell r="J314" t="str">
            <v>LEFT/ RIGHT</v>
          </cell>
        </row>
        <row r="315">
          <cell r="B315" t="str">
            <v>A-153</v>
          </cell>
          <cell r="C315" t="str">
            <v>A-15-01</v>
          </cell>
          <cell r="D315" t="str">
            <v>Retained</v>
          </cell>
          <cell r="E315" t="str">
            <v>M3M</v>
          </cell>
          <cell r="F315" t="str">
            <v>Frozen</v>
          </cell>
          <cell r="G315">
            <v>15.3</v>
          </cell>
          <cell r="H315">
            <v>8.5</v>
          </cell>
          <cell r="I315">
            <v>130.05000000000001</v>
          </cell>
          <cell r="J315" t="str">
            <v>LEFT CORNER/RIGHT CORNER</v>
          </cell>
        </row>
        <row r="316">
          <cell r="B316" t="str">
            <v>A-152</v>
          </cell>
          <cell r="C316" t="str">
            <v>A-152-01</v>
          </cell>
          <cell r="D316" t="str">
            <v>Retained</v>
          </cell>
          <cell r="E316" t="str">
            <v>M3M</v>
          </cell>
          <cell r="F316" t="str">
            <v>Frozen</v>
          </cell>
          <cell r="G316">
            <v>15.3</v>
          </cell>
          <cell r="H316">
            <v>8.5</v>
          </cell>
          <cell r="I316">
            <v>130.05000000000001</v>
          </cell>
          <cell r="J316" t="str">
            <v>LEFT CORNER/RIGHT CORNER</v>
          </cell>
        </row>
        <row r="317">
          <cell r="B317" t="str">
            <v>A-151</v>
          </cell>
          <cell r="C317" t="str">
            <v>A-151-01</v>
          </cell>
          <cell r="D317" t="str">
            <v>Retained</v>
          </cell>
          <cell r="E317" t="str">
            <v>M3M</v>
          </cell>
          <cell r="F317" t="str">
            <v>Frozen</v>
          </cell>
          <cell r="G317">
            <v>15.3</v>
          </cell>
          <cell r="H317">
            <v>8.5</v>
          </cell>
          <cell r="I317">
            <v>130.05000000000001</v>
          </cell>
          <cell r="J317" t="str">
            <v>LEFT/ RIGHT</v>
          </cell>
        </row>
        <row r="318">
          <cell r="B318" t="str">
            <v>A-150</v>
          </cell>
          <cell r="C318" t="str">
            <v>A-150-01</v>
          </cell>
          <cell r="D318" t="str">
            <v>Retained</v>
          </cell>
          <cell r="E318" t="str">
            <v>M3M</v>
          </cell>
          <cell r="F318" t="str">
            <v>Frozen</v>
          </cell>
          <cell r="G318">
            <v>15.3</v>
          </cell>
          <cell r="H318">
            <v>8.5</v>
          </cell>
          <cell r="I318">
            <v>130.05000000000001</v>
          </cell>
          <cell r="J318" t="str">
            <v>LEFT/ RIGHT</v>
          </cell>
        </row>
        <row r="319">
          <cell r="B319" t="str">
            <v>A-15</v>
          </cell>
          <cell r="C319" t="str">
            <v>A-15-01</v>
          </cell>
          <cell r="D319" t="str">
            <v>Retained</v>
          </cell>
          <cell r="E319" t="str">
            <v>M3M</v>
          </cell>
          <cell r="F319" t="str">
            <v>Released</v>
          </cell>
          <cell r="G319">
            <v>15.3</v>
          </cell>
          <cell r="H319">
            <v>8.5</v>
          </cell>
          <cell r="I319">
            <v>130.05000000000001</v>
          </cell>
          <cell r="J319" t="str">
            <v>LEFT CORNER/RIGHT CORNER</v>
          </cell>
        </row>
        <row r="320">
          <cell r="B320" t="str">
            <v>A-149</v>
          </cell>
          <cell r="C320" t="str">
            <v>A-149-01</v>
          </cell>
          <cell r="D320" t="str">
            <v>Retained</v>
          </cell>
          <cell r="E320" t="str">
            <v>M3M</v>
          </cell>
          <cell r="F320" t="str">
            <v>Frozen</v>
          </cell>
          <cell r="G320">
            <v>15.3</v>
          </cell>
          <cell r="H320">
            <v>8.5</v>
          </cell>
          <cell r="I320">
            <v>130.05000000000001</v>
          </cell>
          <cell r="J320" t="str">
            <v>LEFT/ RIGHT</v>
          </cell>
        </row>
        <row r="321">
          <cell r="B321" t="str">
            <v>A-148</v>
          </cell>
          <cell r="C321" t="str">
            <v>A-148-01</v>
          </cell>
          <cell r="D321" t="str">
            <v>Retained</v>
          </cell>
          <cell r="E321" t="str">
            <v>M3M</v>
          </cell>
          <cell r="F321" t="str">
            <v>Frozen</v>
          </cell>
          <cell r="G321">
            <v>15.3</v>
          </cell>
          <cell r="H321">
            <v>8.5</v>
          </cell>
          <cell r="I321">
            <v>130.05000000000001</v>
          </cell>
          <cell r="J321" t="str">
            <v>LEFT/ RIGHT</v>
          </cell>
        </row>
        <row r="322">
          <cell r="B322" t="str">
            <v>A-147</v>
          </cell>
          <cell r="C322" t="str">
            <v>A-147-01</v>
          </cell>
          <cell r="D322" t="str">
            <v>Retained</v>
          </cell>
          <cell r="E322" t="str">
            <v>M3M</v>
          </cell>
          <cell r="F322" t="str">
            <v>Frozen</v>
          </cell>
          <cell r="G322">
            <v>15.3</v>
          </cell>
          <cell r="H322">
            <v>8.5</v>
          </cell>
          <cell r="I322">
            <v>130.05000000000001</v>
          </cell>
          <cell r="J322" t="str">
            <v>LEFT/ RIGHT</v>
          </cell>
        </row>
        <row r="323">
          <cell r="B323" t="str">
            <v>A-146</v>
          </cell>
          <cell r="C323" t="str">
            <v>A-146-01</v>
          </cell>
          <cell r="D323" t="str">
            <v>Retained</v>
          </cell>
          <cell r="E323" t="str">
            <v>M3M</v>
          </cell>
          <cell r="F323" t="str">
            <v>Frozen</v>
          </cell>
          <cell r="G323">
            <v>15.3</v>
          </cell>
          <cell r="H323">
            <v>8.5</v>
          </cell>
          <cell r="I323">
            <v>130.05000000000001</v>
          </cell>
          <cell r="J323" t="str">
            <v>LEFT/ RIGHT</v>
          </cell>
        </row>
        <row r="324">
          <cell r="B324" t="str">
            <v>A-145</v>
          </cell>
          <cell r="C324" t="str">
            <v>A-145-01</v>
          </cell>
          <cell r="D324" t="str">
            <v>Retained</v>
          </cell>
          <cell r="E324" t="str">
            <v>M3M</v>
          </cell>
          <cell r="F324" t="str">
            <v>Released</v>
          </cell>
          <cell r="G324">
            <v>15.3</v>
          </cell>
          <cell r="H324">
            <v>8.5</v>
          </cell>
          <cell r="I324">
            <v>130.05000000000001</v>
          </cell>
          <cell r="J324" t="str">
            <v>LEFT/ RIGHT</v>
          </cell>
        </row>
        <row r="325">
          <cell r="B325" t="str">
            <v>A-144</v>
          </cell>
          <cell r="C325" t="str">
            <v>A-144-01</v>
          </cell>
          <cell r="D325" t="str">
            <v>Retained</v>
          </cell>
          <cell r="E325" t="str">
            <v>M3M</v>
          </cell>
          <cell r="F325" t="str">
            <v>Released</v>
          </cell>
          <cell r="G325">
            <v>15.3</v>
          </cell>
          <cell r="H325">
            <v>8.5</v>
          </cell>
          <cell r="I325">
            <v>130.05000000000001</v>
          </cell>
          <cell r="J325" t="str">
            <v>LEFT/ RIGHT</v>
          </cell>
        </row>
        <row r="326">
          <cell r="B326" t="str">
            <v>A-143</v>
          </cell>
          <cell r="C326" t="str">
            <v>A-143-01</v>
          </cell>
          <cell r="D326" t="str">
            <v>Retained</v>
          </cell>
          <cell r="E326" t="str">
            <v>M3M</v>
          </cell>
          <cell r="F326" t="str">
            <v>Released</v>
          </cell>
          <cell r="G326">
            <v>15.3</v>
          </cell>
          <cell r="H326">
            <v>8.5</v>
          </cell>
          <cell r="I326">
            <v>130.05000000000001</v>
          </cell>
          <cell r="J326" t="str">
            <v>LEFT/ RIGHT</v>
          </cell>
        </row>
        <row r="327">
          <cell r="B327" t="str">
            <v>A-142</v>
          </cell>
          <cell r="C327" t="str">
            <v>A-142-01</v>
          </cell>
          <cell r="D327" t="str">
            <v>Retained</v>
          </cell>
          <cell r="E327" t="str">
            <v>M3M</v>
          </cell>
          <cell r="F327" t="str">
            <v>Released</v>
          </cell>
          <cell r="G327">
            <v>15.3</v>
          </cell>
          <cell r="H327">
            <v>8.5</v>
          </cell>
          <cell r="I327">
            <v>130.05000000000001</v>
          </cell>
          <cell r="J327" t="str">
            <v>LEFT/ RIGHT</v>
          </cell>
        </row>
        <row r="328">
          <cell r="B328" t="str">
            <v>A-141</v>
          </cell>
          <cell r="C328" t="str">
            <v>A-141-01</v>
          </cell>
          <cell r="D328" t="str">
            <v>Retained</v>
          </cell>
          <cell r="E328" t="str">
            <v>M3M</v>
          </cell>
          <cell r="F328" t="str">
            <v>Released</v>
          </cell>
          <cell r="G328">
            <v>15.3</v>
          </cell>
          <cell r="H328">
            <v>8.5</v>
          </cell>
          <cell r="I328">
            <v>130.05000000000001</v>
          </cell>
          <cell r="J328" t="str">
            <v>LEFT CORNER/RIGHT CORNER</v>
          </cell>
        </row>
        <row r="329">
          <cell r="B329" t="str">
            <v>A-140</v>
          </cell>
          <cell r="C329" t="str">
            <v>A-140-01</v>
          </cell>
          <cell r="D329" t="str">
            <v>Retained</v>
          </cell>
          <cell r="E329" t="str">
            <v>M3M</v>
          </cell>
          <cell r="F329" t="str">
            <v>Released</v>
          </cell>
          <cell r="G329">
            <v>15.3</v>
          </cell>
          <cell r="H329">
            <v>8.5</v>
          </cell>
          <cell r="I329">
            <v>130.05000000000001</v>
          </cell>
          <cell r="J329" t="str">
            <v>LEFT CORNER/RIGHT CORNER</v>
          </cell>
        </row>
        <row r="330">
          <cell r="B330" t="str">
            <v>A-14</v>
          </cell>
          <cell r="C330" t="str">
            <v>A-14-01</v>
          </cell>
          <cell r="D330" t="str">
            <v>Retained</v>
          </cell>
          <cell r="E330" t="str">
            <v>M3M</v>
          </cell>
          <cell r="F330" t="str">
            <v>Released</v>
          </cell>
          <cell r="G330">
            <v>15.3</v>
          </cell>
          <cell r="H330">
            <v>8.5</v>
          </cell>
          <cell r="I330">
            <v>130.05000000000001</v>
          </cell>
          <cell r="J330" t="str">
            <v>LEFT CORNER/RIGHT CORNER</v>
          </cell>
        </row>
        <row r="331">
          <cell r="B331" t="str">
            <v>A-139</v>
          </cell>
          <cell r="C331" t="str">
            <v>A-139-01</v>
          </cell>
          <cell r="D331" t="str">
            <v>Retained</v>
          </cell>
          <cell r="E331" t="str">
            <v>M3M</v>
          </cell>
          <cell r="F331" t="str">
            <v>Released</v>
          </cell>
          <cell r="G331">
            <v>15.3</v>
          </cell>
          <cell r="H331">
            <v>8.5</v>
          </cell>
          <cell r="I331">
            <v>130.05000000000001</v>
          </cell>
          <cell r="J331" t="str">
            <v>LEFT CORNER/RIGHT CORNER</v>
          </cell>
        </row>
        <row r="332">
          <cell r="B332" t="str">
            <v>A-138</v>
          </cell>
          <cell r="C332" t="str">
            <v>A-138-01</v>
          </cell>
          <cell r="D332" t="str">
            <v>Retained</v>
          </cell>
          <cell r="E332" t="str">
            <v>M3M</v>
          </cell>
          <cell r="F332" t="str">
            <v>Released</v>
          </cell>
          <cell r="G332">
            <v>15.3</v>
          </cell>
          <cell r="H332">
            <v>8.5</v>
          </cell>
          <cell r="I332">
            <v>130.05000000000001</v>
          </cell>
          <cell r="J332" t="str">
            <v>LEFT CORNER/RIGHT CORNER</v>
          </cell>
        </row>
        <row r="333">
          <cell r="B333" t="str">
            <v>A-137</v>
          </cell>
          <cell r="C333" t="str">
            <v>A-137-01</v>
          </cell>
          <cell r="D333" t="str">
            <v>Retained</v>
          </cell>
          <cell r="E333" t="str">
            <v>M3M</v>
          </cell>
          <cell r="F333" t="str">
            <v>Released</v>
          </cell>
          <cell r="G333">
            <v>15.3</v>
          </cell>
          <cell r="H333">
            <v>8.5</v>
          </cell>
          <cell r="I333">
            <v>130.05000000000001</v>
          </cell>
          <cell r="J333" t="str">
            <v>LEFT/ RIGHT</v>
          </cell>
        </row>
        <row r="334">
          <cell r="B334" t="str">
            <v>A-136</v>
          </cell>
          <cell r="C334" t="str">
            <v>A-136-01</v>
          </cell>
          <cell r="D334" t="str">
            <v>Retained</v>
          </cell>
          <cell r="E334" t="str">
            <v>M3M</v>
          </cell>
          <cell r="F334" t="str">
            <v>Released</v>
          </cell>
          <cell r="G334">
            <v>15.3</v>
          </cell>
          <cell r="H334">
            <v>8.5</v>
          </cell>
          <cell r="I334">
            <v>130.05000000000001</v>
          </cell>
          <cell r="J334" t="str">
            <v>LEFT/ RIGHT</v>
          </cell>
        </row>
        <row r="335">
          <cell r="B335" t="str">
            <v>A-135</v>
          </cell>
          <cell r="C335" t="str">
            <v>A-135-01</v>
          </cell>
          <cell r="D335" t="str">
            <v>Retained</v>
          </cell>
          <cell r="E335" t="str">
            <v>M3M</v>
          </cell>
          <cell r="F335" t="str">
            <v>Released</v>
          </cell>
          <cell r="G335">
            <v>15.3</v>
          </cell>
          <cell r="H335">
            <v>8.5</v>
          </cell>
          <cell r="I335">
            <v>130.05000000000001</v>
          </cell>
          <cell r="J335" t="str">
            <v>LEFT/ RIGHT</v>
          </cell>
        </row>
        <row r="336">
          <cell r="B336" t="str">
            <v>A-134</v>
          </cell>
          <cell r="C336" t="str">
            <v>A-134-01</v>
          </cell>
          <cell r="D336" t="str">
            <v>Retained</v>
          </cell>
          <cell r="E336" t="str">
            <v>M3M</v>
          </cell>
          <cell r="F336" t="str">
            <v>Released</v>
          </cell>
          <cell r="G336">
            <v>15.3</v>
          </cell>
          <cell r="H336">
            <v>8.5</v>
          </cell>
          <cell r="I336">
            <v>130.05000000000001</v>
          </cell>
          <cell r="J336" t="str">
            <v>LEFT/ RIGHT</v>
          </cell>
        </row>
        <row r="337">
          <cell r="B337" t="str">
            <v>A-133</v>
          </cell>
          <cell r="C337" t="str">
            <v>A-133-01</v>
          </cell>
          <cell r="D337" t="str">
            <v>Retained</v>
          </cell>
          <cell r="E337" t="str">
            <v>M3M</v>
          </cell>
          <cell r="F337" t="str">
            <v>Released</v>
          </cell>
          <cell r="G337">
            <v>15.3</v>
          </cell>
          <cell r="H337">
            <v>8.5</v>
          </cell>
          <cell r="I337">
            <v>130.05000000000001</v>
          </cell>
          <cell r="J337" t="str">
            <v>LEFT CORNER/RIGHT CORNER</v>
          </cell>
        </row>
        <row r="338">
          <cell r="B338" t="str">
            <v>A-132</v>
          </cell>
          <cell r="C338" t="str">
            <v>A-132-01</v>
          </cell>
          <cell r="D338" t="str">
            <v>Retained</v>
          </cell>
          <cell r="E338" t="str">
            <v>M3M</v>
          </cell>
          <cell r="F338" t="str">
            <v>Released</v>
          </cell>
          <cell r="G338">
            <v>15.3</v>
          </cell>
          <cell r="H338">
            <v>8.5</v>
          </cell>
          <cell r="I338">
            <v>130.05000000000001</v>
          </cell>
          <cell r="J338" t="str">
            <v>LEFT CORNER/RIGHT CORNER</v>
          </cell>
        </row>
        <row r="339">
          <cell r="B339" t="str">
            <v>A-131</v>
          </cell>
          <cell r="C339" t="str">
            <v>A-131-01</v>
          </cell>
          <cell r="D339" t="str">
            <v>Retained</v>
          </cell>
          <cell r="E339" t="str">
            <v>M3M</v>
          </cell>
          <cell r="F339" t="str">
            <v>Released</v>
          </cell>
          <cell r="G339">
            <v>15.3</v>
          </cell>
          <cell r="H339">
            <v>8.5</v>
          </cell>
          <cell r="I339">
            <v>130.05000000000001</v>
          </cell>
          <cell r="J339" t="str">
            <v>LEFT/ RIGHT</v>
          </cell>
        </row>
        <row r="340">
          <cell r="B340" t="str">
            <v>A-130</v>
          </cell>
          <cell r="C340" t="str">
            <v>A-130-01</v>
          </cell>
          <cell r="D340" t="str">
            <v>Retained</v>
          </cell>
          <cell r="E340" t="str">
            <v>M3M</v>
          </cell>
          <cell r="F340" t="str">
            <v>Released</v>
          </cell>
          <cell r="G340">
            <v>15.3</v>
          </cell>
          <cell r="H340">
            <v>8.5</v>
          </cell>
          <cell r="I340">
            <v>130.05000000000001</v>
          </cell>
          <cell r="J340" t="str">
            <v>LEFT/ RIGHT</v>
          </cell>
        </row>
        <row r="341">
          <cell r="B341" t="str">
            <v>A-13</v>
          </cell>
          <cell r="C341" t="str">
            <v>A-13-01</v>
          </cell>
          <cell r="D341" t="str">
            <v>Retained</v>
          </cell>
          <cell r="E341" t="str">
            <v>M3M</v>
          </cell>
          <cell r="F341" t="str">
            <v>Released</v>
          </cell>
          <cell r="G341">
            <v>15.3</v>
          </cell>
          <cell r="H341">
            <v>8.5</v>
          </cell>
          <cell r="I341">
            <v>130.05000000000001</v>
          </cell>
          <cell r="J341" t="str">
            <v>LEFT/ RIGHT</v>
          </cell>
        </row>
        <row r="342">
          <cell r="B342" t="str">
            <v>A-129</v>
          </cell>
          <cell r="C342" t="str">
            <v>A-129-01</v>
          </cell>
          <cell r="D342" t="str">
            <v>Retained</v>
          </cell>
          <cell r="E342" t="str">
            <v>M3M</v>
          </cell>
          <cell r="F342" t="str">
            <v>Released</v>
          </cell>
          <cell r="G342">
            <v>15.3</v>
          </cell>
          <cell r="H342">
            <v>8.5</v>
          </cell>
          <cell r="I342">
            <v>130.05000000000001</v>
          </cell>
          <cell r="J342" t="str">
            <v>LEFT/ RIGHT</v>
          </cell>
        </row>
        <row r="343">
          <cell r="B343" t="str">
            <v>A-128</v>
          </cell>
          <cell r="C343" t="str">
            <v>A-128-01</v>
          </cell>
          <cell r="D343" t="str">
            <v>Retained</v>
          </cell>
          <cell r="E343" t="str">
            <v>M3M</v>
          </cell>
          <cell r="F343" t="str">
            <v>Released</v>
          </cell>
          <cell r="G343">
            <v>15.3</v>
          </cell>
          <cell r="H343">
            <v>8.5</v>
          </cell>
          <cell r="I343">
            <v>130.05000000000001</v>
          </cell>
          <cell r="J343" t="str">
            <v>LEFT/ RIGHT</v>
          </cell>
        </row>
        <row r="344">
          <cell r="B344" t="str">
            <v>A-127</v>
          </cell>
          <cell r="C344" t="str">
            <v>A-127-01</v>
          </cell>
          <cell r="D344" t="str">
            <v>Retained</v>
          </cell>
          <cell r="E344" t="str">
            <v>M3M</v>
          </cell>
          <cell r="F344" t="str">
            <v>Released</v>
          </cell>
          <cell r="G344">
            <v>15.3</v>
          </cell>
          <cell r="H344">
            <v>8.5</v>
          </cell>
          <cell r="I344">
            <v>130.05000000000001</v>
          </cell>
          <cell r="J344" t="str">
            <v>LEFT CORNER/RIGHT CORNER</v>
          </cell>
        </row>
        <row r="345">
          <cell r="B345" t="str">
            <v>A-126</v>
          </cell>
          <cell r="C345" t="str">
            <v>A-126-01</v>
          </cell>
          <cell r="D345" t="str">
            <v>Retained</v>
          </cell>
          <cell r="E345" t="str">
            <v>M3M</v>
          </cell>
          <cell r="F345" t="str">
            <v>Released</v>
          </cell>
          <cell r="G345">
            <v>15.3</v>
          </cell>
          <cell r="H345">
            <v>8.5</v>
          </cell>
          <cell r="I345">
            <v>130.05000000000001</v>
          </cell>
          <cell r="J345" t="str">
            <v>LEFT CORNER/RIGHT CORNER</v>
          </cell>
        </row>
        <row r="346">
          <cell r="B346" t="str">
            <v>A-125</v>
          </cell>
          <cell r="C346" t="str">
            <v>A-125-01</v>
          </cell>
          <cell r="D346" t="str">
            <v>Retained</v>
          </cell>
          <cell r="E346" t="str">
            <v>M3M</v>
          </cell>
          <cell r="F346" t="str">
            <v>Released</v>
          </cell>
          <cell r="G346">
            <v>15.3</v>
          </cell>
          <cell r="H346">
            <v>8.5</v>
          </cell>
          <cell r="I346">
            <v>130.05000000000001</v>
          </cell>
          <cell r="J346" t="str">
            <v>LEFT/ RIGHT</v>
          </cell>
        </row>
        <row r="347">
          <cell r="B347" t="str">
            <v>A-124</v>
          </cell>
          <cell r="C347" t="str">
            <v>A-124-01</v>
          </cell>
          <cell r="D347" t="str">
            <v>Retained</v>
          </cell>
          <cell r="E347" t="str">
            <v>M3M</v>
          </cell>
          <cell r="F347" t="str">
            <v>Released</v>
          </cell>
          <cell r="G347">
            <v>15.3</v>
          </cell>
          <cell r="H347">
            <v>8.5</v>
          </cell>
          <cell r="I347">
            <v>130.05000000000001</v>
          </cell>
          <cell r="J347" t="str">
            <v>LEFT/ RIGHT</v>
          </cell>
        </row>
        <row r="348">
          <cell r="B348" t="str">
            <v>A-123</v>
          </cell>
          <cell r="C348" t="str">
            <v>A-123-01</v>
          </cell>
          <cell r="D348" t="str">
            <v>Retained</v>
          </cell>
          <cell r="E348" t="str">
            <v>M3M</v>
          </cell>
          <cell r="F348" t="str">
            <v>Released</v>
          </cell>
          <cell r="G348">
            <v>15.3</v>
          </cell>
          <cell r="H348">
            <v>8.5</v>
          </cell>
          <cell r="I348">
            <v>130.05000000000001</v>
          </cell>
          <cell r="J348" t="str">
            <v>LEFT/ RIGHT</v>
          </cell>
        </row>
        <row r="349">
          <cell r="B349" t="str">
            <v>A-122</v>
          </cell>
          <cell r="C349" t="str">
            <v>A-122-01</v>
          </cell>
          <cell r="D349" t="str">
            <v>Retained</v>
          </cell>
          <cell r="E349" t="str">
            <v>M3M</v>
          </cell>
          <cell r="F349" t="str">
            <v>Released</v>
          </cell>
          <cell r="G349">
            <v>15.3</v>
          </cell>
          <cell r="H349">
            <v>8.5</v>
          </cell>
          <cell r="I349">
            <v>130.05000000000001</v>
          </cell>
          <cell r="J349" t="str">
            <v>LEFT/ RIGHT</v>
          </cell>
        </row>
        <row r="350">
          <cell r="B350" t="str">
            <v>A-121</v>
          </cell>
          <cell r="C350" t="str">
            <v>A-121-01</v>
          </cell>
          <cell r="D350" t="str">
            <v>Retained</v>
          </cell>
          <cell r="E350" t="str">
            <v>M3M</v>
          </cell>
          <cell r="F350" t="str">
            <v>Released</v>
          </cell>
          <cell r="G350">
            <v>15.3</v>
          </cell>
          <cell r="H350">
            <v>8.5</v>
          </cell>
          <cell r="I350">
            <v>130.05000000000001</v>
          </cell>
          <cell r="J350" t="str">
            <v>LEFT/ RIGHT</v>
          </cell>
        </row>
        <row r="351">
          <cell r="B351" t="str">
            <v>A-120</v>
          </cell>
          <cell r="C351" t="str">
            <v>A-120-01</v>
          </cell>
          <cell r="D351" t="str">
            <v>Retained</v>
          </cell>
          <cell r="E351" t="str">
            <v>M3M</v>
          </cell>
          <cell r="F351" t="str">
            <v>Released</v>
          </cell>
          <cell r="G351">
            <v>15.3</v>
          </cell>
          <cell r="H351">
            <v>8.5</v>
          </cell>
          <cell r="I351">
            <v>130.05000000000001</v>
          </cell>
          <cell r="J351" t="str">
            <v>LEFT/ RIGHT</v>
          </cell>
        </row>
        <row r="352">
          <cell r="B352" t="str">
            <v>A-12</v>
          </cell>
          <cell r="C352" t="str">
            <v>A-12-01</v>
          </cell>
          <cell r="D352" t="str">
            <v>Retained</v>
          </cell>
          <cell r="E352" t="str">
            <v>M3M</v>
          </cell>
          <cell r="F352" t="str">
            <v>Released</v>
          </cell>
          <cell r="G352">
            <v>15.3</v>
          </cell>
          <cell r="H352">
            <v>8.5</v>
          </cell>
          <cell r="I352">
            <v>130.05000000000001</v>
          </cell>
          <cell r="J352" t="str">
            <v>LEFT/ RIGHT</v>
          </cell>
        </row>
        <row r="353">
          <cell r="B353" t="str">
            <v>A-119</v>
          </cell>
          <cell r="C353" t="str">
            <v>A-119-01</v>
          </cell>
          <cell r="D353" t="str">
            <v>Retained</v>
          </cell>
          <cell r="E353" t="str">
            <v>M3M</v>
          </cell>
          <cell r="F353" t="str">
            <v>Released</v>
          </cell>
          <cell r="G353">
            <v>15.3</v>
          </cell>
          <cell r="H353">
            <v>8.5</v>
          </cell>
          <cell r="I353">
            <v>130.05000000000001</v>
          </cell>
          <cell r="J353" t="str">
            <v>LEFT/ RIGHT</v>
          </cell>
        </row>
        <row r="354">
          <cell r="B354" t="str">
            <v>A-118</v>
          </cell>
          <cell r="C354" t="str">
            <v>A-118-01</v>
          </cell>
          <cell r="D354" t="str">
            <v>Retained</v>
          </cell>
          <cell r="E354" t="str">
            <v>M3M</v>
          </cell>
          <cell r="F354" t="str">
            <v>Released</v>
          </cell>
          <cell r="G354">
            <v>15.3</v>
          </cell>
          <cell r="H354">
            <v>8.5</v>
          </cell>
          <cell r="I354">
            <v>130.05000000000001</v>
          </cell>
          <cell r="J354" t="str">
            <v>LEFT/ RIGHT</v>
          </cell>
        </row>
        <row r="355">
          <cell r="B355" t="str">
            <v>A-117</v>
          </cell>
          <cell r="C355" t="str">
            <v>A-117-01</v>
          </cell>
          <cell r="D355" t="str">
            <v>Retained</v>
          </cell>
          <cell r="E355" t="str">
            <v>M3M</v>
          </cell>
          <cell r="F355" t="str">
            <v>Released</v>
          </cell>
          <cell r="G355">
            <v>15.3</v>
          </cell>
          <cell r="H355">
            <v>8.5</v>
          </cell>
          <cell r="I355">
            <v>130.05000000000001</v>
          </cell>
          <cell r="J355" t="str">
            <v>LEFT/ RIGHT</v>
          </cell>
        </row>
        <row r="356">
          <cell r="B356" t="str">
            <v>A-116</v>
          </cell>
          <cell r="C356" t="str">
            <v>A-116-01</v>
          </cell>
          <cell r="D356" t="str">
            <v>Retained</v>
          </cell>
          <cell r="E356" t="str">
            <v>M3M</v>
          </cell>
          <cell r="F356" t="str">
            <v>Released</v>
          </cell>
          <cell r="G356">
            <v>15.3</v>
          </cell>
          <cell r="H356">
            <v>8.5</v>
          </cell>
          <cell r="I356">
            <v>130.05000000000001</v>
          </cell>
          <cell r="J356" t="str">
            <v>LEFT/ RIGHT</v>
          </cell>
        </row>
        <row r="357">
          <cell r="B357" t="str">
            <v>A-115</v>
          </cell>
          <cell r="C357" t="str">
            <v>A-115-01</v>
          </cell>
          <cell r="D357" t="str">
            <v>Retained</v>
          </cell>
          <cell r="E357" t="str">
            <v>M3M</v>
          </cell>
          <cell r="F357" t="str">
            <v>Released</v>
          </cell>
          <cell r="G357">
            <v>15.3</v>
          </cell>
          <cell r="H357">
            <v>8.5</v>
          </cell>
          <cell r="I357">
            <v>130.05000000000001</v>
          </cell>
          <cell r="J357" t="str">
            <v>LEFT/ RIGHT</v>
          </cell>
        </row>
        <row r="358">
          <cell r="B358" t="str">
            <v>A-114</v>
          </cell>
          <cell r="C358" t="str">
            <v>A-114-01</v>
          </cell>
          <cell r="D358" t="str">
            <v>Retained</v>
          </cell>
          <cell r="E358" t="str">
            <v>M3M</v>
          </cell>
          <cell r="F358" t="str">
            <v>Released</v>
          </cell>
          <cell r="G358">
            <v>15.3</v>
          </cell>
          <cell r="H358">
            <v>8.5</v>
          </cell>
          <cell r="I358">
            <v>130.05000000000001</v>
          </cell>
          <cell r="J358" t="str">
            <v>LEFT/ RIGHT</v>
          </cell>
        </row>
        <row r="359">
          <cell r="B359" t="str">
            <v>A-113</v>
          </cell>
          <cell r="C359" t="str">
            <v>A-113-01</v>
          </cell>
          <cell r="D359" t="str">
            <v>Retained</v>
          </cell>
          <cell r="E359" t="str">
            <v>M3M</v>
          </cell>
          <cell r="F359" t="str">
            <v>Released</v>
          </cell>
          <cell r="G359">
            <v>15.3</v>
          </cell>
          <cell r="H359">
            <v>8.5</v>
          </cell>
          <cell r="I359">
            <v>130.05000000000001</v>
          </cell>
          <cell r="J359" t="str">
            <v>LEFT/ RIGHT</v>
          </cell>
        </row>
        <row r="360">
          <cell r="B360" t="str">
            <v>A-112</v>
          </cell>
          <cell r="C360" t="str">
            <v>A-112-01</v>
          </cell>
          <cell r="D360" t="str">
            <v>Retained</v>
          </cell>
          <cell r="E360" t="str">
            <v>M3M</v>
          </cell>
          <cell r="F360" t="str">
            <v>Released</v>
          </cell>
          <cell r="G360">
            <v>15.3</v>
          </cell>
          <cell r="H360">
            <v>8.5</v>
          </cell>
          <cell r="I360">
            <v>130.05000000000001</v>
          </cell>
          <cell r="J360" t="str">
            <v>LEFT/ RIGHT</v>
          </cell>
        </row>
        <row r="361">
          <cell r="B361" t="str">
            <v>A-111</v>
          </cell>
          <cell r="C361" t="str">
            <v>A-111-01</v>
          </cell>
          <cell r="D361" t="str">
            <v>Retained</v>
          </cell>
          <cell r="E361" t="str">
            <v>M3M</v>
          </cell>
          <cell r="F361" t="str">
            <v>Released</v>
          </cell>
          <cell r="G361">
            <v>15.3</v>
          </cell>
          <cell r="H361">
            <v>8.5</v>
          </cell>
          <cell r="I361">
            <v>130.05000000000001</v>
          </cell>
          <cell r="J361" t="str">
            <v>LEFT CORNER/RIGHT CORNER</v>
          </cell>
        </row>
        <row r="362">
          <cell r="B362" t="str">
            <v>A-110</v>
          </cell>
          <cell r="C362" t="str">
            <v>A-110-01</v>
          </cell>
          <cell r="D362" t="str">
            <v>Retained</v>
          </cell>
          <cell r="E362" t="str">
            <v>M3M</v>
          </cell>
          <cell r="F362" t="str">
            <v>Released</v>
          </cell>
          <cell r="G362">
            <v>15.3</v>
          </cell>
          <cell r="H362">
            <v>8.5</v>
          </cell>
          <cell r="I362">
            <v>130.05000000000001</v>
          </cell>
          <cell r="J362" t="str">
            <v>LEFT CORNER/RIGHT CORNER</v>
          </cell>
        </row>
        <row r="363">
          <cell r="B363" t="str">
            <v>A-11</v>
          </cell>
          <cell r="C363" t="str">
            <v>A-11-01</v>
          </cell>
          <cell r="D363" t="str">
            <v>Retained</v>
          </cell>
          <cell r="E363" t="str">
            <v>M3M</v>
          </cell>
          <cell r="F363" t="str">
            <v>Released</v>
          </cell>
          <cell r="G363">
            <v>15.3</v>
          </cell>
          <cell r="H363">
            <v>8.5</v>
          </cell>
          <cell r="I363">
            <v>130.05000000000001</v>
          </cell>
          <cell r="J363" t="str">
            <v>LEFT/ RIGHT</v>
          </cell>
        </row>
        <row r="364">
          <cell r="B364" t="str">
            <v>A-109</v>
          </cell>
          <cell r="C364" t="str">
            <v>A-109-01</v>
          </cell>
          <cell r="D364" t="str">
            <v>Retained</v>
          </cell>
          <cell r="E364" t="str">
            <v>M3M</v>
          </cell>
          <cell r="F364" t="str">
            <v>Released</v>
          </cell>
          <cell r="G364">
            <v>15.3</v>
          </cell>
          <cell r="H364">
            <v>8.5</v>
          </cell>
          <cell r="I364">
            <v>130.05000000000001</v>
          </cell>
          <cell r="J364" t="str">
            <v>LEFT/ RIGHT</v>
          </cell>
        </row>
        <row r="365">
          <cell r="B365" t="str">
            <v>A-108</v>
          </cell>
          <cell r="C365" t="str">
            <v>A-108-01</v>
          </cell>
          <cell r="D365" t="str">
            <v>Retained</v>
          </cell>
          <cell r="E365" t="str">
            <v>M3M</v>
          </cell>
          <cell r="F365" t="str">
            <v>Released</v>
          </cell>
          <cell r="G365">
            <v>15.3</v>
          </cell>
          <cell r="H365">
            <v>8.5</v>
          </cell>
          <cell r="I365">
            <v>130.05000000000001</v>
          </cell>
          <cell r="J365" t="str">
            <v>LEFT/ RIGHT</v>
          </cell>
        </row>
        <row r="366">
          <cell r="B366" t="str">
            <v>A-107</v>
          </cell>
          <cell r="C366" t="str">
            <v>A-107-01</v>
          </cell>
          <cell r="D366" t="str">
            <v>Retained</v>
          </cell>
          <cell r="E366" t="str">
            <v>M3M</v>
          </cell>
          <cell r="F366" t="str">
            <v>Released</v>
          </cell>
          <cell r="G366">
            <v>15.3</v>
          </cell>
          <cell r="H366">
            <v>8.5</v>
          </cell>
          <cell r="I366">
            <v>130.05000000000001</v>
          </cell>
          <cell r="J366" t="str">
            <v>LEFT/ RIGHT</v>
          </cell>
        </row>
        <row r="367">
          <cell r="B367" t="str">
            <v>A-106</v>
          </cell>
          <cell r="C367" t="str">
            <v>A-106-01</v>
          </cell>
          <cell r="D367" t="str">
            <v>Retained</v>
          </cell>
          <cell r="E367" t="str">
            <v>M3M</v>
          </cell>
          <cell r="F367" t="str">
            <v>Released</v>
          </cell>
          <cell r="G367">
            <v>15.3</v>
          </cell>
          <cell r="H367">
            <v>8.5</v>
          </cell>
          <cell r="I367">
            <v>130.05000000000001</v>
          </cell>
          <cell r="J367" t="str">
            <v>LEFT/ RIGHT</v>
          </cell>
        </row>
        <row r="368">
          <cell r="B368" t="str">
            <v>A-105</v>
          </cell>
          <cell r="C368" t="str">
            <v>A-105-01</v>
          </cell>
          <cell r="D368" t="str">
            <v>Retained</v>
          </cell>
          <cell r="E368" t="str">
            <v>M3M</v>
          </cell>
          <cell r="F368" t="str">
            <v>Released</v>
          </cell>
          <cell r="G368">
            <v>15.3</v>
          </cell>
          <cell r="H368">
            <v>8.5</v>
          </cell>
          <cell r="I368">
            <v>130.05000000000001</v>
          </cell>
          <cell r="J368" t="str">
            <v>LEFT/ RIGHT</v>
          </cell>
        </row>
        <row r="369">
          <cell r="B369" t="str">
            <v>A-104</v>
          </cell>
          <cell r="C369" t="str">
            <v>A-104-01</v>
          </cell>
          <cell r="D369" t="str">
            <v>Retained</v>
          </cell>
          <cell r="E369" t="str">
            <v>M3M</v>
          </cell>
          <cell r="F369" t="str">
            <v>Released</v>
          </cell>
          <cell r="G369">
            <v>15.3</v>
          </cell>
          <cell r="H369">
            <v>8.5</v>
          </cell>
          <cell r="I369">
            <v>130.05000000000001</v>
          </cell>
          <cell r="J369" t="str">
            <v>LEFT/ RIGHT</v>
          </cell>
        </row>
        <row r="370">
          <cell r="B370" t="str">
            <v>A-103</v>
          </cell>
          <cell r="C370" t="str">
            <v>A-103-01</v>
          </cell>
          <cell r="D370" t="str">
            <v>Retained</v>
          </cell>
          <cell r="E370" t="str">
            <v>M3M</v>
          </cell>
          <cell r="F370" t="str">
            <v>Released</v>
          </cell>
          <cell r="G370">
            <v>15.3</v>
          </cell>
          <cell r="H370">
            <v>8.5</v>
          </cell>
          <cell r="I370">
            <v>130.05000000000001</v>
          </cell>
          <cell r="J370" t="str">
            <v>LEFT/ RIGHT</v>
          </cell>
        </row>
        <row r="371">
          <cell r="B371" t="str">
            <v>A-102</v>
          </cell>
          <cell r="C371" t="str">
            <v>A-102-01</v>
          </cell>
          <cell r="D371" t="str">
            <v>Retained</v>
          </cell>
          <cell r="E371" t="str">
            <v>M3M</v>
          </cell>
          <cell r="F371" t="str">
            <v>Released</v>
          </cell>
          <cell r="G371">
            <v>15.3</v>
          </cell>
          <cell r="H371">
            <v>8.5</v>
          </cell>
          <cell r="I371">
            <v>130.05000000000001</v>
          </cell>
          <cell r="J371" t="str">
            <v>LEFT/ RIGHT</v>
          </cell>
        </row>
        <row r="372">
          <cell r="B372" t="str">
            <v>A-101</v>
          </cell>
          <cell r="C372" t="str">
            <v>A-101-01</v>
          </cell>
          <cell r="D372" t="str">
            <v>Retained</v>
          </cell>
          <cell r="E372" t="str">
            <v>M3M</v>
          </cell>
          <cell r="F372" t="str">
            <v>Released</v>
          </cell>
          <cell r="G372">
            <v>15.3</v>
          </cell>
          <cell r="H372">
            <v>8.5</v>
          </cell>
          <cell r="I372">
            <v>130.05000000000001</v>
          </cell>
          <cell r="J372" t="str">
            <v>LEFT/ RIGHT</v>
          </cell>
        </row>
        <row r="373">
          <cell r="B373" t="str">
            <v>A-100</v>
          </cell>
          <cell r="C373" t="str">
            <v>A-100-01</v>
          </cell>
          <cell r="D373" t="str">
            <v>Retained</v>
          </cell>
          <cell r="E373" t="str">
            <v>M3M</v>
          </cell>
          <cell r="F373" t="str">
            <v>Released</v>
          </cell>
          <cell r="G373">
            <v>15.3</v>
          </cell>
          <cell r="H373">
            <v>8.5</v>
          </cell>
          <cell r="I373">
            <v>130.05000000000001</v>
          </cell>
          <cell r="J373" t="str">
            <v>LEFT/ RIGHT</v>
          </cell>
        </row>
        <row r="374">
          <cell r="B374" t="str">
            <v>A-10</v>
          </cell>
          <cell r="C374" t="str">
            <v>A-10-01</v>
          </cell>
          <cell r="D374" t="str">
            <v>Retained</v>
          </cell>
          <cell r="E374" t="str">
            <v>M3M</v>
          </cell>
          <cell r="F374" t="str">
            <v>Released</v>
          </cell>
          <cell r="G374">
            <v>15.3</v>
          </cell>
          <cell r="H374">
            <v>8.5</v>
          </cell>
          <cell r="I374">
            <v>130.05000000000001</v>
          </cell>
          <cell r="J374" t="str">
            <v>LEFT/ RIGHT</v>
          </cell>
        </row>
        <row r="375">
          <cell r="B375" t="str">
            <v>A-1</v>
          </cell>
          <cell r="C375" t="str">
            <v>A-1-01</v>
          </cell>
          <cell r="D375" t="str">
            <v>Retained</v>
          </cell>
          <cell r="E375" t="str">
            <v>M3M</v>
          </cell>
          <cell r="F375" t="str">
            <v>Frozen</v>
          </cell>
          <cell r="G375">
            <v>15.3</v>
          </cell>
          <cell r="H375">
            <v>8.5</v>
          </cell>
          <cell r="I375">
            <v>130.05000000000001</v>
          </cell>
          <cell r="J375" t="str">
            <v>LEFT CORNER/RIGHT CORNER</v>
          </cell>
        </row>
        <row r="376">
          <cell r="B376" t="str">
            <v>A1-1</v>
          </cell>
          <cell r="C376" t="str">
            <v>A1-1-01</v>
          </cell>
          <cell r="D376" t="str">
            <v>Retained</v>
          </cell>
          <cell r="E376" t="str">
            <v>SW</v>
          </cell>
          <cell r="F376" t="str">
            <v>Released</v>
          </cell>
          <cell r="G376">
            <v>15.3</v>
          </cell>
          <cell r="H376">
            <v>7.92</v>
          </cell>
          <cell r="I376">
            <v>121.176</v>
          </cell>
          <cell r="J376" t="str">
            <v>Left</v>
          </cell>
        </row>
        <row r="377">
          <cell r="B377" t="str">
            <v>A1-2</v>
          </cell>
          <cell r="C377" t="str">
            <v>A1-2-01</v>
          </cell>
          <cell r="D377" t="str">
            <v>Retained</v>
          </cell>
          <cell r="E377" t="str">
            <v>SW</v>
          </cell>
          <cell r="F377" t="str">
            <v>Released</v>
          </cell>
          <cell r="G377">
            <v>15.3</v>
          </cell>
          <cell r="H377">
            <v>7.92</v>
          </cell>
          <cell r="I377">
            <v>121.176</v>
          </cell>
          <cell r="J377" t="str">
            <v>Right</v>
          </cell>
        </row>
        <row r="378">
          <cell r="B378" t="str">
            <v>A1-3</v>
          </cell>
          <cell r="C378" t="str">
            <v>A1-3-01</v>
          </cell>
          <cell r="D378" t="str">
            <v>Retained</v>
          </cell>
          <cell r="E378" t="str">
            <v>SW</v>
          </cell>
          <cell r="F378" t="str">
            <v>Released</v>
          </cell>
          <cell r="G378">
            <v>15.3</v>
          </cell>
          <cell r="H378">
            <v>7.92</v>
          </cell>
          <cell r="I378">
            <v>121.176</v>
          </cell>
          <cell r="J378" t="str">
            <v>Left</v>
          </cell>
        </row>
        <row r="379">
          <cell r="B379" t="str">
            <v>A2-1</v>
          </cell>
          <cell r="C379" t="str">
            <v>A2-1-01</v>
          </cell>
          <cell r="D379" t="str">
            <v>Retained</v>
          </cell>
          <cell r="E379" t="str">
            <v>SW</v>
          </cell>
          <cell r="F379" t="str">
            <v>Released</v>
          </cell>
          <cell r="G379">
            <v>15.3</v>
          </cell>
          <cell r="H379">
            <v>7.32</v>
          </cell>
          <cell r="I379">
            <v>111.99600000000001</v>
          </cell>
          <cell r="J379" t="str">
            <v>Right</v>
          </cell>
        </row>
        <row r="380">
          <cell r="B380" t="str">
            <v>A2-2</v>
          </cell>
          <cell r="C380" t="str">
            <v>A2-2-01</v>
          </cell>
          <cell r="D380" t="str">
            <v>Retained</v>
          </cell>
          <cell r="E380" t="str">
            <v>SW</v>
          </cell>
          <cell r="F380" t="str">
            <v>Released</v>
          </cell>
          <cell r="G380">
            <v>15.3</v>
          </cell>
          <cell r="H380">
            <v>7.32</v>
          </cell>
          <cell r="I380">
            <v>111.99600000000001</v>
          </cell>
          <cell r="J380" t="str">
            <v>Left</v>
          </cell>
        </row>
        <row r="381">
          <cell r="B381" t="str">
            <v>A3-1</v>
          </cell>
          <cell r="C381" t="str">
            <v>A3-1-01</v>
          </cell>
          <cell r="D381" t="str">
            <v>Retained</v>
          </cell>
          <cell r="E381" t="str">
            <v>M3M</v>
          </cell>
          <cell r="F381" t="str">
            <v>Frozen</v>
          </cell>
          <cell r="G381">
            <v>13.98</v>
          </cell>
          <cell r="H381">
            <v>8.5</v>
          </cell>
          <cell r="I381">
            <v>118.83</v>
          </cell>
          <cell r="J381" t="str">
            <v>LEFT CORNER/RIGHT CORNER</v>
          </cell>
        </row>
        <row r="382">
          <cell r="B382" t="str">
            <v>A3-2</v>
          </cell>
          <cell r="C382" t="str">
            <v>A3-2-01</v>
          </cell>
          <cell r="D382" t="str">
            <v>Retained</v>
          </cell>
          <cell r="E382" t="str">
            <v>M3M</v>
          </cell>
          <cell r="F382" t="str">
            <v>Frozen</v>
          </cell>
          <cell r="G382">
            <v>13.98</v>
          </cell>
          <cell r="H382">
            <v>8.5</v>
          </cell>
          <cell r="I382">
            <v>118.83</v>
          </cell>
          <cell r="J382" t="str">
            <v>LEFT/ RIGHT</v>
          </cell>
        </row>
        <row r="383">
          <cell r="B383" t="str">
            <v>A3-3</v>
          </cell>
          <cell r="C383" t="str">
            <v>A3-3-01</v>
          </cell>
          <cell r="D383" t="str">
            <v>Retained</v>
          </cell>
          <cell r="E383" t="str">
            <v>M3M</v>
          </cell>
          <cell r="F383" t="str">
            <v>Frozen</v>
          </cell>
          <cell r="G383">
            <v>13.98</v>
          </cell>
          <cell r="H383">
            <v>8.5</v>
          </cell>
          <cell r="I383">
            <v>118.83</v>
          </cell>
          <cell r="J383" t="str">
            <v>LEFT/ RIGHT</v>
          </cell>
        </row>
        <row r="384">
          <cell r="B384" t="str">
            <v>A3-4</v>
          </cell>
          <cell r="C384" t="str">
            <v>A3-4-01</v>
          </cell>
          <cell r="D384" t="str">
            <v>Retained</v>
          </cell>
          <cell r="E384" t="str">
            <v>M3M</v>
          </cell>
          <cell r="F384" t="str">
            <v>Frozen</v>
          </cell>
          <cell r="G384">
            <v>13.98</v>
          </cell>
          <cell r="H384">
            <v>8.5</v>
          </cell>
          <cell r="I384">
            <v>118.83</v>
          </cell>
          <cell r="J384" t="str">
            <v>LEFT/ RIGHT</v>
          </cell>
        </row>
        <row r="385">
          <cell r="B385" t="str">
            <v>A3-5</v>
          </cell>
          <cell r="C385" t="str">
            <v>A3-5-01</v>
          </cell>
          <cell r="D385" t="str">
            <v>Retained</v>
          </cell>
          <cell r="E385" t="str">
            <v>M3M</v>
          </cell>
          <cell r="F385" t="str">
            <v>Frozen</v>
          </cell>
          <cell r="G385">
            <v>13.98</v>
          </cell>
          <cell r="H385">
            <v>8.5</v>
          </cell>
          <cell r="I385">
            <v>118.83</v>
          </cell>
          <cell r="J385" t="str">
            <v>LEFT/ RIGHT</v>
          </cell>
        </row>
        <row r="386">
          <cell r="B386" t="str">
            <v>A3-6</v>
          </cell>
          <cell r="C386" t="str">
            <v>A3-6-01</v>
          </cell>
          <cell r="D386" t="str">
            <v>Retained</v>
          </cell>
          <cell r="E386" t="str">
            <v>M3M</v>
          </cell>
          <cell r="F386" t="str">
            <v>Frozen</v>
          </cell>
          <cell r="G386">
            <v>13.98</v>
          </cell>
          <cell r="H386">
            <v>8.5</v>
          </cell>
          <cell r="I386">
            <v>118.83</v>
          </cell>
          <cell r="J386" t="str">
            <v>LEFT/ RIGHT</v>
          </cell>
        </row>
        <row r="387">
          <cell r="B387" t="str">
            <v>A3-7</v>
          </cell>
          <cell r="C387" t="str">
            <v>A3-7-01</v>
          </cell>
          <cell r="D387" t="str">
            <v>Retained</v>
          </cell>
          <cell r="E387" t="str">
            <v>M3M</v>
          </cell>
          <cell r="F387" t="str">
            <v>Frozen</v>
          </cell>
          <cell r="G387">
            <v>13.98</v>
          </cell>
          <cell r="H387">
            <v>8.5</v>
          </cell>
          <cell r="I387">
            <v>118.83</v>
          </cell>
          <cell r="J387" t="str">
            <v>LEFT/ RIGHT</v>
          </cell>
        </row>
        <row r="388">
          <cell r="B388" t="str">
            <v>A3-8</v>
          </cell>
          <cell r="C388" t="str">
            <v>A3-8-01</v>
          </cell>
          <cell r="D388" t="str">
            <v>Retained</v>
          </cell>
          <cell r="E388" t="str">
            <v>M3M</v>
          </cell>
          <cell r="F388" t="str">
            <v>Frozen</v>
          </cell>
          <cell r="G388">
            <v>13.98</v>
          </cell>
          <cell r="H388">
            <v>8.5</v>
          </cell>
          <cell r="I388">
            <v>118.83</v>
          </cell>
          <cell r="J388" t="str">
            <v>LEFT/ RIGHT</v>
          </cell>
        </row>
        <row r="389">
          <cell r="B389" t="str">
            <v>A3-9</v>
          </cell>
          <cell r="C389" t="str">
            <v>A3-9-01</v>
          </cell>
          <cell r="D389" t="str">
            <v>Retained</v>
          </cell>
          <cell r="E389" t="str">
            <v>M3M</v>
          </cell>
          <cell r="F389" t="str">
            <v>Frozen</v>
          </cell>
          <cell r="G389">
            <v>13.98</v>
          </cell>
          <cell r="H389">
            <v>8.5</v>
          </cell>
          <cell r="I389">
            <v>118.83</v>
          </cell>
          <cell r="J389" t="str">
            <v>LEFT/ RIGHT</v>
          </cell>
        </row>
        <row r="390">
          <cell r="B390" t="str">
            <v>A3-10</v>
          </cell>
          <cell r="C390" t="str">
            <v>A3-10-01</v>
          </cell>
          <cell r="D390" t="str">
            <v>Retained</v>
          </cell>
          <cell r="E390" t="str">
            <v>M3M</v>
          </cell>
          <cell r="F390" t="str">
            <v>Frozen</v>
          </cell>
          <cell r="G390">
            <v>13.98</v>
          </cell>
          <cell r="H390">
            <v>8.5</v>
          </cell>
          <cell r="I390">
            <v>118.83</v>
          </cell>
          <cell r="J390" t="str">
            <v>LEFT/ RIGHT</v>
          </cell>
        </row>
        <row r="391">
          <cell r="B391" t="str">
            <v>A3-11</v>
          </cell>
          <cell r="C391" t="str">
            <v>A3-11-01</v>
          </cell>
          <cell r="D391" t="str">
            <v>Retained</v>
          </cell>
          <cell r="E391" t="str">
            <v>M3M</v>
          </cell>
          <cell r="F391" t="str">
            <v>Frozen</v>
          </cell>
          <cell r="G391">
            <v>13.98</v>
          </cell>
          <cell r="H391">
            <v>8.5</v>
          </cell>
          <cell r="I391">
            <v>118.83</v>
          </cell>
          <cell r="J391" t="str">
            <v>LEFT/ RIGHT</v>
          </cell>
        </row>
        <row r="392">
          <cell r="B392" t="str">
            <v>A3-12</v>
          </cell>
          <cell r="C392" t="str">
            <v>A3-12-01</v>
          </cell>
          <cell r="D392" t="str">
            <v>Retained</v>
          </cell>
          <cell r="E392" t="str">
            <v>M3M</v>
          </cell>
          <cell r="F392" t="str">
            <v>Frozen</v>
          </cell>
          <cell r="G392">
            <v>13.98</v>
          </cell>
          <cell r="H392">
            <v>8.5</v>
          </cell>
          <cell r="I392">
            <v>118.83</v>
          </cell>
          <cell r="J392" t="str">
            <v>LEFT CORNER/RIGHT CORNER</v>
          </cell>
        </row>
        <row r="393">
          <cell r="B393" t="str">
            <v>A3-13</v>
          </cell>
          <cell r="C393" t="str">
            <v>A3-13-01</v>
          </cell>
          <cell r="D393" t="str">
            <v>Retained</v>
          </cell>
          <cell r="E393" t="str">
            <v>M3M</v>
          </cell>
          <cell r="F393" t="str">
            <v>Frozen</v>
          </cell>
          <cell r="G393">
            <v>13.98</v>
          </cell>
          <cell r="H393">
            <v>8.5</v>
          </cell>
          <cell r="I393">
            <v>118.83</v>
          </cell>
          <cell r="J393" t="str">
            <v>LEFT CORNER/RIGHT CORNER</v>
          </cell>
        </row>
        <row r="394">
          <cell r="B394" t="str">
            <v>A3-14</v>
          </cell>
          <cell r="C394" t="str">
            <v>A3-14-01</v>
          </cell>
          <cell r="D394" t="str">
            <v>Retained</v>
          </cell>
          <cell r="E394" t="str">
            <v>M3M</v>
          </cell>
          <cell r="F394" t="str">
            <v>Frozen</v>
          </cell>
          <cell r="G394">
            <v>13.98</v>
          </cell>
          <cell r="H394">
            <v>8.5</v>
          </cell>
          <cell r="I394">
            <v>118.83</v>
          </cell>
          <cell r="J394" t="str">
            <v>LEFT/ RIGHT</v>
          </cell>
        </row>
        <row r="395">
          <cell r="B395" t="str">
            <v>A3-15</v>
          </cell>
          <cell r="C395" t="str">
            <v>A3-15-01</v>
          </cell>
          <cell r="D395" t="str">
            <v>Retained</v>
          </cell>
          <cell r="E395" t="str">
            <v>M3M</v>
          </cell>
          <cell r="F395" t="str">
            <v>Frozen</v>
          </cell>
          <cell r="G395">
            <v>13.98</v>
          </cell>
          <cell r="H395">
            <v>8.5</v>
          </cell>
          <cell r="I395">
            <v>118.83</v>
          </cell>
          <cell r="J395" t="str">
            <v>LEFT/ RIGHT</v>
          </cell>
        </row>
        <row r="396">
          <cell r="B396" t="str">
            <v>A3-16</v>
          </cell>
          <cell r="C396" t="str">
            <v>A3-16-01</v>
          </cell>
          <cell r="D396" t="str">
            <v>Retained</v>
          </cell>
          <cell r="E396" t="str">
            <v>M3M</v>
          </cell>
          <cell r="F396" t="str">
            <v>Frozen</v>
          </cell>
          <cell r="G396">
            <v>13.98</v>
          </cell>
          <cell r="H396">
            <v>8.5</v>
          </cell>
          <cell r="I396">
            <v>118.83</v>
          </cell>
          <cell r="J396" t="str">
            <v>LEFT/ RIGHT</v>
          </cell>
        </row>
        <row r="397">
          <cell r="B397" t="str">
            <v>A3-17</v>
          </cell>
          <cell r="C397" t="str">
            <v>A3-17-01</v>
          </cell>
          <cell r="D397" t="str">
            <v>Retained</v>
          </cell>
          <cell r="E397" t="str">
            <v>M3M</v>
          </cell>
          <cell r="F397" t="str">
            <v>Frozen</v>
          </cell>
          <cell r="G397">
            <v>13.98</v>
          </cell>
          <cell r="H397">
            <v>8.5</v>
          </cell>
          <cell r="I397">
            <v>118.83</v>
          </cell>
          <cell r="J397" t="str">
            <v>LEFT/ RIGHT</v>
          </cell>
        </row>
        <row r="398">
          <cell r="B398" t="str">
            <v>A3-18</v>
          </cell>
          <cell r="C398" t="str">
            <v>A3-18-01</v>
          </cell>
          <cell r="D398" t="str">
            <v>Retained</v>
          </cell>
          <cell r="E398" t="str">
            <v>M3M</v>
          </cell>
          <cell r="F398" t="str">
            <v>Frozen</v>
          </cell>
          <cell r="G398">
            <v>13.98</v>
          </cell>
          <cell r="H398">
            <v>8.5</v>
          </cell>
          <cell r="I398">
            <v>118.83</v>
          </cell>
          <cell r="J398" t="str">
            <v>LEFT/ RIGHT</v>
          </cell>
        </row>
        <row r="399">
          <cell r="B399" t="str">
            <v>A3-19</v>
          </cell>
          <cell r="C399" t="str">
            <v>A3-19-01</v>
          </cell>
          <cell r="D399" t="str">
            <v>Retained</v>
          </cell>
          <cell r="E399" t="str">
            <v>M3M</v>
          </cell>
          <cell r="F399" t="str">
            <v>Frozen</v>
          </cell>
          <cell r="G399">
            <v>13.98</v>
          </cell>
          <cell r="H399">
            <v>8.5</v>
          </cell>
          <cell r="I399">
            <v>118.83</v>
          </cell>
          <cell r="J399" t="str">
            <v>LEFT/ RIGHT</v>
          </cell>
        </row>
        <row r="400">
          <cell r="B400" t="str">
            <v>A3-20</v>
          </cell>
          <cell r="C400" t="str">
            <v>A3-20-01</v>
          </cell>
          <cell r="D400" t="str">
            <v>Retained</v>
          </cell>
          <cell r="E400" t="str">
            <v>M3M</v>
          </cell>
          <cell r="F400" t="str">
            <v>Frozen</v>
          </cell>
          <cell r="G400">
            <v>13.98</v>
          </cell>
          <cell r="H400">
            <v>8.5</v>
          </cell>
          <cell r="I400">
            <v>118.83</v>
          </cell>
          <cell r="J400" t="str">
            <v>LEFT/ RIGHT</v>
          </cell>
        </row>
        <row r="401">
          <cell r="B401" t="str">
            <v>A3-21</v>
          </cell>
          <cell r="C401" t="str">
            <v>A3-21-01</v>
          </cell>
          <cell r="D401" t="str">
            <v>Retained</v>
          </cell>
          <cell r="E401" t="str">
            <v>M3M</v>
          </cell>
          <cell r="F401" t="str">
            <v>Frozen</v>
          </cell>
          <cell r="G401">
            <v>13.98</v>
          </cell>
          <cell r="H401">
            <v>8.5</v>
          </cell>
          <cell r="I401">
            <v>118.83</v>
          </cell>
          <cell r="J401" t="str">
            <v>LEFT/ RIGHT</v>
          </cell>
        </row>
        <row r="402">
          <cell r="B402" t="str">
            <v>A3-22</v>
          </cell>
          <cell r="C402" t="str">
            <v>A3-22-01</v>
          </cell>
          <cell r="D402" t="str">
            <v>Retained</v>
          </cell>
          <cell r="E402" t="str">
            <v>M3M</v>
          </cell>
          <cell r="F402" t="str">
            <v>Frozen</v>
          </cell>
          <cell r="G402">
            <v>13.98</v>
          </cell>
          <cell r="H402">
            <v>8.5</v>
          </cell>
          <cell r="I402">
            <v>118.83</v>
          </cell>
          <cell r="J402" t="str">
            <v>LEFT/ RIGHT</v>
          </cell>
        </row>
        <row r="403">
          <cell r="B403" t="str">
            <v>A3-23</v>
          </cell>
          <cell r="C403" t="str">
            <v>A3-23-01</v>
          </cell>
          <cell r="D403" t="str">
            <v>Retained</v>
          </cell>
          <cell r="E403" t="str">
            <v>M3M</v>
          </cell>
          <cell r="F403" t="str">
            <v>Frozen</v>
          </cell>
          <cell r="G403">
            <v>13.98</v>
          </cell>
          <cell r="H403">
            <v>8.5</v>
          </cell>
          <cell r="I403">
            <v>118.83</v>
          </cell>
          <cell r="J403" t="str">
            <v>LEFT/ RIGHT</v>
          </cell>
        </row>
        <row r="404">
          <cell r="B404" t="str">
            <v>A3-24</v>
          </cell>
          <cell r="C404" t="str">
            <v>A3-24-01</v>
          </cell>
          <cell r="D404" t="str">
            <v>Retained</v>
          </cell>
          <cell r="E404" t="str">
            <v>M3M</v>
          </cell>
          <cell r="F404" t="str">
            <v>Frozen</v>
          </cell>
          <cell r="G404">
            <v>13.98</v>
          </cell>
          <cell r="H404">
            <v>8.5</v>
          </cell>
          <cell r="I404">
            <v>118.83</v>
          </cell>
          <cell r="J404" t="str">
            <v>LEFT CORNER/RIGHT CORNER</v>
          </cell>
        </row>
        <row r="405">
          <cell r="B405" t="str">
            <v>A4-1</v>
          </cell>
          <cell r="C405" t="str">
            <v>A4-1-01</v>
          </cell>
          <cell r="D405" t="str">
            <v>Retained</v>
          </cell>
          <cell r="E405" t="str">
            <v>SW</v>
          </cell>
          <cell r="F405" t="str">
            <v>Frozen</v>
          </cell>
          <cell r="G405">
            <v>12.07</v>
          </cell>
          <cell r="H405">
            <v>8.3800000000000008</v>
          </cell>
          <cell r="I405">
            <v>101.14660000000001</v>
          </cell>
          <cell r="J405" t="str">
            <v>LEFT CORNER/RIGHT CORNER</v>
          </cell>
        </row>
        <row r="406">
          <cell r="B406" t="str">
            <v>A4-2</v>
          </cell>
          <cell r="C406" t="str">
            <v>A4-2-01</v>
          </cell>
          <cell r="D406" t="str">
            <v>Retained</v>
          </cell>
          <cell r="E406" t="str">
            <v>SW</v>
          </cell>
          <cell r="F406" t="str">
            <v>Frozen</v>
          </cell>
          <cell r="G406">
            <v>12.07</v>
          </cell>
          <cell r="H406">
            <v>8.3800000000000008</v>
          </cell>
          <cell r="I406">
            <v>101.14660000000001</v>
          </cell>
          <cell r="J406" t="str">
            <v>LEFT/ RIGHT</v>
          </cell>
        </row>
        <row r="407">
          <cell r="B407" t="str">
            <v>A4-3</v>
          </cell>
          <cell r="C407" t="str">
            <v>A4-3-01</v>
          </cell>
          <cell r="D407" t="str">
            <v>Retained</v>
          </cell>
          <cell r="E407" t="str">
            <v>SW</v>
          </cell>
          <cell r="F407" t="str">
            <v>Frozen</v>
          </cell>
          <cell r="G407">
            <v>12.07</v>
          </cell>
          <cell r="H407">
            <v>8.3800000000000008</v>
          </cell>
          <cell r="I407">
            <v>101.14660000000001</v>
          </cell>
          <cell r="J407" t="str">
            <v>LEFT/ RIGHT</v>
          </cell>
        </row>
        <row r="408">
          <cell r="B408" t="str">
            <v>A4-4</v>
          </cell>
          <cell r="C408" t="str">
            <v>A4-4-01</v>
          </cell>
          <cell r="D408" t="str">
            <v>Retained</v>
          </cell>
          <cell r="E408" t="str">
            <v>SW</v>
          </cell>
          <cell r="F408" t="str">
            <v>Frozen</v>
          </cell>
          <cell r="G408">
            <v>12.07</v>
          </cell>
          <cell r="H408">
            <v>8.3800000000000008</v>
          </cell>
          <cell r="I408">
            <v>101.14660000000001</v>
          </cell>
          <cell r="J408" t="str">
            <v>LEFT/ RIGHT</v>
          </cell>
        </row>
        <row r="409">
          <cell r="B409" t="str">
            <v>A4-5</v>
          </cell>
          <cell r="C409" t="str">
            <v>A4-5-01</v>
          </cell>
          <cell r="D409" t="str">
            <v>Retained</v>
          </cell>
          <cell r="E409" t="str">
            <v>SW</v>
          </cell>
          <cell r="F409" t="str">
            <v>Frozen</v>
          </cell>
          <cell r="G409">
            <v>12.07</v>
          </cell>
          <cell r="H409">
            <v>8.3800000000000008</v>
          </cell>
          <cell r="I409">
            <v>101.14660000000001</v>
          </cell>
          <cell r="J409" t="str">
            <v>LEFT/ RIGHT</v>
          </cell>
        </row>
        <row r="410">
          <cell r="B410" t="str">
            <v>A4-6</v>
          </cell>
          <cell r="C410" t="str">
            <v>A4-6-01</v>
          </cell>
          <cell r="D410" t="str">
            <v>Retained</v>
          </cell>
          <cell r="E410" t="str">
            <v>SW</v>
          </cell>
          <cell r="F410" t="str">
            <v>Frozen</v>
          </cell>
          <cell r="G410">
            <v>12.07</v>
          </cell>
          <cell r="H410">
            <v>8.3800000000000008</v>
          </cell>
          <cell r="I410">
            <v>101.14660000000001</v>
          </cell>
          <cell r="J410" t="str">
            <v>LEFT/ RIGHT</v>
          </cell>
        </row>
        <row r="411">
          <cell r="B411" t="str">
            <v>A4-7</v>
          </cell>
          <cell r="C411" t="str">
            <v>A4-7-01</v>
          </cell>
          <cell r="D411" t="str">
            <v>Retained</v>
          </cell>
          <cell r="E411" t="str">
            <v>SW</v>
          </cell>
          <cell r="F411" t="str">
            <v>Frozen</v>
          </cell>
          <cell r="G411">
            <v>12.07</v>
          </cell>
          <cell r="H411">
            <v>8.3800000000000008</v>
          </cell>
          <cell r="I411">
            <v>101.14660000000001</v>
          </cell>
          <cell r="J411" t="str">
            <v>LEFT/ RIGHT</v>
          </cell>
        </row>
        <row r="412">
          <cell r="B412" t="str">
            <v>A4-8</v>
          </cell>
          <cell r="C412" t="str">
            <v>A4-8-01</v>
          </cell>
          <cell r="D412" t="str">
            <v>Retained</v>
          </cell>
          <cell r="E412" t="str">
            <v>SW</v>
          </cell>
          <cell r="F412" t="str">
            <v>Frozen</v>
          </cell>
          <cell r="G412">
            <v>12.07</v>
          </cell>
          <cell r="H412">
            <v>8.3800000000000008</v>
          </cell>
          <cell r="I412">
            <v>101.14660000000001</v>
          </cell>
          <cell r="J412" t="str">
            <v>LEFT CORNER/RIGHT CORNER</v>
          </cell>
        </row>
        <row r="413">
          <cell r="B413" t="str">
            <v>A4-9</v>
          </cell>
          <cell r="C413" t="str">
            <v>A4-9-01</v>
          </cell>
          <cell r="D413" t="str">
            <v>Retained</v>
          </cell>
          <cell r="E413" t="str">
            <v>SW</v>
          </cell>
          <cell r="F413" t="str">
            <v>Frozen</v>
          </cell>
          <cell r="G413">
            <v>12.07</v>
          </cell>
          <cell r="H413">
            <v>8.3800000000000008</v>
          </cell>
          <cell r="I413">
            <v>101.14660000000001</v>
          </cell>
          <cell r="J413" t="str">
            <v>LEFT CORNER/RIGHT CORNER</v>
          </cell>
        </row>
        <row r="414">
          <cell r="B414" t="str">
            <v>A4-10</v>
          </cell>
          <cell r="C414" t="str">
            <v>A4-10-01</v>
          </cell>
          <cell r="D414" t="str">
            <v>Retained</v>
          </cell>
          <cell r="E414" t="str">
            <v>SW</v>
          </cell>
          <cell r="F414" t="str">
            <v>Frozen</v>
          </cell>
          <cell r="G414">
            <v>12.07</v>
          </cell>
          <cell r="H414">
            <v>8.3800000000000008</v>
          </cell>
          <cell r="I414">
            <v>101.14660000000001</v>
          </cell>
          <cell r="J414" t="str">
            <v>LEFT/ RIGHT</v>
          </cell>
        </row>
        <row r="415">
          <cell r="B415" t="str">
            <v>A4-11</v>
          </cell>
          <cell r="C415" t="str">
            <v>A4-11-01</v>
          </cell>
          <cell r="D415" t="str">
            <v>Retained</v>
          </cell>
          <cell r="E415" t="str">
            <v>SW</v>
          </cell>
          <cell r="F415" t="str">
            <v>Frozen</v>
          </cell>
          <cell r="G415">
            <v>12.07</v>
          </cell>
          <cell r="H415">
            <v>8.3800000000000008</v>
          </cell>
          <cell r="I415">
            <v>101.14660000000001</v>
          </cell>
          <cell r="J415" t="str">
            <v>LEFT/ RIGHT</v>
          </cell>
        </row>
        <row r="416">
          <cell r="B416" t="str">
            <v>A4-12</v>
          </cell>
          <cell r="C416" t="str">
            <v>A4-12-01</v>
          </cell>
          <cell r="D416" t="str">
            <v>Retained</v>
          </cell>
          <cell r="E416" t="str">
            <v>SW</v>
          </cell>
          <cell r="F416" t="str">
            <v>Frozen</v>
          </cell>
          <cell r="G416">
            <v>12.07</v>
          </cell>
          <cell r="H416">
            <v>8.3800000000000008</v>
          </cell>
          <cell r="I416">
            <v>101.14660000000001</v>
          </cell>
          <cell r="J416" t="str">
            <v>LEFT/ RIGHT</v>
          </cell>
        </row>
        <row r="417">
          <cell r="B417" t="str">
            <v>A4-13</v>
          </cell>
          <cell r="C417" t="str">
            <v>A4-13-01</v>
          </cell>
          <cell r="D417" t="str">
            <v>Retained</v>
          </cell>
          <cell r="E417" t="str">
            <v>SW</v>
          </cell>
          <cell r="F417" t="str">
            <v>Frozen</v>
          </cell>
          <cell r="G417">
            <v>12.07</v>
          </cell>
          <cell r="H417">
            <v>8.3800000000000008</v>
          </cell>
          <cell r="I417">
            <v>101.14660000000001</v>
          </cell>
          <cell r="J417" t="str">
            <v>LEFT/ RIGHT</v>
          </cell>
        </row>
        <row r="418">
          <cell r="B418" t="str">
            <v>A4-14</v>
          </cell>
          <cell r="C418" t="str">
            <v>A4-14-01</v>
          </cell>
          <cell r="D418" t="str">
            <v>Retained</v>
          </cell>
          <cell r="E418" t="str">
            <v>SW</v>
          </cell>
          <cell r="F418" t="str">
            <v>Frozen</v>
          </cell>
          <cell r="G418">
            <v>12.07</v>
          </cell>
          <cell r="H418">
            <v>8.3800000000000008</v>
          </cell>
          <cell r="I418">
            <v>101.14660000000001</v>
          </cell>
          <cell r="J418" t="str">
            <v>LEFT/ RIGHT</v>
          </cell>
        </row>
        <row r="419">
          <cell r="B419" t="str">
            <v>A4-15</v>
          </cell>
          <cell r="C419" t="str">
            <v>A4-15-01</v>
          </cell>
          <cell r="D419" t="str">
            <v>Retained</v>
          </cell>
          <cell r="E419" t="str">
            <v>SW</v>
          </cell>
          <cell r="F419" t="str">
            <v>Frozen</v>
          </cell>
          <cell r="G419">
            <v>12.07</v>
          </cell>
          <cell r="H419">
            <v>8.3800000000000008</v>
          </cell>
          <cell r="I419">
            <v>101.14660000000001</v>
          </cell>
          <cell r="J419" t="str">
            <v>LEFT/ RIGHT</v>
          </cell>
        </row>
        <row r="420">
          <cell r="B420" t="str">
            <v>A4-16</v>
          </cell>
          <cell r="C420" t="str">
            <v>A4-16-01</v>
          </cell>
          <cell r="D420" t="str">
            <v>Retained</v>
          </cell>
          <cell r="E420" t="str">
            <v>SW</v>
          </cell>
          <cell r="F420" t="str">
            <v>Frozen</v>
          </cell>
          <cell r="G420">
            <v>12.07</v>
          </cell>
          <cell r="H420">
            <v>8.3800000000000008</v>
          </cell>
          <cell r="I420">
            <v>101.14660000000001</v>
          </cell>
          <cell r="J420" t="str">
            <v>LEFT CORNER/RIGHT CORNER</v>
          </cell>
        </row>
        <row r="421">
          <cell r="B421" t="str">
            <v>A5-1</v>
          </cell>
          <cell r="C421" t="str">
            <v>A5-1-01</v>
          </cell>
          <cell r="D421" t="str">
            <v>Retained</v>
          </cell>
          <cell r="E421" t="str">
            <v>SW</v>
          </cell>
          <cell r="F421" t="str">
            <v>Frozen</v>
          </cell>
          <cell r="G421">
            <v>15.3</v>
          </cell>
          <cell r="H421">
            <v>8</v>
          </cell>
          <cell r="I421">
            <v>122.4</v>
          </cell>
          <cell r="J421" t="str">
            <v>Left</v>
          </cell>
        </row>
        <row r="422">
          <cell r="B422" t="str">
            <v>A5-2</v>
          </cell>
          <cell r="C422" t="str">
            <v>A5-2-01</v>
          </cell>
          <cell r="D422" t="str">
            <v>Retained</v>
          </cell>
          <cell r="E422" t="str">
            <v>SW</v>
          </cell>
          <cell r="F422" t="str">
            <v>Frozen</v>
          </cell>
          <cell r="G422">
            <v>15.3</v>
          </cell>
          <cell r="H422">
            <v>8</v>
          </cell>
          <cell r="I422">
            <v>122.4</v>
          </cell>
          <cell r="J422" t="str">
            <v>Right</v>
          </cell>
        </row>
        <row r="423">
          <cell r="B423" t="str">
            <v>A6-1</v>
          </cell>
          <cell r="C423" t="str">
            <v>A6-1-01</v>
          </cell>
          <cell r="D423" t="str">
            <v>Retained</v>
          </cell>
          <cell r="E423" t="str">
            <v>SW</v>
          </cell>
          <cell r="F423" t="str">
            <v>Released</v>
          </cell>
          <cell r="G423">
            <v>15.3</v>
          </cell>
          <cell r="H423">
            <v>8.39</v>
          </cell>
          <cell r="I423">
            <v>128.36700000000002</v>
          </cell>
          <cell r="J423" t="str">
            <v>Right</v>
          </cell>
        </row>
        <row r="424">
          <cell r="B424" t="str">
            <v>A6-2</v>
          </cell>
          <cell r="C424" t="str">
            <v>A6-2-01</v>
          </cell>
          <cell r="D424" t="str">
            <v>Retained</v>
          </cell>
          <cell r="E424" t="str">
            <v>SW</v>
          </cell>
          <cell r="F424" t="str">
            <v>Released</v>
          </cell>
          <cell r="G424">
            <v>15.3</v>
          </cell>
          <cell r="H424">
            <v>8.39</v>
          </cell>
          <cell r="I424">
            <v>128.36700000000002</v>
          </cell>
          <cell r="J424" t="str">
            <v>Left</v>
          </cell>
        </row>
        <row r="425">
          <cell r="B425" t="str">
            <v>A6-3</v>
          </cell>
          <cell r="C425" t="str">
            <v>A6-3-01</v>
          </cell>
          <cell r="D425" t="str">
            <v>Retained</v>
          </cell>
          <cell r="E425" t="str">
            <v>SW</v>
          </cell>
          <cell r="F425" t="str">
            <v>Frozen</v>
          </cell>
          <cell r="G425">
            <v>15.3</v>
          </cell>
          <cell r="H425">
            <v>8.39</v>
          </cell>
          <cell r="I425">
            <v>128.36700000000002</v>
          </cell>
          <cell r="J425" t="str">
            <v>Right</v>
          </cell>
        </row>
        <row r="426">
          <cell r="B426" t="str">
            <v>A9-1</v>
          </cell>
          <cell r="C426" t="str">
            <v>A9-1-01</v>
          </cell>
          <cell r="D426" t="str">
            <v>Retained</v>
          </cell>
          <cell r="E426" t="str">
            <v>SW</v>
          </cell>
          <cell r="F426" t="str">
            <v>Frozen</v>
          </cell>
          <cell r="G426">
            <v>15.3</v>
          </cell>
          <cell r="H426">
            <v>9.44</v>
          </cell>
          <cell r="I426">
            <v>144.43199999999999</v>
          </cell>
          <cell r="J426" t="str">
            <v>Right</v>
          </cell>
        </row>
        <row r="427">
          <cell r="B427" t="str">
            <v>A9-2</v>
          </cell>
          <cell r="C427" t="str">
            <v>A9-2-01</v>
          </cell>
          <cell r="D427" t="str">
            <v>Retained</v>
          </cell>
          <cell r="E427" t="str">
            <v>SW</v>
          </cell>
          <cell r="F427" t="str">
            <v>Frozen</v>
          </cell>
          <cell r="G427">
            <v>15.3</v>
          </cell>
          <cell r="H427">
            <v>9.44</v>
          </cell>
          <cell r="I427">
            <v>144.43199999999999</v>
          </cell>
          <cell r="J427" t="str">
            <v>Left</v>
          </cell>
        </row>
        <row r="428">
          <cell r="B428" t="str">
            <v>A9-3</v>
          </cell>
          <cell r="C428" t="str">
            <v>A9-3-01</v>
          </cell>
          <cell r="D428" t="str">
            <v>Retained</v>
          </cell>
          <cell r="E428" t="str">
            <v>SW</v>
          </cell>
          <cell r="F428" t="str">
            <v>Frozen</v>
          </cell>
          <cell r="G428">
            <v>15.3</v>
          </cell>
          <cell r="H428">
            <v>9.44</v>
          </cell>
          <cell r="I428">
            <v>144.43199999999999</v>
          </cell>
          <cell r="J428" t="str">
            <v>Right</v>
          </cell>
        </row>
        <row r="429">
          <cell r="B429" t="str">
            <v>A9-4</v>
          </cell>
          <cell r="C429" t="str">
            <v>A9-4-01</v>
          </cell>
          <cell r="D429" t="str">
            <v>Retained</v>
          </cell>
          <cell r="E429" t="str">
            <v>SW</v>
          </cell>
          <cell r="F429" t="str">
            <v>Frozen</v>
          </cell>
          <cell r="G429">
            <v>15.3</v>
          </cell>
          <cell r="H429">
            <v>9.44</v>
          </cell>
          <cell r="I429">
            <v>144.43199999999999</v>
          </cell>
          <cell r="J429" t="str">
            <v>Left</v>
          </cell>
        </row>
        <row r="430">
          <cell r="B430" t="str">
            <v>A9-5</v>
          </cell>
          <cell r="C430" t="str">
            <v>A9-5-01</v>
          </cell>
          <cell r="D430" t="str">
            <v>Retained</v>
          </cell>
          <cell r="E430" t="str">
            <v>SW</v>
          </cell>
          <cell r="F430" t="str">
            <v>Frozen</v>
          </cell>
          <cell r="G430">
            <v>15.3</v>
          </cell>
          <cell r="H430">
            <v>9.44</v>
          </cell>
          <cell r="I430">
            <v>144.43199999999999</v>
          </cell>
          <cell r="J430" t="str">
            <v>Right</v>
          </cell>
        </row>
        <row r="431">
          <cell r="B431" t="str">
            <v>B-30</v>
          </cell>
          <cell r="C431" t="str">
            <v>B-30-01</v>
          </cell>
          <cell r="D431" t="str">
            <v>Retained</v>
          </cell>
          <cell r="E431" t="str">
            <v>SW</v>
          </cell>
          <cell r="F431" t="str">
            <v>Frozen</v>
          </cell>
          <cell r="G431">
            <v>14</v>
          </cell>
          <cell r="H431">
            <v>7.2</v>
          </cell>
          <cell r="I431">
            <v>100.8</v>
          </cell>
          <cell r="J431" t="str">
            <v>LEFT CORNER/RIGHT CORNER</v>
          </cell>
        </row>
        <row r="432">
          <cell r="B432" t="str">
            <v>B-31</v>
          </cell>
          <cell r="C432" t="str">
            <v>B-31-01</v>
          </cell>
          <cell r="D432" t="str">
            <v>Retained</v>
          </cell>
          <cell r="E432" t="str">
            <v>SW</v>
          </cell>
          <cell r="F432" t="str">
            <v>Frozen</v>
          </cell>
          <cell r="G432">
            <v>14</v>
          </cell>
          <cell r="H432">
            <v>7.2</v>
          </cell>
          <cell r="I432">
            <v>100.8</v>
          </cell>
          <cell r="J432" t="str">
            <v>LEFT/ RIGHT</v>
          </cell>
        </row>
        <row r="433">
          <cell r="B433" t="str">
            <v>B-32</v>
          </cell>
          <cell r="C433" t="str">
            <v>B-32-01</v>
          </cell>
          <cell r="D433" t="str">
            <v>Retained</v>
          </cell>
          <cell r="E433" t="str">
            <v>SW</v>
          </cell>
          <cell r="F433" t="str">
            <v>Frozen</v>
          </cell>
          <cell r="G433">
            <v>14</v>
          </cell>
          <cell r="H433">
            <v>7.2</v>
          </cell>
          <cell r="I433">
            <v>100.8</v>
          </cell>
          <cell r="J433" t="str">
            <v>LEFT/ RIGHT</v>
          </cell>
        </row>
        <row r="434">
          <cell r="B434" t="str">
            <v>B-33</v>
          </cell>
          <cell r="C434" t="str">
            <v>B-33-01</v>
          </cell>
          <cell r="D434" t="str">
            <v>Retained</v>
          </cell>
          <cell r="E434" t="str">
            <v>SW</v>
          </cell>
          <cell r="F434" t="str">
            <v>Frozen</v>
          </cell>
          <cell r="G434">
            <v>14</v>
          </cell>
          <cell r="H434">
            <v>7.2</v>
          </cell>
          <cell r="I434">
            <v>100.8</v>
          </cell>
          <cell r="J434" t="str">
            <v>LEFT/ RIGHT</v>
          </cell>
        </row>
        <row r="435">
          <cell r="B435" t="str">
            <v>B-34</v>
          </cell>
          <cell r="C435" t="str">
            <v>B-34-01</v>
          </cell>
          <cell r="D435" t="str">
            <v>Retained</v>
          </cell>
          <cell r="E435" t="str">
            <v>SW</v>
          </cell>
          <cell r="F435" t="str">
            <v>Frozen</v>
          </cell>
          <cell r="G435">
            <v>14</v>
          </cell>
          <cell r="H435">
            <v>7.2</v>
          </cell>
          <cell r="I435">
            <v>100.8</v>
          </cell>
          <cell r="J435" t="str">
            <v>LEFT/ RIGHT</v>
          </cell>
        </row>
        <row r="436">
          <cell r="B436" t="str">
            <v>B-35</v>
          </cell>
          <cell r="C436" t="str">
            <v>B-35-01</v>
          </cell>
          <cell r="D436" t="str">
            <v>Retained</v>
          </cell>
          <cell r="E436" t="str">
            <v>SW</v>
          </cell>
          <cell r="F436" t="str">
            <v>Frozen</v>
          </cell>
          <cell r="G436">
            <v>14</v>
          </cell>
          <cell r="H436">
            <v>7.2</v>
          </cell>
          <cell r="I436">
            <v>100.8</v>
          </cell>
          <cell r="J436" t="str">
            <v>LEFT/ RIGHT</v>
          </cell>
        </row>
        <row r="437">
          <cell r="B437" t="str">
            <v>B-36</v>
          </cell>
          <cell r="C437" t="str">
            <v>B-36-01</v>
          </cell>
          <cell r="D437" t="str">
            <v>Retained</v>
          </cell>
          <cell r="E437" t="str">
            <v>SW</v>
          </cell>
          <cell r="F437" t="str">
            <v>Frozen</v>
          </cell>
          <cell r="G437">
            <v>14</v>
          </cell>
          <cell r="H437">
            <v>7.2</v>
          </cell>
          <cell r="I437">
            <v>100.8</v>
          </cell>
          <cell r="J437" t="str">
            <v>LEFT/ RIGHT</v>
          </cell>
        </row>
        <row r="438">
          <cell r="B438" t="str">
            <v>B-37</v>
          </cell>
          <cell r="C438" t="str">
            <v>B-37-01</v>
          </cell>
          <cell r="D438" t="str">
            <v>Retained</v>
          </cell>
          <cell r="E438" t="str">
            <v>SW</v>
          </cell>
          <cell r="F438" t="str">
            <v>Frozen</v>
          </cell>
          <cell r="G438">
            <v>14</v>
          </cell>
          <cell r="H438">
            <v>7.2</v>
          </cell>
          <cell r="I438">
            <v>100.8</v>
          </cell>
          <cell r="J438" t="str">
            <v>LEFT/ RIGHT</v>
          </cell>
        </row>
        <row r="439">
          <cell r="B439" t="str">
            <v>B-38</v>
          </cell>
          <cell r="C439" t="str">
            <v>B-38-01</v>
          </cell>
          <cell r="D439" t="str">
            <v>Retained</v>
          </cell>
          <cell r="E439" t="str">
            <v>SW</v>
          </cell>
          <cell r="F439" t="str">
            <v>Frozen</v>
          </cell>
          <cell r="G439">
            <v>14</v>
          </cell>
          <cell r="H439">
            <v>7.2</v>
          </cell>
          <cell r="I439">
            <v>100.8</v>
          </cell>
          <cell r="J439" t="str">
            <v>LEFT/ RIGHT</v>
          </cell>
        </row>
        <row r="440">
          <cell r="B440" t="str">
            <v>B-39</v>
          </cell>
          <cell r="C440" t="str">
            <v>B-39-01</v>
          </cell>
          <cell r="D440" t="str">
            <v>Retained</v>
          </cell>
          <cell r="E440" t="str">
            <v>SW</v>
          </cell>
          <cell r="F440" t="str">
            <v>Frozen</v>
          </cell>
          <cell r="G440">
            <v>14</v>
          </cell>
          <cell r="H440">
            <v>7.2</v>
          </cell>
          <cell r="I440">
            <v>100.8</v>
          </cell>
          <cell r="J440" t="str">
            <v>LEFT/ RIGHT</v>
          </cell>
        </row>
        <row r="441">
          <cell r="B441" t="str">
            <v>B-40</v>
          </cell>
          <cell r="C441" t="str">
            <v>B-40-01</v>
          </cell>
          <cell r="D441" t="str">
            <v>Retained</v>
          </cell>
          <cell r="E441" t="str">
            <v>SW</v>
          </cell>
          <cell r="F441" t="str">
            <v>Frozen</v>
          </cell>
          <cell r="G441">
            <v>14</v>
          </cell>
          <cell r="H441">
            <v>7.2</v>
          </cell>
          <cell r="I441">
            <v>100.8</v>
          </cell>
          <cell r="J441" t="str">
            <v>LEFT/ RIGHT</v>
          </cell>
        </row>
        <row r="442">
          <cell r="B442" t="str">
            <v>B-41</v>
          </cell>
          <cell r="C442" t="str">
            <v>B-41-01</v>
          </cell>
          <cell r="D442" t="str">
            <v>Retained</v>
          </cell>
          <cell r="E442" t="str">
            <v>SW</v>
          </cell>
          <cell r="F442" t="str">
            <v>Frozen</v>
          </cell>
          <cell r="G442">
            <v>14</v>
          </cell>
          <cell r="H442">
            <v>7.2</v>
          </cell>
          <cell r="I442">
            <v>100.8</v>
          </cell>
          <cell r="J442" t="str">
            <v>LEFT CORNER/RIGHT CORNER</v>
          </cell>
        </row>
        <row r="443">
          <cell r="B443" t="str">
            <v>B-43</v>
          </cell>
          <cell r="C443" t="str">
            <v>B-43-01</v>
          </cell>
          <cell r="D443" t="str">
            <v>Retained</v>
          </cell>
          <cell r="E443" t="str">
            <v>SW</v>
          </cell>
          <cell r="F443" t="str">
            <v>Frozen</v>
          </cell>
          <cell r="G443">
            <v>14</v>
          </cell>
          <cell r="H443">
            <v>7.2</v>
          </cell>
          <cell r="I443">
            <v>100.8</v>
          </cell>
          <cell r="J443" t="str">
            <v>LEFT/ RIGHT</v>
          </cell>
        </row>
        <row r="444">
          <cell r="B444" t="str">
            <v>B-44</v>
          </cell>
          <cell r="C444" t="str">
            <v>B-44-01</v>
          </cell>
          <cell r="D444" t="str">
            <v>Retained</v>
          </cell>
          <cell r="E444" t="str">
            <v>SW</v>
          </cell>
          <cell r="F444" t="str">
            <v>Frozen</v>
          </cell>
          <cell r="G444">
            <v>14</v>
          </cell>
          <cell r="H444">
            <v>7.2</v>
          </cell>
          <cell r="I444">
            <v>100.8</v>
          </cell>
          <cell r="J444" t="str">
            <v>LEFT/ RIGHT</v>
          </cell>
        </row>
        <row r="445">
          <cell r="B445" t="str">
            <v>B-45</v>
          </cell>
          <cell r="C445" t="str">
            <v>B-45-01</v>
          </cell>
          <cell r="D445" t="str">
            <v>Retained</v>
          </cell>
          <cell r="E445" t="str">
            <v>SW</v>
          </cell>
          <cell r="F445" t="str">
            <v>Frozen</v>
          </cell>
          <cell r="G445">
            <v>14</v>
          </cell>
          <cell r="H445">
            <v>7.2</v>
          </cell>
          <cell r="I445">
            <v>100.8</v>
          </cell>
          <cell r="J445" t="str">
            <v>LEFT/ RIGHT</v>
          </cell>
        </row>
        <row r="446">
          <cell r="B446" t="str">
            <v>B-46</v>
          </cell>
          <cell r="C446" t="str">
            <v>B-46-01</v>
          </cell>
          <cell r="D446" t="str">
            <v>Retained</v>
          </cell>
          <cell r="E446" t="str">
            <v>SW</v>
          </cell>
          <cell r="F446" t="str">
            <v>Frozen</v>
          </cell>
          <cell r="G446">
            <v>14</v>
          </cell>
          <cell r="H446">
            <v>7.2</v>
          </cell>
          <cell r="I446">
            <v>100.8</v>
          </cell>
          <cell r="J446" t="str">
            <v>LEFT/ RIGHT</v>
          </cell>
        </row>
        <row r="447">
          <cell r="B447" t="str">
            <v>B-47</v>
          </cell>
          <cell r="C447" t="str">
            <v>B-47-01</v>
          </cell>
          <cell r="D447" t="str">
            <v>Retained</v>
          </cell>
          <cell r="E447" t="str">
            <v>SW</v>
          </cell>
          <cell r="F447" t="str">
            <v>Frozen</v>
          </cell>
          <cell r="G447">
            <v>14</v>
          </cell>
          <cell r="H447">
            <v>7.2</v>
          </cell>
          <cell r="I447">
            <v>100.8</v>
          </cell>
          <cell r="J447" t="str">
            <v>LEFT/ RIGHT</v>
          </cell>
        </row>
        <row r="448">
          <cell r="B448" t="str">
            <v>B-48</v>
          </cell>
          <cell r="C448" t="str">
            <v>B-48-02</v>
          </cell>
          <cell r="D448" t="str">
            <v>Retained</v>
          </cell>
          <cell r="E448" t="str">
            <v>SW</v>
          </cell>
          <cell r="F448" t="str">
            <v>Frozen</v>
          </cell>
          <cell r="G448">
            <v>14</v>
          </cell>
          <cell r="H448">
            <v>7.2</v>
          </cell>
          <cell r="I448">
            <v>100.8</v>
          </cell>
          <cell r="J448" t="str">
            <v>LEFT/ RIGHT</v>
          </cell>
        </row>
        <row r="449">
          <cell r="B449" t="str">
            <v>B-49</v>
          </cell>
          <cell r="C449" t="str">
            <v>B-49-01</v>
          </cell>
          <cell r="D449" t="str">
            <v>Retained</v>
          </cell>
          <cell r="E449" t="str">
            <v>SW</v>
          </cell>
          <cell r="F449" t="str">
            <v>Frozen</v>
          </cell>
          <cell r="G449">
            <v>14</v>
          </cell>
          <cell r="H449">
            <v>7.2</v>
          </cell>
          <cell r="I449">
            <v>100.8</v>
          </cell>
          <cell r="J449" t="str">
            <v>LEFT/ RIGHT</v>
          </cell>
        </row>
        <row r="450">
          <cell r="B450" t="str">
            <v>B-50</v>
          </cell>
          <cell r="C450" t="str">
            <v>B-50-01</v>
          </cell>
          <cell r="D450" t="str">
            <v>Retained</v>
          </cell>
          <cell r="E450" t="str">
            <v>SW</v>
          </cell>
          <cell r="F450" t="str">
            <v>Frozen</v>
          </cell>
          <cell r="G450">
            <v>14</v>
          </cell>
          <cell r="H450">
            <v>7.2</v>
          </cell>
          <cell r="I450">
            <v>100.8</v>
          </cell>
          <cell r="J450" t="str">
            <v>LEFT/ RIGHT</v>
          </cell>
        </row>
        <row r="451">
          <cell r="B451" t="str">
            <v>B-51</v>
          </cell>
          <cell r="C451" t="str">
            <v>B-51-01</v>
          </cell>
          <cell r="D451" t="str">
            <v>Retained</v>
          </cell>
          <cell r="E451" t="str">
            <v>SW</v>
          </cell>
          <cell r="F451" t="str">
            <v>Frozen</v>
          </cell>
          <cell r="G451">
            <v>14</v>
          </cell>
          <cell r="H451">
            <v>7.2</v>
          </cell>
          <cell r="I451">
            <v>100.8</v>
          </cell>
          <cell r="J451" t="str">
            <v>LEFT/ RIGHT</v>
          </cell>
        </row>
        <row r="452">
          <cell r="B452" t="str">
            <v>B-52</v>
          </cell>
          <cell r="C452" t="str">
            <v>B-52-01</v>
          </cell>
          <cell r="D452" t="str">
            <v>Retained</v>
          </cell>
          <cell r="E452" t="str">
            <v>SW</v>
          </cell>
          <cell r="F452" t="str">
            <v>Frozen</v>
          </cell>
          <cell r="G452">
            <v>14</v>
          </cell>
          <cell r="H452">
            <v>7.2</v>
          </cell>
          <cell r="I452">
            <v>100.8</v>
          </cell>
          <cell r="J452" t="str">
            <v>LEFT/ RIGHT</v>
          </cell>
        </row>
        <row r="453">
          <cell r="B453" t="str">
            <v>B-53</v>
          </cell>
          <cell r="C453" t="str">
            <v>B-53-01</v>
          </cell>
          <cell r="D453" t="str">
            <v>Retained</v>
          </cell>
          <cell r="E453" t="str">
            <v>SW</v>
          </cell>
          <cell r="F453" t="str">
            <v>Frozen</v>
          </cell>
          <cell r="G453">
            <v>14</v>
          </cell>
          <cell r="H453">
            <v>7.2</v>
          </cell>
          <cell r="I453">
            <v>100.8</v>
          </cell>
          <cell r="J453" t="str">
            <v>LEFT/ RIGHT</v>
          </cell>
        </row>
        <row r="454">
          <cell r="B454" t="str">
            <v>B-54</v>
          </cell>
          <cell r="C454" t="str">
            <v>B-54-01</v>
          </cell>
          <cell r="D454" t="str">
            <v>Retained</v>
          </cell>
          <cell r="E454" t="str">
            <v>SW</v>
          </cell>
          <cell r="F454" t="str">
            <v>Frozen</v>
          </cell>
          <cell r="G454">
            <v>14</v>
          </cell>
          <cell r="H454">
            <v>7.2</v>
          </cell>
          <cell r="I454">
            <v>100.8</v>
          </cell>
          <cell r="J454" t="str">
            <v>LEFT CORNER/RIGHT CORNER</v>
          </cell>
        </row>
        <row r="455">
          <cell r="B455" t="str">
            <v>B-55</v>
          </cell>
          <cell r="C455" t="str">
            <v>B-55-01</v>
          </cell>
          <cell r="D455" t="str">
            <v>Retained</v>
          </cell>
          <cell r="E455" t="str">
            <v>SW</v>
          </cell>
          <cell r="F455" t="str">
            <v>Released</v>
          </cell>
          <cell r="G455">
            <v>14</v>
          </cell>
          <cell r="H455">
            <v>7.2</v>
          </cell>
          <cell r="I455">
            <v>100.8</v>
          </cell>
          <cell r="J455" t="str">
            <v>LEFT CORNER/RIGHT CORNER</v>
          </cell>
        </row>
        <row r="456">
          <cell r="B456" t="str">
            <v>B-56</v>
          </cell>
          <cell r="C456" t="str">
            <v>B-56-01</v>
          </cell>
          <cell r="D456" t="str">
            <v>Retained</v>
          </cell>
          <cell r="E456" t="str">
            <v>SW</v>
          </cell>
          <cell r="F456" t="str">
            <v>Released</v>
          </cell>
          <cell r="G456">
            <v>14</v>
          </cell>
          <cell r="H456">
            <v>7.2</v>
          </cell>
          <cell r="I456">
            <v>100.8</v>
          </cell>
          <cell r="J456" t="str">
            <v>LEFT/ RIGHT</v>
          </cell>
        </row>
        <row r="457">
          <cell r="B457" t="str">
            <v>B-57</v>
          </cell>
          <cell r="C457" t="str">
            <v>B-57-01</v>
          </cell>
          <cell r="D457" t="str">
            <v>Retained</v>
          </cell>
          <cell r="E457" t="str">
            <v>SW</v>
          </cell>
          <cell r="F457" t="str">
            <v>Released</v>
          </cell>
          <cell r="G457">
            <v>14</v>
          </cell>
          <cell r="H457">
            <v>7.2</v>
          </cell>
          <cell r="I457">
            <v>100.8</v>
          </cell>
          <cell r="J457" t="str">
            <v>LEFT/ RIGHT</v>
          </cell>
        </row>
        <row r="458">
          <cell r="B458" t="str">
            <v>B-58</v>
          </cell>
          <cell r="C458" t="str">
            <v>B-58-01</v>
          </cell>
          <cell r="D458" t="str">
            <v>Retained</v>
          </cell>
          <cell r="E458" t="str">
            <v>SW</v>
          </cell>
          <cell r="F458" t="str">
            <v>Released</v>
          </cell>
          <cell r="G458">
            <v>14</v>
          </cell>
          <cell r="H458">
            <v>7.2</v>
          </cell>
          <cell r="I458">
            <v>100.8</v>
          </cell>
          <cell r="J458" t="str">
            <v>LEFT/ RIGHT</v>
          </cell>
        </row>
        <row r="459">
          <cell r="B459" t="str">
            <v>B-59</v>
          </cell>
          <cell r="C459" t="str">
            <v>B-59-01</v>
          </cell>
          <cell r="D459" t="str">
            <v>Retained</v>
          </cell>
          <cell r="E459" t="str">
            <v>SW</v>
          </cell>
          <cell r="F459" t="str">
            <v>Released</v>
          </cell>
          <cell r="G459">
            <v>14</v>
          </cell>
          <cell r="H459">
            <v>7.2</v>
          </cell>
          <cell r="I459">
            <v>100.8</v>
          </cell>
          <cell r="J459" t="str">
            <v>LEFT/ RIGHT</v>
          </cell>
        </row>
        <row r="460">
          <cell r="B460" t="str">
            <v>B-60</v>
          </cell>
          <cell r="C460" t="str">
            <v>B-60-01</v>
          </cell>
          <cell r="D460" t="str">
            <v>Retained</v>
          </cell>
          <cell r="E460" t="str">
            <v>SW</v>
          </cell>
          <cell r="F460" t="str">
            <v>Released</v>
          </cell>
          <cell r="G460">
            <v>14</v>
          </cell>
          <cell r="H460">
            <v>7.2</v>
          </cell>
          <cell r="I460">
            <v>100.8</v>
          </cell>
          <cell r="J460" t="str">
            <v>LEFT/ RIGHT</v>
          </cell>
        </row>
        <row r="461">
          <cell r="B461" t="str">
            <v>B-61</v>
          </cell>
          <cell r="C461" t="str">
            <v>B-61-01</v>
          </cell>
          <cell r="D461" t="str">
            <v>Retained</v>
          </cell>
          <cell r="E461" t="str">
            <v>SW</v>
          </cell>
          <cell r="F461" t="str">
            <v>Released</v>
          </cell>
          <cell r="G461">
            <v>14</v>
          </cell>
          <cell r="H461">
            <v>7.2</v>
          </cell>
          <cell r="I461">
            <v>100.8</v>
          </cell>
          <cell r="J461" t="str">
            <v>LEFT/ RIGHT</v>
          </cell>
        </row>
        <row r="462">
          <cell r="B462" t="str">
            <v>B-62</v>
          </cell>
          <cell r="C462" t="str">
            <v>B-62-01</v>
          </cell>
          <cell r="D462" t="str">
            <v>Retained</v>
          </cell>
          <cell r="E462" t="str">
            <v>SW</v>
          </cell>
          <cell r="F462" t="str">
            <v>Released</v>
          </cell>
          <cell r="G462">
            <v>14</v>
          </cell>
          <cell r="H462">
            <v>7.2</v>
          </cell>
          <cell r="I462">
            <v>100.8</v>
          </cell>
          <cell r="J462" t="str">
            <v>LEFT/ RIGHT</v>
          </cell>
        </row>
        <row r="463">
          <cell r="B463" t="str">
            <v>B-63</v>
          </cell>
          <cell r="C463" t="str">
            <v>B-63-01</v>
          </cell>
          <cell r="D463" t="str">
            <v>Retained</v>
          </cell>
          <cell r="E463" t="str">
            <v>SW</v>
          </cell>
          <cell r="F463" t="str">
            <v>Released</v>
          </cell>
          <cell r="G463">
            <v>14</v>
          </cell>
          <cell r="H463">
            <v>7.2</v>
          </cell>
          <cell r="I463">
            <v>100.8</v>
          </cell>
          <cell r="J463" t="str">
            <v>LEFT/ RIGHT</v>
          </cell>
        </row>
        <row r="464">
          <cell r="B464" t="str">
            <v>B-64</v>
          </cell>
          <cell r="C464" t="str">
            <v>B-64-01</v>
          </cell>
          <cell r="D464" t="str">
            <v>Retained</v>
          </cell>
          <cell r="E464" t="str">
            <v>SW</v>
          </cell>
          <cell r="F464" t="str">
            <v>Released</v>
          </cell>
          <cell r="G464">
            <v>14</v>
          </cell>
          <cell r="H464">
            <v>7.2</v>
          </cell>
          <cell r="I464">
            <v>100.8</v>
          </cell>
          <cell r="J464" t="str">
            <v>LEFT CORNER/RIGHT CORNER</v>
          </cell>
        </row>
        <row r="465">
          <cell r="B465" t="str">
            <v>B-65</v>
          </cell>
          <cell r="C465" t="str">
            <v>B-65-01</v>
          </cell>
          <cell r="D465" t="str">
            <v>Retained</v>
          </cell>
          <cell r="E465" t="str">
            <v>SW</v>
          </cell>
          <cell r="F465" t="str">
            <v>Released</v>
          </cell>
          <cell r="G465">
            <v>14</v>
          </cell>
          <cell r="H465">
            <v>7.2</v>
          </cell>
          <cell r="I465">
            <v>100.8</v>
          </cell>
          <cell r="J465" t="str">
            <v>LEFT CORNER/RIGHT CORNER</v>
          </cell>
        </row>
        <row r="466">
          <cell r="B466" t="str">
            <v>B-66</v>
          </cell>
          <cell r="C466" t="str">
            <v>B-66-01</v>
          </cell>
          <cell r="D466" t="str">
            <v>Retained</v>
          </cell>
          <cell r="E466" t="str">
            <v>SW</v>
          </cell>
          <cell r="F466" t="str">
            <v>Released</v>
          </cell>
          <cell r="G466">
            <v>14</v>
          </cell>
          <cell r="H466">
            <v>7.2</v>
          </cell>
          <cell r="I466">
            <v>100.8</v>
          </cell>
          <cell r="J466" t="str">
            <v>LEFT/ RIGHT</v>
          </cell>
        </row>
        <row r="467">
          <cell r="B467" t="str">
            <v>B-67</v>
          </cell>
          <cell r="C467" t="str">
            <v>B-67-01</v>
          </cell>
          <cell r="D467" t="str">
            <v>Retained</v>
          </cell>
          <cell r="E467" t="str">
            <v>SW</v>
          </cell>
          <cell r="F467" t="str">
            <v>Released</v>
          </cell>
          <cell r="G467">
            <v>14</v>
          </cell>
          <cell r="H467">
            <v>7.2</v>
          </cell>
          <cell r="I467">
            <v>100.8</v>
          </cell>
          <cell r="J467" t="str">
            <v>LEFT/ RIGHT</v>
          </cell>
        </row>
        <row r="468">
          <cell r="B468" t="str">
            <v>B-68</v>
          </cell>
          <cell r="C468" t="str">
            <v>B-68-01</v>
          </cell>
          <cell r="D468" t="str">
            <v>Retained</v>
          </cell>
          <cell r="E468" t="str">
            <v>SW</v>
          </cell>
          <cell r="F468" t="str">
            <v>Released</v>
          </cell>
          <cell r="G468">
            <v>14</v>
          </cell>
          <cell r="H468">
            <v>7.2</v>
          </cell>
          <cell r="I468">
            <v>100.8</v>
          </cell>
          <cell r="J468" t="str">
            <v>LEFT/ RIGHT</v>
          </cell>
        </row>
        <row r="469">
          <cell r="B469" t="str">
            <v>B-69</v>
          </cell>
          <cell r="C469" t="str">
            <v>B-69-01</v>
          </cell>
          <cell r="D469" t="str">
            <v>Retained</v>
          </cell>
          <cell r="E469" t="str">
            <v>SW</v>
          </cell>
          <cell r="F469" t="str">
            <v>Released</v>
          </cell>
          <cell r="G469">
            <v>14</v>
          </cell>
          <cell r="H469">
            <v>7.2</v>
          </cell>
          <cell r="I469">
            <v>100.8</v>
          </cell>
          <cell r="J469" t="str">
            <v>LEFT/ RIGHT</v>
          </cell>
        </row>
        <row r="470">
          <cell r="B470" t="str">
            <v>B-70</v>
          </cell>
          <cell r="C470" t="str">
            <v>B-70-01</v>
          </cell>
          <cell r="D470" t="str">
            <v>Retained</v>
          </cell>
          <cell r="E470" t="str">
            <v>SW</v>
          </cell>
          <cell r="F470" t="str">
            <v>Released</v>
          </cell>
          <cell r="G470">
            <v>14</v>
          </cell>
          <cell r="H470">
            <v>7.2</v>
          </cell>
          <cell r="I470">
            <v>100.8</v>
          </cell>
          <cell r="J470" t="str">
            <v>LEFT/ RIGHT</v>
          </cell>
        </row>
        <row r="471">
          <cell r="B471" t="str">
            <v>B-71</v>
          </cell>
          <cell r="C471" t="str">
            <v>B-71-01</v>
          </cell>
          <cell r="D471" t="str">
            <v>Retained</v>
          </cell>
          <cell r="E471" t="str">
            <v>SW</v>
          </cell>
          <cell r="F471" t="str">
            <v>Released</v>
          </cell>
          <cell r="G471">
            <v>14</v>
          </cell>
          <cell r="H471">
            <v>7.2</v>
          </cell>
          <cell r="I471">
            <v>100.8</v>
          </cell>
          <cell r="J471" t="str">
            <v>LEFT/ RIGHT</v>
          </cell>
        </row>
        <row r="472">
          <cell r="B472" t="str">
            <v>B-72</v>
          </cell>
          <cell r="C472" t="str">
            <v>B-72-01</v>
          </cell>
          <cell r="D472" t="str">
            <v>Retained</v>
          </cell>
          <cell r="E472" t="str">
            <v>SW</v>
          </cell>
          <cell r="F472" t="str">
            <v>Released</v>
          </cell>
          <cell r="G472">
            <v>14</v>
          </cell>
          <cell r="H472">
            <v>7.2</v>
          </cell>
          <cell r="I472">
            <v>100.8</v>
          </cell>
          <cell r="J472" t="str">
            <v>LEFT/ RIGHT</v>
          </cell>
        </row>
        <row r="473">
          <cell r="B473" t="str">
            <v>B-73</v>
          </cell>
          <cell r="C473" t="str">
            <v>B-73-01</v>
          </cell>
          <cell r="D473" t="str">
            <v>Retained</v>
          </cell>
          <cell r="E473" t="str">
            <v>SW</v>
          </cell>
          <cell r="F473" t="str">
            <v>Released</v>
          </cell>
          <cell r="G473">
            <v>14</v>
          </cell>
          <cell r="H473">
            <v>7.2</v>
          </cell>
          <cell r="I473">
            <v>100.8</v>
          </cell>
          <cell r="J473" t="str">
            <v>LEFT/ RIGHT</v>
          </cell>
        </row>
        <row r="474">
          <cell r="B474" t="str">
            <v>B-74</v>
          </cell>
          <cell r="C474" t="str">
            <v>B-74-01</v>
          </cell>
          <cell r="D474" t="str">
            <v>Retained</v>
          </cell>
          <cell r="E474" t="str">
            <v>SW</v>
          </cell>
          <cell r="F474" t="str">
            <v>Released</v>
          </cell>
          <cell r="G474">
            <v>14</v>
          </cell>
          <cell r="H474">
            <v>7.2</v>
          </cell>
          <cell r="I474">
            <v>100.8</v>
          </cell>
          <cell r="J474" t="str">
            <v>LEFT/ RIGHT</v>
          </cell>
        </row>
        <row r="475">
          <cell r="B475" t="str">
            <v>B-75</v>
          </cell>
          <cell r="C475" t="str">
            <v>B-75-01</v>
          </cell>
          <cell r="D475" t="str">
            <v>Retained</v>
          </cell>
          <cell r="E475" t="str">
            <v>SW</v>
          </cell>
          <cell r="F475" t="str">
            <v>Released</v>
          </cell>
          <cell r="G475">
            <v>14</v>
          </cell>
          <cell r="H475">
            <v>7.2</v>
          </cell>
          <cell r="I475">
            <v>100.8</v>
          </cell>
          <cell r="J475" t="str">
            <v>LEFT/ RIGHT</v>
          </cell>
        </row>
        <row r="476">
          <cell r="B476" t="str">
            <v>B-76</v>
          </cell>
          <cell r="C476" t="str">
            <v>B-76-01</v>
          </cell>
          <cell r="D476" t="str">
            <v>Retained</v>
          </cell>
          <cell r="E476" t="str">
            <v>SW</v>
          </cell>
          <cell r="F476" t="str">
            <v>Released</v>
          </cell>
          <cell r="G476">
            <v>14</v>
          </cell>
          <cell r="H476">
            <v>7.2</v>
          </cell>
          <cell r="I476">
            <v>100.8</v>
          </cell>
          <cell r="J476" t="str">
            <v>LEFT/ RIGHT</v>
          </cell>
        </row>
        <row r="477">
          <cell r="B477" t="str">
            <v>B-77</v>
          </cell>
          <cell r="C477" t="str">
            <v>B-77-01</v>
          </cell>
          <cell r="D477" t="str">
            <v>Retained</v>
          </cell>
          <cell r="E477" t="str">
            <v>SW</v>
          </cell>
          <cell r="F477" t="str">
            <v>Released</v>
          </cell>
          <cell r="G477">
            <v>14</v>
          </cell>
          <cell r="H477">
            <v>7.2</v>
          </cell>
          <cell r="I477">
            <v>100.8</v>
          </cell>
          <cell r="J477" t="str">
            <v>LEFT/ RIGHT</v>
          </cell>
        </row>
        <row r="478">
          <cell r="B478" t="str">
            <v>B-78</v>
          </cell>
          <cell r="C478" t="str">
            <v>B-78-01</v>
          </cell>
          <cell r="D478" t="str">
            <v>Retained</v>
          </cell>
          <cell r="E478" t="str">
            <v>SW</v>
          </cell>
          <cell r="F478" t="str">
            <v>Released</v>
          </cell>
          <cell r="G478">
            <v>14</v>
          </cell>
          <cell r="H478">
            <v>7.2</v>
          </cell>
          <cell r="I478">
            <v>100.8</v>
          </cell>
          <cell r="J478" t="str">
            <v>LEFT/ RIGHT</v>
          </cell>
        </row>
        <row r="479">
          <cell r="B479" t="str">
            <v>B-79</v>
          </cell>
          <cell r="C479" t="str">
            <v>B-79-01</v>
          </cell>
          <cell r="D479" t="str">
            <v>Retained</v>
          </cell>
          <cell r="E479" t="str">
            <v>SW</v>
          </cell>
          <cell r="F479" t="str">
            <v>Released</v>
          </cell>
          <cell r="G479">
            <v>14</v>
          </cell>
          <cell r="H479">
            <v>7.2</v>
          </cell>
          <cell r="I479">
            <v>100.8</v>
          </cell>
          <cell r="J479" t="str">
            <v>LEFT/ RIGHT</v>
          </cell>
        </row>
        <row r="480">
          <cell r="B480" t="str">
            <v>B-80</v>
          </cell>
          <cell r="C480" t="str">
            <v>B-80-01</v>
          </cell>
          <cell r="D480" t="str">
            <v>Retained</v>
          </cell>
          <cell r="E480" t="str">
            <v>SW</v>
          </cell>
          <cell r="F480" t="str">
            <v>Released</v>
          </cell>
          <cell r="G480">
            <v>14</v>
          </cell>
          <cell r="H480">
            <v>7.2</v>
          </cell>
          <cell r="I480">
            <v>100.8</v>
          </cell>
          <cell r="J480" t="str">
            <v>LEFT/ RIGHT</v>
          </cell>
        </row>
        <row r="481">
          <cell r="B481" t="str">
            <v>B-81</v>
          </cell>
          <cell r="C481" t="str">
            <v>B-81-01</v>
          </cell>
          <cell r="D481" t="str">
            <v>Retained</v>
          </cell>
          <cell r="E481" t="str">
            <v>SW</v>
          </cell>
          <cell r="F481" t="str">
            <v>Released</v>
          </cell>
          <cell r="G481">
            <v>14</v>
          </cell>
          <cell r="H481">
            <v>7.2</v>
          </cell>
          <cell r="I481">
            <v>100.8</v>
          </cell>
          <cell r="J481" t="str">
            <v>LEFT/ RIGHT</v>
          </cell>
        </row>
        <row r="482">
          <cell r="B482" t="str">
            <v>B-82</v>
          </cell>
          <cell r="C482" t="str">
            <v>B-82-01</v>
          </cell>
          <cell r="D482" t="str">
            <v>Retained</v>
          </cell>
          <cell r="E482" t="str">
            <v>SW</v>
          </cell>
          <cell r="F482" t="str">
            <v>Released</v>
          </cell>
          <cell r="G482">
            <v>14</v>
          </cell>
          <cell r="H482">
            <v>7.2</v>
          </cell>
          <cell r="I482">
            <v>100.8</v>
          </cell>
          <cell r="J482" t="str">
            <v>LEFT/ RIGHT</v>
          </cell>
        </row>
        <row r="483">
          <cell r="B483" t="str">
            <v>B-83</v>
          </cell>
          <cell r="C483" t="str">
            <v>B-83-01</v>
          </cell>
          <cell r="D483" t="str">
            <v>Retained</v>
          </cell>
          <cell r="E483" t="str">
            <v>SW</v>
          </cell>
          <cell r="F483" t="str">
            <v>Released</v>
          </cell>
          <cell r="G483">
            <v>14</v>
          </cell>
          <cell r="H483">
            <v>7.2</v>
          </cell>
          <cell r="I483">
            <v>100.8</v>
          </cell>
          <cell r="J483" t="str">
            <v>LEFT/ RIGHT</v>
          </cell>
        </row>
        <row r="484">
          <cell r="B484" t="str">
            <v>B-84</v>
          </cell>
          <cell r="C484" t="str">
            <v>B-84-01</v>
          </cell>
          <cell r="D484" t="str">
            <v>Retained</v>
          </cell>
          <cell r="E484" t="str">
            <v>SW</v>
          </cell>
          <cell r="F484" t="str">
            <v>Released</v>
          </cell>
          <cell r="G484">
            <v>14</v>
          </cell>
          <cell r="H484">
            <v>7.2</v>
          </cell>
          <cell r="I484">
            <v>100.8</v>
          </cell>
          <cell r="J484" t="str">
            <v>LEFT/ RIGHT</v>
          </cell>
        </row>
        <row r="485">
          <cell r="B485" t="str">
            <v>B-85</v>
          </cell>
          <cell r="C485" t="str">
            <v>B-85-01</v>
          </cell>
          <cell r="D485" t="str">
            <v>Retained</v>
          </cell>
          <cell r="E485" t="str">
            <v>SW</v>
          </cell>
          <cell r="F485" t="str">
            <v>Released</v>
          </cell>
          <cell r="G485">
            <v>14</v>
          </cell>
          <cell r="H485">
            <v>7.2</v>
          </cell>
          <cell r="I485">
            <v>100.8</v>
          </cell>
          <cell r="J485" t="str">
            <v>LEFT/ RIGHT</v>
          </cell>
        </row>
        <row r="486">
          <cell r="B486" t="str">
            <v>B-86</v>
          </cell>
          <cell r="C486" t="str">
            <v>B-86-01</v>
          </cell>
          <cell r="D486" t="str">
            <v>Retained</v>
          </cell>
          <cell r="E486" t="str">
            <v>SW</v>
          </cell>
          <cell r="F486" t="str">
            <v>Released</v>
          </cell>
          <cell r="G486">
            <v>14</v>
          </cell>
          <cell r="H486">
            <v>7.2</v>
          </cell>
          <cell r="I486">
            <v>100.8</v>
          </cell>
          <cell r="J486" t="str">
            <v>LEFT/ RIGHT</v>
          </cell>
        </row>
        <row r="487">
          <cell r="B487" t="str">
            <v>B-87</v>
          </cell>
          <cell r="C487" t="str">
            <v>B-87-01</v>
          </cell>
          <cell r="D487" t="str">
            <v>Retained</v>
          </cell>
          <cell r="E487" t="str">
            <v>SW</v>
          </cell>
          <cell r="F487" t="str">
            <v>Released</v>
          </cell>
          <cell r="G487">
            <v>14</v>
          </cell>
          <cell r="H487">
            <v>7.2</v>
          </cell>
          <cell r="I487">
            <v>100.8</v>
          </cell>
          <cell r="J487" t="str">
            <v>LEFT/ RIGHT</v>
          </cell>
        </row>
        <row r="488">
          <cell r="B488" t="str">
            <v>B-88</v>
          </cell>
          <cell r="C488" t="str">
            <v>B-88-01</v>
          </cell>
          <cell r="D488" t="str">
            <v>Retained</v>
          </cell>
          <cell r="E488" t="str">
            <v>SW</v>
          </cell>
          <cell r="F488" t="str">
            <v>Released</v>
          </cell>
          <cell r="G488">
            <v>14</v>
          </cell>
          <cell r="H488">
            <v>7.2</v>
          </cell>
          <cell r="I488">
            <v>100.8</v>
          </cell>
          <cell r="J488" t="str">
            <v>LEFT/ RIGHT</v>
          </cell>
        </row>
        <row r="489">
          <cell r="B489" t="str">
            <v>B-89</v>
          </cell>
          <cell r="C489" t="str">
            <v>B-89-01</v>
          </cell>
          <cell r="D489" t="str">
            <v>Retained</v>
          </cell>
          <cell r="E489" t="str">
            <v>SW</v>
          </cell>
          <cell r="F489" t="str">
            <v>Released</v>
          </cell>
          <cell r="G489">
            <v>14</v>
          </cell>
          <cell r="H489">
            <v>7.2</v>
          </cell>
          <cell r="I489">
            <v>100.8</v>
          </cell>
          <cell r="J489" t="str">
            <v>LEFT/ RIGHT</v>
          </cell>
        </row>
        <row r="490">
          <cell r="B490" t="str">
            <v>B-90</v>
          </cell>
          <cell r="C490" t="str">
            <v>B-90-01</v>
          </cell>
          <cell r="D490" t="str">
            <v>Retained</v>
          </cell>
          <cell r="E490" t="str">
            <v>SW</v>
          </cell>
          <cell r="F490" t="str">
            <v>Released</v>
          </cell>
          <cell r="G490">
            <v>14</v>
          </cell>
          <cell r="H490">
            <v>7.2</v>
          </cell>
          <cell r="I490">
            <v>100.8</v>
          </cell>
          <cell r="J490" t="str">
            <v>LEFT/ RIGHT</v>
          </cell>
        </row>
        <row r="491">
          <cell r="B491" t="str">
            <v>B-91</v>
          </cell>
          <cell r="C491" t="str">
            <v>B-91-01</v>
          </cell>
          <cell r="D491" t="str">
            <v>Retained</v>
          </cell>
          <cell r="E491" t="str">
            <v>SW</v>
          </cell>
          <cell r="F491" t="str">
            <v>Released</v>
          </cell>
          <cell r="G491">
            <v>14</v>
          </cell>
          <cell r="H491">
            <v>7.2</v>
          </cell>
          <cell r="I491">
            <v>100.8</v>
          </cell>
          <cell r="J491" t="str">
            <v>LEFT/ RIGHT</v>
          </cell>
        </row>
        <row r="492">
          <cell r="B492" t="str">
            <v>B-92</v>
          </cell>
          <cell r="C492" t="str">
            <v>B-92-01</v>
          </cell>
          <cell r="D492" t="str">
            <v>Retained</v>
          </cell>
          <cell r="E492" t="str">
            <v>SW</v>
          </cell>
          <cell r="F492" t="str">
            <v>Released</v>
          </cell>
          <cell r="G492">
            <v>14</v>
          </cell>
          <cell r="H492">
            <v>7.2</v>
          </cell>
          <cell r="I492">
            <v>100.8</v>
          </cell>
          <cell r="J492" t="str">
            <v>LEFT/ RIGHT</v>
          </cell>
        </row>
        <row r="493">
          <cell r="B493" t="str">
            <v>B-93</v>
          </cell>
          <cell r="C493" t="str">
            <v>B-93-01</v>
          </cell>
          <cell r="D493" t="str">
            <v>Retained</v>
          </cell>
          <cell r="E493" t="str">
            <v>SW</v>
          </cell>
          <cell r="F493" t="str">
            <v>Released</v>
          </cell>
          <cell r="G493">
            <v>14</v>
          </cell>
          <cell r="H493">
            <v>7.2</v>
          </cell>
          <cell r="I493">
            <v>100.8</v>
          </cell>
          <cell r="J493" t="str">
            <v>LEFT/ RIGHT</v>
          </cell>
        </row>
        <row r="494">
          <cell r="B494" t="str">
            <v>B-94</v>
          </cell>
          <cell r="C494" t="str">
            <v>B-94-01</v>
          </cell>
          <cell r="D494" t="str">
            <v>Retained</v>
          </cell>
          <cell r="E494" t="str">
            <v>SW</v>
          </cell>
          <cell r="F494" t="str">
            <v>Released</v>
          </cell>
          <cell r="G494">
            <v>14</v>
          </cell>
          <cell r="H494">
            <v>7.2</v>
          </cell>
          <cell r="I494">
            <v>100.8</v>
          </cell>
          <cell r="J494" t="str">
            <v>LEFT/ RIGHT</v>
          </cell>
        </row>
        <row r="495">
          <cell r="B495" t="str">
            <v>B-95</v>
          </cell>
          <cell r="C495" t="str">
            <v>B-95-01</v>
          </cell>
          <cell r="D495" t="str">
            <v>Retained</v>
          </cell>
          <cell r="E495" t="str">
            <v>SW</v>
          </cell>
          <cell r="F495" t="str">
            <v>Released</v>
          </cell>
          <cell r="G495">
            <v>14</v>
          </cell>
          <cell r="H495">
            <v>7.2</v>
          </cell>
          <cell r="I495">
            <v>100.8</v>
          </cell>
          <cell r="J495" t="str">
            <v>LEFT/ RIGHT</v>
          </cell>
        </row>
        <row r="496">
          <cell r="B496" t="str">
            <v>B-96</v>
          </cell>
          <cell r="C496" t="str">
            <v>B-96-01</v>
          </cell>
          <cell r="D496" t="str">
            <v>Retained</v>
          </cell>
          <cell r="E496" t="str">
            <v>SW</v>
          </cell>
          <cell r="F496" t="str">
            <v>Released</v>
          </cell>
          <cell r="G496">
            <v>14</v>
          </cell>
          <cell r="H496">
            <v>7.2</v>
          </cell>
          <cell r="I496">
            <v>100.8</v>
          </cell>
          <cell r="J496" t="str">
            <v>LEFT/ RIGHT</v>
          </cell>
        </row>
        <row r="497">
          <cell r="B497" t="str">
            <v>B-97</v>
          </cell>
          <cell r="C497" t="str">
            <v>B-97-01</v>
          </cell>
          <cell r="D497" t="str">
            <v>Retained</v>
          </cell>
          <cell r="E497" t="str">
            <v>SW</v>
          </cell>
          <cell r="F497" t="str">
            <v>Released</v>
          </cell>
          <cell r="G497">
            <v>14</v>
          </cell>
          <cell r="H497">
            <v>7.2</v>
          </cell>
          <cell r="I497">
            <v>100.8</v>
          </cell>
          <cell r="J497" t="str">
            <v>LEFT/ RIGHT</v>
          </cell>
        </row>
        <row r="498">
          <cell r="B498" t="str">
            <v>B-98</v>
          </cell>
          <cell r="C498" t="str">
            <v>B-98-01</v>
          </cell>
          <cell r="D498" t="str">
            <v>Retained</v>
          </cell>
          <cell r="E498" t="str">
            <v>SW</v>
          </cell>
          <cell r="F498" t="str">
            <v>Released</v>
          </cell>
          <cell r="G498">
            <v>14</v>
          </cell>
          <cell r="H498">
            <v>7.2</v>
          </cell>
          <cell r="I498">
            <v>100.8</v>
          </cell>
          <cell r="J498" t="str">
            <v>LEFT/ RIGHT</v>
          </cell>
        </row>
        <row r="499">
          <cell r="B499" t="str">
            <v>B-99</v>
          </cell>
          <cell r="C499" t="str">
            <v>B-99-01</v>
          </cell>
          <cell r="D499" t="str">
            <v>Retained</v>
          </cell>
          <cell r="E499" t="str">
            <v>SW</v>
          </cell>
          <cell r="F499" t="str">
            <v>Released</v>
          </cell>
          <cell r="G499">
            <v>14</v>
          </cell>
          <cell r="H499">
            <v>7.2</v>
          </cell>
          <cell r="I499">
            <v>100.8</v>
          </cell>
          <cell r="J499" t="str">
            <v>LEFT/ RIGHT</v>
          </cell>
        </row>
        <row r="500">
          <cell r="B500" t="str">
            <v>B-100</v>
          </cell>
          <cell r="C500" t="str">
            <v>B-100-01</v>
          </cell>
          <cell r="D500" t="str">
            <v>Retained</v>
          </cell>
          <cell r="E500" t="str">
            <v>SW</v>
          </cell>
          <cell r="F500" t="str">
            <v>Released</v>
          </cell>
          <cell r="G500">
            <v>14</v>
          </cell>
          <cell r="H500">
            <v>7.2</v>
          </cell>
          <cell r="I500">
            <v>100.8</v>
          </cell>
          <cell r="J500" t="str">
            <v>LEFT CORNER/RIGHT CORNER</v>
          </cell>
        </row>
        <row r="501">
          <cell r="B501" t="str">
            <v>B-101</v>
          </cell>
          <cell r="C501" t="str">
            <v>B-101-01</v>
          </cell>
          <cell r="D501" t="str">
            <v>Retained</v>
          </cell>
          <cell r="E501" t="str">
            <v>SW</v>
          </cell>
          <cell r="F501" t="str">
            <v>Released</v>
          </cell>
          <cell r="G501">
            <v>14</v>
          </cell>
          <cell r="H501">
            <v>7.2</v>
          </cell>
          <cell r="I501">
            <v>100.8</v>
          </cell>
          <cell r="J501" t="str">
            <v>LEFT CORNER/RIGHT CORNER</v>
          </cell>
        </row>
        <row r="502">
          <cell r="B502" t="str">
            <v>B-102</v>
          </cell>
          <cell r="C502" t="str">
            <v>B-102-01</v>
          </cell>
          <cell r="D502" t="str">
            <v>Retained</v>
          </cell>
          <cell r="E502" t="str">
            <v>SW</v>
          </cell>
          <cell r="F502" t="str">
            <v>Released</v>
          </cell>
          <cell r="G502">
            <v>14</v>
          </cell>
          <cell r="H502">
            <v>7.2</v>
          </cell>
          <cell r="I502">
            <v>100.8</v>
          </cell>
          <cell r="J502" t="str">
            <v>LEFT/ RIGHT</v>
          </cell>
        </row>
        <row r="503">
          <cell r="B503" t="str">
            <v>B-103</v>
          </cell>
          <cell r="C503" t="str">
            <v>B-103-01</v>
          </cell>
          <cell r="D503" t="str">
            <v>Retained</v>
          </cell>
          <cell r="E503" t="str">
            <v>SW</v>
          </cell>
          <cell r="F503" t="str">
            <v>Released</v>
          </cell>
          <cell r="G503">
            <v>14</v>
          </cell>
          <cell r="H503">
            <v>7.2</v>
          </cell>
          <cell r="I503">
            <v>100.8</v>
          </cell>
          <cell r="J503" t="str">
            <v>LEFT/ RIGHT</v>
          </cell>
        </row>
        <row r="504">
          <cell r="B504" t="str">
            <v>B-104</v>
          </cell>
          <cell r="C504" t="str">
            <v>B-104-01</v>
          </cell>
          <cell r="D504" t="str">
            <v>Retained</v>
          </cell>
          <cell r="E504" t="str">
            <v>SW</v>
          </cell>
          <cell r="F504" t="str">
            <v>Released</v>
          </cell>
          <cell r="G504">
            <v>14</v>
          </cell>
          <cell r="H504">
            <v>7.2</v>
          </cell>
          <cell r="I504">
            <v>100.8</v>
          </cell>
          <cell r="J504" t="str">
            <v>LEFT/ RIGHT</v>
          </cell>
        </row>
        <row r="505">
          <cell r="B505" t="str">
            <v>B-105</v>
          </cell>
          <cell r="C505" t="str">
            <v>B-105-01</v>
          </cell>
          <cell r="D505" t="str">
            <v>Retained</v>
          </cell>
          <cell r="E505" t="str">
            <v>SW</v>
          </cell>
          <cell r="F505" t="str">
            <v>Released</v>
          </cell>
          <cell r="G505">
            <v>14</v>
          </cell>
          <cell r="H505">
            <v>7.2</v>
          </cell>
          <cell r="I505">
            <v>100.8</v>
          </cell>
          <cell r="J505" t="str">
            <v>LEFT/ RIGHT</v>
          </cell>
        </row>
        <row r="506">
          <cell r="B506" t="str">
            <v>B-106</v>
          </cell>
          <cell r="C506" t="str">
            <v>B-106-01</v>
          </cell>
          <cell r="D506" t="str">
            <v>Retained</v>
          </cell>
          <cell r="E506" t="str">
            <v>SW</v>
          </cell>
          <cell r="F506" t="str">
            <v>Released</v>
          </cell>
          <cell r="G506">
            <v>14</v>
          </cell>
          <cell r="H506">
            <v>7.2</v>
          </cell>
          <cell r="I506">
            <v>100.8</v>
          </cell>
          <cell r="J506" t="str">
            <v>LEFT/ RIGHT</v>
          </cell>
        </row>
        <row r="507">
          <cell r="B507" t="str">
            <v>B-107</v>
          </cell>
          <cell r="C507" t="str">
            <v>B-107-01</v>
          </cell>
          <cell r="D507" t="str">
            <v>Retained</v>
          </cell>
          <cell r="E507" t="str">
            <v>SW</v>
          </cell>
          <cell r="F507" t="str">
            <v>Released</v>
          </cell>
          <cell r="G507">
            <v>14</v>
          </cell>
          <cell r="H507">
            <v>7.2</v>
          </cell>
          <cell r="I507">
            <v>100.8</v>
          </cell>
          <cell r="J507" t="str">
            <v>LEFT/ RIGHT</v>
          </cell>
        </row>
        <row r="508">
          <cell r="B508" t="str">
            <v>B-108</v>
          </cell>
          <cell r="C508" t="str">
            <v>B-108-01</v>
          </cell>
          <cell r="D508" t="str">
            <v>Retained</v>
          </cell>
          <cell r="E508" t="str">
            <v>SW</v>
          </cell>
          <cell r="F508" t="str">
            <v>Released</v>
          </cell>
          <cell r="G508">
            <v>14</v>
          </cell>
          <cell r="H508">
            <v>7.2</v>
          </cell>
          <cell r="I508">
            <v>100.8</v>
          </cell>
          <cell r="J508" t="str">
            <v>LEFT/ RIGHT</v>
          </cell>
        </row>
        <row r="509">
          <cell r="B509" t="str">
            <v>B-109</v>
          </cell>
          <cell r="C509" t="str">
            <v>B-109-01</v>
          </cell>
          <cell r="D509" t="str">
            <v>Retained</v>
          </cell>
          <cell r="E509" t="str">
            <v>SW</v>
          </cell>
          <cell r="F509" t="str">
            <v>Released</v>
          </cell>
          <cell r="G509">
            <v>14</v>
          </cell>
          <cell r="H509">
            <v>7.2</v>
          </cell>
          <cell r="I509">
            <v>100.8</v>
          </cell>
          <cell r="J509" t="str">
            <v>LEFT/ RIGHT</v>
          </cell>
        </row>
        <row r="510">
          <cell r="B510" t="str">
            <v>B-110</v>
          </cell>
          <cell r="C510" t="str">
            <v>B-110-01</v>
          </cell>
          <cell r="D510" t="str">
            <v>Retained</v>
          </cell>
          <cell r="E510" t="str">
            <v>SW</v>
          </cell>
          <cell r="F510" t="str">
            <v>Released</v>
          </cell>
          <cell r="G510">
            <v>14</v>
          </cell>
          <cell r="H510">
            <v>7.2</v>
          </cell>
          <cell r="I510">
            <v>100.8</v>
          </cell>
          <cell r="J510" t="str">
            <v>LEFT/ RIGHT</v>
          </cell>
        </row>
        <row r="511">
          <cell r="B511" t="str">
            <v>B-111</v>
          </cell>
          <cell r="C511" t="str">
            <v>B-111-01</v>
          </cell>
          <cell r="D511" t="str">
            <v>Retained</v>
          </cell>
          <cell r="E511" t="str">
            <v>SW</v>
          </cell>
          <cell r="F511" t="str">
            <v>Released</v>
          </cell>
          <cell r="G511">
            <v>14</v>
          </cell>
          <cell r="H511">
            <v>7.2</v>
          </cell>
          <cell r="I511">
            <v>100.8</v>
          </cell>
          <cell r="J511" t="str">
            <v>LEFT/ RIGHT</v>
          </cell>
        </row>
        <row r="512">
          <cell r="B512" t="str">
            <v>B-112</v>
          </cell>
          <cell r="C512" t="str">
            <v>B-112-01</v>
          </cell>
          <cell r="D512" t="str">
            <v>Retained</v>
          </cell>
          <cell r="E512" t="str">
            <v>SW</v>
          </cell>
          <cell r="F512" t="str">
            <v>Released</v>
          </cell>
          <cell r="G512">
            <v>14</v>
          </cell>
          <cell r="H512">
            <v>7.2</v>
          </cell>
          <cell r="I512">
            <v>100.8</v>
          </cell>
          <cell r="J512" t="str">
            <v>LEFT/ RIGHT</v>
          </cell>
        </row>
        <row r="513">
          <cell r="B513" t="str">
            <v>B-113</v>
          </cell>
          <cell r="C513" t="str">
            <v>B-113-01</v>
          </cell>
          <cell r="D513" t="str">
            <v>Retained</v>
          </cell>
          <cell r="E513" t="str">
            <v>SW</v>
          </cell>
          <cell r="F513" t="str">
            <v>Released</v>
          </cell>
          <cell r="G513">
            <v>14</v>
          </cell>
          <cell r="H513">
            <v>7.2</v>
          </cell>
          <cell r="I513">
            <v>100.8</v>
          </cell>
          <cell r="J513" t="str">
            <v>LEFT/ RIGHT</v>
          </cell>
        </row>
        <row r="514">
          <cell r="B514" t="str">
            <v>B-114</v>
          </cell>
          <cell r="C514" t="str">
            <v>B-114-01</v>
          </cell>
          <cell r="D514" t="str">
            <v>Retained</v>
          </cell>
          <cell r="E514" t="str">
            <v>SW</v>
          </cell>
          <cell r="F514" t="str">
            <v>Released</v>
          </cell>
          <cell r="G514">
            <v>14</v>
          </cell>
          <cell r="H514">
            <v>7.2</v>
          </cell>
          <cell r="I514">
            <v>100.8</v>
          </cell>
          <cell r="J514" t="str">
            <v>LEFT/ RIGHT</v>
          </cell>
        </row>
        <row r="515">
          <cell r="B515" t="str">
            <v>B-115</v>
          </cell>
          <cell r="C515" t="str">
            <v>B-115-01</v>
          </cell>
          <cell r="D515" t="str">
            <v>Retained</v>
          </cell>
          <cell r="E515" t="str">
            <v>SW</v>
          </cell>
          <cell r="F515" t="str">
            <v>Released</v>
          </cell>
          <cell r="G515">
            <v>14</v>
          </cell>
          <cell r="H515">
            <v>7.2</v>
          </cell>
          <cell r="I515">
            <v>100.8</v>
          </cell>
          <cell r="J515" t="str">
            <v>LEFT/ RIGHT</v>
          </cell>
        </row>
        <row r="516">
          <cell r="B516" t="str">
            <v>B-116</v>
          </cell>
          <cell r="C516" t="str">
            <v>B-116-01</v>
          </cell>
          <cell r="D516" t="str">
            <v>Retained</v>
          </cell>
          <cell r="E516" t="str">
            <v>SW</v>
          </cell>
          <cell r="F516" t="str">
            <v>Released</v>
          </cell>
          <cell r="G516">
            <v>14</v>
          </cell>
          <cell r="H516">
            <v>7.2</v>
          </cell>
          <cell r="I516">
            <v>100.8</v>
          </cell>
          <cell r="J516" t="str">
            <v>LEFT/ RIGHT</v>
          </cell>
        </row>
        <row r="517">
          <cell r="B517" t="str">
            <v>B-117</v>
          </cell>
          <cell r="C517" t="str">
            <v>B-117-01</v>
          </cell>
          <cell r="D517" t="str">
            <v>Retained</v>
          </cell>
          <cell r="E517" t="str">
            <v>SW</v>
          </cell>
          <cell r="F517" t="str">
            <v>Released</v>
          </cell>
          <cell r="G517">
            <v>14</v>
          </cell>
          <cell r="H517">
            <v>7.2</v>
          </cell>
          <cell r="I517">
            <v>100.8</v>
          </cell>
          <cell r="J517" t="str">
            <v>LEFT/ RIGHT</v>
          </cell>
        </row>
        <row r="518">
          <cell r="B518" t="str">
            <v>B-118</v>
          </cell>
          <cell r="C518" t="str">
            <v>B-118-01</v>
          </cell>
          <cell r="D518" t="str">
            <v>Retained</v>
          </cell>
          <cell r="E518" t="str">
            <v>SW</v>
          </cell>
          <cell r="F518" t="str">
            <v>Released</v>
          </cell>
          <cell r="G518">
            <v>14</v>
          </cell>
          <cell r="H518">
            <v>7.2</v>
          </cell>
          <cell r="I518">
            <v>100.8</v>
          </cell>
          <cell r="J518" t="str">
            <v>LEFT/ RIGHT</v>
          </cell>
        </row>
        <row r="519">
          <cell r="B519" t="str">
            <v>B-119</v>
          </cell>
          <cell r="C519" t="str">
            <v>B-119-01</v>
          </cell>
          <cell r="D519" t="str">
            <v>Retained</v>
          </cell>
          <cell r="E519" t="str">
            <v>SW</v>
          </cell>
          <cell r="F519" t="str">
            <v>Released</v>
          </cell>
          <cell r="G519">
            <v>14</v>
          </cell>
          <cell r="H519">
            <v>7.2</v>
          </cell>
          <cell r="I519">
            <v>100.8</v>
          </cell>
          <cell r="J519" t="str">
            <v>LEFT/ RIGHT</v>
          </cell>
        </row>
        <row r="520">
          <cell r="B520" t="str">
            <v>B-120</v>
          </cell>
          <cell r="C520" t="str">
            <v>B-120-01</v>
          </cell>
          <cell r="D520" t="str">
            <v>Retained</v>
          </cell>
          <cell r="E520" t="str">
            <v>SW</v>
          </cell>
          <cell r="F520" t="str">
            <v>Released</v>
          </cell>
          <cell r="G520">
            <v>14</v>
          </cell>
          <cell r="H520">
            <v>7.2</v>
          </cell>
          <cell r="I520">
            <v>100.8</v>
          </cell>
          <cell r="J520" t="str">
            <v>LEFT/ RIGHT</v>
          </cell>
        </row>
        <row r="521">
          <cell r="B521" t="str">
            <v>B-121</v>
          </cell>
          <cell r="C521" t="str">
            <v>B-121-01</v>
          </cell>
          <cell r="D521" t="str">
            <v>Retained</v>
          </cell>
          <cell r="E521" t="str">
            <v>SW</v>
          </cell>
          <cell r="F521" t="str">
            <v>Released</v>
          </cell>
          <cell r="G521">
            <v>14</v>
          </cell>
          <cell r="H521">
            <v>7.2</v>
          </cell>
          <cell r="I521">
            <v>100.8</v>
          </cell>
          <cell r="J521" t="str">
            <v>LEFT/ RIGHT</v>
          </cell>
        </row>
        <row r="522">
          <cell r="B522" t="str">
            <v>B-122</v>
          </cell>
          <cell r="C522" t="str">
            <v>B-122-01</v>
          </cell>
          <cell r="D522" t="str">
            <v>Retained</v>
          </cell>
          <cell r="E522" t="str">
            <v>SW</v>
          </cell>
          <cell r="F522" t="str">
            <v>Released</v>
          </cell>
          <cell r="G522">
            <v>14</v>
          </cell>
          <cell r="H522">
            <v>7.2</v>
          </cell>
          <cell r="I522">
            <v>100.8</v>
          </cell>
          <cell r="J522" t="str">
            <v>LEFT/ RIGHT</v>
          </cell>
        </row>
        <row r="523">
          <cell r="B523" t="str">
            <v>B-123</v>
          </cell>
          <cell r="C523" t="str">
            <v>B-123-01</v>
          </cell>
          <cell r="D523" t="str">
            <v>Retained</v>
          </cell>
          <cell r="E523" t="str">
            <v>SW</v>
          </cell>
          <cell r="F523" t="str">
            <v>Released</v>
          </cell>
          <cell r="G523">
            <v>14</v>
          </cell>
          <cell r="H523">
            <v>7.2</v>
          </cell>
          <cell r="I523">
            <v>100.8</v>
          </cell>
          <cell r="J523" t="str">
            <v>LEFT/ RIGHT</v>
          </cell>
        </row>
        <row r="524">
          <cell r="B524" t="str">
            <v>B-124</v>
          </cell>
          <cell r="C524" t="str">
            <v>B-124-01</v>
          </cell>
          <cell r="D524" t="str">
            <v>Retained</v>
          </cell>
          <cell r="E524" t="str">
            <v>SW</v>
          </cell>
          <cell r="F524" t="str">
            <v>Released</v>
          </cell>
          <cell r="G524">
            <v>14</v>
          </cell>
          <cell r="H524">
            <v>7.2</v>
          </cell>
          <cell r="I524">
            <v>100.8</v>
          </cell>
          <cell r="J524" t="str">
            <v>LEFT/ RIGHT</v>
          </cell>
        </row>
        <row r="525">
          <cell r="B525" t="str">
            <v>B-125</v>
          </cell>
          <cell r="C525" t="str">
            <v>B-125-01</v>
          </cell>
          <cell r="D525" t="str">
            <v>Retained</v>
          </cell>
          <cell r="E525" t="str">
            <v>SW</v>
          </cell>
          <cell r="F525" t="str">
            <v>Released</v>
          </cell>
          <cell r="G525">
            <v>14</v>
          </cell>
          <cell r="H525">
            <v>7.2</v>
          </cell>
          <cell r="I525">
            <v>100.8</v>
          </cell>
          <cell r="J525" t="str">
            <v>LEFT/ RIGHT</v>
          </cell>
        </row>
        <row r="526">
          <cell r="B526" t="str">
            <v>B-126</v>
          </cell>
          <cell r="C526" t="str">
            <v>B-126-01</v>
          </cell>
          <cell r="D526" t="str">
            <v>Retained</v>
          </cell>
          <cell r="E526" t="str">
            <v>SW</v>
          </cell>
          <cell r="F526" t="str">
            <v>Released</v>
          </cell>
          <cell r="G526">
            <v>14</v>
          </cell>
          <cell r="H526">
            <v>7.2</v>
          </cell>
          <cell r="I526">
            <v>100.8</v>
          </cell>
          <cell r="J526" t="str">
            <v>LEFT/ RIGHT</v>
          </cell>
        </row>
        <row r="527">
          <cell r="B527" t="str">
            <v>B-127</v>
          </cell>
          <cell r="C527" t="str">
            <v>B-127-01</v>
          </cell>
          <cell r="D527" t="str">
            <v>Retained</v>
          </cell>
          <cell r="E527" t="str">
            <v>SW</v>
          </cell>
          <cell r="F527" t="str">
            <v>Released</v>
          </cell>
          <cell r="G527">
            <v>14</v>
          </cell>
          <cell r="H527">
            <v>7.2</v>
          </cell>
          <cell r="I527">
            <v>100.8</v>
          </cell>
          <cell r="J527" t="str">
            <v>LEFT/ RIGHT</v>
          </cell>
        </row>
        <row r="528">
          <cell r="B528" t="str">
            <v>B-128</v>
          </cell>
          <cell r="C528" t="str">
            <v>B-128-01</v>
          </cell>
          <cell r="D528" t="str">
            <v>Retained</v>
          </cell>
          <cell r="E528" t="str">
            <v>SW</v>
          </cell>
          <cell r="F528" t="str">
            <v>Released</v>
          </cell>
          <cell r="G528">
            <v>14</v>
          </cell>
          <cell r="H528">
            <v>7.2</v>
          </cell>
          <cell r="I528">
            <v>100.8</v>
          </cell>
          <cell r="J528" t="str">
            <v>LEFT/ RIGHT</v>
          </cell>
        </row>
        <row r="529">
          <cell r="B529" t="str">
            <v>B-129</v>
          </cell>
          <cell r="C529" t="str">
            <v>B-129-01</v>
          </cell>
          <cell r="D529" t="str">
            <v>Retained</v>
          </cell>
          <cell r="E529" t="str">
            <v>SW</v>
          </cell>
          <cell r="F529" t="str">
            <v>Released</v>
          </cell>
          <cell r="G529">
            <v>14</v>
          </cell>
          <cell r="H529">
            <v>7.2</v>
          </cell>
          <cell r="I529">
            <v>100.8</v>
          </cell>
          <cell r="J529" t="str">
            <v>LEFT/ RIGHT</v>
          </cell>
        </row>
        <row r="530">
          <cell r="B530" t="str">
            <v>B-130</v>
          </cell>
          <cell r="C530" t="str">
            <v>B-130-01</v>
          </cell>
          <cell r="D530" t="str">
            <v>Retained</v>
          </cell>
          <cell r="E530" t="str">
            <v>SW</v>
          </cell>
          <cell r="F530" t="str">
            <v>Released</v>
          </cell>
          <cell r="G530">
            <v>14</v>
          </cell>
          <cell r="H530">
            <v>7.2</v>
          </cell>
          <cell r="I530">
            <v>100.8</v>
          </cell>
          <cell r="J530" t="str">
            <v>LEFT/ RIGHT</v>
          </cell>
        </row>
        <row r="531">
          <cell r="B531" t="str">
            <v>B-131</v>
          </cell>
          <cell r="C531" t="str">
            <v>B-131-01</v>
          </cell>
          <cell r="D531" t="str">
            <v>Retained</v>
          </cell>
          <cell r="E531" t="str">
            <v>SW</v>
          </cell>
          <cell r="F531" t="str">
            <v>Released</v>
          </cell>
          <cell r="G531">
            <v>14</v>
          </cell>
          <cell r="H531">
            <v>7.2</v>
          </cell>
          <cell r="I531">
            <v>100.8</v>
          </cell>
          <cell r="J531" t="str">
            <v>LEFT/ RIGHT</v>
          </cell>
        </row>
        <row r="532">
          <cell r="B532" t="str">
            <v>B-132</v>
          </cell>
          <cell r="C532" t="str">
            <v>B-132-01</v>
          </cell>
          <cell r="D532" t="str">
            <v>Retained</v>
          </cell>
          <cell r="E532" t="str">
            <v>SW</v>
          </cell>
          <cell r="F532" t="str">
            <v>Released</v>
          </cell>
          <cell r="G532">
            <v>14</v>
          </cell>
          <cell r="H532">
            <v>7.2</v>
          </cell>
          <cell r="I532">
            <v>100.8</v>
          </cell>
          <cell r="J532" t="str">
            <v>LEFT/ RIGHT</v>
          </cell>
        </row>
        <row r="533">
          <cell r="B533" t="str">
            <v>B-133</v>
          </cell>
          <cell r="C533" t="str">
            <v>B-133-01</v>
          </cell>
          <cell r="D533" t="str">
            <v>Retained</v>
          </cell>
          <cell r="E533" t="str">
            <v>SW</v>
          </cell>
          <cell r="F533" t="str">
            <v>Released</v>
          </cell>
          <cell r="G533">
            <v>14</v>
          </cell>
          <cell r="H533">
            <v>7.2</v>
          </cell>
          <cell r="I533">
            <v>100.8</v>
          </cell>
          <cell r="J533" t="str">
            <v>LEFT/ RIGHT</v>
          </cell>
        </row>
        <row r="534">
          <cell r="B534" t="str">
            <v>B-134</v>
          </cell>
          <cell r="C534" t="str">
            <v>B-134-01</v>
          </cell>
          <cell r="D534" t="str">
            <v>Retained</v>
          </cell>
          <cell r="E534" t="str">
            <v>SW</v>
          </cell>
          <cell r="F534" t="str">
            <v>Released</v>
          </cell>
          <cell r="G534">
            <v>14</v>
          </cell>
          <cell r="H534">
            <v>7.2</v>
          </cell>
          <cell r="I534">
            <v>100.8</v>
          </cell>
          <cell r="J534" t="str">
            <v>LEFT/ RIGHT</v>
          </cell>
        </row>
        <row r="535">
          <cell r="B535" t="str">
            <v>B-135</v>
          </cell>
          <cell r="C535" t="str">
            <v>B-135-01</v>
          </cell>
          <cell r="D535" t="str">
            <v>Retained</v>
          </cell>
          <cell r="E535" t="str">
            <v>SW</v>
          </cell>
          <cell r="F535" t="str">
            <v>Released</v>
          </cell>
          <cell r="G535">
            <v>14</v>
          </cell>
          <cell r="H535">
            <v>7.2</v>
          </cell>
          <cell r="I535">
            <v>100.8</v>
          </cell>
          <cell r="J535" t="str">
            <v>LEFT/ RIGHT</v>
          </cell>
        </row>
        <row r="536">
          <cell r="B536" t="str">
            <v>B-136</v>
          </cell>
          <cell r="C536" t="str">
            <v>B-136-01</v>
          </cell>
          <cell r="D536" t="str">
            <v>Retained</v>
          </cell>
          <cell r="E536" t="str">
            <v>SW</v>
          </cell>
          <cell r="F536" t="str">
            <v>Released</v>
          </cell>
          <cell r="G536">
            <v>14</v>
          </cell>
          <cell r="H536">
            <v>7.2</v>
          </cell>
          <cell r="I536">
            <v>100.8</v>
          </cell>
          <cell r="J536" t="str">
            <v>LEFT CORNER/RIGHT CORNER</v>
          </cell>
        </row>
        <row r="537">
          <cell r="B537" t="str">
            <v>B-137</v>
          </cell>
          <cell r="C537" t="str">
            <v>B-137-01</v>
          </cell>
          <cell r="D537" t="str">
            <v>Retained</v>
          </cell>
          <cell r="E537" t="str">
            <v>SW</v>
          </cell>
          <cell r="F537" t="str">
            <v>Frozen</v>
          </cell>
          <cell r="G537">
            <v>14</v>
          </cell>
          <cell r="H537">
            <v>7.2</v>
          </cell>
          <cell r="I537">
            <v>100.8</v>
          </cell>
          <cell r="J537" t="str">
            <v>LEFT CORNER/RIGHT CORNER</v>
          </cell>
        </row>
        <row r="538">
          <cell r="B538" t="str">
            <v>B-138</v>
          </cell>
          <cell r="C538" t="str">
            <v>B-138-01</v>
          </cell>
          <cell r="D538" t="str">
            <v>Retained</v>
          </cell>
          <cell r="E538" t="str">
            <v>SW</v>
          </cell>
          <cell r="F538" t="str">
            <v>Frozen</v>
          </cell>
          <cell r="G538">
            <v>14</v>
          </cell>
          <cell r="H538">
            <v>7.2</v>
          </cell>
          <cell r="I538">
            <v>100.8</v>
          </cell>
          <cell r="J538" t="str">
            <v>LEFT/ RIGHT</v>
          </cell>
        </row>
        <row r="539">
          <cell r="B539" t="str">
            <v>B-139</v>
          </cell>
          <cell r="C539" t="str">
            <v>B-139-01</v>
          </cell>
          <cell r="D539" t="str">
            <v>Retained</v>
          </cell>
          <cell r="E539" t="str">
            <v>SW</v>
          </cell>
          <cell r="F539" t="str">
            <v>Frozen</v>
          </cell>
          <cell r="G539">
            <v>14</v>
          </cell>
          <cell r="H539">
            <v>7.2</v>
          </cell>
          <cell r="I539">
            <v>100.8</v>
          </cell>
          <cell r="J539" t="str">
            <v>LEFT/ RIGHT</v>
          </cell>
        </row>
        <row r="540">
          <cell r="B540" t="str">
            <v>B-140</v>
          </cell>
          <cell r="C540" t="str">
            <v>B-140-01</v>
          </cell>
          <cell r="D540" t="str">
            <v>Retained</v>
          </cell>
          <cell r="E540" t="str">
            <v>SW</v>
          </cell>
          <cell r="F540" t="str">
            <v>Frozen</v>
          </cell>
          <cell r="G540">
            <v>14</v>
          </cell>
          <cell r="H540">
            <v>7.2</v>
          </cell>
          <cell r="I540">
            <v>100.8</v>
          </cell>
          <cell r="J540" t="str">
            <v>LEFT/ RIGHT</v>
          </cell>
        </row>
        <row r="541">
          <cell r="B541" t="str">
            <v>B-141</v>
          </cell>
          <cell r="C541" t="str">
            <v>B-141-01</v>
          </cell>
          <cell r="D541" t="str">
            <v>Retained</v>
          </cell>
          <cell r="E541" t="str">
            <v>SW</v>
          </cell>
          <cell r="F541" t="str">
            <v>Frozen</v>
          </cell>
          <cell r="G541">
            <v>14</v>
          </cell>
          <cell r="H541">
            <v>7.2</v>
          </cell>
          <cell r="I541">
            <v>100.8</v>
          </cell>
          <cell r="J541" t="str">
            <v>LEFT/ RIGHT</v>
          </cell>
        </row>
        <row r="542">
          <cell r="B542" t="str">
            <v>B-142</v>
          </cell>
          <cell r="C542" t="str">
            <v>B-142-01</v>
          </cell>
          <cell r="D542" t="str">
            <v>Retained</v>
          </cell>
          <cell r="E542" t="str">
            <v>SW</v>
          </cell>
          <cell r="F542" t="str">
            <v>Frozen</v>
          </cell>
          <cell r="G542">
            <v>14</v>
          </cell>
          <cell r="H542">
            <v>7.2</v>
          </cell>
          <cell r="I542">
            <v>100.8</v>
          </cell>
          <cell r="J542" t="str">
            <v>LEFT/ RIGHT</v>
          </cell>
        </row>
        <row r="543">
          <cell r="B543" t="str">
            <v>B-143</v>
          </cell>
          <cell r="C543" t="str">
            <v>B-143-01</v>
          </cell>
          <cell r="D543" t="str">
            <v>Retained</v>
          </cell>
          <cell r="E543" t="str">
            <v>SW</v>
          </cell>
          <cell r="F543" t="str">
            <v>Frozen</v>
          </cell>
          <cell r="G543">
            <v>14</v>
          </cell>
          <cell r="H543">
            <v>7.2</v>
          </cell>
          <cell r="I543">
            <v>100.8</v>
          </cell>
          <cell r="J543" t="str">
            <v>LEFT/ RIGHT</v>
          </cell>
        </row>
        <row r="544">
          <cell r="B544" t="str">
            <v>B-144</v>
          </cell>
          <cell r="C544" t="str">
            <v>B-144-01</v>
          </cell>
          <cell r="D544" t="str">
            <v>Retained</v>
          </cell>
          <cell r="E544" t="str">
            <v>SW</v>
          </cell>
          <cell r="F544" t="str">
            <v>Frozen</v>
          </cell>
          <cell r="G544">
            <v>14</v>
          </cell>
          <cell r="H544">
            <v>7.2</v>
          </cell>
          <cell r="I544">
            <v>100.8</v>
          </cell>
          <cell r="J544" t="str">
            <v>LEFT/ RIGHT</v>
          </cell>
        </row>
        <row r="545">
          <cell r="B545" t="str">
            <v>B-145</v>
          </cell>
          <cell r="C545" t="str">
            <v>B-145-01</v>
          </cell>
          <cell r="D545" t="str">
            <v>Retained</v>
          </cell>
          <cell r="E545" t="str">
            <v>SW</v>
          </cell>
          <cell r="F545" t="str">
            <v>Frozen</v>
          </cell>
          <cell r="G545">
            <v>14</v>
          </cell>
          <cell r="H545">
            <v>7.2</v>
          </cell>
          <cell r="I545">
            <v>100.8</v>
          </cell>
          <cell r="J545" t="str">
            <v>LEFT/ RIGHT</v>
          </cell>
        </row>
        <row r="546">
          <cell r="B546" t="str">
            <v>B-146</v>
          </cell>
          <cell r="C546" t="str">
            <v>B-146-01</v>
          </cell>
          <cell r="D546" t="str">
            <v>Retained</v>
          </cell>
          <cell r="E546" t="str">
            <v>SW</v>
          </cell>
          <cell r="F546" t="str">
            <v>Frozen</v>
          </cell>
          <cell r="G546">
            <v>14</v>
          </cell>
          <cell r="H546">
            <v>7.2</v>
          </cell>
          <cell r="I546">
            <v>100.8</v>
          </cell>
          <cell r="J546" t="str">
            <v>LEFT/ RIGHT</v>
          </cell>
        </row>
        <row r="547">
          <cell r="B547" t="str">
            <v>B-147</v>
          </cell>
          <cell r="C547" t="str">
            <v>B-147-01</v>
          </cell>
          <cell r="D547" t="str">
            <v>Retained</v>
          </cell>
          <cell r="E547" t="str">
            <v>SW</v>
          </cell>
          <cell r="F547" t="str">
            <v>Frozen</v>
          </cell>
          <cell r="G547">
            <v>14</v>
          </cell>
          <cell r="H547">
            <v>7.2</v>
          </cell>
          <cell r="I547">
            <v>100.8</v>
          </cell>
          <cell r="J547" t="str">
            <v>LEFT/ RIGHT</v>
          </cell>
        </row>
        <row r="548">
          <cell r="B548" t="str">
            <v>B-148</v>
          </cell>
          <cell r="C548" t="str">
            <v>B-148-01</v>
          </cell>
          <cell r="D548" t="str">
            <v>Retained</v>
          </cell>
          <cell r="E548" t="str">
            <v>SW</v>
          </cell>
          <cell r="F548" t="str">
            <v>Frozen</v>
          </cell>
          <cell r="G548">
            <v>14</v>
          </cell>
          <cell r="H548">
            <v>7.2</v>
          </cell>
          <cell r="I548">
            <v>100.8</v>
          </cell>
          <cell r="J548" t="str">
            <v>LEFT/ RIGHT</v>
          </cell>
        </row>
        <row r="549">
          <cell r="B549" t="str">
            <v>B-149</v>
          </cell>
          <cell r="C549" t="str">
            <v>B-149-01</v>
          </cell>
          <cell r="D549" t="str">
            <v>Retained</v>
          </cell>
          <cell r="E549" t="str">
            <v>SW</v>
          </cell>
          <cell r="F549" t="str">
            <v>Frozen</v>
          </cell>
          <cell r="G549">
            <v>14</v>
          </cell>
          <cell r="H549">
            <v>7.2</v>
          </cell>
          <cell r="I549">
            <v>100.8</v>
          </cell>
          <cell r="J549" t="str">
            <v>LEFT/ RIGHT</v>
          </cell>
        </row>
        <row r="550">
          <cell r="B550" t="str">
            <v>B-150</v>
          </cell>
          <cell r="C550" t="str">
            <v>B-150-01</v>
          </cell>
          <cell r="D550" t="str">
            <v>Retained</v>
          </cell>
          <cell r="E550" t="str">
            <v>SW</v>
          </cell>
          <cell r="F550" t="str">
            <v>Frozen</v>
          </cell>
          <cell r="G550">
            <v>14</v>
          </cell>
          <cell r="H550">
            <v>7.2</v>
          </cell>
          <cell r="I550">
            <v>100.8</v>
          </cell>
          <cell r="J550" t="str">
            <v>LEFT/ RIGHT</v>
          </cell>
        </row>
        <row r="551">
          <cell r="B551" t="str">
            <v>B-151</v>
          </cell>
          <cell r="C551" t="str">
            <v>B-151-01</v>
          </cell>
          <cell r="D551" t="str">
            <v>Retained</v>
          </cell>
          <cell r="E551" t="str">
            <v>SW</v>
          </cell>
          <cell r="F551" t="str">
            <v>Frozen</v>
          </cell>
          <cell r="G551">
            <v>14</v>
          </cell>
          <cell r="H551">
            <v>7.2</v>
          </cell>
          <cell r="I551">
            <v>100.8</v>
          </cell>
          <cell r="J551" t="str">
            <v>LEFT/ RIGHT</v>
          </cell>
        </row>
        <row r="552">
          <cell r="B552" t="str">
            <v>B-152</v>
          </cell>
          <cell r="C552" t="str">
            <v>B-152-01</v>
          </cell>
          <cell r="D552" t="str">
            <v>Retained</v>
          </cell>
          <cell r="E552" t="str">
            <v>SW</v>
          </cell>
          <cell r="F552" t="str">
            <v>Frozen</v>
          </cell>
          <cell r="G552">
            <v>14</v>
          </cell>
          <cell r="H552">
            <v>7.2</v>
          </cell>
          <cell r="I552">
            <v>100.8</v>
          </cell>
          <cell r="J552" t="str">
            <v>LEFT/ RIGHT</v>
          </cell>
        </row>
        <row r="553">
          <cell r="B553" t="str">
            <v>B-153</v>
          </cell>
          <cell r="C553" t="str">
            <v>B-153-01</v>
          </cell>
          <cell r="D553" t="str">
            <v>Retained</v>
          </cell>
          <cell r="E553" t="str">
            <v>SW</v>
          </cell>
          <cell r="F553" t="str">
            <v>Frozen</v>
          </cell>
          <cell r="G553">
            <v>14</v>
          </cell>
          <cell r="H553">
            <v>7.2</v>
          </cell>
          <cell r="I553">
            <v>100.8</v>
          </cell>
          <cell r="J553" t="str">
            <v>LEFT/ RIGHT</v>
          </cell>
        </row>
        <row r="554">
          <cell r="B554" t="str">
            <v>B-154</v>
          </cell>
          <cell r="C554" t="str">
            <v>B-154-01</v>
          </cell>
          <cell r="D554" t="str">
            <v>Retained</v>
          </cell>
          <cell r="E554" t="str">
            <v>SW</v>
          </cell>
          <cell r="F554" t="str">
            <v>Frozen</v>
          </cell>
          <cell r="G554">
            <v>14</v>
          </cell>
          <cell r="H554">
            <v>7.2</v>
          </cell>
          <cell r="I554">
            <v>100.8</v>
          </cell>
          <cell r="J554" t="str">
            <v>LEFT/ RIGHT</v>
          </cell>
        </row>
        <row r="555">
          <cell r="B555" t="str">
            <v>B-155</v>
          </cell>
          <cell r="C555" t="str">
            <v>B-155-01</v>
          </cell>
          <cell r="D555" t="str">
            <v>Retained</v>
          </cell>
          <cell r="E555" t="str">
            <v>SW</v>
          </cell>
          <cell r="F555" t="str">
            <v>Frozen</v>
          </cell>
          <cell r="G555">
            <v>14</v>
          </cell>
          <cell r="H555">
            <v>7.2</v>
          </cell>
          <cell r="I555">
            <v>100.8</v>
          </cell>
          <cell r="J555" t="str">
            <v>LEFT CORNER/RIGHT CORNER</v>
          </cell>
        </row>
        <row r="556">
          <cell r="B556" t="str">
            <v>B-156</v>
          </cell>
          <cell r="C556" t="str">
            <v>B-156-01</v>
          </cell>
          <cell r="D556" t="str">
            <v>Retained</v>
          </cell>
          <cell r="E556" t="str">
            <v>SW</v>
          </cell>
          <cell r="F556" t="str">
            <v>Released</v>
          </cell>
          <cell r="G556">
            <v>14</v>
          </cell>
          <cell r="H556">
            <v>7.2</v>
          </cell>
          <cell r="I556">
            <v>100.8</v>
          </cell>
          <cell r="J556" t="str">
            <v>LEFT CORNER/RIGHT CORNER</v>
          </cell>
        </row>
        <row r="557">
          <cell r="B557" t="str">
            <v>B-157</v>
          </cell>
          <cell r="C557" t="str">
            <v>B-157-01</v>
          </cell>
          <cell r="D557" t="str">
            <v>Retained</v>
          </cell>
          <cell r="E557" t="str">
            <v>SW</v>
          </cell>
          <cell r="F557" t="str">
            <v>Released</v>
          </cell>
          <cell r="G557">
            <v>14</v>
          </cell>
          <cell r="H557">
            <v>7.2</v>
          </cell>
          <cell r="I557">
            <v>100.8</v>
          </cell>
          <cell r="J557" t="str">
            <v>LEFT/ RIGHT</v>
          </cell>
        </row>
        <row r="558">
          <cell r="B558" t="str">
            <v>B-158</v>
          </cell>
          <cell r="C558" t="str">
            <v>B-158-01</v>
          </cell>
          <cell r="D558" t="str">
            <v>Retained</v>
          </cell>
          <cell r="E558" t="str">
            <v>SW</v>
          </cell>
          <cell r="F558" t="str">
            <v>Released</v>
          </cell>
          <cell r="G558">
            <v>14</v>
          </cell>
          <cell r="H558">
            <v>7.2</v>
          </cell>
          <cell r="I558">
            <v>100.8</v>
          </cell>
          <cell r="J558" t="str">
            <v>LEFT/ RIGHT</v>
          </cell>
        </row>
        <row r="559">
          <cell r="B559" t="str">
            <v>B-159</v>
          </cell>
          <cell r="C559" t="str">
            <v>B-159-01</v>
          </cell>
          <cell r="D559" t="str">
            <v>Retained</v>
          </cell>
          <cell r="E559" t="str">
            <v>SW</v>
          </cell>
          <cell r="F559" t="str">
            <v>Released</v>
          </cell>
          <cell r="G559">
            <v>14</v>
          </cell>
          <cell r="H559">
            <v>7.2</v>
          </cell>
          <cell r="I559">
            <v>100.8</v>
          </cell>
          <cell r="J559" t="str">
            <v>LEFT/ RIGHT</v>
          </cell>
        </row>
        <row r="560">
          <cell r="B560" t="str">
            <v>B-160</v>
          </cell>
          <cell r="C560" t="str">
            <v>B-160-01</v>
          </cell>
          <cell r="D560" t="str">
            <v>Retained</v>
          </cell>
          <cell r="E560" t="str">
            <v>SW</v>
          </cell>
          <cell r="F560" t="str">
            <v>Released</v>
          </cell>
          <cell r="G560">
            <v>14</v>
          </cell>
          <cell r="H560">
            <v>7.2</v>
          </cell>
          <cell r="I560">
            <v>100.8</v>
          </cell>
          <cell r="J560" t="str">
            <v>LEFT/ RIGHT</v>
          </cell>
        </row>
        <row r="561">
          <cell r="B561" t="str">
            <v>B-161</v>
          </cell>
          <cell r="C561" t="str">
            <v>B-161-01</v>
          </cell>
          <cell r="D561" t="str">
            <v>Retained</v>
          </cell>
          <cell r="E561" t="str">
            <v>SW</v>
          </cell>
          <cell r="F561" t="str">
            <v>Released</v>
          </cell>
          <cell r="G561">
            <v>14</v>
          </cell>
          <cell r="H561">
            <v>7.2</v>
          </cell>
          <cell r="I561">
            <v>100.8</v>
          </cell>
          <cell r="J561" t="str">
            <v>LEFT/ RIGHT</v>
          </cell>
        </row>
        <row r="562">
          <cell r="B562" t="str">
            <v>B-162</v>
          </cell>
          <cell r="C562" t="str">
            <v>B-162-01</v>
          </cell>
          <cell r="D562" t="str">
            <v>Retained</v>
          </cell>
          <cell r="E562" t="str">
            <v>SW</v>
          </cell>
          <cell r="F562" t="str">
            <v>Released</v>
          </cell>
          <cell r="G562">
            <v>14</v>
          </cell>
          <cell r="H562">
            <v>7.2</v>
          </cell>
          <cell r="I562">
            <v>100.8</v>
          </cell>
          <cell r="J562" t="str">
            <v>LEFT/ RIGHT</v>
          </cell>
        </row>
        <row r="563">
          <cell r="B563" t="str">
            <v>B-163</v>
          </cell>
          <cell r="C563" t="str">
            <v>B-163-01</v>
          </cell>
          <cell r="D563" t="str">
            <v>Retained</v>
          </cell>
          <cell r="E563" t="str">
            <v>SW</v>
          </cell>
          <cell r="F563" t="str">
            <v>Released</v>
          </cell>
          <cell r="G563">
            <v>14</v>
          </cell>
          <cell r="H563">
            <v>7.2</v>
          </cell>
          <cell r="I563">
            <v>100.8</v>
          </cell>
          <cell r="J563" t="str">
            <v>LEFT/ RIGHT</v>
          </cell>
        </row>
        <row r="564">
          <cell r="B564" t="str">
            <v>B-164</v>
          </cell>
          <cell r="C564" t="str">
            <v>B-164-01</v>
          </cell>
          <cell r="D564" t="str">
            <v>Retained</v>
          </cell>
          <cell r="E564" t="str">
            <v>SW</v>
          </cell>
          <cell r="F564" t="str">
            <v>Released</v>
          </cell>
          <cell r="G564">
            <v>14</v>
          </cell>
          <cell r="H564">
            <v>7.2</v>
          </cell>
          <cell r="I564">
            <v>100.8</v>
          </cell>
          <cell r="J564" t="str">
            <v>LEFT/ RIGHT</v>
          </cell>
        </row>
        <row r="565">
          <cell r="B565" t="str">
            <v>B-165</v>
          </cell>
          <cell r="C565" t="str">
            <v>B-165-01</v>
          </cell>
          <cell r="D565" t="str">
            <v>Retained</v>
          </cell>
          <cell r="E565" t="str">
            <v>SW</v>
          </cell>
          <cell r="F565" t="str">
            <v>Released</v>
          </cell>
          <cell r="G565">
            <v>14</v>
          </cell>
          <cell r="H565">
            <v>7.2</v>
          </cell>
          <cell r="I565">
            <v>100.8</v>
          </cell>
          <cell r="J565" t="str">
            <v>LEFT/ RIGHT</v>
          </cell>
        </row>
        <row r="566">
          <cell r="B566" t="str">
            <v>B-166</v>
          </cell>
          <cell r="C566" t="str">
            <v>B-166-01</v>
          </cell>
          <cell r="D566" t="str">
            <v>Retained</v>
          </cell>
          <cell r="E566" t="str">
            <v>SW</v>
          </cell>
          <cell r="F566" t="str">
            <v>Released</v>
          </cell>
          <cell r="G566">
            <v>14</v>
          </cell>
          <cell r="H566">
            <v>7.2</v>
          </cell>
          <cell r="I566">
            <v>100.8</v>
          </cell>
          <cell r="J566" t="str">
            <v>LEFT/ RIGHT</v>
          </cell>
        </row>
        <row r="567">
          <cell r="B567" t="str">
            <v>B-167</v>
          </cell>
          <cell r="C567" t="str">
            <v>B-167-01</v>
          </cell>
          <cell r="D567" t="str">
            <v>Retained</v>
          </cell>
          <cell r="E567" t="str">
            <v>SW</v>
          </cell>
          <cell r="F567" t="str">
            <v>Released</v>
          </cell>
          <cell r="G567">
            <v>14</v>
          </cell>
          <cell r="H567">
            <v>7.2</v>
          </cell>
          <cell r="I567">
            <v>100.8</v>
          </cell>
          <cell r="J567" t="str">
            <v>LEFT/ RIGHT</v>
          </cell>
        </row>
        <row r="568">
          <cell r="B568" t="str">
            <v>B-168</v>
          </cell>
          <cell r="C568" t="str">
            <v>B-168-01</v>
          </cell>
          <cell r="D568" t="str">
            <v>Retained</v>
          </cell>
          <cell r="E568" t="str">
            <v>SW</v>
          </cell>
          <cell r="F568" t="str">
            <v>Released</v>
          </cell>
          <cell r="G568">
            <v>14</v>
          </cell>
          <cell r="H568">
            <v>7.2</v>
          </cell>
          <cell r="I568">
            <v>100.8</v>
          </cell>
          <cell r="J568" t="str">
            <v>LEFT/ RIGHT</v>
          </cell>
        </row>
        <row r="569">
          <cell r="B569" t="str">
            <v>B-169</v>
          </cell>
          <cell r="C569" t="str">
            <v>B-169-01</v>
          </cell>
          <cell r="D569" t="str">
            <v>Retained</v>
          </cell>
          <cell r="E569" t="str">
            <v>SW</v>
          </cell>
          <cell r="F569" t="str">
            <v>Released</v>
          </cell>
          <cell r="G569">
            <v>14</v>
          </cell>
          <cell r="H569">
            <v>7.2</v>
          </cell>
          <cell r="I569">
            <v>100.8</v>
          </cell>
          <cell r="J569" t="str">
            <v>LEFT/ RIGHT</v>
          </cell>
        </row>
        <row r="570">
          <cell r="B570" t="str">
            <v>B-170</v>
          </cell>
          <cell r="C570" t="str">
            <v>B-170-01</v>
          </cell>
          <cell r="D570" t="str">
            <v>Retained</v>
          </cell>
          <cell r="E570" t="str">
            <v>SW</v>
          </cell>
          <cell r="F570" t="str">
            <v>Released</v>
          </cell>
          <cell r="G570">
            <v>14</v>
          </cell>
          <cell r="H570">
            <v>7.2</v>
          </cell>
          <cell r="I570">
            <v>100.8</v>
          </cell>
          <cell r="J570" t="str">
            <v>LEFT/ RIGHT</v>
          </cell>
        </row>
        <row r="571">
          <cell r="B571" t="str">
            <v>B-171</v>
          </cell>
          <cell r="C571" t="str">
            <v>B-171-01</v>
          </cell>
          <cell r="D571" t="str">
            <v>Retained</v>
          </cell>
          <cell r="E571" t="str">
            <v>SW</v>
          </cell>
          <cell r="F571" t="str">
            <v>Released</v>
          </cell>
          <cell r="G571">
            <v>14</v>
          </cell>
          <cell r="H571">
            <v>7.2</v>
          </cell>
          <cell r="I571">
            <v>100.8</v>
          </cell>
          <cell r="J571" t="str">
            <v>LEFT/ RIGHT</v>
          </cell>
        </row>
        <row r="572">
          <cell r="B572" t="str">
            <v>B-172</v>
          </cell>
          <cell r="C572" t="str">
            <v>B-172-01</v>
          </cell>
          <cell r="D572" t="str">
            <v>Retained</v>
          </cell>
          <cell r="E572" t="str">
            <v>SW</v>
          </cell>
          <cell r="F572" t="str">
            <v>Released</v>
          </cell>
          <cell r="G572">
            <v>14</v>
          </cell>
          <cell r="H572">
            <v>7.2</v>
          </cell>
          <cell r="I572">
            <v>100.8</v>
          </cell>
          <cell r="J572" t="str">
            <v>LEFT/ RIGHT</v>
          </cell>
        </row>
        <row r="573">
          <cell r="B573" t="str">
            <v>B-173</v>
          </cell>
          <cell r="C573" t="str">
            <v>B-173-01</v>
          </cell>
          <cell r="D573" t="str">
            <v>Retained</v>
          </cell>
          <cell r="E573" t="str">
            <v>SW</v>
          </cell>
          <cell r="F573" t="str">
            <v>Released</v>
          </cell>
          <cell r="G573">
            <v>14</v>
          </cell>
          <cell r="H573">
            <v>7.2</v>
          </cell>
          <cell r="I573">
            <v>100.8</v>
          </cell>
          <cell r="J573" t="str">
            <v>LEFT/ RIGHT</v>
          </cell>
        </row>
        <row r="574">
          <cell r="B574" t="str">
            <v>B-174</v>
          </cell>
          <cell r="C574" t="str">
            <v>B-174-01</v>
          </cell>
          <cell r="D574" t="str">
            <v>Retained</v>
          </cell>
          <cell r="E574" t="str">
            <v>SW</v>
          </cell>
          <cell r="F574" t="str">
            <v>Released</v>
          </cell>
          <cell r="G574">
            <v>14</v>
          </cell>
          <cell r="H574">
            <v>7.2</v>
          </cell>
          <cell r="I574">
            <v>100.8</v>
          </cell>
          <cell r="J574" t="str">
            <v>LEFT/ RIGHT</v>
          </cell>
        </row>
        <row r="575">
          <cell r="B575" t="str">
            <v>B-175</v>
          </cell>
          <cell r="C575" t="str">
            <v>B-175-01</v>
          </cell>
          <cell r="D575" t="str">
            <v>Retained</v>
          </cell>
          <cell r="E575" t="str">
            <v>SW</v>
          </cell>
          <cell r="F575" t="str">
            <v>Released</v>
          </cell>
          <cell r="G575">
            <v>14</v>
          </cell>
          <cell r="H575">
            <v>7.2</v>
          </cell>
          <cell r="I575">
            <v>100.8</v>
          </cell>
          <cell r="J575" t="str">
            <v>LEFT CORNER/RIGHT CORNER</v>
          </cell>
        </row>
        <row r="576">
          <cell r="B576" t="str">
            <v>B-176</v>
          </cell>
          <cell r="C576" t="str">
            <v>B-176-01</v>
          </cell>
          <cell r="D576" t="str">
            <v>Retained</v>
          </cell>
          <cell r="E576" t="str">
            <v>SW</v>
          </cell>
          <cell r="F576" t="str">
            <v>Released</v>
          </cell>
          <cell r="G576">
            <v>14</v>
          </cell>
          <cell r="H576">
            <v>7.2</v>
          </cell>
          <cell r="I576">
            <v>100.8</v>
          </cell>
          <cell r="J576" t="str">
            <v>LEFT CORNER/RIGHT CORNER</v>
          </cell>
        </row>
        <row r="577">
          <cell r="B577" t="str">
            <v>B-177</v>
          </cell>
          <cell r="C577" t="str">
            <v>B-177-01</v>
          </cell>
          <cell r="D577" t="str">
            <v>Retained</v>
          </cell>
          <cell r="E577" t="str">
            <v>SW</v>
          </cell>
          <cell r="F577" t="str">
            <v>Released</v>
          </cell>
          <cell r="G577">
            <v>14</v>
          </cell>
          <cell r="H577">
            <v>7.2</v>
          </cell>
          <cell r="I577">
            <v>100.8</v>
          </cell>
          <cell r="J577" t="str">
            <v>LEFT/ RIGHT</v>
          </cell>
        </row>
        <row r="578">
          <cell r="B578" t="str">
            <v>B-178</v>
          </cell>
          <cell r="C578" t="str">
            <v>B-178-01</v>
          </cell>
          <cell r="D578" t="str">
            <v>Retained</v>
          </cell>
          <cell r="E578" t="str">
            <v>SW</v>
          </cell>
          <cell r="F578" t="str">
            <v>Released</v>
          </cell>
          <cell r="G578">
            <v>14</v>
          </cell>
          <cell r="H578">
            <v>7.2</v>
          </cell>
          <cell r="I578">
            <v>100.8</v>
          </cell>
          <cell r="J578" t="str">
            <v>LEFT/ RIGHT</v>
          </cell>
        </row>
        <row r="579">
          <cell r="B579" t="str">
            <v>B-179</v>
          </cell>
          <cell r="C579" t="str">
            <v>B-179-01</v>
          </cell>
          <cell r="D579" t="str">
            <v>Retained</v>
          </cell>
          <cell r="E579" t="str">
            <v>SW</v>
          </cell>
          <cell r="F579" t="str">
            <v>Released</v>
          </cell>
          <cell r="G579">
            <v>14</v>
          </cell>
          <cell r="H579">
            <v>7.2</v>
          </cell>
          <cell r="I579">
            <v>100.8</v>
          </cell>
          <cell r="J579" t="str">
            <v>LEFT/ RIGHT</v>
          </cell>
        </row>
        <row r="580">
          <cell r="B580" t="str">
            <v>B-180</v>
          </cell>
          <cell r="C580" t="str">
            <v>B-180-01</v>
          </cell>
          <cell r="D580" t="str">
            <v>Retained</v>
          </cell>
          <cell r="E580" t="str">
            <v>SW</v>
          </cell>
          <cell r="F580" t="str">
            <v>Released</v>
          </cell>
          <cell r="G580">
            <v>14</v>
          </cell>
          <cell r="H580">
            <v>7.2</v>
          </cell>
          <cell r="I580">
            <v>100.8</v>
          </cell>
          <cell r="J580" t="str">
            <v>LEFT/ RIGHT</v>
          </cell>
        </row>
        <row r="581">
          <cell r="B581" t="str">
            <v>B-181</v>
          </cell>
          <cell r="C581" t="str">
            <v>B-181-01</v>
          </cell>
          <cell r="D581" t="str">
            <v>Retained</v>
          </cell>
          <cell r="E581" t="str">
            <v>SW</v>
          </cell>
          <cell r="F581" t="str">
            <v>Released</v>
          </cell>
          <cell r="G581">
            <v>14</v>
          </cell>
          <cell r="H581">
            <v>7.2</v>
          </cell>
          <cell r="I581">
            <v>100.8</v>
          </cell>
          <cell r="J581" t="str">
            <v>LEFT/ RIGHT</v>
          </cell>
        </row>
        <row r="582">
          <cell r="B582" t="str">
            <v>B-182</v>
          </cell>
          <cell r="C582" t="str">
            <v>B-182-01</v>
          </cell>
          <cell r="D582" t="str">
            <v>Retained</v>
          </cell>
          <cell r="E582" t="str">
            <v>SW</v>
          </cell>
          <cell r="F582" t="str">
            <v>Released</v>
          </cell>
          <cell r="G582">
            <v>14</v>
          </cell>
          <cell r="H582">
            <v>7.2</v>
          </cell>
          <cell r="I582">
            <v>100.8</v>
          </cell>
          <cell r="J582" t="str">
            <v>LEFT/ RIGHT</v>
          </cell>
        </row>
        <row r="583">
          <cell r="B583" t="str">
            <v>B-183</v>
          </cell>
          <cell r="C583" t="str">
            <v>B-183-01</v>
          </cell>
          <cell r="D583" t="str">
            <v>Retained</v>
          </cell>
          <cell r="E583" t="str">
            <v>SW</v>
          </cell>
          <cell r="F583" t="str">
            <v>Released</v>
          </cell>
          <cell r="G583">
            <v>14</v>
          </cell>
          <cell r="H583">
            <v>7.2</v>
          </cell>
          <cell r="I583">
            <v>100.8</v>
          </cell>
          <cell r="J583" t="str">
            <v>LEFT/ RIGHT</v>
          </cell>
        </row>
        <row r="584">
          <cell r="B584" t="str">
            <v>B-184</v>
          </cell>
          <cell r="C584" t="str">
            <v>B-184-01</v>
          </cell>
          <cell r="D584" t="str">
            <v>Retained</v>
          </cell>
          <cell r="E584" t="str">
            <v>SW</v>
          </cell>
          <cell r="F584" t="str">
            <v>Released</v>
          </cell>
          <cell r="G584">
            <v>14</v>
          </cell>
          <cell r="H584">
            <v>7.2</v>
          </cell>
          <cell r="I584">
            <v>100.8</v>
          </cell>
          <cell r="J584" t="str">
            <v>LEFT/ RIGHT</v>
          </cell>
        </row>
        <row r="585">
          <cell r="B585" t="str">
            <v>B-185</v>
          </cell>
          <cell r="C585" t="str">
            <v>B-185-01</v>
          </cell>
          <cell r="D585" t="str">
            <v>Retained</v>
          </cell>
          <cell r="E585" t="str">
            <v>SW</v>
          </cell>
          <cell r="F585" t="str">
            <v>Released</v>
          </cell>
          <cell r="G585">
            <v>14</v>
          </cell>
          <cell r="H585">
            <v>7.2</v>
          </cell>
          <cell r="I585">
            <v>100.8</v>
          </cell>
          <cell r="J585" t="str">
            <v>LEFT/ RIGHT</v>
          </cell>
        </row>
        <row r="586">
          <cell r="B586" t="str">
            <v>B-186</v>
          </cell>
          <cell r="C586" t="str">
            <v>B-186-01</v>
          </cell>
          <cell r="D586" t="str">
            <v>Retained</v>
          </cell>
          <cell r="E586" t="str">
            <v>SW</v>
          </cell>
          <cell r="F586" t="str">
            <v>Released</v>
          </cell>
          <cell r="G586">
            <v>14</v>
          </cell>
          <cell r="H586">
            <v>7.2</v>
          </cell>
          <cell r="I586">
            <v>100.8</v>
          </cell>
          <cell r="J586" t="str">
            <v>LEFT/ RIGHT</v>
          </cell>
        </row>
        <row r="587">
          <cell r="B587" t="str">
            <v>B-187</v>
          </cell>
          <cell r="C587" t="str">
            <v>B-187-01</v>
          </cell>
          <cell r="D587" t="str">
            <v>Retained</v>
          </cell>
          <cell r="E587" t="str">
            <v>SW</v>
          </cell>
          <cell r="F587" t="str">
            <v>Released</v>
          </cell>
          <cell r="G587">
            <v>14</v>
          </cell>
          <cell r="H587">
            <v>7.2</v>
          </cell>
          <cell r="I587">
            <v>100.8</v>
          </cell>
          <cell r="J587" t="str">
            <v>LEFT/ RIGHT</v>
          </cell>
        </row>
        <row r="588">
          <cell r="B588" t="str">
            <v>B-188</v>
          </cell>
          <cell r="C588" t="str">
            <v>B-188-01</v>
          </cell>
          <cell r="D588" t="str">
            <v>Retained</v>
          </cell>
          <cell r="E588" t="str">
            <v>SW</v>
          </cell>
          <cell r="F588" t="str">
            <v>Released</v>
          </cell>
          <cell r="G588">
            <v>14</v>
          </cell>
          <cell r="H588">
            <v>7.2</v>
          </cell>
          <cell r="I588">
            <v>100.8</v>
          </cell>
          <cell r="J588" t="str">
            <v>LEFT/ RIGHT</v>
          </cell>
        </row>
        <row r="589">
          <cell r="B589" t="str">
            <v>B-189</v>
          </cell>
          <cell r="C589" t="str">
            <v>B-189-01</v>
          </cell>
          <cell r="D589" t="str">
            <v>Retained</v>
          </cell>
          <cell r="E589" t="str">
            <v>SW</v>
          </cell>
          <cell r="F589" t="str">
            <v>Released</v>
          </cell>
          <cell r="G589">
            <v>14</v>
          </cell>
          <cell r="H589">
            <v>7.2</v>
          </cell>
          <cell r="I589">
            <v>100.8</v>
          </cell>
          <cell r="J589" t="str">
            <v>LEFT/ RIGHT</v>
          </cell>
        </row>
        <row r="590">
          <cell r="B590" t="str">
            <v>B-190</v>
          </cell>
          <cell r="C590" t="str">
            <v>B-190-01</v>
          </cell>
          <cell r="D590" t="str">
            <v>Retained</v>
          </cell>
          <cell r="E590" t="str">
            <v>SW</v>
          </cell>
          <cell r="F590" t="str">
            <v>Released</v>
          </cell>
          <cell r="G590">
            <v>14</v>
          </cell>
          <cell r="H590">
            <v>7.2</v>
          </cell>
          <cell r="I590">
            <v>100.8</v>
          </cell>
          <cell r="J590" t="str">
            <v>LEFT/ RIGHT</v>
          </cell>
        </row>
        <row r="591">
          <cell r="B591" t="str">
            <v>B-191</v>
          </cell>
          <cell r="C591" t="str">
            <v>B-191-01</v>
          </cell>
          <cell r="D591" t="str">
            <v>Retained</v>
          </cell>
          <cell r="E591" t="str">
            <v>SW</v>
          </cell>
          <cell r="F591" t="str">
            <v>Released</v>
          </cell>
          <cell r="G591">
            <v>14</v>
          </cell>
          <cell r="H591">
            <v>7.2</v>
          </cell>
          <cell r="I591">
            <v>100.8</v>
          </cell>
          <cell r="J591" t="str">
            <v>LEFT/ RIGHT</v>
          </cell>
        </row>
        <row r="592">
          <cell r="B592" t="str">
            <v>B-192</v>
          </cell>
          <cell r="C592" t="str">
            <v>B-192-01</v>
          </cell>
          <cell r="D592" t="str">
            <v>Retained</v>
          </cell>
          <cell r="E592" t="str">
            <v>SW</v>
          </cell>
          <cell r="F592" t="str">
            <v>Released</v>
          </cell>
          <cell r="G592">
            <v>14</v>
          </cell>
          <cell r="H592">
            <v>7.2</v>
          </cell>
          <cell r="I592">
            <v>100.8</v>
          </cell>
          <cell r="J592" t="str">
            <v>LEFT/ RIGHT</v>
          </cell>
        </row>
        <row r="593">
          <cell r="B593" t="str">
            <v>B-193</v>
          </cell>
          <cell r="C593" t="str">
            <v>B-193-01</v>
          </cell>
          <cell r="D593" t="str">
            <v>Retained</v>
          </cell>
          <cell r="E593" t="str">
            <v>SW</v>
          </cell>
          <cell r="F593" t="str">
            <v>Released</v>
          </cell>
          <cell r="G593">
            <v>14</v>
          </cell>
          <cell r="H593">
            <v>7.2</v>
          </cell>
          <cell r="I593">
            <v>100.8</v>
          </cell>
          <cell r="J593" t="str">
            <v>LEFT/ RIGHT</v>
          </cell>
        </row>
        <row r="594">
          <cell r="B594" t="str">
            <v>B-194</v>
          </cell>
          <cell r="C594" t="str">
            <v>B-194-01</v>
          </cell>
          <cell r="D594" t="str">
            <v>Retained</v>
          </cell>
          <cell r="E594" t="str">
            <v>SW</v>
          </cell>
          <cell r="F594" t="str">
            <v>Released</v>
          </cell>
          <cell r="G594">
            <v>14</v>
          </cell>
          <cell r="H594">
            <v>7.2</v>
          </cell>
          <cell r="I594">
            <v>100.8</v>
          </cell>
          <cell r="J594" t="str">
            <v>LEFT/ RIGHT</v>
          </cell>
        </row>
        <row r="595">
          <cell r="B595" t="str">
            <v>B-195</v>
          </cell>
          <cell r="C595" t="str">
            <v>B-195-01</v>
          </cell>
          <cell r="D595" t="str">
            <v>Retained</v>
          </cell>
          <cell r="E595" t="str">
            <v>SW</v>
          </cell>
          <cell r="F595" t="str">
            <v>Released</v>
          </cell>
          <cell r="G595">
            <v>14</v>
          </cell>
          <cell r="H595">
            <v>7.2</v>
          </cell>
          <cell r="I595">
            <v>100.8</v>
          </cell>
          <cell r="J595" t="str">
            <v>LEFT/ RIGHT</v>
          </cell>
        </row>
        <row r="596">
          <cell r="B596" t="str">
            <v>B-196</v>
          </cell>
          <cell r="C596" t="str">
            <v>B-196-01</v>
          </cell>
          <cell r="D596" t="str">
            <v>Retained</v>
          </cell>
          <cell r="E596" t="str">
            <v>SW</v>
          </cell>
          <cell r="F596" t="str">
            <v>Released</v>
          </cell>
          <cell r="G596">
            <v>14</v>
          </cell>
          <cell r="H596">
            <v>7.2</v>
          </cell>
          <cell r="I596">
            <v>100.8</v>
          </cell>
          <cell r="J596" t="str">
            <v>LEFT/ RIGHT</v>
          </cell>
        </row>
        <row r="597">
          <cell r="B597" t="str">
            <v>B-197</v>
          </cell>
          <cell r="C597" t="str">
            <v>B-197-01</v>
          </cell>
          <cell r="D597" t="str">
            <v>Retained</v>
          </cell>
          <cell r="E597" t="str">
            <v>SW</v>
          </cell>
          <cell r="F597" t="str">
            <v>Released</v>
          </cell>
          <cell r="G597">
            <v>14</v>
          </cell>
          <cell r="H597">
            <v>7.2</v>
          </cell>
          <cell r="I597">
            <v>100.8</v>
          </cell>
          <cell r="J597" t="str">
            <v>LEFT CORNER/RIGHT CORNER</v>
          </cell>
        </row>
        <row r="598">
          <cell r="B598" t="str">
            <v>B-198</v>
          </cell>
          <cell r="C598" t="str">
            <v>B-198-01</v>
          </cell>
          <cell r="D598" t="str">
            <v>Retained</v>
          </cell>
          <cell r="E598" t="str">
            <v>SW</v>
          </cell>
          <cell r="F598" t="str">
            <v>Frozen</v>
          </cell>
          <cell r="G598">
            <v>14</v>
          </cell>
          <cell r="H598">
            <v>7.2</v>
          </cell>
          <cell r="I598">
            <v>100.8</v>
          </cell>
          <cell r="J598" t="str">
            <v>LEFT CORNER/RIGHT CORNER</v>
          </cell>
        </row>
        <row r="599">
          <cell r="B599" t="str">
            <v>B-199</v>
          </cell>
          <cell r="C599" t="str">
            <v>B-199-01</v>
          </cell>
          <cell r="D599" t="str">
            <v>Retained</v>
          </cell>
          <cell r="E599" t="str">
            <v>SW</v>
          </cell>
          <cell r="F599" t="str">
            <v>Frozen</v>
          </cell>
          <cell r="G599">
            <v>14</v>
          </cell>
          <cell r="H599">
            <v>7.2</v>
          </cell>
          <cell r="I599">
            <v>100.8</v>
          </cell>
          <cell r="J599" t="str">
            <v>LEFT/ RIGHT</v>
          </cell>
        </row>
        <row r="600">
          <cell r="B600" t="str">
            <v>B-200</v>
          </cell>
          <cell r="C600" t="str">
            <v>B-200-01</v>
          </cell>
          <cell r="D600" t="str">
            <v>Retained</v>
          </cell>
          <cell r="E600" t="str">
            <v>SW</v>
          </cell>
          <cell r="F600" t="str">
            <v>Frozen</v>
          </cell>
          <cell r="G600">
            <v>14</v>
          </cell>
          <cell r="H600">
            <v>7.2</v>
          </cell>
          <cell r="I600">
            <v>100.8</v>
          </cell>
          <cell r="J600" t="str">
            <v>LEFT/ RIGHT</v>
          </cell>
        </row>
        <row r="601">
          <cell r="B601" t="str">
            <v>B-201</v>
          </cell>
          <cell r="C601" t="str">
            <v>B-201-01</v>
          </cell>
          <cell r="D601" t="str">
            <v>Retained</v>
          </cell>
          <cell r="E601" t="str">
            <v>SW</v>
          </cell>
          <cell r="F601" t="str">
            <v>Frozen</v>
          </cell>
          <cell r="G601">
            <v>14</v>
          </cell>
          <cell r="H601">
            <v>7.2</v>
          </cell>
          <cell r="I601">
            <v>100.8</v>
          </cell>
          <cell r="J601" t="str">
            <v>LEFT/ RIGHT</v>
          </cell>
        </row>
        <row r="602">
          <cell r="B602" t="str">
            <v>B-202</v>
          </cell>
          <cell r="C602" t="str">
            <v>B-202-01</v>
          </cell>
          <cell r="D602" t="str">
            <v>Retained</v>
          </cell>
          <cell r="E602" t="str">
            <v>SW</v>
          </cell>
          <cell r="F602" t="str">
            <v>Frozen</v>
          </cell>
          <cell r="G602">
            <v>14</v>
          </cell>
          <cell r="H602">
            <v>7.2</v>
          </cell>
          <cell r="I602">
            <v>100.8</v>
          </cell>
          <cell r="J602" t="str">
            <v>LEFT/ RIGHT</v>
          </cell>
        </row>
        <row r="603">
          <cell r="B603" t="str">
            <v>B-203</v>
          </cell>
          <cell r="C603" t="str">
            <v>B-203-01</v>
          </cell>
          <cell r="D603" t="str">
            <v>Retained</v>
          </cell>
          <cell r="E603" t="str">
            <v>SW</v>
          </cell>
          <cell r="F603" t="str">
            <v>Frozen</v>
          </cell>
          <cell r="G603">
            <v>14</v>
          </cell>
          <cell r="H603">
            <v>7.2</v>
          </cell>
          <cell r="I603">
            <v>100.8</v>
          </cell>
          <cell r="J603" t="str">
            <v>LEFT/ RIGHT</v>
          </cell>
        </row>
        <row r="604">
          <cell r="B604" t="str">
            <v>B-204</v>
          </cell>
          <cell r="C604" t="str">
            <v>B-204-01</v>
          </cell>
          <cell r="D604" t="str">
            <v>Retained</v>
          </cell>
          <cell r="E604" t="str">
            <v>SW</v>
          </cell>
          <cell r="F604" t="str">
            <v>Frozen</v>
          </cell>
          <cell r="G604">
            <v>14</v>
          </cell>
          <cell r="H604">
            <v>7.2</v>
          </cell>
          <cell r="I604">
            <v>100.8</v>
          </cell>
          <cell r="J604" t="str">
            <v>LEFT/ RIGHT</v>
          </cell>
        </row>
        <row r="605">
          <cell r="B605" t="str">
            <v>B-205</v>
          </cell>
          <cell r="C605" t="str">
            <v>B-205-01</v>
          </cell>
          <cell r="D605" t="str">
            <v>Retained</v>
          </cell>
          <cell r="E605" t="str">
            <v>SW</v>
          </cell>
          <cell r="F605" t="str">
            <v>Frozen</v>
          </cell>
          <cell r="G605">
            <v>14</v>
          </cell>
          <cell r="H605">
            <v>7.2</v>
          </cell>
          <cell r="I605">
            <v>100.8</v>
          </cell>
          <cell r="J605" t="str">
            <v>LEFT/ RIGHT</v>
          </cell>
        </row>
        <row r="606">
          <cell r="B606" t="str">
            <v>B-206</v>
          </cell>
          <cell r="C606" t="str">
            <v>B-206-01</v>
          </cell>
          <cell r="D606" t="str">
            <v>Retained</v>
          </cell>
          <cell r="E606" t="str">
            <v>SW</v>
          </cell>
          <cell r="F606" t="str">
            <v>Frozen</v>
          </cell>
          <cell r="G606">
            <v>14</v>
          </cell>
          <cell r="H606">
            <v>7.2</v>
          </cell>
          <cell r="I606">
            <v>100.8</v>
          </cell>
          <cell r="J606" t="str">
            <v>LEFT/ RIGHT</v>
          </cell>
        </row>
        <row r="607">
          <cell r="B607" t="str">
            <v>B-207</v>
          </cell>
          <cell r="C607" t="str">
            <v>B-207-01</v>
          </cell>
          <cell r="D607" t="str">
            <v>Retained</v>
          </cell>
          <cell r="E607" t="str">
            <v>SW</v>
          </cell>
          <cell r="F607" t="str">
            <v>Frozen</v>
          </cell>
          <cell r="G607">
            <v>14</v>
          </cell>
          <cell r="H607">
            <v>7.2</v>
          </cell>
          <cell r="I607">
            <v>100.8</v>
          </cell>
          <cell r="J607" t="str">
            <v>LEFT/ RIGHT</v>
          </cell>
        </row>
        <row r="608">
          <cell r="B608" t="str">
            <v>B-208</v>
          </cell>
          <cell r="C608" t="str">
            <v>B-208-01</v>
          </cell>
          <cell r="D608" t="str">
            <v>Retained</v>
          </cell>
          <cell r="E608" t="str">
            <v>SW</v>
          </cell>
          <cell r="F608" t="str">
            <v>Frozen</v>
          </cell>
          <cell r="G608">
            <v>14</v>
          </cell>
          <cell r="H608">
            <v>7.2</v>
          </cell>
          <cell r="I608">
            <v>100.8</v>
          </cell>
          <cell r="J608" t="str">
            <v>LEFT/ RIGHT</v>
          </cell>
        </row>
        <row r="609">
          <cell r="B609" t="str">
            <v>B-209</v>
          </cell>
          <cell r="C609" t="str">
            <v>B-209-01</v>
          </cell>
          <cell r="D609" t="str">
            <v>Retained</v>
          </cell>
          <cell r="E609" t="str">
            <v>SW</v>
          </cell>
          <cell r="F609" t="str">
            <v>Frozen</v>
          </cell>
          <cell r="G609">
            <v>14</v>
          </cell>
          <cell r="H609">
            <v>7.2</v>
          </cell>
          <cell r="I609">
            <v>100.8</v>
          </cell>
          <cell r="J609" t="str">
            <v>LEFT/ RIGHT</v>
          </cell>
        </row>
        <row r="610">
          <cell r="B610" t="str">
            <v>B-210</v>
          </cell>
          <cell r="C610" t="str">
            <v>B-210-01</v>
          </cell>
          <cell r="D610" t="str">
            <v>Retained</v>
          </cell>
          <cell r="E610" t="str">
            <v>SW</v>
          </cell>
          <cell r="F610" t="str">
            <v>Frozen</v>
          </cell>
          <cell r="G610">
            <v>14</v>
          </cell>
          <cell r="H610">
            <v>7.2</v>
          </cell>
          <cell r="I610">
            <v>100.8</v>
          </cell>
          <cell r="J610" t="str">
            <v>LEFT/ RIGHT</v>
          </cell>
        </row>
        <row r="611">
          <cell r="B611" t="str">
            <v>B-211</v>
          </cell>
          <cell r="C611" t="str">
            <v>B-211-01</v>
          </cell>
          <cell r="D611" t="str">
            <v>Retained</v>
          </cell>
          <cell r="E611" t="str">
            <v>SW</v>
          </cell>
          <cell r="F611" t="str">
            <v>Frozen</v>
          </cell>
          <cell r="G611">
            <v>14</v>
          </cell>
          <cell r="H611">
            <v>7.2</v>
          </cell>
          <cell r="I611">
            <v>100.8</v>
          </cell>
          <cell r="J611" t="str">
            <v>LEFT/ RIGHT</v>
          </cell>
        </row>
        <row r="612">
          <cell r="B612" t="str">
            <v>B-212</v>
          </cell>
          <cell r="C612" t="str">
            <v>B-212-01</v>
          </cell>
          <cell r="D612" t="str">
            <v>Retained</v>
          </cell>
          <cell r="E612" t="str">
            <v>SW</v>
          </cell>
          <cell r="F612" t="str">
            <v>Frozen</v>
          </cell>
          <cell r="G612">
            <v>14</v>
          </cell>
          <cell r="H612">
            <v>7.2</v>
          </cell>
          <cell r="I612">
            <v>100.8</v>
          </cell>
          <cell r="J612" t="str">
            <v>LEFT/ RIGHT</v>
          </cell>
        </row>
        <row r="613">
          <cell r="B613" t="str">
            <v>B-213</v>
          </cell>
          <cell r="C613" t="str">
            <v>B-213-01</v>
          </cell>
          <cell r="D613" t="str">
            <v>Retained</v>
          </cell>
          <cell r="E613" t="str">
            <v>SW</v>
          </cell>
          <cell r="F613" t="str">
            <v>Frozen</v>
          </cell>
          <cell r="G613">
            <v>14</v>
          </cell>
          <cell r="H613">
            <v>7.2</v>
          </cell>
          <cell r="I613">
            <v>100.8</v>
          </cell>
          <cell r="J613" t="str">
            <v>LEFT CORNER/RIGHT CORNER</v>
          </cell>
        </row>
        <row r="614">
          <cell r="B614" t="str">
            <v>B-214</v>
          </cell>
          <cell r="C614" t="str">
            <v>B-214-01</v>
          </cell>
          <cell r="D614" t="str">
            <v>Retained</v>
          </cell>
          <cell r="E614" t="str">
            <v>SW</v>
          </cell>
          <cell r="F614" t="str">
            <v>Released</v>
          </cell>
          <cell r="G614">
            <v>14</v>
          </cell>
          <cell r="H614">
            <v>7.2</v>
          </cell>
          <cell r="I614">
            <v>100.8</v>
          </cell>
          <cell r="J614" t="str">
            <v>LEFT CORNER/RIGHT CORNER</v>
          </cell>
        </row>
        <row r="615">
          <cell r="B615" t="str">
            <v>B-215</v>
          </cell>
          <cell r="C615" t="str">
            <v>B-215-01</v>
          </cell>
          <cell r="D615" t="str">
            <v>Retained</v>
          </cell>
          <cell r="E615" t="str">
            <v>SW</v>
          </cell>
          <cell r="F615" t="str">
            <v>Released</v>
          </cell>
          <cell r="G615">
            <v>14</v>
          </cell>
          <cell r="H615">
            <v>7.2</v>
          </cell>
          <cell r="I615">
            <v>100.8</v>
          </cell>
          <cell r="J615" t="str">
            <v>LEFT/ RIGHT</v>
          </cell>
        </row>
        <row r="616">
          <cell r="B616" t="str">
            <v>B-216</v>
          </cell>
          <cell r="C616" t="str">
            <v>B-216-01</v>
          </cell>
          <cell r="D616" t="str">
            <v>Retained</v>
          </cell>
          <cell r="E616" t="str">
            <v>SW</v>
          </cell>
          <cell r="F616" t="str">
            <v>Released</v>
          </cell>
          <cell r="G616">
            <v>14</v>
          </cell>
          <cell r="H616">
            <v>7.2</v>
          </cell>
          <cell r="I616">
            <v>100.8</v>
          </cell>
          <cell r="J616" t="str">
            <v>LEFT/ RIGHT</v>
          </cell>
        </row>
        <row r="617">
          <cell r="B617" t="str">
            <v>B-217</v>
          </cell>
          <cell r="C617" t="str">
            <v>B-217-01</v>
          </cell>
          <cell r="D617" t="str">
            <v>Retained</v>
          </cell>
          <cell r="E617" t="str">
            <v>SW</v>
          </cell>
          <cell r="F617" t="str">
            <v>Released</v>
          </cell>
          <cell r="G617">
            <v>14</v>
          </cell>
          <cell r="H617">
            <v>7.2</v>
          </cell>
          <cell r="I617">
            <v>100.8</v>
          </cell>
          <cell r="J617" t="str">
            <v>LEFT/ RIGHT</v>
          </cell>
        </row>
        <row r="618">
          <cell r="B618" t="str">
            <v>B-218</v>
          </cell>
          <cell r="C618" t="str">
            <v>B-218-01</v>
          </cell>
          <cell r="D618" t="str">
            <v>Retained</v>
          </cell>
          <cell r="E618" t="str">
            <v>SW</v>
          </cell>
          <cell r="F618" t="str">
            <v>Released</v>
          </cell>
          <cell r="G618">
            <v>14</v>
          </cell>
          <cell r="H618">
            <v>7.2</v>
          </cell>
          <cell r="I618">
            <v>100.8</v>
          </cell>
          <cell r="J618" t="str">
            <v>LEFT/ RIGHT</v>
          </cell>
        </row>
        <row r="619">
          <cell r="B619" t="str">
            <v>B-219</v>
          </cell>
          <cell r="C619" t="str">
            <v>B-219-01</v>
          </cell>
          <cell r="D619" t="str">
            <v>Retained</v>
          </cell>
          <cell r="E619" t="str">
            <v>SW</v>
          </cell>
          <cell r="F619" t="str">
            <v>Released</v>
          </cell>
          <cell r="G619">
            <v>14</v>
          </cell>
          <cell r="H619">
            <v>7.2</v>
          </cell>
          <cell r="I619">
            <v>100.8</v>
          </cell>
          <cell r="J619" t="str">
            <v>LEFT/ RIGHT</v>
          </cell>
        </row>
        <row r="620">
          <cell r="B620" t="str">
            <v>B-220</v>
          </cell>
          <cell r="C620" t="str">
            <v>B-220-01</v>
          </cell>
          <cell r="D620" t="str">
            <v>Retained</v>
          </cell>
          <cell r="E620" t="str">
            <v>SW</v>
          </cell>
          <cell r="F620" t="str">
            <v>Released</v>
          </cell>
          <cell r="G620">
            <v>14</v>
          </cell>
          <cell r="H620">
            <v>7.2</v>
          </cell>
          <cell r="I620">
            <v>100.8</v>
          </cell>
          <cell r="J620" t="str">
            <v>LEFT/ RIGHT</v>
          </cell>
        </row>
        <row r="621">
          <cell r="B621" t="str">
            <v>B-221</v>
          </cell>
          <cell r="C621" t="str">
            <v>B-221-01</v>
          </cell>
          <cell r="D621" t="str">
            <v>Retained</v>
          </cell>
          <cell r="E621" t="str">
            <v>SW</v>
          </cell>
          <cell r="F621" t="str">
            <v>Released</v>
          </cell>
          <cell r="G621">
            <v>14</v>
          </cell>
          <cell r="H621">
            <v>7.2</v>
          </cell>
          <cell r="I621">
            <v>100.8</v>
          </cell>
          <cell r="J621" t="str">
            <v>LEFT/ RIGHT</v>
          </cell>
        </row>
        <row r="622">
          <cell r="B622" t="str">
            <v>B-222</v>
          </cell>
          <cell r="C622" t="str">
            <v>B-222-01</v>
          </cell>
          <cell r="D622" t="str">
            <v>Retained</v>
          </cell>
          <cell r="E622" t="str">
            <v>SW</v>
          </cell>
          <cell r="F622" t="str">
            <v>Released</v>
          </cell>
          <cell r="G622">
            <v>14</v>
          </cell>
          <cell r="H622">
            <v>7.2</v>
          </cell>
          <cell r="I622">
            <v>100.8</v>
          </cell>
          <cell r="J622" t="str">
            <v>LEFT/ RIGHT</v>
          </cell>
        </row>
        <row r="623">
          <cell r="B623" t="str">
            <v>B-223</v>
          </cell>
          <cell r="C623" t="str">
            <v>B-223-01</v>
          </cell>
          <cell r="D623" t="str">
            <v>Retained</v>
          </cell>
          <cell r="E623" t="str">
            <v>SW</v>
          </cell>
          <cell r="F623" t="str">
            <v>Released</v>
          </cell>
          <cell r="G623">
            <v>14</v>
          </cell>
          <cell r="H623">
            <v>7.2</v>
          </cell>
          <cell r="I623">
            <v>100.8</v>
          </cell>
          <cell r="J623" t="str">
            <v>LEFT/ RIGHT</v>
          </cell>
        </row>
        <row r="624">
          <cell r="B624" t="str">
            <v>B-224</v>
          </cell>
          <cell r="C624" t="str">
            <v>B-224-01</v>
          </cell>
          <cell r="D624" t="str">
            <v>Retained</v>
          </cell>
          <cell r="E624" t="str">
            <v>SW</v>
          </cell>
          <cell r="F624" t="str">
            <v>Released</v>
          </cell>
          <cell r="G624">
            <v>14</v>
          </cell>
          <cell r="H624">
            <v>7.2</v>
          </cell>
          <cell r="I624">
            <v>100.8</v>
          </cell>
          <cell r="J624" t="str">
            <v>LEFT/ RIGHT</v>
          </cell>
        </row>
        <row r="625">
          <cell r="B625" t="str">
            <v>B-225</v>
          </cell>
          <cell r="C625" t="str">
            <v>B-225-01</v>
          </cell>
          <cell r="D625" t="str">
            <v>Retained</v>
          </cell>
          <cell r="E625" t="str">
            <v>SW</v>
          </cell>
          <cell r="F625" t="str">
            <v>Released</v>
          </cell>
          <cell r="G625">
            <v>14</v>
          </cell>
          <cell r="H625">
            <v>7.2</v>
          </cell>
          <cell r="I625">
            <v>100.8</v>
          </cell>
          <cell r="J625" t="str">
            <v>LEFT/ RIGHT</v>
          </cell>
        </row>
        <row r="626">
          <cell r="B626" t="str">
            <v>B-226</v>
          </cell>
          <cell r="C626" t="str">
            <v>B-226-01</v>
          </cell>
          <cell r="D626" t="str">
            <v>Retained</v>
          </cell>
          <cell r="E626" t="str">
            <v>SW</v>
          </cell>
          <cell r="F626" t="str">
            <v>Released</v>
          </cell>
          <cell r="G626">
            <v>14</v>
          </cell>
          <cell r="H626">
            <v>7.2</v>
          </cell>
          <cell r="I626">
            <v>100.8</v>
          </cell>
          <cell r="J626" t="str">
            <v>LEFT/ RIGHT</v>
          </cell>
        </row>
        <row r="627">
          <cell r="B627" t="str">
            <v>B-227</v>
          </cell>
          <cell r="C627" t="str">
            <v>B-227-01</v>
          </cell>
          <cell r="D627" t="str">
            <v>Retained</v>
          </cell>
          <cell r="E627" t="str">
            <v>SW</v>
          </cell>
          <cell r="F627" t="str">
            <v>Released</v>
          </cell>
          <cell r="G627">
            <v>14</v>
          </cell>
          <cell r="H627">
            <v>7.2</v>
          </cell>
          <cell r="I627">
            <v>100.8</v>
          </cell>
          <cell r="J627" t="str">
            <v>LEFT/ RIGHT</v>
          </cell>
        </row>
        <row r="628">
          <cell r="B628" t="str">
            <v>B-228</v>
          </cell>
          <cell r="C628" t="str">
            <v>B-228-01</v>
          </cell>
          <cell r="D628" t="str">
            <v>Retained</v>
          </cell>
          <cell r="E628" t="str">
            <v>SW</v>
          </cell>
          <cell r="F628" t="str">
            <v>Released</v>
          </cell>
          <cell r="G628">
            <v>14</v>
          </cell>
          <cell r="H628">
            <v>7.2</v>
          </cell>
          <cell r="I628">
            <v>100.8</v>
          </cell>
          <cell r="J628" t="str">
            <v>LEFT/ RIGHT</v>
          </cell>
        </row>
        <row r="629">
          <cell r="B629" t="str">
            <v>B-229</v>
          </cell>
          <cell r="C629" t="str">
            <v>B-229-01</v>
          </cell>
          <cell r="D629" t="str">
            <v>Retained</v>
          </cell>
          <cell r="E629" t="str">
            <v>SW</v>
          </cell>
          <cell r="F629" t="str">
            <v>Released</v>
          </cell>
          <cell r="G629">
            <v>14</v>
          </cell>
          <cell r="H629">
            <v>7.2</v>
          </cell>
          <cell r="I629">
            <v>100.8</v>
          </cell>
          <cell r="J629" t="str">
            <v>LEFT/ RIGHT</v>
          </cell>
        </row>
        <row r="630">
          <cell r="B630" t="str">
            <v>B-230</v>
          </cell>
          <cell r="C630" t="str">
            <v>B-230-01</v>
          </cell>
          <cell r="D630" t="str">
            <v>Retained</v>
          </cell>
          <cell r="E630" t="str">
            <v>SW</v>
          </cell>
          <cell r="F630" t="str">
            <v>Released</v>
          </cell>
          <cell r="G630">
            <v>14</v>
          </cell>
          <cell r="H630">
            <v>7.2</v>
          </cell>
          <cell r="I630">
            <v>100.8</v>
          </cell>
          <cell r="J630" t="str">
            <v>LEFT/ RIGHT</v>
          </cell>
        </row>
        <row r="631">
          <cell r="B631" t="str">
            <v>B-231</v>
          </cell>
          <cell r="C631" t="str">
            <v>B-231-01</v>
          </cell>
          <cell r="D631" t="str">
            <v>Retained</v>
          </cell>
          <cell r="E631" t="str">
            <v>SW</v>
          </cell>
          <cell r="F631" t="str">
            <v>Released</v>
          </cell>
          <cell r="G631">
            <v>14</v>
          </cell>
          <cell r="H631">
            <v>7.2</v>
          </cell>
          <cell r="I631">
            <v>100.8</v>
          </cell>
          <cell r="J631" t="str">
            <v>LEFT/ RIGHT</v>
          </cell>
        </row>
        <row r="632">
          <cell r="B632" t="str">
            <v>B-232</v>
          </cell>
          <cell r="C632" t="str">
            <v>B-232-01</v>
          </cell>
          <cell r="D632" t="str">
            <v>Retained</v>
          </cell>
          <cell r="E632" t="str">
            <v>SW</v>
          </cell>
          <cell r="F632" t="str">
            <v>Released</v>
          </cell>
          <cell r="G632">
            <v>14</v>
          </cell>
          <cell r="H632">
            <v>7.2</v>
          </cell>
          <cell r="I632">
            <v>100.8</v>
          </cell>
          <cell r="J632" t="str">
            <v>LEFT/ RIGHT</v>
          </cell>
        </row>
        <row r="633">
          <cell r="B633" t="str">
            <v>B-233</v>
          </cell>
          <cell r="C633" t="str">
            <v>B-233-01</v>
          </cell>
          <cell r="D633" t="str">
            <v>Retained</v>
          </cell>
          <cell r="E633" t="str">
            <v>SW</v>
          </cell>
          <cell r="F633" t="str">
            <v>Released</v>
          </cell>
          <cell r="G633">
            <v>14</v>
          </cell>
          <cell r="H633">
            <v>7.2</v>
          </cell>
          <cell r="I633">
            <v>100.8</v>
          </cell>
          <cell r="J633" t="str">
            <v>LEFT CORNER/RIGHT CORNER</v>
          </cell>
        </row>
        <row r="634">
          <cell r="B634" t="str">
            <v>B-234</v>
          </cell>
          <cell r="C634" t="str">
            <v>B-234-01</v>
          </cell>
          <cell r="D634" t="str">
            <v>Retained</v>
          </cell>
          <cell r="E634" t="str">
            <v>SW</v>
          </cell>
          <cell r="F634" t="str">
            <v>Released</v>
          </cell>
          <cell r="G634">
            <v>14</v>
          </cell>
          <cell r="H634">
            <v>7.2</v>
          </cell>
          <cell r="I634">
            <v>100.8</v>
          </cell>
          <cell r="J634" t="str">
            <v>LEFT CORNER/RIGHT CORNER</v>
          </cell>
        </row>
        <row r="635">
          <cell r="B635" t="str">
            <v>B-235</v>
          </cell>
          <cell r="C635" t="str">
            <v>B-235-01</v>
          </cell>
          <cell r="D635" t="str">
            <v>Retained</v>
          </cell>
          <cell r="E635" t="str">
            <v>SW</v>
          </cell>
          <cell r="F635" t="str">
            <v>Released</v>
          </cell>
          <cell r="G635">
            <v>14</v>
          </cell>
          <cell r="H635">
            <v>7.2</v>
          </cell>
          <cell r="I635">
            <v>100.8</v>
          </cell>
          <cell r="J635" t="str">
            <v>LEFT/ RIGHT</v>
          </cell>
        </row>
        <row r="636">
          <cell r="B636" t="str">
            <v>B-236</v>
          </cell>
          <cell r="C636" t="str">
            <v>B-236-01</v>
          </cell>
          <cell r="D636" t="str">
            <v>Retained</v>
          </cell>
          <cell r="E636" t="str">
            <v>SW</v>
          </cell>
          <cell r="F636" t="str">
            <v>Released</v>
          </cell>
          <cell r="G636">
            <v>14</v>
          </cell>
          <cell r="H636">
            <v>7.2</v>
          </cell>
          <cell r="I636">
            <v>100.8</v>
          </cell>
          <cell r="J636" t="str">
            <v>LEFT/ RIGHT</v>
          </cell>
        </row>
        <row r="637">
          <cell r="B637" t="str">
            <v>B-237</v>
          </cell>
          <cell r="C637" t="str">
            <v>B-237-01</v>
          </cell>
          <cell r="D637" t="str">
            <v>Retained</v>
          </cell>
          <cell r="E637" t="str">
            <v>SW</v>
          </cell>
          <cell r="F637" t="str">
            <v>Released</v>
          </cell>
          <cell r="G637">
            <v>14</v>
          </cell>
          <cell r="H637">
            <v>7.2</v>
          </cell>
          <cell r="I637">
            <v>100.8</v>
          </cell>
          <cell r="J637" t="str">
            <v>LEFT/ RIGHT</v>
          </cell>
        </row>
        <row r="638">
          <cell r="B638" t="str">
            <v>B-238</v>
          </cell>
          <cell r="C638" t="str">
            <v>B-238-01</v>
          </cell>
          <cell r="D638" t="str">
            <v>Retained</v>
          </cell>
          <cell r="E638" t="str">
            <v>SW</v>
          </cell>
          <cell r="F638" t="str">
            <v>Released</v>
          </cell>
          <cell r="G638">
            <v>14</v>
          </cell>
          <cell r="H638">
            <v>7.2</v>
          </cell>
          <cell r="I638">
            <v>100.8</v>
          </cell>
          <cell r="J638" t="str">
            <v>LEFT/ RIGHT</v>
          </cell>
        </row>
        <row r="639">
          <cell r="B639" t="str">
            <v>B-239</v>
          </cell>
          <cell r="C639" t="str">
            <v>B-239-01</v>
          </cell>
          <cell r="D639" t="str">
            <v>Retained</v>
          </cell>
          <cell r="E639" t="str">
            <v>SW</v>
          </cell>
          <cell r="F639" t="str">
            <v>Released</v>
          </cell>
          <cell r="G639">
            <v>14</v>
          </cell>
          <cell r="H639">
            <v>7.2</v>
          </cell>
          <cell r="I639">
            <v>100.8</v>
          </cell>
          <cell r="J639" t="str">
            <v>LEFT/ RIGHT</v>
          </cell>
        </row>
        <row r="640">
          <cell r="B640" t="str">
            <v>B-240</v>
          </cell>
          <cell r="C640" t="str">
            <v>B-240-01</v>
          </cell>
          <cell r="D640" t="str">
            <v>Retained</v>
          </cell>
          <cell r="E640" t="str">
            <v>SW</v>
          </cell>
          <cell r="F640" t="str">
            <v>Released</v>
          </cell>
          <cell r="G640">
            <v>14</v>
          </cell>
          <cell r="H640">
            <v>7.2</v>
          </cell>
          <cell r="I640">
            <v>100.8</v>
          </cell>
          <cell r="J640" t="str">
            <v>LEFT/ RIGHT</v>
          </cell>
        </row>
        <row r="641">
          <cell r="B641" t="str">
            <v>B-241</v>
          </cell>
          <cell r="C641" t="str">
            <v>B-241-01</v>
          </cell>
          <cell r="D641" t="str">
            <v>Retained</v>
          </cell>
          <cell r="E641" t="str">
            <v>SW</v>
          </cell>
          <cell r="F641" t="str">
            <v>Released</v>
          </cell>
          <cell r="G641">
            <v>14</v>
          </cell>
          <cell r="H641">
            <v>7.2</v>
          </cell>
          <cell r="I641">
            <v>100.8</v>
          </cell>
          <cell r="J641" t="str">
            <v>LEFT/ RIGHT</v>
          </cell>
        </row>
        <row r="642">
          <cell r="B642" t="str">
            <v>B-242</v>
          </cell>
          <cell r="C642" t="str">
            <v>B-242-01</v>
          </cell>
          <cell r="D642" t="str">
            <v>Retained</v>
          </cell>
          <cell r="E642" t="str">
            <v>SW</v>
          </cell>
          <cell r="F642" t="str">
            <v>Released</v>
          </cell>
          <cell r="G642">
            <v>14</v>
          </cell>
          <cell r="H642">
            <v>7.2</v>
          </cell>
          <cell r="I642">
            <v>100.8</v>
          </cell>
          <cell r="J642" t="str">
            <v>LEFT/ RIGHT</v>
          </cell>
        </row>
        <row r="643">
          <cell r="B643" t="str">
            <v>B-243</v>
          </cell>
          <cell r="C643" t="str">
            <v>B-243-01</v>
          </cell>
          <cell r="D643" t="str">
            <v>Retained</v>
          </cell>
          <cell r="E643" t="str">
            <v>SW</v>
          </cell>
          <cell r="F643" t="str">
            <v>Released</v>
          </cell>
          <cell r="G643">
            <v>14</v>
          </cell>
          <cell r="H643">
            <v>7.2</v>
          </cell>
          <cell r="I643">
            <v>100.8</v>
          </cell>
          <cell r="J643" t="str">
            <v>LEFT/ RIGHT</v>
          </cell>
        </row>
        <row r="644">
          <cell r="B644" t="str">
            <v>B-244</v>
          </cell>
          <cell r="C644" t="str">
            <v>B-244-01</v>
          </cell>
          <cell r="D644" t="str">
            <v>Retained</v>
          </cell>
          <cell r="E644" t="str">
            <v>SW</v>
          </cell>
          <cell r="F644" t="str">
            <v>Released</v>
          </cell>
          <cell r="G644">
            <v>14</v>
          </cell>
          <cell r="H644">
            <v>7.2</v>
          </cell>
          <cell r="I644">
            <v>100.8</v>
          </cell>
          <cell r="J644" t="str">
            <v>LEFT/ RIGHT</v>
          </cell>
        </row>
        <row r="645">
          <cell r="B645" t="str">
            <v>B-245</v>
          </cell>
          <cell r="C645" t="str">
            <v>B-245-01</v>
          </cell>
          <cell r="D645" t="str">
            <v>Retained</v>
          </cell>
          <cell r="E645" t="str">
            <v>SW</v>
          </cell>
          <cell r="F645" t="str">
            <v>Released</v>
          </cell>
          <cell r="G645">
            <v>14</v>
          </cell>
          <cell r="H645">
            <v>7.2</v>
          </cell>
          <cell r="I645">
            <v>100.8</v>
          </cell>
          <cell r="J645" t="str">
            <v>LEFT/ RIGHT</v>
          </cell>
        </row>
        <row r="646">
          <cell r="B646" t="str">
            <v>B-246</v>
          </cell>
          <cell r="C646" t="str">
            <v>B-246-01</v>
          </cell>
          <cell r="D646" t="str">
            <v>Retained</v>
          </cell>
          <cell r="E646" t="str">
            <v>SW</v>
          </cell>
          <cell r="F646" t="str">
            <v>Frozen</v>
          </cell>
          <cell r="G646">
            <v>14</v>
          </cell>
          <cell r="H646">
            <v>7.2</v>
          </cell>
          <cell r="I646">
            <v>100.8</v>
          </cell>
          <cell r="J646" t="str">
            <v>LEFT/ RIGHT</v>
          </cell>
        </row>
        <row r="647">
          <cell r="B647" t="str">
            <v>B-247</v>
          </cell>
          <cell r="C647" t="str">
            <v>B-247-01</v>
          </cell>
          <cell r="D647" t="str">
            <v>Retained</v>
          </cell>
          <cell r="E647" t="str">
            <v>SW</v>
          </cell>
          <cell r="F647" t="str">
            <v>Frozen</v>
          </cell>
          <cell r="G647">
            <v>14</v>
          </cell>
          <cell r="H647">
            <v>7.2</v>
          </cell>
          <cell r="I647">
            <v>100.8</v>
          </cell>
          <cell r="J647" t="str">
            <v>LEFT/ RIGHT</v>
          </cell>
        </row>
        <row r="648">
          <cell r="B648" t="str">
            <v>B-248</v>
          </cell>
          <cell r="C648" t="str">
            <v>B-248-01</v>
          </cell>
          <cell r="D648" t="str">
            <v>Retained</v>
          </cell>
          <cell r="E648" t="str">
            <v>SW</v>
          </cell>
          <cell r="F648" t="str">
            <v>Frozen</v>
          </cell>
          <cell r="G648">
            <v>14</v>
          </cell>
          <cell r="H648">
            <v>7.2</v>
          </cell>
          <cell r="I648">
            <v>100.8</v>
          </cell>
          <cell r="J648" t="str">
            <v>LEFT/ RIGHT</v>
          </cell>
        </row>
        <row r="649">
          <cell r="B649" t="str">
            <v>B-249</v>
          </cell>
          <cell r="C649" t="str">
            <v>B-249-01</v>
          </cell>
          <cell r="D649" t="str">
            <v>Retained</v>
          </cell>
          <cell r="E649" t="str">
            <v>SW</v>
          </cell>
          <cell r="F649" t="str">
            <v>Frozen</v>
          </cell>
          <cell r="G649">
            <v>14</v>
          </cell>
          <cell r="H649">
            <v>7.2</v>
          </cell>
          <cell r="I649">
            <v>100.8</v>
          </cell>
          <cell r="J649" t="str">
            <v>LEFT/ RIGHT</v>
          </cell>
        </row>
        <row r="650">
          <cell r="B650" t="str">
            <v>B-250</v>
          </cell>
          <cell r="C650" t="str">
            <v>B-250-01</v>
          </cell>
          <cell r="D650" t="str">
            <v>Retained</v>
          </cell>
          <cell r="E650" t="str">
            <v>SW</v>
          </cell>
          <cell r="F650" t="str">
            <v>Frozen</v>
          </cell>
          <cell r="G650">
            <v>14</v>
          </cell>
          <cell r="H650">
            <v>7.2</v>
          </cell>
          <cell r="I650">
            <v>100.8</v>
          </cell>
          <cell r="J650" t="str">
            <v>LEFT/ RIGHT</v>
          </cell>
        </row>
        <row r="651">
          <cell r="B651" t="str">
            <v>B-251</v>
          </cell>
          <cell r="C651" t="str">
            <v>B-251-01</v>
          </cell>
          <cell r="D651" t="str">
            <v>Retained</v>
          </cell>
          <cell r="E651" t="str">
            <v>SW</v>
          </cell>
          <cell r="F651" t="str">
            <v>Frozen</v>
          </cell>
          <cell r="G651">
            <v>14</v>
          </cell>
          <cell r="H651">
            <v>7.2</v>
          </cell>
          <cell r="I651">
            <v>100.8</v>
          </cell>
          <cell r="J651" t="str">
            <v>LEFT/ RIGHT</v>
          </cell>
        </row>
        <row r="652">
          <cell r="B652" t="str">
            <v>B-252</v>
          </cell>
          <cell r="C652" t="str">
            <v>B-252-01</v>
          </cell>
          <cell r="D652" t="str">
            <v>Retained</v>
          </cell>
          <cell r="E652" t="str">
            <v>SW</v>
          </cell>
          <cell r="F652" t="str">
            <v>Frozen</v>
          </cell>
          <cell r="G652">
            <v>14</v>
          </cell>
          <cell r="H652">
            <v>7.2</v>
          </cell>
          <cell r="I652">
            <v>100.8</v>
          </cell>
          <cell r="J652" t="str">
            <v>LEFT/ RIGHT</v>
          </cell>
        </row>
        <row r="653">
          <cell r="B653" t="str">
            <v>B-253</v>
          </cell>
          <cell r="C653" t="str">
            <v>B-253-01</v>
          </cell>
          <cell r="D653" t="str">
            <v>Retained</v>
          </cell>
          <cell r="E653" t="str">
            <v>SW</v>
          </cell>
          <cell r="F653" t="str">
            <v>Frozen</v>
          </cell>
          <cell r="G653">
            <v>14</v>
          </cell>
          <cell r="H653">
            <v>7.2</v>
          </cell>
          <cell r="I653">
            <v>100.8</v>
          </cell>
          <cell r="J653" t="str">
            <v>LEFT CORNER/RIGHT CORNER</v>
          </cell>
        </row>
        <row r="654">
          <cell r="B654" t="str">
            <v>B-254</v>
          </cell>
          <cell r="C654" t="str">
            <v>B-254-01</v>
          </cell>
          <cell r="D654" t="str">
            <v>Retained</v>
          </cell>
          <cell r="E654" t="str">
            <v>SW</v>
          </cell>
          <cell r="F654" t="str">
            <v>Frozen</v>
          </cell>
          <cell r="G654">
            <v>14</v>
          </cell>
          <cell r="H654">
            <v>7.2</v>
          </cell>
          <cell r="I654">
            <v>100.8</v>
          </cell>
          <cell r="J654" t="str">
            <v>LEFT CORNER/RIGHT CORNER</v>
          </cell>
        </row>
        <row r="655">
          <cell r="B655" t="str">
            <v>B-255</v>
          </cell>
          <cell r="C655" t="str">
            <v>B-255-01</v>
          </cell>
          <cell r="D655" t="str">
            <v>Retained</v>
          </cell>
          <cell r="E655" t="str">
            <v>SW</v>
          </cell>
          <cell r="F655" t="str">
            <v>Frozen</v>
          </cell>
          <cell r="G655">
            <v>14</v>
          </cell>
          <cell r="H655">
            <v>7.2</v>
          </cell>
          <cell r="I655">
            <v>100.8</v>
          </cell>
          <cell r="J655" t="str">
            <v>LEFT/ RIGHT</v>
          </cell>
        </row>
        <row r="656">
          <cell r="B656" t="str">
            <v>B-256</v>
          </cell>
          <cell r="C656" t="str">
            <v>B-256-01</v>
          </cell>
          <cell r="D656" t="str">
            <v>Retained</v>
          </cell>
          <cell r="E656" t="str">
            <v>SW</v>
          </cell>
          <cell r="F656" t="str">
            <v>Frozen</v>
          </cell>
          <cell r="G656">
            <v>14</v>
          </cell>
          <cell r="H656">
            <v>7.2</v>
          </cell>
          <cell r="I656">
            <v>100.8</v>
          </cell>
          <cell r="J656" t="str">
            <v>LEFT/ RIGHT</v>
          </cell>
        </row>
        <row r="657">
          <cell r="B657" t="str">
            <v>B-257</v>
          </cell>
          <cell r="C657" t="str">
            <v>B-257-01</v>
          </cell>
          <cell r="D657" t="str">
            <v>Retained</v>
          </cell>
          <cell r="E657" t="str">
            <v>SW</v>
          </cell>
          <cell r="F657" t="str">
            <v>Frozen</v>
          </cell>
          <cell r="G657">
            <v>14</v>
          </cell>
          <cell r="H657">
            <v>7.2</v>
          </cell>
          <cell r="I657">
            <v>100.8</v>
          </cell>
          <cell r="J657" t="str">
            <v>LEFT/ RIGHT</v>
          </cell>
        </row>
        <row r="658">
          <cell r="B658" t="str">
            <v>B-258</v>
          </cell>
          <cell r="C658" t="str">
            <v>B-258-01</v>
          </cell>
          <cell r="D658" t="str">
            <v>Retained</v>
          </cell>
          <cell r="E658" t="str">
            <v>SW</v>
          </cell>
          <cell r="F658" t="str">
            <v>Frozen</v>
          </cell>
          <cell r="G658">
            <v>14</v>
          </cell>
          <cell r="H658">
            <v>7.2</v>
          </cell>
          <cell r="I658">
            <v>100.8</v>
          </cell>
          <cell r="J658" t="str">
            <v>LEFT/ RIGHT</v>
          </cell>
        </row>
        <row r="659">
          <cell r="B659" t="str">
            <v>B-259</v>
          </cell>
          <cell r="C659" t="str">
            <v>B-259-01</v>
          </cell>
          <cell r="D659" t="str">
            <v>Retained</v>
          </cell>
          <cell r="E659" t="str">
            <v>SW</v>
          </cell>
          <cell r="F659" t="str">
            <v>Frozen</v>
          </cell>
          <cell r="G659">
            <v>14</v>
          </cell>
          <cell r="H659">
            <v>7.2</v>
          </cell>
          <cell r="I659">
            <v>100.8</v>
          </cell>
          <cell r="J659" t="str">
            <v>LEFT/ RIGHT</v>
          </cell>
        </row>
        <row r="660">
          <cell r="B660" t="str">
            <v>B-260</v>
          </cell>
          <cell r="C660" t="str">
            <v>B-260-01</v>
          </cell>
          <cell r="D660" t="str">
            <v>Retained</v>
          </cell>
          <cell r="E660" t="str">
            <v>SW</v>
          </cell>
          <cell r="F660" t="str">
            <v>Frozen</v>
          </cell>
          <cell r="G660">
            <v>14</v>
          </cell>
          <cell r="H660">
            <v>7.2</v>
          </cell>
          <cell r="I660">
            <v>100.8</v>
          </cell>
          <cell r="J660" t="str">
            <v>LEFT/ RIGHT</v>
          </cell>
        </row>
        <row r="661">
          <cell r="B661" t="str">
            <v>B-261</v>
          </cell>
          <cell r="C661" t="str">
            <v>B-261-01</v>
          </cell>
          <cell r="D661" t="str">
            <v>Retained</v>
          </cell>
          <cell r="E661" t="str">
            <v>SW</v>
          </cell>
          <cell r="F661" t="str">
            <v>Frozen</v>
          </cell>
          <cell r="G661">
            <v>14</v>
          </cell>
          <cell r="H661">
            <v>7.2</v>
          </cell>
          <cell r="I661">
            <v>100.8</v>
          </cell>
          <cell r="J661" t="str">
            <v>LEFT/ RIGHT</v>
          </cell>
        </row>
        <row r="662">
          <cell r="B662" t="str">
            <v>B-262</v>
          </cell>
          <cell r="C662" t="str">
            <v>B-262-01</v>
          </cell>
          <cell r="D662" t="str">
            <v>Retained</v>
          </cell>
          <cell r="E662" t="str">
            <v>SW</v>
          </cell>
          <cell r="F662" t="str">
            <v>Released</v>
          </cell>
          <cell r="G662">
            <v>14</v>
          </cell>
          <cell r="H662">
            <v>7.2</v>
          </cell>
          <cell r="I662">
            <v>100.8</v>
          </cell>
          <cell r="J662" t="str">
            <v>LEFT/ RIGHT</v>
          </cell>
        </row>
        <row r="663">
          <cell r="B663" t="str">
            <v>B-263</v>
          </cell>
          <cell r="C663" t="str">
            <v>B-263-01</v>
          </cell>
          <cell r="D663" t="str">
            <v>Retained</v>
          </cell>
          <cell r="E663" t="str">
            <v>SW</v>
          </cell>
          <cell r="F663" t="str">
            <v>Released</v>
          </cell>
          <cell r="G663">
            <v>14</v>
          </cell>
          <cell r="H663">
            <v>7.2</v>
          </cell>
          <cell r="I663">
            <v>100.8</v>
          </cell>
          <cell r="J663" t="str">
            <v>LEFT/ RIGHT</v>
          </cell>
        </row>
        <row r="664">
          <cell r="B664" t="str">
            <v>B-264</v>
          </cell>
          <cell r="C664" t="str">
            <v>B-264-01</v>
          </cell>
          <cell r="D664" t="str">
            <v>Retained</v>
          </cell>
          <cell r="E664" t="str">
            <v>SW</v>
          </cell>
          <cell r="F664" t="str">
            <v>Released</v>
          </cell>
          <cell r="G664">
            <v>14</v>
          </cell>
          <cell r="H664">
            <v>7.2</v>
          </cell>
          <cell r="I664">
            <v>100.8</v>
          </cell>
          <cell r="J664" t="str">
            <v>LEFT/ RIGHT</v>
          </cell>
        </row>
        <row r="665">
          <cell r="B665" t="str">
            <v>B-265</v>
          </cell>
          <cell r="C665" t="str">
            <v>B-265-01</v>
          </cell>
          <cell r="D665" t="str">
            <v>Retained</v>
          </cell>
          <cell r="E665" t="str">
            <v>SW</v>
          </cell>
          <cell r="F665" t="str">
            <v>Released</v>
          </cell>
          <cell r="G665">
            <v>14</v>
          </cell>
          <cell r="H665">
            <v>7.2</v>
          </cell>
          <cell r="I665">
            <v>100.8</v>
          </cell>
          <cell r="J665" t="str">
            <v>LEFT/ RIGHT</v>
          </cell>
        </row>
        <row r="666">
          <cell r="B666" t="str">
            <v>B-266</v>
          </cell>
          <cell r="C666" t="str">
            <v>B-266-01</v>
          </cell>
          <cell r="D666" t="str">
            <v>Retained</v>
          </cell>
          <cell r="E666" t="str">
            <v>SW</v>
          </cell>
          <cell r="F666" t="str">
            <v>Released</v>
          </cell>
          <cell r="G666">
            <v>14</v>
          </cell>
          <cell r="H666">
            <v>7.2</v>
          </cell>
          <cell r="I666">
            <v>100.8</v>
          </cell>
          <cell r="J666" t="str">
            <v>LEFT/ RIGHT</v>
          </cell>
        </row>
        <row r="667">
          <cell r="B667" t="str">
            <v>B-267</v>
          </cell>
          <cell r="C667" t="str">
            <v>B-267-01</v>
          </cell>
          <cell r="D667" t="str">
            <v>Retained</v>
          </cell>
          <cell r="E667" t="str">
            <v>SW</v>
          </cell>
          <cell r="F667" t="str">
            <v>Released</v>
          </cell>
          <cell r="G667">
            <v>14</v>
          </cell>
          <cell r="H667">
            <v>7.2</v>
          </cell>
          <cell r="I667">
            <v>100.8</v>
          </cell>
          <cell r="J667" t="str">
            <v>LEFT/ RIGHT</v>
          </cell>
        </row>
        <row r="668">
          <cell r="B668" t="str">
            <v>B-268</v>
          </cell>
          <cell r="C668" t="str">
            <v>B-268-01</v>
          </cell>
          <cell r="D668" t="str">
            <v>Retained</v>
          </cell>
          <cell r="E668" t="str">
            <v>SW</v>
          </cell>
          <cell r="F668" t="str">
            <v>Released</v>
          </cell>
          <cell r="G668">
            <v>14</v>
          </cell>
          <cell r="H668">
            <v>7.2</v>
          </cell>
          <cell r="I668">
            <v>100.8</v>
          </cell>
          <cell r="J668" t="str">
            <v>LEFT/ RIGHT</v>
          </cell>
        </row>
        <row r="669">
          <cell r="B669" t="str">
            <v>B-269</v>
          </cell>
          <cell r="C669" t="str">
            <v>B-269-01</v>
          </cell>
          <cell r="D669" t="str">
            <v>Retained</v>
          </cell>
          <cell r="E669" t="str">
            <v>SW</v>
          </cell>
          <cell r="F669" t="str">
            <v>Released</v>
          </cell>
          <cell r="G669">
            <v>14</v>
          </cell>
          <cell r="H669">
            <v>7.2</v>
          </cell>
          <cell r="I669">
            <v>100.8</v>
          </cell>
          <cell r="J669" t="str">
            <v>LEFT/ RIGHT</v>
          </cell>
        </row>
        <row r="670">
          <cell r="B670" t="str">
            <v>B-270</v>
          </cell>
          <cell r="C670" t="str">
            <v>B-270-01</v>
          </cell>
          <cell r="D670" t="str">
            <v>Retained</v>
          </cell>
          <cell r="E670" t="str">
            <v>SW</v>
          </cell>
          <cell r="F670" t="str">
            <v>Released</v>
          </cell>
          <cell r="G670">
            <v>14</v>
          </cell>
          <cell r="H670">
            <v>7.2</v>
          </cell>
          <cell r="I670">
            <v>100.8</v>
          </cell>
          <cell r="J670" t="str">
            <v>LEFT/ RIGHT</v>
          </cell>
        </row>
        <row r="671">
          <cell r="B671" t="str">
            <v>B-271</v>
          </cell>
          <cell r="C671" t="str">
            <v>B-271-01</v>
          </cell>
          <cell r="D671" t="str">
            <v>Retained</v>
          </cell>
          <cell r="E671" t="str">
            <v>SW</v>
          </cell>
          <cell r="F671" t="str">
            <v>Released</v>
          </cell>
          <cell r="G671">
            <v>14</v>
          </cell>
          <cell r="H671">
            <v>7.2</v>
          </cell>
          <cell r="I671">
            <v>100.8</v>
          </cell>
          <cell r="J671" t="str">
            <v>LEFT/ RIGHT</v>
          </cell>
        </row>
        <row r="672">
          <cell r="B672" t="str">
            <v>B-272</v>
          </cell>
          <cell r="C672" t="str">
            <v>B-272-01</v>
          </cell>
          <cell r="D672" t="str">
            <v>Retained</v>
          </cell>
          <cell r="E672" t="str">
            <v>SW</v>
          </cell>
          <cell r="F672" t="str">
            <v>Released</v>
          </cell>
          <cell r="G672">
            <v>14</v>
          </cell>
          <cell r="H672">
            <v>7.2</v>
          </cell>
          <cell r="I672">
            <v>100.8</v>
          </cell>
          <cell r="J672" t="str">
            <v>LEFT/ RIGHT</v>
          </cell>
        </row>
        <row r="673">
          <cell r="B673" t="str">
            <v>B-273</v>
          </cell>
          <cell r="C673" t="str">
            <v>B-273-01</v>
          </cell>
          <cell r="D673" t="str">
            <v>Retained</v>
          </cell>
          <cell r="E673" t="str">
            <v>SW</v>
          </cell>
          <cell r="F673" t="str">
            <v>Released</v>
          </cell>
          <cell r="G673">
            <v>14</v>
          </cell>
          <cell r="H673">
            <v>7.2</v>
          </cell>
          <cell r="I673">
            <v>100.8</v>
          </cell>
          <cell r="J673" t="str">
            <v>LEFT CORNER/RIGHT CORNER</v>
          </cell>
        </row>
        <row r="674">
          <cell r="B674" t="str">
            <v>B-1</v>
          </cell>
          <cell r="C674" t="str">
            <v>B1-01</v>
          </cell>
          <cell r="D674" t="str">
            <v>Retained</v>
          </cell>
          <cell r="E674" t="str">
            <v>M3M</v>
          </cell>
          <cell r="F674" t="str">
            <v>Released</v>
          </cell>
          <cell r="G674">
            <v>14</v>
          </cell>
          <cell r="H674">
            <v>7.2</v>
          </cell>
          <cell r="I674">
            <v>100.8</v>
          </cell>
          <cell r="J674" t="str">
            <v>LEFT CORNER/RIGHT CORNER</v>
          </cell>
        </row>
        <row r="675">
          <cell r="B675" t="str">
            <v>B-2</v>
          </cell>
          <cell r="C675" t="str">
            <v>B2-01</v>
          </cell>
          <cell r="D675" t="str">
            <v>Retained</v>
          </cell>
          <cell r="E675" t="str">
            <v>M3M</v>
          </cell>
          <cell r="F675" t="str">
            <v>Released</v>
          </cell>
          <cell r="G675">
            <v>14</v>
          </cell>
          <cell r="H675">
            <v>7.2</v>
          </cell>
          <cell r="I675">
            <v>100.8</v>
          </cell>
          <cell r="J675" t="str">
            <v>LEFT/ RIGHT</v>
          </cell>
        </row>
        <row r="676">
          <cell r="B676" t="str">
            <v>B-3</v>
          </cell>
          <cell r="C676" t="str">
            <v>B3-01</v>
          </cell>
          <cell r="D676" t="str">
            <v>Retained</v>
          </cell>
          <cell r="E676" t="str">
            <v>M3M</v>
          </cell>
          <cell r="F676" t="str">
            <v>Released</v>
          </cell>
          <cell r="G676">
            <v>14</v>
          </cell>
          <cell r="H676">
            <v>7.2</v>
          </cell>
          <cell r="I676">
            <v>100.8</v>
          </cell>
          <cell r="J676" t="str">
            <v>LEFT/ RIGHT</v>
          </cell>
        </row>
        <row r="677">
          <cell r="B677" t="str">
            <v>B-4</v>
          </cell>
          <cell r="C677" t="str">
            <v>B4-01</v>
          </cell>
          <cell r="D677" t="str">
            <v>Retained</v>
          </cell>
          <cell r="E677" t="str">
            <v>M3M</v>
          </cell>
          <cell r="F677" t="str">
            <v>Released</v>
          </cell>
          <cell r="G677">
            <v>14</v>
          </cell>
          <cell r="H677">
            <v>7.2</v>
          </cell>
          <cell r="I677">
            <v>100.8</v>
          </cell>
          <cell r="J677" t="str">
            <v>LEFT/ RIGHT</v>
          </cell>
        </row>
        <row r="678">
          <cell r="B678" t="str">
            <v>B-5</v>
          </cell>
          <cell r="C678" t="str">
            <v>B5-01</v>
          </cell>
          <cell r="D678" t="str">
            <v>Retained</v>
          </cell>
          <cell r="E678" t="str">
            <v>M3M</v>
          </cell>
          <cell r="F678" t="str">
            <v>Released</v>
          </cell>
          <cell r="G678">
            <v>14</v>
          </cell>
          <cell r="H678">
            <v>7.2</v>
          </cell>
          <cell r="I678">
            <v>100.8</v>
          </cell>
          <cell r="J678" t="str">
            <v>LEFT/ RIGHT</v>
          </cell>
        </row>
        <row r="679">
          <cell r="B679" t="str">
            <v>B-6</v>
          </cell>
          <cell r="C679" t="str">
            <v>B6-01</v>
          </cell>
          <cell r="D679" t="str">
            <v>Retained</v>
          </cell>
          <cell r="E679" t="str">
            <v>M3M</v>
          </cell>
          <cell r="F679" t="str">
            <v>Released</v>
          </cell>
          <cell r="G679">
            <v>14</v>
          </cell>
          <cell r="H679">
            <v>7.2</v>
          </cell>
          <cell r="I679">
            <v>100.8</v>
          </cell>
          <cell r="J679" t="str">
            <v>LEFT/ RIGHT</v>
          </cell>
        </row>
        <row r="680">
          <cell r="B680" t="str">
            <v>B-7</v>
          </cell>
          <cell r="C680" t="str">
            <v>B7-01</v>
          </cell>
          <cell r="D680" t="str">
            <v>Retained</v>
          </cell>
          <cell r="E680" t="str">
            <v>M3M</v>
          </cell>
          <cell r="F680" t="str">
            <v>Released</v>
          </cell>
          <cell r="G680">
            <v>14</v>
          </cell>
          <cell r="H680">
            <v>7.2</v>
          </cell>
          <cell r="I680">
            <v>100.8</v>
          </cell>
          <cell r="J680" t="str">
            <v>LEFT/ RIGHT</v>
          </cell>
        </row>
        <row r="681">
          <cell r="B681" t="str">
            <v>B-8</v>
          </cell>
          <cell r="C681" t="str">
            <v>B8-01</v>
          </cell>
          <cell r="D681" t="str">
            <v>Retained</v>
          </cell>
          <cell r="E681" t="str">
            <v>M3M</v>
          </cell>
          <cell r="F681" t="str">
            <v>Released</v>
          </cell>
          <cell r="G681">
            <v>14</v>
          </cell>
          <cell r="H681">
            <v>7.2</v>
          </cell>
          <cell r="I681">
            <v>100.8</v>
          </cell>
          <cell r="J681" t="str">
            <v>LEFT/ RIGHT</v>
          </cell>
        </row>
        <row r="682">
          <cell r="B682" t="str">
            <v>B-9</v>
          </cell>
          <cell r="C682" t="str">
            <v>B9-01</v>
          </cell>
          <cell r="D682" t="str">
            <v>Retained</v>
          </cell>
          <cell r="E682" t="str">
            <v>M3M</v>
          </cell>
          <cell r="F682" t="str">
            <v>Released</v>
          </cell>
          <cell r="G682">
            <v>14</v>
          </cell>
          <cell r="H682">
            <v>7.2</v>
          </cell>
          <cell r="I682">
            <v>100.8</v>
          </cell>
          <cell r="J682" t="str">
            <v>LEFT/ RIGHT</v>
          </cell>
        </row>
        <row r="683">
          <cell r="B683" t="str">
            <v>B-10</v>
          </cell>
          <cell r="C683" t="str">
            <v>B10-01</v>
          </cell>
          <cell r="D683" t="str">
            <v>Retained</v>
          </cell>
          <cell r="E683" t="str">
            <v>M3M</v>
          </cell>
          <cell r="F683" t="str">
            <v>Released</v>
          </cell>
          <cell r="G683">
            <v>14</v>
          </cell>
          <cell r="H683">
            <v>7.2</v>
          </cell>
          <cell r="I683">
            <v>100.8</v>
          </cell>
          <cell r="J683" t="str">
            <v>LEFT CORNER/RIGHT CORNER</v>
          </cell>
        </row>
        <row r="684">
          <cell r="B684" t="str">
            <v>B-20</v>
          </cell>
          <cell r="C684" t="str">
            <v>B20-01</v>
          </cell>
          <cell r="D684" t="str">
            <v>Retained</v>
          </cell>
          <cell r="E684" t="str">
            <v>M3M</v>
          </cell>
          <cell r="F684" t="str">
            <v>Frozen</v>
          </cell>
          <cell r="G684">
            <v>14</v>
          </cell>
          <cell r="H684">
            <v>7.2</v>
          </cell>
          <cell r="I684">
            <v>100.8</v>
          </cell>
          <cell r="J684" t="str">
            <v>LEFT CORNER/RIGHT CORNER</v>
          </cell>
        </row>
        <row r="685">
          <cell r="B685" t="str">
            <v>B-21</v>
          </cell>
          <cell r="C685" t="str">
            <v>B21-01</v>
          </cell>
          <cell r="D685" t="str">
            <v>Retained</v>
          </cell>
          <cell r="E685" t="str">
            <v>M3M</v>
          </cell>
          <cell r="F685" t="str">
            <v>Frozen</v>
          </cell>
          <cell r="G685">
            <v>14</v>
          </cell>
          <cell r="H685">
            <v>7.2</v>
          </cell>
          <cell r="I685">
            <v>100.8</v>
          </cell>
          <cell r="J685" t="str">
            <v>LEFT/ RIGHT</v>
          </cell>
        </row>
        <row r="686">
          <cell r="B686" t="str">
            <v>B-22</v>
          </cell>
          <cell r="C686" t="str">
            <v>B22-01</v>
          </cell>
          <cell r="D686" t="str">
            <v>Retained</v>
          </cell>
          <cell r="E686" t="str">
            <v>M3M</v>
          </cell>
          <cell r="F686" t="str">
            <v>Frozen</v>
          </cell>
          <cell r="G686">
            <v>14</v>
          </cell>
          <cell r="H686">
            <v>7.2</v>
          </cell>
          <cell r="I686">
            <v>100.8</v>
          </cell>
          <cell r="J686" t="str">
            <v>LEFT/ RIGHT</v>
          </cell>
        </row>
        <row r="687">
          <cell r="B687" t="str">
            <v>B-23</v>
          </cell>
          <cell r="C687" t="str">
            <v>B23-01</v>
          </cell>
          <cell r="D687" t="str">
            <v>Retained</v>
          </cell>
          <cell r="E687" t="str">
            <v>M3M</v>
          </cell>
          <cell r="F687" t="str">
            <v>Frozen</v>
          </cell>
          <cell r="G687">
            <v>14</v>
          </cell>
          <cell r="H687">
            <v>7.2</v>
          </cell>
          <cell r="I687">
            <v>100.8</v>
          </cell>
          <cell r="J687" t="str">
            <v>LEFT/ RIGHT</v>
          </cell>
        </row>
        <row r="688">
          <cell r="B688" t="str">
            <v>B-24</v>
          </cell>
          <cell r="C688" t="str">
            <v>B24-01</v>
          </cell>
          <cell r="D688" t="str">
            <v>Retained</v>
          </cell>
          <cell r="E688" t="str">
            <v>M3M</v>
          </cell>
          <cell r="F688" t="str">
            <v>Frozen</v>
          </cell>
          <cell r="G688">
            <v>14</v>
          </cell>
          <cell r="H688">
            <v>7.2</v>
          </cell>
          <cell r="I688">
            <v>100.8</v>
          </cell>
          <cell r="J688" t="str">
            <v>LEFT/ RIGHT</v>
          </cell>
        </row>
        <row r="689">
          <cell r="B689" t="str">
            <v>B-25</v>
          </cell>
          <cell r="C689" t="str">
            <v>B25-01</v>
          </cell>
          <cell r="D689" t="str">
            <v>Retained</v>
          </cell>
          <cell r="E689" t="str">
            <v>M3M</v>
          </cell>
          <cell r="F689" t="str">
            <v>Frozen</v>
          </cell>
          <cell r="G689">
            <v>14</v>
          </cell>
          <cell r="H689">
            <v>7.2</v>
          </cell>
          <cell r="I689">
            <v>100.8</v>
          </cell>
          <cell r="J689" t="str">
            <v>LEFT/ RIGHT</v>
          </cell>
        </row>
        <row r="690">
          <cell r="B690" t="str">
            <v>B-26</v>
          </cell>
          <cell r="C690" t="str">
            <v>B26-01</v>
          </cell>
          <cell r="D690" t="str">
            <v>Retained</v>
          </cell>
          <cell r="E690" t="str">
            <v>M3M</v>
          </cell>
          <cell r="F690" t="str">
            <v>Frozen</v>
          </cell>
          <cell r="G690">
            <v>14</v>
          </cell>
          <cell r="H690">
            <v>7.2</v>
          </cell>
          <cell r="I690">
            <v>100.8</v>
          </cell>
          <cell r="J690" t="str">
            <v>LEFT/ RIGHT</v>
          </cell>
        </row>
        <row r="691">
          <cell r="B691" t="str">
            <v>B-27</v>
          </cell>
          <cell r="C691" t="str">
            <v>B27-01</v>
          </cell>
          <cell r="D691" t="str">
            <v>Retained</v>
          </cell>
          <cell r="E691" t="str">
            <v>M3M</v>
          </cell>
          <cell r="F691" t="str">
            <v>Frozen</v>
          </cell>
          <cell r="G691">
            <v>14</v>
          </cell>
          <cell r="H691">
            <v>7.2</v>
          </cell>
          <cell r="I691">
            <v>100.8</v>
          </cell>
          <cell r="J691" t="str">
            <v>LEFT/ RIGHT</v>
          </cell>
        </row>
        <row r="692">
          <cell r="B692" t="str">
            <v>B-28</v>
          </cell>
          <cell r="C692" t="str">
            <v>B28-01</v>
          </cell>
          <cell r="D692" t="str">
            <v>Retained</v>
          </cell>
          <cell r="E692" t="str">
            <v>M3M</v>
          </cell>
          <cell r="F692" t="str">
            <v>Frozen</v>
          </cell>
          <cell r="G692">
            <v>14</v>
          </cell>
          <cell r="H692">
            <v>7.2</v>
          </cell>
          <cell r="I692">
            <v>100.8</v>
          </cell>
          <cell r="J692" t="str">
            <v>LEFT/ RIGHT</v>
          </cell>
        </row>
        <row r="693">
          <cell r="B693" t="str">
            <v>B-29</v>
          </cell>
          <cell r="C693" t="str">
            <v>B29-01</v>
          </cell>
          <cell r="D693" t="str">
            <v>Retained</v>
          </cell>
          <cell r="E693" t="str">
            <v>M3M</v>
          </cell>
          <cell r="F693" t="str">
            <v>Frozen</v>
          </cell>
          <cell r="G693">
            <v>14</v>
          </cell>
          <cell r="H693">
            <v>7.2</v>
          </cell>
          <cell r="I693">
            <v>100.8</v>
          </cell>
          <cell r="J693" t="str">
            <v>LEFT CORNER/RIGHT CORNER</v>
          </cell>
        </row>
        <row r="694">
          <cell r="B694" t="str">
            <v>B1-2</v>
          </cell>
          <cell r="C694" t="str">
            <v>B1-2-01</v>
          </cell>
          <cell r="D694" t="str">
            <v>Retained</v>
          </cell>
          <cell r="E694" t="str">
            <v>SW</v>
          </cell>
          <cell r="F694" t="str">
            <v>Frozen</v>
          </cell>
          <cell r="G694">
            <v>12.07</v>
          </cell>
          <cell r="H694">
            <v>8.08</v>
          </cell>
          <cell r="I694">
            <v>97.525599999999997</v>
          </cell>
          <cell r="J694" t="str">
            <v>Left</v>
          </cell>
        </row>
        <row r="695">
          <cell r="B695" t="str">
            <v>B1-3</v>
          </cell>
          <cell r="C695" t="str">
            <v>B1-3-01</v>
          </cell>
          <cell r="D695" t="str">
            <v>Retained</v>
          </cell>
          <cell r="E695" t="str">
            <v>SW</v>
          </cell>
          <cell r="F695" t="str">
            <v>Frozen</v>
          </cell>
          <cell r="G695">
            <v>12.07</v>
          </cell>
          <cell r="H695">
            <v>8.08</v>
          </cell>
          <cell r="I695">
            <v>97.525599999999997</v>
          </cell>
          <cell r="J695" t="str">
            <v>Right</v>
          </cell>
        </row>
        <row r="696">
          <cell r="B696" t="str">
            <v>B1-4</v>
          </cell>
          <cell r="C696" t="str">
            <v>B1-4-01</v>
          </cell>
          <cell r="D696" t="str">
            <v>Retained</v>
          </cell>
          <cell r="E696" t="str">
            <v>SW</v>
          </cell>
          <cell r="F696" t="str">
            <v>Frozen</v>
          </cell>
          <cell r="G696">
            <v>12.07</v>
          </cell>
          <cell r="H696">
            <v>8.08</v>
          </cell>
          <cell r="I696">
            <v>97.525599999999997</v>
          </cell>
          <cell r="J696" t="str">
            <v>Left</v>
          </cell>
        </row>
        <row r="697">
          <cell r="B697" t="str">
            <v>B1-5</v>
          </cell>
          <cell r="C697" t="str">
            <v>B1-5-01</v>
          </cell>
          <cell r="D697" t="str">
            <v>Retained</v>
          </cell>
          <cell r="E697" t="str">
            <v>SW</v>
          </cell>
          <cell r="F697" t="str">
            <v>Frozen</v>
          </cell>
          <cell r="G697">
            <v>12.07</v>
          </cell>
          <cell r="H697">
            <v>8.08</v>
          </cell>
          <cell r="I697">
            <v>97.525599999999997</v>
          </cell>
          <cell r="J697" t="str">
            <v>Right</v>
          </cell>
        </row>
        <row r="698">
          <cell r="B698" t="str">
            <v>B1-6</v>
          </cell>
          <cell r="C698" t="str">
            <v>B1-6-01</v>
          </cell>
          <cell r="D698" t="str">
            <v>Retained</v>
          </cell>
          <cell r="E698" t="str">
            <v>SW</v>
          </cell>
          <cell r="F698" t="str">
            <v>Frozen</v>
          </cell>
          <cell r="G698">
            <v>12.07</v>
          </cell>
          <cell r="H698">
            <v>8.08</v>
          </cell>
          <cell r="I698">
            <v>97.525599999999997</v>
          </cell>
          <cell r="J698" t="str">
            <v>Left</v>
          </cell>
        </row>
        <row r="699">
          <cell r="B699" t="str">
            <v>B1-7</v>
          </cell>
          <cell r="C699" t="str">
            <v>B1-7-01</v>
          </cell>
          <cell r="D699" t="str">
            <v>Retained</v>
          </cell>
          <cell r="E699" t="str">
            <v>SW</v>
          </cell>
          <cell r="F699" t="str">
            <v>Frozen</v>
          </cell>
          <cell r="G699">
            <v>12.07</v>
          </cell>
          <cell r="H699">
            <v>8.08</v>
          </cell>
          <cell r="I699">
            <v>97.525599999999997</v>
          </cell>
          <cell r="J699" t="str">
            <v>Right</v>
          </cell>
        </row>
        <row r="700">
          <cell r="B700" t="str">
            <v>B1-8</v>
          </cell>
          <cell r="C700" t="str">
            <v>B1-8-01</v>
          </cell>
          <cell r="D700" t="str">
            <v>Retained</v>
          </cell>
          <cell r="E700" t="str">
            <v>SW</v>
          </cell>
          <cell r="F700" t="str">
            <v>Frozen</v>
          </cell>
          <cell r="G700">
            <v>12.07</v>
          </cell>
          <cell r="H700">
            <v>8.08</v>
          </cell>
          <cell r="I700">
            <v>97.525599999999997</v>
          </cell>
          <cell r="J700" t="str">
            <v>Left</v>
          </cell>
        </row>
        <row r="701">
          <cell r="B701" t="str">
            <v>B1-9</v>
          </cell>
          <cell r="C701" t="str">
            <v>B1-9-01</v>
          </cell>
          <cell r="D701" t="str">
            <v>Retained</v>
          </cell>
          <cell r="E701" t="str">
            <v>SW</v>
          </cell>
          <cell r="F701" t="str">
            <v>Frozen</v>
          </cell>
          <cell r="G701">
            <v>12.07</v>
          </cell>
          <cell r="H701">
            <v>8.08</v>
          </cell>
          <cell r="I701">
            <v>97.525599999999997</v>
          </cell>
          <cell r="J701" t="str">
            <v>Right</v>
          </cell>
        </row>
        <row r="702">
          <cell r="B702" t="str">
            <v>B1-10</v>
          </cell>
          <cell r="C702" t="str">
            <v>B1-10-01</v>
          </cell>
          <cell r="D702" t="str">
            <v>Retained</v>
          </cell>
          <cell r="E702" t="str">
            <v>SW</v>
          </cell>
          <cell r="F702" t="str">
            <v>Frozen</v>
          </cell>
          <cell r="G702">
            <v>12.07</v>
          </cell>
          <cell r="H702">
            <v>8.08</v>
          </cell>
          <cell r="I702">
            <v>97.525599999999997</v>
          </cell>
          <cell r="J702" t="str">
            <v>Left</v>
          </cell>
        </row>
        <row r="703">
          <cell r="B703" t="str">
            <v>B1-11</v>
          </cell>
          <cell r="C703" t="str">
            <v>B1-11-01</v>
          </cell>
          <cell r="D703" t="str">
            <v>Retained</v>
          </cell>
          <cell r="E703" t="str">
            <v>SW</v>
          </cell>
          <cell r="F703" t="str">
            <v>Frozen</v>
          </cell>
          <cell r="G703">
            <v>12.07</v>
          </cell>
          <cell r="H703">
            <v>8.08</v>
          </cell>
          <cell r="I703">
            <v>97.525599999999997</v>
          </cell>
          <cell r="J703" t="str">
            <v>Right</v>
          </cell>
        </row>
        <row r="704">
          <cell r="B704" t="str">
            <v>B1-12</v>
          </cell>
          <cell r="C704" t="str">
            <v>B1-12-01</v>
          </cell>
          <cell r="D704" t="str">
            <v>Retained</v>
          </cell>
          <cell r="E704" t="str">
            <v>SW</v>
          </cell>
          <cell r="F704" t="str">
            <v>Frozen</v>
          </cell>
          <cell r="G704">
            <v>12.07</v>
          </cell>
          <cell r="H704">
            <v>8.08</v>
          </cell>
          <cell r="I704">
            <v>97.525599999999997</v>
          </cell>
          <cell r="J704" t="str">
            <v>Left</v>
          </cell>
        </row>
        <row r="705">
          <cell r="B705" t="str">
            <v>B1-15</v>
          </cell>
          <cell r="C705" t="str">
            <v>B1-15-01</v>
          </cell>
          <cell r="D705" t="str">
            <v>Retained</v>
          </cell>
          <cell r="E705" t="str">
            <v>SW</v>
          </cell>
          <cell r="F705" t="str">
            <v>Frozen</v>
          </cell>
          <cell r="G705">
            <v>12.07</v>
          </cell>
          <cell r="H705">
            <v>8.08</v>
          </cell>
          <cell r="I705">
            <v>97.525599999999997</v>
          </cell>
          <cell r="J705" t="str">
            <v>Right</v>
          </cell>
        </row>
        <row r="706">
          <cell r="B706" t="str">
            <v>B1-16</v>
          </cell>
          <cell r="C706" t="str">
            <v>B1-16-01</v>
          </cell>
          <cell r="D706" t="str">
            <v>Retained</v>
          </cell>
          <cell r="E706" t="str">
            <v>SW</v>
          </cell>
          <cell r="F706" t="str">
            <v>Frozen</v>
          </cell>
          <cell r="G706">
            <v>12.07</v>
          </cell>
          <cell r="H706">
            <v>8.08</v>
          </cell>
          <cell r="I706">
            <v>97.525599999999997</v>
          </cell>
          <cell r="J706" t="str">
            <v>Left</v>
          </cell>
        </row>
        <row r="707">
          <cell r="B707" t="str">
            <v>B1-17</v>
          </cell>
          <cell r="C707" t="str">
            <v>B1-17-01</v>
          </cell>
          <cell r="D707" t="str">
            <v>Retained</v>
          </cell>
          <cell r="E707" t="str">
            <v>SW</v>
          </cell>
          <cell r="F707" t="str">
            <v>Frozen</v>
          </cell>
          <cell r="G707">
            <v>12.07</v>
          </cell>
          <cell r="H707">
            <v>8.08</v>
          </cell>
          <cell r="I707">
            <v>97.525599999999997</v>
          </cell>
          <cell r="J707" t="str">
            <v>Right</v>
          </cell>
        </row>
        <row r="708">
          <cell r="B708" t="str">
            <v>B1-18</v>
          </cell>
          <cell r="C708" t="str">
            <v>B1-18-01</v>
          </cell>
          <cell r="D708" t="str">
            <v>Retained</v>
          </cell>
          <cell r="E708" t="str">
            <v>SW</v>
          </cell>
          <cell r="F708" t="str">
            <v>Frozen</v>
          </cell>
          <cell r="G708">
            <v>12.07</v>
          </cell>
          <cell r="H708">
            <v>8.08</v>
          </cell>
          <cell r="I708">
            <v>97.525599999999997</v>
          </cell>
          <cell r="J708" t="str">
            <v>Left</v>
          </cell>
        </row>
        <row r="709">
          <cell r="B709" t="str">
            <v>B1-19</v>
          </cell>
          <cell r="C709" t="str">
            <v>B1-19-01</v>
          </cell>
          <cell r="D709" t="str">
            <v>Retained</v>
          </cell>
          <cell r="E709" t="str">
            <v>SW</v>
          </cell>
          <cell r="F709" t="str">
            <v>Frozen</v>
          </cell>
          <cell r="G709">
            <v>12.07</v>
          </cell>
          <cell r="H709">
            <v>8.08</v>
          </cell>
          <cell r="I709">
            <v>97.525599999999997</v>
          </cell>
          <cell r="J709" t="str">
            <v>Right</v>
          </cell>
        </row>
        <row r="710">
          <cell r="B710" t="str">
            <v>B1-20</v>
          </cell>
          <cell r="C710" t="str">
            <v>B1-20-01</v>
          </cell>
          <cell r="D710" t="str">
            <v>Retained</v>
          </cell>
          <cell r="E710" t="str">
            <v>SW</v>
          </cell>
          <cell r="F710" t="str">
            <v>Frozen</v>
          </cell>
          <cell r="G710">
            <v>12.07</v>
          </cell>
          <cell r="H710">
            <v>8.08</v>
          </cell>
          <cell r="I710">
            <v>97.525599999999997</v>
          </cell>
          <cell r="J710" t="str">
            <v>Left</v>
          </cell>
        </row>
        <row r="711">
          <cell r="B711" t="str">
            <v>B1-21</v>
          </cell>
          <cell r="C711" t="str">
            <v>B1-21-01</v>
          </cell>
          <cell r="D711" t="str">
            <v>Retained</v>
          </cell>
          <cell r="E711" t="str">
            <v>SW</v>
          </cell>
          <cell r="F711" t="str">
            <v>Frozen</v>
          </cell>
          <cell r="G711">
            <v>12.07</v>
          </cell>
          <cell r="H711">
            <v>8.08</v>
          </cell>
          <cell r="I711">
            <v>97.525599999999997</v>
          </cell>
          <cell r="J711" t="str">
            <v>Right</v>
          </cell>
        </row>
        <row r="712">
          <cell r="B712" t="str">
            <v>B1-22</v>
          </cell>
          <cell r="C712" t="str">
            <v>B1-22-01</v>
          </cell>
          <cell r="D712" t="str">
            <v>Retained</v>
          </cell>
          <cell r="E712" t="str">
            <v>SW</v>
          </cell>
          <cell r="F712" t="str">
            <v>Frozen</v>
          </cell>
          <cell r="G712">
            <v>12.07</v>
          </cell>
          <cell r="H712">
            <v>8.08</v>
          </cell>
          <cell r="I712">
            <v>97.525599999999997</v>
          </cell>
          <cell r="J712" t="str">
            <v>Left</v>
          </cell>
        </row>
        <row r="713">
          <cell r="B713" t="str">
            <v>B1-24</v>
          </cell>
          <cell r="C713" t="str">
            <v>B1-24-01</v>
          </cell>
          <cell r="D713" t="str">
            <v>Retained</v>
          </cell>
          <cell r="E713" t="str">
            <v>SW</v>
          </cell>
          <cell r="F713" t="str">
            <v>Frozen</v>
          </cell>
          <cell r="G713">
            <v>12.07</v>
          </cell>
          <cell r="H713">
            <v>8.08</v>
          </cell>
          <cell r="I713">
            <v>97.525599999999997</v>
          </cell>
          <cell r="J713" t="str">
            <v>Left</v>
          </cell>
        </row>
        <row r="714">
          <cell r="B714" t="str">
            <v>B1-25</v>
          </cell>
          <cell r="C714" t="str">
            <v>B1-25-01</v>
          </cell>
          <cell r="D714" t="str">
            <v>Retained</v>
          </cell>
          <cell r="E714" t="str">
            <v>SW</v>
          </cell>
          <cell r="F714" t="str">
            <v>Frozen</v>
          </cell>
          <cell r="G714">
            <v>12.07</v>
          </cell>
          <cell r="H714">
            <v>8.08</v>
          </cell>
          <cell r="I714">
            <v>97.525599999999997</v>
          </cell>
          <cell r="J714" t="str">
            <v>Right</v>
          </cell>
        </row>
        <row r="715">
          <cell r="B715" t="str">
            <v>B1-26</v>
          </cell>
          <cell r="C715" t="str">
            <v>B1-26-01</v>
          </cell>
          <cell r="D715" t="str">
            <v>Retained</v>
          </cell>
          <cell r="E715" t="str">
            <v>SW</v>
          </cell>
          <cell r="F715" t="str">
            <v>Frozen</v>
          </cell>
          <cell r="G715">
            <v>12.07</v>
          </cell>
          <cell r="H715">
            <v>8.08</v>
          </cell>
          <cell r="I715">
            <v>97.525599999999997</v>
          </cell>
          <cell r="J715" t="str">
            <v>Right</v>
          </cell>
        </row>
        <row r="716">
          <cell r="B716" t="str">
            <v>D-1</v>
          </cell>
          <cell r="C716" t="str">
            <v>D-1-01</v>
          </cell>
          <cell r="D716" t="str">
            <v>Retained</v>
          </cell>
          <cell r="E716" t="str">
            <v>M3M</v>
          </cell>
          <cell r="F716" t="str">
            <v>Released</v>
          </cell>
          <cell r="G716">
            <v>16.12</v>
          </cell>
          <cell r="H716">
            <v>8.5</v>
          </cell>
          <cell r="I716">
            <v>137.02000000000001</v>
          </cell>
          <cell r="J716" t="str">
            <v>LEFT CORNER/RIGHT CORNER</v>
          </cell>
        </row>
        <row r="717">
          <cell r="B717" t="str">
            <v>D-2</v>
          </cell>
          <cell r="C717" t="str">
            <v>D-2-01</v>
          </cell>
          <cell r="D717" t="str">
            <v>Retained</v>
          </cell>
          <cell r="E717" t="str">
            <v>M3M</v>
          </cell>
          <cell r="F717" t="str">
            <v>Frozen</v>
          </cell>
          <cell r="G717">
            <v>16.12</v>
          </cell>
          <cell r="H717">
            <v>8.5</v>
          </cell>
          <cell r="I717">
            <v>137.02000000000001</v>
          </cell>
          <cell r="J717" t="str">
            <v>LEFT/ RIGHT</v>
          </cell>
        </row>
        <row r="718">
          <cell r="B718" t="str">
            <v>D-3</v>
          </cell>
          <cell r="C718" t="str">
            <v>D-3-01</v>
          </cell>
          <cell r="D718" t="str">
            <v>Retained</v>
          </cell>
          <cell r="E718" t="str">
            <v>M3M</v>
          </cell>
          <cell r="F718" t="str">
            <v>Frozen</v>
          </cell>
          <cell r="G718">
            <v>16.12</v>
          </cell>
          <cell r="H718">
            <v>8.5</v>
          </cell>
          <cell r="I718">
            <v>137.02000000000001</v>
          </cell>
          <cell r="J718" t="str">
            <v>LEFT/ RIGHT</v>
          </cell>
        </row>
        <row r="719">
          <cell r="B719" t="str">
            <v>D-4</v>
          </cell>
          <cell r="C719" t="str">
            <v>D-4-01</v>
          </cell>
          <cell r="D719" t="str">
            <v>Retained</v>
          </cell>
          <cell r="E719" t="str">
            <v>M3M</v>
          </cell>
          <cell r="F719" t="str">
            <v>Frozen</v>
          </cell>
          <cell r="G719">
            <v>16.12</v>
          </cell>
          <cell r="H719">
            <v>8.5</v>
          </cell>
          <cell r="I719">
            <v>137.02000000000001</v>
          </cell>
          <cell r="J719" t="str">
            <v>LEFT CORNER/RIGHT CORNER</v>
          </cell>
        </row>
        <row r="720">
          <cell r="B720" t="str">
            <v>D-5</v>
          </cell>
          <cell r="C720" t="str">
            <v>D-5-01</v>
          </cell>
          <cell r="D720" t="str">
            <v>Retained</v>
          </cell>
          <cell r="E720" t="str">
            <v>M3M</v>
          </cell>
          <cell r="F720" t="str">
            <v>Frozen</v>
          </cell>
          <cell r="G720">
            <v>16.12</v>
          </cell>
          <cell r="H720">
            <v>8.5</v>
          </cell>
          <cell r="I720">
            <v>137.02000000000001</v>
          </cell>
          <cell r="J720" t="str">
            <v>LEFT CORNER/RIGHT CORNER</v>
          </cell>
        </row>
        <row r="721">
          <cell r="B721" t="str">
            <v>D-6</v>
          </cell>
          <cell r="C721" t="str">
            <v>D-6-01</v>
          </cell>
          <cell r="D721" t="str">
            <v>Retained</v>
          </cell>
          <cell r="E721" t="str">
            <v>M3M</v>
          </cell>
          <cell r="F721" t="str">
            <v>Frozen</v>
          </cell>
          <cell r="G721">
            <v>16.12</v>
          </cell>
          <cell r="H721">
            <v>8.5</v>
          </cell>
          <cell r="I721">
            <v>137.02000000000001</v>
          </cell>
          <cell r="J721" t="str">
            <v>LEFT/ RIGHT</v>
          </cell>
        </row>
        <row r="722">
          <cell r="B722" t="str">
            <v>D-7</v>
          </cell>
          <cell r="C722" t="str">
            <v>D-7-01</v>
          </cell>
          <cell r="D722" t="str">
            <v>Retained</v>
          </cell>
          <cell r="E722" t="str">
            <v>M3M</v>
          </cell>
          <cell r="F722" t="str">
            <v>Frozen</v>
          </cell>
          <cell r="G722">
            <v>16.12</v>
          </cell>
          <cell r="H722">
            <v>8.5</v>
          </cell>
          <cell r="I722">
            <v>137.02000000000001</v>
          </cell>
          <cell r="J722" t="str">
            <v>LEFT/ RIGHT</v>
          </cell>
        </row>
        <row r="723">
          <cell r="B723" t="str">
            <v>D-8</v>
          </cell>
          <cell r="C723" t="str">
            <v>D-8-01</v>
          </cell>
          <cell r="D723" t="str">
            <v>Retained</v>
          </cell>
          <cell r="E723" t="str">
            <v>M3M</v>
          </cell>
          <cell r="F723" t="str">
            <v>Released</v>
          </cell>
          <cell r="G723">
            <v>16.12</v>
          </cell>
          <cell r="H723">
            <v>8.5</v>
          </cell>
          <cell r="I723">
            <v>137.02000000000001</v>
          </cell>
          <cell r="J723" t="str">
            <v>LEFT CORNER/RIGHT CORNER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 R0"/>
      <sheetName val="Unit Names M3M R0"/>
      <sheetName val="Master Inventory Plots R0"/>
      <sheetName val="Unit Names M3M"/>
      <sheetName val="Unit Names SW"/>
      <sheetName val="R1"/>
      <sheetName val="FAR Summary"/>
      <sheetName val="Inventory Area"/>
      <sheetName val="Addl FAR Final 722"/>
      <sheetName val="Fee for Additional FAR"/>
      <sheetName val="Stock Summary"/>
      <sheetName val="Master Inventory Units"/>
      <sheetName val="Summary Plots"/>
      <sheetName val="Master Inventory Plots R1"/>
      <sheetName val="Summary Previous"/>
      <sheetName val="Summary Revised"/>
      <sheetName val="Total Amount Type Wise"/>
      <sheetName val="Type A fee"/>
      <sheetName val="Type A1 Fee"/>
      <sheetName val="Type A2 Fee"/>
      <sheetName val="Type A3 Fee"/>
      <sheetName val="Type A4 Fee"/>
      <sheetName val="Type A5 Fee"/>
      <sheetName val="Type A6 Fee"/>
      <sheetName val="Type A7 Fee"/>
      <sheetName val="Type A8 Fee"/>
      <sheetName val="Type A9 Fee"/>
      <sheetName val="Type B Fee"/>
      <sheetName val="Type B1 Fee"/>
      <sheetName val="Type C Fee"/>
      <sheetName val="Type D Fee"/>
      <sheetName val="Type D1 Fee"/>
      <sheetName val="Type E Fee"/>
      <sheetName val="Type E1 Fee"/>
      <sheetName val="Type F Fee"/>
      <sheetName val="Type G Fee"/>
      <sheetName val="Type H Fee"/>
      <sheetName val="Type P1 Fee"/>
      <sheetName val="Type P2 Fee"/>
      <sheetName val="Type P3 Fee"/>
      <sheetName val="Type P4 Fee"/>
      <sheetName val="Type P5 Fee"/>
      <sheetName val="Type P6 Fee"/>
      <sheetName val="Type P7 Fee"/>
      <sheetName val="Type P8 Fee"/>
      <sheetName val="Type P9 fee"/>
      <sheetName val="Type P10 fee"/>
      <sheetName val="Plot Detail Type A"/>
      <sheetName val="A1&amp;A2"/>
      <sheetName val="B type"/>
      <sheetName val="D"/>
      <sheetName val="Plot DE-Frozen Details"/>
      <sheetName val="Frozen Plot Dea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Plot Type</v>
          </cell>
          <cell r="C1" t="str">
            <v xml:space="preserve"> </v>
          </cell>
          <cell r="D1" t="str">
            <v>Unit No</v>
          </cell>
          <cell r="E1" t="str">
            <v>Zone/Block</v>
          </cell>
          <cell r="F1" t="str">
            <v>Plot No as per Sales</v>
          </cell>
          <cell r="G1" t="str">
            <v>Sales Unit Numer</v>
          </cell>
          <cell r="H1" t="str">
            <v>Floor No</v>
          </cell>
          <cell r="I1" t="str">
            <v>PLOT RETAINED</v>
          </cell>
          <cell r="J1" t="str">
            <v>Company</v>
          </cell>
          <cell r="K1" t="str">
            <v>As per Org Demarcation 
Old</v>
          </cell>
          <cell r="L1" t="str">
            <v xml:space="preserve">Demarcation </v>
          </cell>
          <cell r="M1" t="str">
            <v>Length
(M)</v>
          </cell>
          <cell r="N1" t="str">
            <v>Width
(M)</v>
          </cell>
          <cell r="O1" t="str">
            <v>Area
(Sqm)</v>
          </cell>
        </row>
        <row r="2">
          <cell r="B2" t="str">
            <v>A</v>
          </cell>
          <cell r="C2" t="str">
            <v>A-209</v>
          </cell>
          <cell r="D2" t="str">
            <v>A-209-A</v>
          </cell>
          <cell r="E2" t="str">
            <v>Jade</v>
          </cell>
          <cell r="F2" t="str">
            <v>J-45</v>
          </cell>
          <cell r="G2" t="str">
            <v>J-45A</v>
          </cell>
          <cell r="H2" t="str">
            <v>A</v>
          </cell>
          <cell r="I2" t="str">
            <v>Retained</v>
          </cell>
          <cell r="J2" t="str">
            <v>SW</v>
          </cell>
          <cell r="K2" t="str">
            <v>Released</v>
          </cell>
          <cell r="L2" t="str">
            <v>Released</v>
          </cell>
          <cell r="M2">
            <v>15.3</v>
          </cell>
          <cell r="N2">
            <v>8.5</v>
          </cell>
          <cell r="O2">
            <v>130.05000000000001</v>
          </cell>
        </row>
        <row r="3">
          <cell r="C3" t="str">
            <v>A-209</v>
          </cell>
          <cell r="D3" t="str">
            <v>A-209-B</v>
          </cell>
          <cell r="F3" t="str">
            <v>J-45</v>
          </cell>
          <cell r="G3" t="str">
            <v>J-45B</v>
          </cell>
          <cell r="H3" t="str">
            <v>B</v>
          </cell>
          <cell r="J3" t="str">
            <v>SW</v>
          </cell>
        </row>
        <row r="4">
          <cell r="C4" t="str">
            <v>A-209</v>
          </cell>
          <cell r="D4" t="str">
            <v>A-209-C</v>
          </cell>
          <cell r="F4" t="str">
            <v>J-45</v>
          </cell>
          <cell r="G4" t="str">
            <v>J-45C</v>
          </cell>
          <cell r="H4" t="str">
            <v>C</v>
          </cell>
          <cell r="J4" t="str">
            <v>SW</v>
          </cell>
        </row>
        <row r="5">
          <cell r="C5" t="str">
            <v>A-209</v>
          </cell>
          <cell r="D5" t="str">
            <v>A-209-D</v>
          </cell>
          <cell r="F5" t="str">
            <v>J-45</v>
          </cell>
          <cell r="G5" t="str">
            <v>J-45D</v>
          </cell>
          <cell r="H5" t="str">
            <v>D</v>
          </cell>
          <cell r="J5" t="str">
            <v>SW</v>
          </cell>
        </row>
        <row r="6">
          <cell r="B6" t="str">
            <v>A</v>
          </cell>
          <cell r="C6" t="str">
            <v>A-210</v>
          </cell>
          <cell r="D6" t="str">
            <v>A-210-A</v>
          </cell>
          <cell r="E6" t="str">
            <v>Jade</v>
          </cell>
          <cell r="F6" t="str">
            <v>J-46</v>
          </cell>
          <cell r="G6" t="str">
            <v>J-46A</v>
          </cell>
          <cell r="H6" t="str">
            <v>A</v>
          </cell>
          <cell r="I6" t="str">
            <v>Retained</v>
          </cell>
          <cell r="J6" t="str">
            <v>SW</v>
          </cell>
          <cell r="K6" t="str">
            <v>Released</v>
          </cell>
          <cell r="L6" t="str">
            <v>Released</v>
          </cell>
          <cell r="M6">
            <v>15.3</v>
          </cell>
          <cell r="N6">
            <v>8.5</v>
          </cell>
          <cell r="O6">
            <v>130.05000000000001</v>
          </cell>
        </row>
        <row r="7">
          <cell r="C7" t="str">
            <v>A-210</v>
          </cell>
          <cell r="D7" t="str">
            <v>A-210-B</v>
          </cell>
          <cell r="F7" t="str">
            <v>J-46</v>
          </cell>
          <cell r="G7" t="str">
            <v>J-46B</v>
          </cell>
          <cell r="H7" t="str">
            <v>B</v>
          </cell>
          <cell r="J7" t="str">
            <v>SW</v>
          </cell>
        </row>
        <row r="8">
          <cell r="C8" t="str">
            <v>A-210</v>
          </cell>
          <cell r="D8" t="str">
            <v>A-210-C</v>
          </cell>
          <cell r="F8" t="str">
            <v>J-46</v>
          </cell>
          <cell r="G8" t="str">
            <v>J-46C</v>
          </cell>
          <cell r="H8" t="str">
            <v>C</v>
          </cell>
          <cell r="J8" t="str">
            <v>SW</v>
          </cell>
        </row>
        <row r="9">
          <cell r="C9" t="str">
            <v>A-210</v>
          </cell>
          <cell r="D9" t="str">
            <v>A-210-D</v>
          </cell>
          <cell r="F9" t="str">
            <v>J-46</v>
          </cell>
          <cell r="G9" t="str">
            <v>J-46D</v>
          </cell>
          <cell r="H9" t="str">
            <v>D</v>
          </cell>
          <cell r="J9" t="str">
            <v>SW</v>
          </cell>
        </row>
        <row r="10">
          <cell r="B10" t="str">
            <v>A</v>
          </cell>
          <cell r="C10" t="str">
            <v>A-211</v>
          </cell>
          <cell r="D10" t="str">
            <v>A-211-A</v>
          </cell>
          <cell r="E10" t="str">
            <v>Jade</v>
          </cell>
          <cell r="F10" t="str">
            <v>J-47</v>
          </cell>
          <cell r="G10" t="str">
            <v>J-47A</v>
          </cell>
          <cell r="H10" t="str">
            <v>A</v>
          </cell>
          <cell r="I10" t="str">
            <v>Retained</v>
          </cell>
          <cell r="J10" t="str">
            <v>SW</v>
          </cell>
          <cell r="K10" t="str">
            <v>Released</v>
          </cell>
          <cell r="L10" t="str">
            <v>Released</v>
          </cell>
          <cell r="M10">
            <v>15.3</v>
          </cell>
          <cell r="N10">
            <v>8.5</v>
          </cell>
          <cell r="O10">
            <v>130.05000000000001</v>
          </cell>
        </row>
        <row r="11">
          <cell r="C11" t="str">
            <v>A-211</v>
          </cell>
          <cell r="D11" t="str">
            <v>A-211-B</v>
          </cell>
          <cell r="F11" t="str">
            <v>J-47</v>
          </cell>
          <cell r="G11" t="str">
            <v>J-47B</v>
          </cell>
          <cell r="H11" t="str">
            <v>B</v>
          </cell>
          <cell r="J11" t="str">
            <v>SW</v>
          </cell>
        </row>
        <row r="12">
          <cell r="C12" t="str">
            <v>A-211</v>
          </cell>
          <cell r="D12" t="str">
            <v>A-211-C</v>
          </cell>
          <cell r="F12" t="str">
            <v>J-47</v>
          </cell>
          <cell r="G12" t="str">
            <v>J-47C</v>
          </cell>
          <cell r="H12" t="str">
            <v>C</v>
          </cell>
          <cell r="J12" t="str">
            <v>SW</v>
          </cell>
        </row>
        <row r="13">
          <cell r="C13" t="str">
            <v>A-211</v>
          </cell>
          <cell r="D13" t="str">
            <v>A-211-D</v>
          </cell>
          <cell r="F13" t="str">
            <v>J-47</v>
          </cell>
          <cell r="G13" t="str">
            <v>J-47D</v>
          </cell>
          <cell r="H13" t="str">
            <v>D</v>
          </cell>
          <cell r="J13" t="str">
            <v>SW</v>
          </cell>
        </row>
        <row r="14">
          <cell r="B14" t="str">
            <v>A</v>
          </cell>
          <cell r="C14" t="str">
            <v>A-212</v>
          </cell>
          <cell r="D14" t="str">
            <v>A-212-A</v>
          </cell>
          <cell r="E14" t="str">
            <v>Jade</v>
          </cell>
          <cell r="F14" t="str">
            <v>J-48</v>
          </cell>
          <cell r="G14" t="str">
            <v>J-48A</v>
          </cell>
          <cell r="H14" t="str">
            <v>A</v>
          </cell>
          <cell r="I14" t="str">
            <v>Retained</v>
          </cell>
          <cell r="J14" t="str">
            <v>SW</v>
          </cell>
          <cell r="K14" t="str">
            <v>Released</v>
          </cell>
          <cell r="L14" t="str">
            <v>Released</v>
          </cell>
          <cell r="M14">
            <v>15.3</v>
          </cell>
          <cell r="N14">
            <v>8.5</v>
          </cell>
          <cell r="O14">
            <v>130.05000000000001</v>
          </cell>
        </row>
        <row r="15">
          <cell r="C15" t="str">
            <v>A-212</v>
          </cell>
          <cell r="D15" t="str">
            <v>A-212-B</v>
          </cell>
          <cell r="F15" t="str">
            <v>J-48</v>
          </cell>
          <cell r="G15" t="str">
            <v>J-48B</v>
          </cell>
          <cell r="H15" t="str">
            <v>B</v>
          </cell>
          <cell r="J15" t="str">
            <v>SW</v>
          </cell>
        </row>
        <row r="16">
          <cell r="C16" t="str">
            <v>A-212</v>
          </cell>
          <cell r="D16" t="str">
            <v>A-212-C</v>
          </cell>
          <cell r="F16" t="str">
            <v>J-48</v>
          </cell>
          <cell r="G16" t="str">
            <v>J-48C</v>
          </cell>
          <cell r="H16" t="str">
            <v>C</v>
          </cell>
          <cell r="J16" t="str">
            <v>SW</v>
          </cell>
        </row>
        <row r="17">
          <cell r="C17" t="str">
            <v>A-212</v>
          </cell>
          <cell r="D17" t="str">
            <v>A-212-D</v>
          </cell>
          <cell r="F17" t="str">
            <v>J-48</v>
          </cell>
          <cell r="G17" t="str">
            <v>J-48D</v>
          </cell>
          <cell r="H17" t="str">
            <v>D</v>
          </cell>
          <cell r="J17" t="str">
            <v>SW</v>
          </cell>
        </row>
        <row r="18">
          <cell r="B18" t="str">
            <v>A</v>
          </cell>
          <cell r="C18" t="str">
            <v>A-213</v>
          </cell>
          <cell r="D18" t="str">
            <v>A-213-A</v>
          </cell>
          <cell r="E18" t="str">
            <v>Jade</v>
          </cell>
          <cell r="F18" t="str">
            <v>J-49</v>
          </cell>
          <cell r="G18" t="str">
            <v>J-49A</v>
          </cell>
          <cell r="H18" t="str">
            <v>A</v>
          </cell>
          <cell r="I18" t="str">
            <v>Retained</v>
          </cell>
          <cell r="J18" t="str">
            <v>SW</v>
          </cell>
          <cell r="K18" t="str">
            <v>Released</v>
          </cell>
          <cell r="L18" t="str">
            <v>Released</v>
          </cell>
          <cell r="M18">
            <v>15.3</v>
          </cell>
          <cell r="N18">
            <v>8.5</v>
          </cell>
          <cell r="O18">
            <v>130.05000000000001</v>
          </cell>
        </row>
        <row r="19">
          <cell r="C19" t="str">
            <v>A-213</v>
          </cell>
          <cell r="D19" t="str">
            <v>A-213-B</v>
          </cell>
          <cell r="F19" t="str">
            <v>J-49</v>
          </cell>
          <cell r="G19" t="str">
            <v>J-49B</v>
          </cell>
          <cell r="H19" t="str">
            <v>B</v>
          </cell>
          <cell r="J19" t="str">
            <v>SW</v>
          </cell>
        </row>
        <row r="20">
          <cell r="C20" t="str">
            <v>A-213</v>
          </cell>
          <cell r="D20" t="str">
            <v>A-213-C</v>
          </cell>
          <cell r="F20" t="str">
            <v>J-49</v>
          </cell>
          <cell r="G20" t="str">
            <v>J-49C</v>
          </cell>
          <cell r="H20" t="str">
            <v>C</v>
          </cell>
          <cell r="J20" t="str">
            <v>SW</v>
          </cell>
        </row>
        <row r="21">
          <cell r="C21" t="str">
            <v>A-213</v>
          </cell>
          <cell r="D21" t="str">
            <v>A-213-D</v>
          </cell>
          <cell r="F21" t="str">
            <v>J-49</v>
          </cell>
          <cell r="G21" t="str">
            <v>J-49D</v>
          </cell>
          <cell r="H21" t="str">
            <v>D</v>
          </cell>
          <cell r="J21" t="str">
            <v>SW</v>
          </cell>
        </row>
        <row r="22">
          <cell r="B22" t="str">
            <v>A</v>
          </cell>
          <cell r="C22" t="str">
            <v>A-214</v>
          </cell>
          <cell r="D22" t="str">
            <v>A-214-A</v>
          </cell>
          <cell r="E22" t="str">
            <v>Jade</v>
          </cell>
          <cell r="F22" t="str">
            <v>J-50</v>
          </cell>
          <cell r="G22" t="str">
            <v>J-50A</v>
          </cell>
          <cell r="H22" t="str">
            <v>A</v>
          </cell>
          <cell r="I22" t="str">
            <v>Retained</v>
          </cell>
          <cell r="J22" t="str">
            <v>SW</v>
          </cell>
          <cell r="K22" t="str">
            <v>Frozen</v>
          </cell>
          <cell r="L22" t="str">
            <v>Released</v>
          </cell>
          <cell r="M22">
            <v>15.3</v>
          </cell>
          <cell r="N22">
            <v>8.5</v>
          </cell>
          <cell r="O22">
            <v>130.05000000000001</v>
          </cell>
        </row>
        <row r="23">
          <cell r="C23" t="str">
            <v>A-214</v>
          </cell>
          <cell r="D23" t="str">
            <v>A-214-B</v>
          </cell>
          <cell r="F23" t="str">
            <v>J-50</v>
          </cell>
          <cell r="G23" t="str">
            <v>J-50B</v>
          </cell>
          <cell r="H23" t="str">
            <v>B</v>
          </cell>
          <cell r="J23" t="str">
            <v>SW</v>
          </cell>
        </row>
        <row r="24">
          <cell r="C24" t="str">
            <v>A-214</v>
          </cell>
          <cell r="D24" t="str">
            <v>A-214-C</v>
          </cell>
          <cell r="F24" t="str">
            <v>J-50</v>
          </cell>
          <cell r="G24" t="str">
            <v>J-50C</v>
          </cell>
          <cell r="H24" t="str">
            <v>C</v>
          </cell>
          <cell r="J24" t="str">
            <v>SW</v>
          </cell>
        </row>
        <row r="25">
          <cell r="C25" t="str">
            <v>A-214</v>
          </cell>
          <cell r="D25" t="str">
            <v>A-214-D</v>
          </cell>
          <cell r="F25" t="str">
            <v>J-50</v>
          </cell>
          <cell r="G25" t="str">
            <v>J-50D</v>
          </cell>
          <cell r="H25" t="str">
            <v>D</v>
          </cell>
          <cell r="J25" t="str">
            <v>SW</v>
          </cell>
        </row>
        <row r="26">
          <cell r="B26" t="str">
            <v>A</v>
          </cell>
          <cell r="C26" t="str">
            <v>A-215</v>
          </cell>
          <cell r="D26" t="str">
            <v>A-215-A</v>
          </cell>
          <cell r="E26" t="str">
            <v>Jade</v>
          </cell>
          <cell r="F26" t="str">
            <v>J-51</v>
          </cell>
          <cell r="G26" t="str">
            <v>J-51A</v>
          </cell>
          <cell r="H26" t="str">
            <v>A</v>
          </cell>
          <cell r="I26" t="str">
            <v>Retained</v>
          </cell>
          <cell r="J26" t="str">
            <v>SW</v>
          </cell>
          <cell r="K26" t="str">
            <v>Frozen</v>
          </cell>
          <cell r="L26" t="str">
            <v>Released</v>
          </cell>
          <cell r="M26">
            <v>15.3</v>
          </cell>
          <cell r="N26">
            <v>8.5</v>
          </cell>
          <cell r="O26">
            <v>130.05000000000001</v>
          </cell>
        </row>
        <row r="27">
          <cell r="C27" t="str">
            <v>A-215</v>
          </cell>
          <cell r="D27" t="str">
            <v>A-215-B</v>
          </cell>
          <cell r="F27" t="str">
            <v>J-51</v>
          </cell>
          <cell r="G27" t="str">
            <v>J-51B</v>
          </cell>
          <cell r="H27" t="str">
            <v>B</v>
          </cell>
          <cell r="J27" t="str">
            <v>SW</v>
          </cell>
        </row>
        <row r="28">
          <cell r="C28" t="str">
            <v>A-215</v>
          </cell>
          <cell r="D28" t="str">
            <v>A-215-C</v>
          </cell>
          <cell r="F28" t="str">
            <v>J-51</v>
          </cell>
          <cell r="G28" t="str">
            <v>J-51C</v>
          </cell>
          <cell r="H28" t="str">
            <v>C</v>
          </cell>
          <cell r="J28" t="str">
            <v>SW</v>
          </cell>
        </row>
        <row r="29">
          <cell r="C29" t="str">
            <v>A-215</v>
          </cell>
          <cell r="D29" t="str">
            <v>A-215-D</v>
          </cell>
          <cell r="F29" t="str">
            <v>J-51</v>
          </cell>
          <cell r="G29" t="str">
            <v>J-51D</v>
          </cell>
          <cell r="H29" t="str">
            <v>D</v>
          </cell>
          <cell r="J29" t="str">
            <v>SW</v>
          </cell>
        </row>
        <row r="30">
          <cell r="B30" t="str">
            <v>A</v>
          </cell>
          <cell r="C30" t="str">
            <v>A-216</v>
          </cell>
          <cell r="D30" t="str">
            <v>A-216-A</v>
          </cell>
          <cell r="E30" t="str">
            <v>Jade</v>
          </cell>
          <cell r="F30" t="str">
            <v>J-52</v>
          </cell>
          <cell r="G30" t="str">
            <v>J-52A</v>
          </cell>
          <cell r="H30" t="str">
            <v>A</v>
          </cell>
          <cell r="I30" t="str">
            <v>Retained</v>
          </cell>
          <cell r="J30" t="str">
            <v>SW</v>
          </cell>
          <cell r="K30" t="str">
            <v>Frozen</v>
          </cell>
          <cell r="L30" t="str">
            <v>Released</v>
          </cell>
          <cell r="M30">
            <v>15.3</v>
          </cell>
          <cell r="N30">
            <v>8.5</v>
          </cell>
          <cell r="O30">
            <v>130.05000000000001</v>
          </cell>
        </row>
        <row r="31">
          <cell r="C31" t="str">
            <v>A-216</v>
          </cell>
          <cell r="D31" t="str">
            <v>A-216-B</v>
          </cell>
          <cell r="F31" t="str">
            <v>J-52</v>
          </cell>
          <cell r="G31" t="str">
            <v>J-52B</v>
          </cell>
          <cell r="H31" t="str">
            <v>B</v>
          </cell>
          <cell r="J31" t="str">
            <v>SW</v>
          </cell>
        </row>
        <row r="32">
          <cell r="C32" t="str">
            <v>A-216</v>
          </cell>
          <cell r="D32" t="str">
            <v>A-216-C</v>
          </cell>
          <cell r="F32" t="str">
            <v>J-52</v>
          </cell>
          <cell r="G32" t="str">
            <v>J-52C</v>
          </cell>
          <cell r="H32" t="str">
            <v>C</v>
          </cell>
          <cell r="J32" t="str">
            <v>SW</v>
          </cell>
        </row>
        <row r="33">
          <cell r="C33" t="str">
            <v>A-216</v>
          </cell>
          <cell r="D33" t="str">
            <v>A-216-D</v>
          </cell>
          <cell r="F33" t="str">
            <v>J-52</v>
          </cell>
          <cell r="G33" t="str">
            <v>J-52D</v>
          </cell>
          <cell r="H33" t="str">
            <v>D</v>
          </cell>
          <cell r="J33" t="str">
            <v>SW</v>
          </cell>
        </row>
        <row r="34">
          <cell r="B34" t="str">
            <v>A</v>
          </cell>
          <cell r="C34" t="str">
            <v>A-217</v>
          </cell>
          <cell r="D34" t="str">
            <v>A-217-A</v>
          </cell>
          <cell r="E34" t="str">
            <v>Jade</v>
          </cell>
          <cell r="F34" t="str">
            <v>J-53</v>
          </cell>
          <cell r="G34" t="str">
            <v>J-53A</v>
          </cell>
          <cell r="H34" t="str">
            <v>A</v>
          </cell>
          <cell r="I34" t="str">
            <v>Retained</v>
          </cell>
          <cell r="J34" t="str">
            <v>SW</v>
          </cell>
          <cell r="K34" t="str">
            <v>Frozen</v>
          </cell>
          <cell r="L34" t="str">
            <v>Released</v>
          </cell>
          <cell r="M34">
            <v>15.3</v>
          </cell>
          <cell r="N34">
            <v>8.5</v>
          </cell>
          <cell r="O34">
            <v>130.05000000000001</v>
          </cell>
        </row>
        <row r="35">
          <cell r="C35" t="str">
            <v>A-217</v>
          </cell>
          <cell r="D35" t="str">
            <v>A-217-B</v>
          </cell>
          <cell r="F35" t="str">
            <v>J-53</v>
          </cell>
          <cell r="G35" t="str">
            <v>J-53B</v>
          </cell>
          <cell r="H35" t="str">
            <v>B</v>
          </cell>
          <cell r="J35" t="str">
            <v>SW</v>
          </cell>
        </row>
        <row r="36">
          <cell r="C36" t="str">
            <v>A-217</v>
          </cell>
          <cell r="D36" t="str">
            <v>A-217-C</v>
          </cell>
          <cell r="F36" t="str">
            <v>J-53</v>
          </cell>
          <cell r="G36" t="str">
            <v>J-53C</v>
          </cell>
          <cell r="H36" t="str">
            <v>C</v>
          </cell>
          <cell r="J36" t="str">
            <v>SW</v>
          </cell>
        </row>
        <row r="37">
          <cell r="C37" t="str">
            <v>A-217</v>
          </cell>
          <cell r="D37" t="str">
            <v>A-217-D</v>
          </cell>
          <cell r="F37" t="str">
            <v>J-53</v>
          </cell>
          <cell r="G37" t="str">
            <v>J-53D</v>
          </cell>
          <cell r="H37" t="str">
            <v>D</v>
          </cell>
          <cell r="J37" t="str">
            <v>SW</v>
          </cell>
        </row>
        <row r="38">
          <cell r="B38" t="str">
            <v>A</v>
          </cell>
          <cell r="C38" t="str">
            <v>A-218</v>
          </cell>
          <cell r="D38" t="str">
            <v>A-218-A</v>
          </cell>
          <cell r="E38" t="str">
            <v>Jade</v>
          </cell>
          <cell r="F38" t="str">
            <v>J-54</v>
          </cell>
          <cell r="G38" t="str">
            <v>J-54A</v>
          </cell>
          <cell r="H38" t="str">
            <v>A</v>
          </cell>
          <cell r="I38" t="str">
            <v>Retained</v>
          </cell>
          <cell r="J38" t="str">
            <v>SW</v>
          </cell>
          <cell r="K38" t="str">
            <v>Frozen</v>
          </cell>
          <cell r="L38" t="str">
            <v>Released</v>
          </cell>
          <cell r="M38">
            <v>15.3</v>
          </cell>
          <cell r="N38">
            <v>8.5</v>
          </cell>
          <cell r="O38">
            <v>130.05000000000001</v>
          </cell>
        </row>
        <row r="39">
          <cell r="C39" t="str">
            <v>A-218</v>
          </cell>
          <cell r="D39" t="str">
            <v>A-218-B</v>
          </cell>
          <cell r="F39" t="str">
            <v>J-54</v>
          </cell>
          <cell r="G39" t="str">
            <v>J-54B</v>
          </cell>
          <cell r="H39" t="str">
            <v>B</v>
          </cell>
          <cell r="J39" t="str">
            <v>SW</v>
          </cell>
        </row>
        <row r="40">
          <cell r="C40" t="str">
            <v>A-218</v>
          </cell>
          <cell r="D40" t="str">
            <v>A-218-C</v>
          </cell>
          <cell r="F40" t="str">
            <v>J-54</v>
          </cell>
          <cell r="G40" t="str">
            <v>J-54C</v>
          </cell>
          <cell r="H40" t="str">
            <v>C</v>
          </cell>
          <cell r="J40" t="str">
            <v>SW</v>
          </cell>
        </row>
        <row r="41">
          <cell r="C41" t="str">
            <v>A-218</v>
          </cell>
          <cell r="D41" t="str">
            <v>A-218-D</v>
          </cell>
          <cell r="F41" t="str">
            <v>J-54</v>
          </cell>
          <cell r="G41" t="str">
            <v>J-54D</v>
          </cell>
          <cell r="H41" t="str">
            <v>D</v>
          </cell>
          <cell r="J41" t="str">
            <v>SW</v>
          </cell>
        </row>
        <row r="42">
          <cell r="B42" t="str">
            <v>A</v>
          </cell>
          <cell r="C42" t="str">
            <v>A-219</v>
          </cell>
          <cell r="D42" t="str">
            <v>A-219-A</v>
          </cell>
          <cell r="E42" t="str">
            <v>Jade</v>
          </cell>
          <cell r="F42" t="str">
            <v>J-73</v>
          </cell>
          <cell r="G42" t="str">
            <v>J-73A</v>
          </cell>
          <cell r="H42" t="str">
            <v>A</v>
          </cell>
          <cell r="I42" t="str">
            <v>Retained</v>
          </cell>
          <cell r="J42" t="str">
            <v>SW</v>
          </cell>
          <cell r="K42" t="str">
            <v>Frozen</v>
          </cell>
          <cell r="L42" t="str">
            <v>Released</v>
          </cell>
          <cell r="M42">
            <v>15.3</v>
          </cell>
          <cell r="N42">
            <v>8.5</v>
          </cell>
          <cell r="O42">
            <v>130.05000000000001</v>
          </cell>
        </row>
        <row r="43">
          <cell r="C43" t="str">
            <v>A-219</v>
          </cell>
          <cell r="D43" t="str">
            <v>A-219-B</v>
          </cell>
          <cell r="F43" t="str">
            <v>J-73</v>
          </cell>
          <cell r="G43" t="str">
            <v>J-73B</v>
          </cell>
          <cell r="H43" t="str">
            <v>B</v>
          </cell>
          <cell r="J43" t="str">
            <v>SW</v>
          </cell>
        </row>
        <row r="44">
          <cell r="C44" t="str">
            <v>A-219</v>
          </cell>
          <cell r="D44" t="str">
            <v>A-219-C</v>
          </cell>
          <cell r="F44" t="str">
            <v>J-73</v>
          </cell>
          <cell r="G44" t="str">
            <v>J-73C</v>
          </cell>
          <cell r="H44" t="str">
            <v>C</v>
          </cell>
          <cell r="J44" t="str">
            <v>SW</v>
          </cell>
        </row>
        <row r="45">
          <cell r="C45" t="str">
            <v>A-219</v>
          </cell>
          <cell r="D45" t="str">
            <v>A-219-D</v>
          </cell>
          <cell r="F45" t="str">
            <v>J-73</v>
          </cell>
          <cell r="G45" t="str">
            <v>J-73D</v>
          </cell>
          <cell r="H45" t="str">
            <v>D</v>
          </cell>
          <cell r="J45" t="str">
            <v>SW</v>
          </cell>
        </row>
        <row r="46">
          <cell r="B46" t="str">
            <v>A</v>
          </cell>
          <cell r="C46" t="str">
            <v>A-220</v>
          </cell>
          <cell r="D46" t="str">
            <v>A-220-A</v>
          </cell>
          <cell r="E46" t="str">
            <v>Jade</v>
          </cell>
          <cell r="F46" t="str">
            <v>J-72</v>
          </cell>
          <cell r="G46" t="str">
            <v>J-72A</v>
          </cell>
          <cell r="H46" t="str">
            <v>A</v>
          </cell>
          <cell r="I46" t="str">
            <v>Retained</v>
          </cell>
          <cell r="J46" t="str">
            <v>SW</v>
          </cell>
          <cell r="K46" t="str">
            <v>Frozen</v>
          </cell>
          <cell r="L46" t="str">
            <v>Released</v>
          </cell>
          <cell r="M46">
            <v>15.3</v>
          </cell>
          <cell r="N46">
            <v>8.5</v>
          </cell>
          <cell r="O46">
            <v>130.05000000000001</v>
          </cell>
        </row>
        <row r="47">
          <cell r="C47" t="str">
            <v>A-220</v>
          </cell>
          <cell r="D47" t="str">
            <v>A-220-B</v>
          </cell>
          <cell r="F47" t="str">
            <v>J-72</v>
          </cell>
          <cell r="G47" t="str">
            <v>J-72B</v>
          </cell>
          <cell r="H47" t="str">
            <v>B</v>
          </cell>
          <cell r="J47" t="str">
            <v>SW</v>
          </cell>
        </row>
        <row r="48">
          <cell r="C48" t="str">
            <v>A-220</v>
          </cell>
          <cell r="D48" t="str">
            <v>A-220-C</v>
          </cell>
          <cell r="F48" t="str">
            <v>J-72</v>
          </cell>
          <cell r="G48" t="str">
            <v>J-72C</v>
          </cell>
          <cell r="H48" t="str">
            <v>C</v>
          </cell>
          <cell r="J48" t="str">
            <v>SW</v>
          </cell>
        </row>
        <row r="49">
          <cell r="C49" t="str">
            <v>A-220</v>
          </cell>
          <cell r="D49" t="str">
            <v>A-220-D</v>
          </cell>
          <cell r="F49" t="str">
            <v>J-72</v>
          </cell>
          <cell r="G49" t="str">
            <v>J-72D</v>
          </cell>
          <cell r="H49" t="str">
            <v>D</v>
          </cell>
          <cell r="J49" t="str">
            <v>SW</v>
          </cell>
        </row>
        <row r="50">
          <cell r="B50" t="str">
            <v>A</v>
          </cell>
          <cell r="C50" t="str">
            <v>A-221</v>
          </cell>
          <cell r="D50" t="str">
            <v>A-221-A</v>
          </cell>
          <cell r="E50" t="str">
            <v>Jade</v>
          </cell>
          <cell r="F50" t="str">
            <v>J-71</v>
          </cell>
          <cell r="G50" t="str">
            <v>J-71A</v>
          </cell>
          <cell r="H50" t="str">
            <v>A</v>
          </cell>
          <cell r="I50" t="str">
            <v>Retained</v>
          </cell>
          <cell r="J50" t="str">
            <v>SW</v>
          </cell>
          <cell r="K50" t="str">
            <v>Frozen</v>
          </cell>
          <cell r="L50" t="str">
            <v>Released</v>
          </cell>
          <cell r="M50">
            <v>15.3</v>
          </cell>
          <cell r="N50">
            <v>8.5</v>
          </cell>
          <cell r="O50">
            <v>130.05000000000001</v>
          </cell>
        </row>
        <row r="51">
          <cell r="C51" t="str">
            <v>A-221</v>
          </cell>
          <cell r="D51" t="str">
            <v>A-221-B</v>
          </cell>
          <cell r="F51" t="str">
            <v>J-71</v>
          </cell>
          <cell r="G51" t="str">
            <v>J-71B</v>
          </cell>
          <cell r="H51" t="str">
            <v>B</v>
          </cell>
          <cell r="J51" t="str">
            <v>SW</v>
          </cell>
        </row>
        <row r="52">
          <cell r="C52" t="str">
            <v>A-221</v>
          </cell>
          <cell r="D52" t="str">
            <v>A-221-C</v>
          </cell>
          <cell r="F52" t="str">
            <v>J-71</v>
          </cell>
          <cell r="G52" t="str">
            <v>J-71C</v>
          </cell>
          <cell r="H52" t="str">
            <v>C</v>
          </cell>
          <cell r="J52" t="str">
            <v>SW</v>
          </cell>
        </row>
        <row r="53">
          <cell r="C53" t="str">
            <v>A-221</v>
          </cell>
          <cell r="D53" t="str">
            <v>A-221-D</v>
          </cell>
          <cell r="F53" t="str">
            <v>J-71</v>
          </cell>
          <cell r="G53" t="str">
            <v>J-71D</v>
          </cell>
          <cell r="H53" t="str">
            <v>D</v>
          </cell>
          <cell r="J53" t="str">
            <v>SW</v>
          </cell>
        </row>
        <row r="54">
          <cell r="B54" t="str">
            <v>A</v>
          </cell>
          <cell r="C54" t="str">
            <v>A-222</v>
          </cell>
          <cell r="D54" t="str">
            <v>A-222-A</v>
          </cell>
          <cell r="E54" t="str">
            <v>Jade</v>
          </cell>
          <cell r="F54" t="str">
            <v>J-70</v>
          </cell>
          <cell r="G54" t="str">
            <v>J-70A</v>
          </cell>
          <cell r="H54" t="str">
            <v>A</v>
          </cell>
          <cell r="I54" t="str">
            <v>Retained</v>
          </cell>
          <cell r="J54" t="str">
            <v>SW</v>
          </cell>
          <cell r="K54" t="str">
            <v>Frozen</v>
          </cell>
          <cell r="L54" t="str">
            <v>Released</v>
          </cell>
          <cell r="M54">
            <v>15.3</v>
          </cell>
          <cell r="N54">
            <v>8.5</v>
          </cell>
          <cell r="O54">
            <v>130.05000000000001</v>
          </cell>
        </row>
        <row r="55">
          <cell r="C55" t="str">
            <v>A-222</v>
          </cell>
          <cell r="D55" t="str">
            <v>A-222-B</v>
          </cell>
          <cell r="F55" t="str">
            <v>J-70</v>
          </cell>
          <cell r="G55" t="str">
            <v>J-70B</v>
          </cell>
          <cell r="H55" t="str">
            <v>B</v>
          </cell>
          <cell r="J55" t="str">
            <v>SW</v>
          </cell>
        </row>
        <row r="56">
          <cell r="C56" t="str">
            <v>A-222</v>
          </cell>
          <cell r="D56" t="str">
            <v>A-222-C</v>
          </cell>
          <cell r="F56" t="str">
            <v>J-70</v>
          </cell>
          <cell r="G56" t="str">
            <v>J-70C</v>
          </cell>
          <cell r="H56" t="str">
            <v>C</v>
          </cell>
          <cell r="J56" t="str">
            <v>SW</v>
          </cell>
        </row>
        <row r="57">
          <cell r="C57" t="str">
            <v>A-222</v>
          </cell>
          <cell r="D57" t="str">
            <v>A-222-D</v>
          </cell>
          <cell r="F57" t="str">
            <v>J-70</v>
          </cell>
          <cell r="G57" t="str">
            <v>J-70D</v>
          </cell>
          <cell r="H57" t="str">
            <v>D</v>
          </cell>
          <cell r="J57" t="str">
            <v>SW</v>
          </cell>
        </row>
        <row r="58">
          <cell r="B58" t="str">
            <v>A</v>
          </cell>
          <cell r="C58" t="str">
            <v>A-223</v>
          </cell>
          <cell r="D58" t="str">
            <v>A-223-A</v>
          </cell>
          <cell r="E58" t="str">
            <v>Jade</v>
          </cell>
          <cell r="F58" t="str">
            <v>J-69</v>
          </cell>
          <cell r="G58" t="str">
            <v>J-69A</v>
          </cell>
          <cell r="H58" t="str">
            <v>A</v>
          </cell>
          <cell r="I58" t="str">
            <v>Retained</v>
          </cell>
          <cell r="J58" t="str">
            <v>SW</v>
          </cell>
          <cell r="K58" t="str">
            <v>Frozen</v>
          </cell>
          <cell r="L58" t="str">
            <v>Released</v>
          </cell>
          <cell r="M58">
            <v>15.3</v>
          </cell>
          <cell r="N58">
            <v>8.5</v>
          </cell>
          <cell r="O58">
            <v>130.05000000000001</v>
          </cell>
        </row>
        <row r="59">
          <cell r="C59" t="str">
            <v>A-223</v>
          </cell>
          <cell r="D59" t="str">
            <v>A-223-B</v>
          </cell>
          <cell r="F59" t="str">
            <v>J-69</v>
          </cell>
          <cell r="G59" t="str">
            <v>J-69B</v>
          </cell>
          <cell r="H59" t="str">
            <v>B</v>
          </cell>
          <cell r="J59" t="str">
            <v>SW</v>
          </cell>
        </row>
        <row r="60">
          <cell r="C60" t="str">
            <v>A-223</v>
          </cell>
          <cell r="D60" t="str">
            <v>A-223-C</v>
          </cell>
          <cell r="F60" t="str">
            <v>J-69</v>
          </cell>
          <cell r="G60" t="str">
            <v>J-69C</v>
          </cell>
          <cell r="H60" t="str">
            <v>C</v>
          </cell>
          <cell r="J60" t="str">
            <v>SW</v>
          </cell>
        </row>
        <row r="61">
          <cell r="C61" t="str">
            <v>A-223</v>
          </cell>
          <cell r="D61" t="str">
            <v>A-223-D</v>
          </cell>
          <cell r="F61" t="str">
            <v>J-69</v>
          </cell>
          <cell r="G61" t="str">
            <v>J-69D</v>
          </cell>
          <cell r="H61" t="str">
            <v>D</v>
          </cell>
          <cell r="J61" t="str">
            <v>SW</v>
          </cell>
        </row>
        <row r="62">
          <cell r="B62" t="str">
            <v>A</v>
          </cell>
          <cell r="C62" t="str">
            <v>A-224</v>
          </cell>
          <cell r="D62" t="str">
            <v>A-224-A</v>
          </cell>
          <cell r="E62" t="str">
            <v>Jade</v>
          </cell>
          <cell r="F62" t="str">
            <v>J-68</v>
          </cell>
          <cell r="G62" t="str">
            <v>J-68A</v>
          </cell>
          <cell r="H62" t="str">
            <v>A</v>
          </cell>
          <cell r="I62" t="str">
            <v>Retained</v>
          </cell>
          <cell r="J62" t="str">
            <v>SW</v>
          </cell>
          <cell r="K62" t="str">
            <v>Released</v>
          </cell>
          <cell r="L62" t="str">
            <v>Released</v>
          </cell>
          <cell r="M62">
            <v>15.3</v>
          </cell>
          <cell r="N62">
            <v>8.5</v>
          </cell>
          <cell r="O62">
            <v>130.05000000000001</v>
          </cell>
        </row>
        <row r="63">
          <cell r="C63" t="str">
            <v>A-224</v>
          </cell>
          <cell r="D63" t="str">
            <v>A-224-B</v>
          </cell>
          <cell r="F63" t="str">
            <v>J-68</v>
          </cell>
          <cell r="G63" t="str">
            <v>J-68B</v>
          </cell>
          <cell r="H63" t="str">
            <v>B</v>
          </cell>
          <cell r="J63" t="str">
            <v>SW</v>
          </cell>
        </row>
        <row r="64">
          <cell r="C64" t="str">
            <v>A-224</v>
          </cell>
          <cell r="D64" t="str">
            <v>A-224-C</v>
          </cell>
          <cell r="F64" t="str">
            <v>J-68</v>
          </cell>
          <cell r="G64" t="str">
            <v>J-68C</v>
          </cell>
          <cell r="H64" t="str">
            <v>C</v>
          </cell>
          <cell r="J64" t="str">
            <v>SW</v>
          </cell>
        </row>
        <row r="65">
          <cell r="C65" t="str">
            <v>A-224</v>
          </cell>
          <cell r="D65" t="str">
            <v>A-224-D</v>
          </cell>
          <cell r="F65" t="str">
            <v>J-68</v>
          </cell>
          <cell r="G65" t="str">
            <v>J-68D</v>
          </cell>
          <cell r="H65" t="str">
            <v>D</v>
          </cell>
          <cell r="J65" t="str">
            <v>SW</v>
          </cell>
        </row>
        <row r="66">
          <cell r="B66" t="str">
            <v>A</v>
          </cell>
          <cell r="C66" t="str">
            <v>A-225</v>
          </cell>
          <cell r="D66" t="str">
            <v>A-225-A</v>
          </cell>
          <cell r="E66" t="str">
            <v>Jade</v>
          </cell>
          <cell r="F66" t="str">
            <v>J-67</v>
          </cell>
          <cell r="G66" t="str">
            <v>J-67A</v>
          </cell>
          <cell r="H66" t="str">
            <v>A</v>
          </cell>
          <cell r="I66" t="str">
            <v>Retained</v>
          </cell>
          <cell r="J66" t="str">
            <v>SW</v>
          </cell>
          <cell r="K66" t="str">
            <v>Released</v>
          </cell>
          <cell r="L66" t="str">
            <v>Released</v>
          </cell>
          <cell r="M66">
            <v>15.3</v>
          </cell>
          <cell r="N66">
            <v>8.5</v>
          </cell>
          <cell r="O66">
            <v>130.05000000000001</v>
          </cell>
        </row>
        <row r="67">
          <cell r="C67" t="str">
            <v>A-225</v>
          </cell>
          <cell r="D67" t="str">
            <v>A-225-B</v>
          </cell>
          <cell r="F67" t="str">
            <v>J-67</v>
          </cell>
          <cell r="G67" t="str">
            <v>J-67B</v>
          </cell>
          <cell r="H67" t="str">
            <v>B</v>
          </cell>
          <cell r="J67" t="str">
            <v>SW</v>
          </cell>
        </row>
        <row r="68">
          <cell r="C68" t="str">
            <v>A-225</v>
          </cell>
          <cell r="D68" t="str">
            <v>A-225-C</v>
          </cell>
          <cell r="F68" t="str">
            <v>J-67</v>
          </cell>
          <cell r="G68" t="str">
            <v>J-67C</v>
          </cell>
          <cell r="H68" t="str">
            <v>C</v>
          </cell>
          <cell r="J68" t="str">
            <v>SW</v>
          </cell>
        </row>
        <row r="69">
          <cell r="C69" t="str">
            <v>A-225</v>
          </cell>
          <cell r="D69" t="str">
            <v>A-225-D</v>
          </cell>
          <cell r="F69" t="str">
            <v>J-67</v>
          </cell>
          <cell r="G69" t="str">
            <v>J-67D</v>
          </cell>
          <cell r="H69" t="str">
            <v>D</v>
          </cell>
          <cell r="J69" t="str">
            <v>SW</v>
          </cell>
        </row>
        <row r="70">
          <cell r="B70" t="str">
            <v>A</v>
          </cell>
          <cell r="C70" t="str">
            <v>A-226</v>
          </cell>
          <cell r="D70" t="str">
            <v>A-226-A</v>
          </cell>
          <cell r="E70" t="str">
            <v>Jade</v>
          </cell>
          <cell r="F70" t="str">
            <v>J-66</v>
          </cell>
          <cell r="G70" t="str">
            <v>J-66A</v>
          </cell>
          <cell r="H70" t="str">
            <v>A</v>
          </cell>
          <cell r="I70" t="str">
            <v>Retained</v>
          </cell>
          <cell r="J70" t="str">
            <v>SW</v>
          </cell>
          <cell r="K70" t="str">
            <v>Released</v>
          </cell>
          <cell r="L70" t="str">
            <v>Released</v>
          </cell>
          <cell r="M70">
            <v>15.3</v>
          </cell>
          <cell r="N70">
            <v>8.5</v>
          </cell>
          <cell r="O70">
            <v>130.05000000000001</v>
          </cell>
        </row>
        <row r="71">
          <cell r="C71" t="str">
            <v>A-226</v>
          </cell>
          <cell r="D71" t="str">
            <v>A-226-B</v>
          </cell>
          <cell r="F71" t="str">
            <v>J-66</v>
          </cell>
          <cell r="G71" t="str">
            <v>J-66B</v>
          </cell>
          <cell r="H71" t="str">
            <v>B</v>
          </cell>
          <cell r="J71" t="str">
            <v>SW</v>
          </cell>
        </row>
        <row r="72">
          <cell r="C72" t="str">
            <v>A-226</v>
          </cell>
          <cell r="D72" t="str">
            <v>A-226-C</v>
          </cell>
          <cell r="F72" t="str">
            <v>J-66</v>
          </cell>
          <cell r="G72" t="str">
            <v>J-66C</v>
          </cell>
          <cell r="H72" t="str">
            <v>C</v>
          </cell>
          <cell r="J72" t="str">
            <v>SW</v>
          </cell>
        </row>
        <row r="73">
          <cell r="C73" t="str">
            <v>A-226</v>
          </cell>
          <cell r="D73" t="str">
            <v>A-226-D</v>
          </cell>
          <cell r="F73" t="str">
            <v>J-66</v>
          </cell>
          <cell r="G73" t="str">
            <v>J-66D</v>
          </cell>
          <cell r="H73" t="str">
            <v>D</v>
          </cell>
          <cell r="J73" t="str">
            <v>SW</v>
          </cell>
        </row>
        <row r="74">
          <cell r="B74" t="str">
            <v>A</v>
          </cell>
          <cell r="C74" t="str">
            <v>A-227</v>
          </cell>
          <cell r="D74" t="str">
            <v>A-227-A</v>
          </cell>
          <cell r="E74" t="str">
            <v>Jade</v>
          </cell>
          <cell r="F74" t="str">
            <v>J-65</v>
          </cell>
          <cell r="G74" t="str">
            <v>J-65A</v>
          </cell>
          <cell r="H74" t="str">
            <v>A</v>
          </cell>
          <cell r="I74" t="str">
            <v>Retained</v>
          </cell>
          <cell r="J74" t="str">
            <v>SW</v>
          </cell>
          <cell r="K74" t="str">
            <v>Released</v>
          </cell>
          <cell r="L74" t="str">
            <v>Released</v>
          </cell>
          <cell r="M74">
            <v>15.3</v>
          </cell>
          <cell r="N74">
            <v>8.5</v>
          </cell>
          <cell r="O74">
            <v>130.05000000000001</v>
          </cell>
        </row>
        <row r="75">
          <cell r="C75" t="str">
            <v>A-227</v>
          </cell>
          <cell r="D75" t="str">
            <v>A-227-B</v>
          </cell>
          <cell r="F75" t="str">
            <v>J-65</v>
          </cell>
          <cell r="G75" t="str">
            <v>J-65B</v>
          </cell>
          <cell r="H75" t="str">
            <v>B</v>
          </cell>
          <cell r="J75" t="str">
            <v>SW</v>
          </cell>
        </row>
        <row r="76">
          <cell r="C76" t="str">
            <v>A-227</v>
          </cell>
          <cell r="D76" t="str">
            <v>A-227-C</v>
          </cell>
          <cell r="F76" t="str">
            <v>J-65</v>
          </cell>
          <cell r="G76" t="str">
            <v>J-65C</v>
          </cell>
          <cell r="H76" t="str">
            <v>C</v>
          </cell>
          <cell r="J76" t="str">
            <v>SW</v>
          </cell>
        </row>
        <row r="77">
          <cell r="C77" t="str">
            <v>A-227</v>
          </cell>
          <cell r="D77" t="str">
            <v>A-227-D</v>
          </cell>
          <cell r="F77" t="str">
            <v>J-65</v>
          </cell>
          <cell r="G77" t="str">
            <v>J-65D</v>
          </cell>
          <cell r="H77" t="str">
            <v>D</v>
          </cell>
          <cell r="J77" t="str">
            <v>SW</v>
          </cell>
        </row>
        <row r="78">
          <cell r="B78" t="str">
            <v>A</v>
          </cell>
          <cell r="C78" t="str">
            <v>A-228</v>
          </cell>
          <cell r="D78" t="str">
            <v>A-228-A</v>
          </cell>
          <cell r="E78" t="str">
            <v>Jade</v>
          </cell>
          <cell r="F78" t="str">
            <v>J-64</v>
          </cell>
          <cell r="G78" t="str">
            <v>J-64A</v>
          </cell>
          <cell r="H78" t="str">
            <v>A</v>
          </cell>
          <cell r="I78" t="str">
            <v>Retained</v>
          </cell>
          <cell r="J78" t="str">
            <v>SW</v>
          </cell>
          <cell r="K78" t="str">
            <v>Released</v>
          </cell>
          <cell r="L78" t="str">
            <v>Released</v>
          </cell>
          <cell r="M78">
            <v>15.3</v>
          </cell>
          <cell r="N78">
            <v>8.5</v>
          </cell>
          <cell r="O78">
            <v>130.05000000000001</v>
          </cell>
        </row>
        <row r="79">
          <cell r="C79" t="str">
            <v>A-228</v>
          </cell>
          <cell r="D79" t="str">
            <v>A-228-B</v>
          </cell>
          <cell r="F79" t="str">
            <v>J-64</v>
          </cell>
          <cell r="G79" t="str">
            <v>J-64B</v>
          </cell>
          <cell r="H79" t="str">
            <v>B</v>
          </cell>
          <cell r="J79" t="str">
            <v>SW</v>
          </cell>
        </row>
        <row r="80">
          <cell r="C80" t="str">
            <v>A-228</v>
          </cell>
          <cell r="D80" t="str">
            <v>A-228-C</v>
          </cell>
          <cell r="F80" t="str">
            <v>J-64</v>
          </cell>
          <cell r="G80" t="str">
            <v>J-64C</v>
          </cell>
          <cell r="H80" t="str">
            <v>C</v>
          </cell>
          <cell r="J80" t="str">
            <v>SW</v>
          </cell>
        </row>
        <row r="81">
          <cell r="C81" t="str">
            <v>A-228</v>
          </cell>
          <cell r="D81" t="str">
            <v>A-228-D</v>
          </cell>
          <cell r="F81" t="str">
            <v>J-64</v>
          </cell>
          <cell r="G81" t="str">
            <v>J-64D</v>
          </cell>
          <cell r="H81" t="str">
            <v>D</v>
          </cell>
          <cell r="J81" t="str">
            <v>SW</v>
          </cell>
        </row>
        <row r="82">
          <cell r="B82" t="str">
            <v>A</v>
          </cell>
          <cell r="C82" t="str">
            <v>A-229</v>
          </cell>
          <cell r="D82" t="str">
            <v>A-229-A</v>
          </cell>
          <cell r="E82" t="str">
            <v>Jade</v>
          </cell>
          <cell r="F82" t="str">
            <v>J-83</v>
          </cell>
          <cell r="G82" t="str">
            <v>J-83A</v>
          </cell>
          <cell r="H82" t="str">
            <v>A</v>
          </cell>
          <cell r="I82" t="str">
            <v>Retained</v>
          </cell>
          <cell r="J82" t="str">
            <v>SW</v>
          </cell>
          <cell r="K82" t="str">
            <v>Released</v>
          </cell>
          <cell r="L82" t="str">
            <v>Released</v>
          </cell>
          <cell r="M82">
            <v>15.3</v>
          </cell>
          <cell r="N82">
            <v>8.5</v>
          </cell>
          <cell r="O82">
            <v>130.05000000000001</v>
          </cell>
        </row>
        <row r="83">
          <cell r="C83" t="str">
            <v>A-229</v>
          </cell>
          <cell r="D83" t="str">
            <v>A-229-B</v>
          </cell>
          <cell r="F83" t="str">
            <v>J-83</v>
          </cell>
          <cell r="G83" t="str">
            <v>J-83B</v>
          </cell>
          <cell r="H83" t="str">
            <v>B</v>
          </cell>
          <cell r="J83" t="str">
            <v>SW</v>
          </cell>
        </row>
        <row r="84">
          <cell r="C84" t="str">
            <v>A-229</v>
          </cell>
          <cell r="D84" t="str">
            <v>A-229-C</v>
          </cell>
          <cell r="F84" t="str">
            <v>J-83</v>
          </cell>
          <cell r="G84" t="str">
            <v>J-83C</v>
          </cell>
          <cell r="H84" t="str">
            <v>C</v>
          </cell>
          <cell r="J84" t="str">
            <v>SW</v>
          </cell>
        </row>
        <row r="85">
          <cell r="C85" t="str">
            <v>A-229</v>
          </cell>
          <cell r="D85" t="str">
            <v>A-229-D</v>
          </cell>
          <cell r="F85" t="str">
            <v>J-83</v>
          </cell>
          <cell r="G85" t="str">
            <v>J-83D</v>
          </cell>
          <cell r="H85" t="str">
            <v>D</v>
          </cell>
          <cell r="J85" t="str">
            <v>SW</v>
          </cell>
        </row>
        <row r="86">
          <cell r="B86" t="str">
            <v>A</v>
          </cell>
          <cell r="C86" t="str">
            <v>A-230</v>
          </cell>
          <cell r="D86" t="str">
            <v>A-230-A</v>
          </cell>
          <cell r="E86" t="str">
            <v>Jade</v>
          </cell>
          <cell r="F86" t="str">
            <v>J-84</v>
          </cell>
          <cell r="G86" t="str">
            <v>J-84A</v>
          </cell>
          <cell r="H86" t="str">
            <v>A</v>
          </cell>
          <cell r="I86" t="str">
            <v>Retained</v>
          </cell>
          <cell r="J86" t="str">
            <v>SW</v>
          </cell>
          <cell r="K86" t="str">
            <v>Released</v>
          </cell>
          <cell r="L86" t="str">
            <v>Released</v>
          </cell>
          <cell r="M86">
            <v>15.3</v>
          </cell>
          <cell r="N86">
            <v>8.5</v>
          </cell>
          <cell r="O86">
            <v>130.05000000000001</v>
          </cell>
        </row>
        <row r="87">
          <cell r="C87" t="str">
            <v>A-230</v>
          </cell>
          <cell r="D87" t="str">
            <v>A-230-B</v>
          </cell>
          <cell r="F87" t="str">
            <v>J-84</v>
          </cell>
          <cell r="G87" t="str">
            <v>J-84B</v>
          </cell>
          <cell r="H87" t="str">
            <v>B</v>
          </cell>
          <cell r="J87" t="str">
            <v>SW</v>
          </cell>
        </row>
        <row r="88">
          <cell r="C88" t="str">
            <v>A-230</v>
          </cell>
          <cell r="D88" t="str">
            <v>A-230-C</v>
          </cell>
          <cell r="F88" t="str">
            <v>J-84</v>
          </cell>
          <cell r="G88" t="str">
            <v>J-84C</v>
          </cell>
          <cell r="H88" t="str">
            <v>C</v>
          </cell>
          <cell r="J88" t="str">
            <v>SW</v>
          </cell>
        </row>
        <row r="89">
          <cell r="C89" t="str">
            <v>A-230</v>
          </cell>
          <cell r="D89" t="str">
            <v>A-230-D</v>
          </cell>
          <cell r="F89" t="str">
            <v>J-84</v>
          </cell>
          <cell r="G89" t="str">
            <v>J-84D</v>
          </cell>
          <cell r="H89" t="str">
            <v>D</v>
          </cell>
          <cell r="J89" t="str">
            <v>SW</v>
          </cell>
        </row>
        <row r="90">
          <cell r="B90" t="str">
            <v>A</v>
          </cell>
          <cell r="C90" t="str">
            <v>A-231</v>
          </cell>
          <cell r="D90" t="str">
            <v>A-231-A</v>
          </cell>
          <cell r="E90" t="str">
            <v>Jade</v>
          </cell>
          <cell r="F90" t="str">
            <v>J-85</v>
          </cell>
          <cell r="G90" t="str">
            <v>J-85A</v>
          </cell>
          <cell r="H90" t="str">
            <v>A</v>
          </cell>
          <cell r="I90" t="str">
            <v>Retained</v>
          </cell>
          <cell r="J90" t="str">
            <v>SW</v>
          </cell>
          <cell r="K90" t="str">
            <v>Released</v>
          </cell>
          <cell r="L90" t="str">
            <v>Released</v>
          </cell>
          <cell r="M90">
            <v>15.3</v>
          </cell>
          <cell r="N90">
            <v>8.5</v>
          </cell>
          <cell r="O90">
            <v>130.05000000000001</v>
          </cell>
        </row>
        <row r="91">
          <cell r="C91" t="str">
            <v>A-231</v>
          </cell>
          <cell r="D91" t="str">
            <v>A-231-B</v>
          </cell>
          <cell r="F91" t="str">
            <v>J-85</v>
          </cell>
          <cell r="G91" t="str">
            <v>J-85B</v>
          </cell>
          <cell r="H91" t="str">
            <v>B</v>
          </cell>
          <cell r="J91" t="str">
            <v>SW</v>
          </cell>
        </row>
        <row r="92">
          <cell r="C92" t="str">
            <v>A-231</v>
          </cell>
          <cell r="D92" t="str">
            <v>A-231-C</v>
          </cell>
          <cell r="F92" t="str">
            <v>J-85</v>
          </cell>
          <cell r="G92" t="str">
            <v>J-85C</v>
          </cell>
          <cell r="H92" t="str">
            <v>C</v>
          </cell>
          <cell r="J92" t="str">
            <v>SW</v>
          </cell>
        </row>
        <row r="93">
          <cell r="C93" t="str">
            <v>A-231</v>
          </cell>
          <cell r="D93" t="str">
            <v>A-231-D</v>
          </cell>
          <cell r="F93" t="str">
            <v>J-85</v>
          </cell>
          <cell r="G93" t="str">
            <v>J-85D</v>
          </cell>
          <cell r="H93" t="str">
            <v>D</v>
          </cell>
          <cell r="J93" t="str">
            <v>SW</v>
          </cell>
        </row>
        <row r="94">
          <cell r="B94" t="str">
            <v>A</v>
          </cell>
          <cell r="C94" t="str">
            <v>A-232</v>
          </cell>
          <cell r="D94" t="str">
            <v>A-232-A</v>
          </cell>
          <cell r="E94" t="str">
            <v>Jade</v>
          </cell>
          <cell r="F94" t="str">
            <v>J-86</v>
          </cell>
          <cell r="G94" t="str">
            <v>J-86A</v>
          </cell>
          <cell r="H94" t="str">
            <v>A</v>
          </cell>
          <cell r="I94" t="str">
            <v>Retained</v>
          </cell>
          <cell r="J94" t="str">
            <v>SW</v>
          </cell>
          <cell r="K94" t="str">
            <v>Released</v>
          </cell>
          <cell r="L94" t="str">
            <v>Released</v>
          </cell>
          <cell r="M94">
            <v>15.3</v>
          </cell>
          <cell r="N94">
            <v>8.5</v>
          </cell>
          <cell r="O94">
            <v>130.05000000000001</v>
          </cell>
        </row>
        <row r="95">
          <cell r="C95" t="str">
            <v>A-232</v>
          </cell>
          <cell r="D95" t="str">
            <v>A-232-B</v>
          </cell>
          <cell r="F95" t="str">
            <v>J-86</v>
          </cell>
          <cell r="G95" t="str">
            <v>J-86B</v>
          </cell>
          <cell r="H95" t="str">
            <v>B</v>
          </cell>
          <cell r="J95" t="str">
            <v>SW</v>
          </cell>
        </row>
        <row r="96">
          <cell r="C96" t="str">
            <v>A-232</v>
          </cell>
          <cell r="D96" t="str">
            <v>A-232-C</v>
          </cell>
          <cell r="F96" t="str">
            <v>J-86</v>
          </cell>
          <cell r="G96" t="str">
            <v>J-86C</v>
          </cell>
          <cell r="H96" t="str">
            <v>C</v>
          </cell>
          <cell r="J96" t="str">
            <v>SW</v>
          </cell>
        </row>
        <row r="97">
          <cell r="C97" t="str">
            <v>A-232</v>
          </cell>
          <cell r="D97" t="str">
            <v>A-232-D</v>
          </cell>
          <cell r="F97" t="str">
            <v>J-86</v>
          </cell>
          <cell r="G97" t="str">
            <v>J-86D</v>
          </cell>
          <cell r="H97" t="str">
            <v>D</v>
          </cell>
          <cell r="J97" t="str">
            <v>SW</v>
          </cell>
        </row>
        <row r="98">
          <cell r="B98" t="str">
            <v>A</v>
          </cell>
          <cell r="C98" t="str">
            <v>A-233</v>
          </cell>
          <cell r="D98" t="str">
            <v>A-233-A</v>
          </cell>
          <cell r="E98" t="str">
            <v>Jade</v>
          </cell>
          <cell r="F98" t="str">
            <v>J-87</v>
          </cell>
          <cell r="G98" t="str">
            <v>J-87A</v>
          </cell>
          <cell r="H98" t="str">
            <v>A</v>
          </cell>
          <cell r="I98" t="str">
            <v>Retained</v>
          </cell>
          <cell r="J98" t="str">
            <v>SW</v>
          </cell>
          <cell r="K98" t="str">
            <v>Released</v>
          </cell>
          <cell r="L98" t="str">
            <v>Released</v>
          </cell>
          <cell r="M98">
            <v>15.3</v>
          </cell>
          <cell r="N98">
            <v>8.5</v>
          </cell>
          <cell r="O98">
            <v>130.05000000000001</v>
          </cell>
        </row>
        <row r="99">
          <cell r="C99" t="str">
            <v>A-233</v>
          </cell>
          <cell r="D99" t="str">
            <v>A-233-B</v>
          </cell>
          <cell r="F99" t="str">
            <v>J-87</v>
          </cell>
          <cell r="G99" t="str">
            <v>J-87B</v>
          </cell>
          <cell r="H99" t="str">
            <v>B</v>
          </cell>
          <cell r="J99" t="str">
            <v>SW</v>
          </cell>
        </row>
        <row r="100">
          <cell r="C100" t="str">
            <v>A-233</v>
          </cell>
          <cell r="D100" t="str">
            <v>A-233-C</v>
          </cell>
          <cell r="F100" t="str">
            <v>J-87</v>
          </cell>
          <cell r="G100" t="str">
            <v>J-87C</v>
          </cell>
          <cell r="H100" t="str">
            <v>C</v>
          </cell>
          <cell r="J100" t="str">
            <v>SW</v>
          </cell>
        </row>
        <row r="101">
          <cell r="C101" t="str">
            <v>A-233</v>
          </cell>
          <cell r="D101" t="str">
            <v>A-233-D</v>
          </cell>
          <cell r="F101" t="str">
            <v>J-87</v>
          </cell>
          <cell r="G101" t="str">
            <v>J-87D</v>
          </cell>
          <cell r="H101" t="str">
            <v>D</v>
          </cell>
          <cell r="J101" t="str">
            <v>SW</v>
          </cell>
        </row>
        <row r="102">
          <cell r="B102" t="str">
            <v>A</v>
          </cell>
          <cell r="C102" t="str">
            <v>A-234</v>
          </cell>
          <cell r="D102" t="str">
            <v>A-234-A</v>
          </cell>
          <cell r="E102" t="str">
            <v>Jade</v>
          </cell>
          <cell r="F102" t="str">
            <v>J-88</v>
          </cell>
          <cell r="G102" t="str">
            <v>J-88A</v>
          </cell>
          <cell r="H102" t="str">
            <v>A</v>
          </cell>
          <cell r="I102" t="str">
            <v>Retained</v>
          </cell>
          <cell r="J102" t="str">
            <v>SW</v>
          </cell>
          <cell r="K102" t="str">
            <v>Frozen</v>
          </cell>
          <cell r="L102" t="str">
            <v>Released</v>
          </cell>
          <cell r="M102">
            <v>15.3</v>
          </cell>
          <cell r="N102">
            <v>8.5</v>
          </cell>
          <cell r="O102">
            <v>130.05000000000001</v>
          </cell>
        </row>
        <row r="103">
          <cell r="C103" t="str">
            <v>A-234</v>
          </cell>
          <cell r="D103" t="str">
            <v>A-234-B</v>
          </cell>
          <cell r="F103" t="str">
            <v>J-88</v>
          </cell>
          <cell r="G103" t="str">
            <v>J-88B</v>
          </cell>
          <cell r="H103" t="str">
            <v>B</v>
          </cell>
          <cell r="J103" t="str">
            <v>SW</v>
          </cell>
        </row>
        <row r="104">
          <cell r="C104" t="str">
            <v>A-234</v>
          </cell>
          <cell r="D104" t="str">
            <v>A-234-C</v>
          </cell>
          <cell r="F104" t="str">
            <v>J-88</v>
          </cell>
          <cell r="G104" t="str">
            <v>J-88C</v>
          </cell>
          <cell r="H104" t="str">
            <v>C</v>
          </cell>
          <cell r="J104" t="str">
            <v>SW</v>
          </cell>
        </row>
        <row r="105">
          <cell r="C105" t="str">
            <v>A-234</v>
          </cell>
          <cell r="D105" t="str">
            <v>A-234-D</v>
          </cell>
          <cell r="F105" t="str">
            <v>J-88</v>
          </cell>
          <cell r="G105" t="str">
            <v>J-88D</v>
          </cell>
          <cell r="H105" t="str">
            <v>D</v>
          </cell>
          <cell r="J105" t="str">
            <v>SW</v>
          </cell>
        </row>
        <row r="106">
          <cell r="B106" t="str">
            <v>A</v>
          </cell>
          <cell r="C106" t="str">
            <v>A-235</v>
          </cell>
          <cell r="D106" t="str">
            <v>A-235-A</v>
          </cell>
          <cell r="E106" t="str">
            <v>Jade</v>
          </cell>
          <cell r="F106" t="str">
            <v>J-89</v>
          </cell>
          <cell r="G106" t="str">
            <v>J-89A</v>
          </cell>
          <cell r="H106" t="str">
            <v>A</v>
          </cell>
          <cell r="I106" t="str">
            <v>Retained</v>
          </cell>
          <cell r="J106" t="str">
            <v>SW</v>
          </cell>
          <cell r="K106" t="str">
            <v>Frozen</v>
          </cell>
          <cell r="L106" t="str">
            <v>Released</v>
          </cell>
          <cell r="M106">
            <v>15.3</v>
          </cell>
          <cell r="N106">
            <v>8.5</v>
          </cell>
          <cell r="O106">
            <v>130.05000000000001</v>
          </cell>
        </row>
        <row r="107">
          <cell r="C107" t="str">
            <v>A-235</v>
          </cell>
          <cell r="D107" t="str">
            <v>A-235-B</v>
          </cell>
          <cell r="F107" t="str">
            <v>J-89</v>
          </cell>
          <cell r="G107" t="str">
            <v>J-89B</v>
          </cell>
          <cell r="H107" t="str">
            <v>B</v>
          </cell>
          <cell r="J107" t="str">
            <v>SW</v>
          </cell>
        </row>
        <row r="108">
          <cell r="C108" t="str">
            <v>A-235</v>
          </cell>
          <cell r="D108" t="str">
            <v>A-235-C</v>
          </cell>
          <cell r="F108" t="str">
            <v>J-89</v>
          </cell>
          <cell r="G108" t="str">
            <v>J-89C</v>
          </cell>
          <cell r="H108" t="str">
            <v>C</v>
          </cell>
          <cell r="J108" t="str">
            <v>SW</v>
          </cell>
        </row>
        <row r="109">
          <cell r="C109" t="str">
            <v>A-235</v>
          </cell>
          <cell r="D109" t="str">
            <v>A-235-D</v>
          </cell>
          <cell r="F109" t="str">
            <v>J-89</v>
          </cell>
          <cell r="G109" t="str">
            <v>J-89D</v>
          </cell>
          <cell r="H109" t="str">
            <v>D</v>
          </cell>
          <cell r="J109" t="str">
            <v>SW</v>
          </cell>
        </row>
        <row r="110">
          <cell r="B110" t="str">
            <v>A</v>
          </cell>
          <cell r="C110" t="str">
            <v>A-236</v>
          </cell>
          <cell r="D110" t="str">
            <v>A-236-A</v>
          </cell>
          <cell r="E110" t="str">
            <v>Jade</v>
          </cell>
          <cell r="F110" t="str">
            <v>J-90</v>
          </cell>
          <cell r="G110" t="str">
            <v>J-90A</v>
          </cell>
          <cell r="H110" t="str">
            <v>A</v>
          </cell>
          <cell r="I110" t="str">
            <v>Retained</v>
          </cell>
          <cell r="J110" t="str">
            <v>SW</v>
          </cell>
          <cell r="K110" t="str">
            <v>Frozen</v>
          </cell>
          <cell r="L110" t="str">
            <v>Released</v>
          </cell>
          <cell r="M110">
            <v>15.3</v>
          </cell>
          <cell r="N110">
            <v>8.5</v>
          </cell>
          <cell r="O110">
            <v>130.05000000000001</v>
          </cell>
        </row>
        <row r="111">
          <cell r="C111" t="str">
            <v>A-236</v>
          </cell>
          <cell r="D111" t="str">
            <v>A-236-B</v>
          </cell>
          <cell r="F111" t="str">
            <v>J-90</v>
          </cell>
          <cell r="G111" t="str">
            <v>J-90B</v>
          </cell>
          <cell r="H111" t="str">
            <v>B</v>
          </cell>
          <cell r="J111" t="str">
            <v>SW</v>
          </cell>
        </row>
        <row r="112">
          <cell r="C112" t="str">
            <v>A-236</v>
          </cell>
          <cell r="D112" t="str">
            <v>A-236-C</v>
          </cell>
          <cell r="F112" t="str">
            <v>J-90</v>
          </cell>
          <cell r="G112" t="str">
            <v>J-90C</v>
          </cell>
          <cell r="H112" t="str">
            <v>C</v>
          </cell>
          <cell r="J112" t="str">
            <v>SW</v>
          </cell>
        </row>
        <row r="113">
          <cell r="C113" t="str">
            <v>A-236</v>
          </cell>
          <cell r="D113" t="str">
            <v>A-236-D</v>
          </cell>
          <cell r="F113" t="str">
            <v>J-90</v>
          </cell>
          <cell r="G113" t="str">
            <v>J-90D</v>
          </cell>
          <cell r="H113" t="str">
            <v>D</v>
          </cell>
          <cell r="J113" t="str">
            <v>SW</v>
          </cell>
        </row>
        <row r="114">
          <cell r="B114" t="str">
            <v>A</v>
          </cell>
          <cell r="C114" t="str">
            <v>A-237</v>
          </cell>
          <cell r="D114" t="str">
            <v>A-237-A</v>
          </cell>
          <cell r="E114" t="str">
            <v>Jade</v>
          </cell>
          <cell r="F114" t="str">
            <v>J-91</v>
          </cell>
          <cell r="G114" t="str">
            <v>J-91A</v>
          </cell>
          <cell r="H114" t="str">
            <v>A</v>
          </cell>
          <cell r="I114" t="str">
            <v>Retained</v>
          </cell>
          <cell r="J114" t="str">
            <v>SW</v>
          </cell>
          <cell r="K114" t="str">
            <v>Frozen</v>
          </cell>
          <cell r="L114" t="str">
            <v>Released</v>
          </cell>
          <cell r="M114">
            <v>15.3</v>
          </cell>
          <cell r="N114">
            <v>8.5</v>
          </cell>
          <cell r="O114">
            <v>130.05000000000001</v>
          </cell>
        </row>
        <row r="115">
          <cell r="C115" t="str">
            <v>A-237</v>
          </cell>
          <cell r="D115" t="str">
            <v>A-237-B</v>
          </cell>
          <cell r="F115" t="str">
            <v>J-91</v>
          </cell>
          <cell r="G115" t="str">
            <v>J-91B</v>
          </cell>
          <cell r="H115" t="str">
            <v>B</v>
          </cell>
          <cell r="J115" t="str">
            <v>SW</v>
          </cell>
        </row>
        <row r="116">
          <cell r="C116" t="str">
            <v>A-237</v>
          </cell>
          <cell r="D116" t="str">
            <v>A-237-C</v>
          </cell>
          <cell r="F116" t="str">
            <v>J-91</v>
          </cell>
          <cell r="G116" t="str">
            <v>J-91C</v>
          </cell>
          <cell r="H116" t="str">
            <v>C</v>
          </cell>
          <cell r="J116" t="str">
            <v>SW</v>
          </cell>
        </row>
        <row r="117">
          <cell r="C117" t="str">
            <v>A-237</v>
          </cell>
          <cell r="D117" t="str">
            <v>A-237-D</v>
          </cell>
          <cell r="F117" t="str">
            <v>J-91</v>
          </cell>
          <cell r="G117" t="str">
            <v>J-91D</v>
          </cell>
          <cell r="H117" t="str">
            <v>D</v>
          </cell>
          <cell r="J117" t="str">
            <v>SW</v>
          </cell>
        </row>
        <row r="118">
          <cell r="B118" t="str">
            <v>A</v>
          </cell>
          <cell r="C118" t="str">
            <v>A-238</v>
          </cell>
          <cell r="D118" t="str">
            <v>A-238-A</v>
          </cell>
          <cell r="E118" t="str">
            <v>Jade</v>
          </cell>
          <cell r="F118" t="str">
            <v>J-92</v>
          </cell>
          <cell r="G118" t="str">
            <v>J-92A</v>
          </cell>
          <cell r="H118" t="str">
            <v>A</v>
          </cell>
          <cell r="I118" t="str">
            <v>Retained</v>
          </cell>
          <cell r="J118" t="str">
            <v>SW</v>
          </cell>
          <cell r="K118" t="str">
            <v>Frozen</v>
          </cell>
          <cell r="L118" t="str">
            <v>Released</v>
          </cell>
          <cell r="M118">
            <v>15.3</v>
          </cell>
          <cell r="N118">
            <v>8.5</v>
          </cell>
          <cell r="O118">
            <v>130.05000000000001</v>
          </cell>
        </row>
        <row r="119">
          <cell r="C119" t="str">
            <v>A-238</v>
          </cell>
          <cell r="D119" t="str">
            <v>A-238-B</v>
          </cell>
          <cell r="F119" t="str">
            <v>J-92</v>
          </cell>
          <cell r="G119" t="str">
            <v>J-92B</v>
          </cell>
          <cell r="H119" t="str">
            <v>B</v>
          </cell>
          <cell r="J119" t="str">
            <v>SW</v>
          </cell>
        </row>
        <row r="120">
          <cell r="C120" t="str">
            <v>A-238</v>
          </cell>
          <cell r="D120" t="str">
            <v>A-238-C</v>
          </cell>
          <cell r="F120" t="str">
            <v>J-92</v>
          </cell>
          <cell r="G120" t="str">
            <v>J-92C</v>
          </cell>
          <cell r="H120" t="str">
            <v>C</v>
          </cell>
          <cell r="J120" t="str">
            <v>SW</v>
          </cell>
        </row>
        <row r="121">
          <cell r="C121" t="str">
            <v>A-238</v>
          </cell>
          <cell r="D121" t="str">
            <v>A-238-D</v>
          </cell>
          <cell r="F121" t="str">
            <v>J-92</v>
          </cell>
          <cell r="G121" t="str">
            <v>J-92D</v>
          </cell>
          <cell r="H121" t="str">
            <v>D</v>
          </cell>
          <cell r="J121" t="str">
            <v>SW</v>
          </cell>
        </row>
        <row r="122">
          <cell r="B122" t="str">
            <v>A</v>
          </cell>
          <cell r="C122" t="str">
            <v>A-239</v>
          </cell>
          <cell r="D122" t="str">
            <v>A-239-A</v>
          </cell>
          <cell r="E122" t="str">
            <v>Jade</v>
          </cell>
          <cell r="F122" t="str">
            <v>J-93</v>
          </cell>
          <cell r="G122" t="str">
            <v>J-93A</v>
          </cell>
          <cell r="H122" t="str">
            <v>A</v>
          </cell>
          <cell r="I122" t="str">
            <v>Retained</v>
          </cell>
          <cell r="J122" t="str">
            <v>SW</v>
          </cell>
          <cell r="K122" t="str">
            <v>Frozen</v>
          </cell>
          <cell r="L122" t="str">
            <v>Released</v>
          </cell>
          <cell r="M122">
            <v>15.3</v>
          </cell>
          <cell r="N122">
            <v>8.5</v>
          </cell>
          <cell r="O122">
            <v>130.05000000000001</v>
          </cell>
        </row>
        <row r="123">
          <cell r="C123" t="str">
            <v>A-239</v>
          </cell>
          <cell r="D123" t="str">
            <v>A-239-B</v>
          </cell>
          <cell r="F123" t="str">
            <v>J-93</v>
          </cell>
          <cell r="G123" t="str">
            <v>J-93B</v>
          </cell>
          <cell r="H123" t="str">
            <v>B</v>
          </cell>
          <cell r="J123" t="str">
            <v>SW</v>
          </cell>
        </row>
        <row r="124">
          <cell r="C124" t="str">
            <v>A-239</v>
          </cell>
          <cell r="D124" t="str">
            <v>A-239-C</v>
          </cell>
          <cell r="F124" t="str">
            <v>J-93</v>
          </cell>
          <cell r="G124" t="str">
            <v>J-93C</v>
          </cell>
          <cell r="H124" t="str">
            <v>C</v>
          </cell>
          <cell r="J124" t="str">
            <v>SW</v>
          </cell>
        </row>
        <row r="125">
          <cell r="C125" t="str">
            <v>A-239</v>
          </cell>
          <cell r="D125" t="str">
            <v>A-239-D</v>
          </cell>
          <cell r="F125" t="str">
            <v>J-93</v>
          </cell>
          <cell r="G125" t="str">
            <v>J-93D</v>
          </cell>
          <cell r="H125" t="str">
            <v>D</v>
          </cell>
          <cell r="J125" t="str">
            <v>SW</v>
          </cell>
        </row>
        <row r="126">
          <cell r="B126" t="str">
            <v>A</v>
          </cell>
          <cell r="C126" t="str">
            <v>A-240</v>
          </cell>
          <cell r="D126" t="str">
            <v>A-240-A</v>
          </cell>
          <cell r="E126" t="str">
            <v>Jade</v>
          </cell>
          <cell r="F126" t="str">
            <v>J-94</v>
          </cell>
          <cell r="G126" t="str">
            <v>J-94A</v>
          </cell>
          <cell r="H126" t="str">
            <v>A</v>
          </cell>
          <cell r="I126" t="str">
            <v>Retained</v>
          </cell>
          <cell r="J126" t="str">
            <v>SW</v>
          </cell>
          <cell r="K126" t="str">
            <v>Frozen</v>
          </cell>
          <cell r="L126" t="str">
            <v>Released</v>
          </cell>
          <cell r="M126">
            <v>15.3</v>
          </cell>
          <cell r="N126">
            <v>8.5</v>
          </cell>
          <cell r="O126">
            <v>130.05000000000001</v>
          </cell>
        </row>
        <row r="127">
          <cell r="C127" t="str">
            <v>A-240</v>
          </cell>
          <cell r="D127" t="str">
            <v>A-240-B</v>
          </cell>
          <cell r="F127" t="str">
            <v>J-94</v>
          </cell>
          <cell r="G127" t="str">
            <v>J-94B</v>
          </cell>
          <cell r="H127" t="str">
            <v>B</v>
          </cell>
          <cell r="J127" t="str">
            <v>SW</v>
          </cell>
        </row>
        <row r="128">
          <cell r="C128" t="str">
            <v>A-240</v>
          </cell>
          <cell r="D128" t="str">
            <v>A-240-C</v>
          </cell>
          <cell r="F128" t="str">
            <v>J-94</v>
          </cell>
          <cell r="G128" t="str">
            <v>J-94C</v>
          </cell>
          <cell r="H128" t="str">
            <v>C</v>
          </cell>
          <cell r="J128" t="str">
            <v>SW</v>
          </cell>
        </row>
        <row r="129">
          <cell r="C129" t="str">
            <v>A-240</v>
          </cell>
          <cell r="D129" t="str">
            <v>A-240-D</v>
          </cell>
          <cell r="F129" t="str">
            <v>J-94</v>
          </cell>
          <cell r="G129" t="str">
            <v>J-94D</v>
          </cell>
          <cell r="H129" t="str">
            <v>D</v>
          </cell>
          <cell r="J129" t="str">
            <v>SW</v>
          </cell>
        </row>
        <row r="130">
          <cell r="B130" t="str">
            <v>A</v>
          </cell>
          <cell r="C130" t="str">
            <v>A-241</v>
          </cell>
          <cell r="D130" t="str">
            <v>A-241-A</v>
          </cell>
          <cell r="E130" t="str">
            <v>Jade</v>
          </cell>
          <cell r="F130" t="str">
            <v>J-106</v>
          </cell>
          <cell r="G130" t="str">
            <v>J-106A</v>
          </cell>
          <cell r="H130" t="str">
            <v>A</v>
          </cell>
          <cell r="I130" t="str">
            <v>Retained</v>
          </cell>
          <cell r="J130" t="str">
            <v>SW</v>
          </cell>
          <cell r="K130" t="str">
            <v>Frozen</v>
          </cell>
          <cell r="L130" t="str">
            <v>Released</v>
          </cell>
          <cell r="M130">
            <v>15.3</v>
          </cell>
          <cell r="N130">
            <v>8.5</v>
          </cell>
          <cell r="O130">
            <v>130.05000000000001</v>
          </cell>
        </row>
        <row r="131">
          <cell r="C131" t="str">
            <v>A-241</v>
          </cell>
          <cell r="D131" t="str">
            <v>A-241-B</v>
          </cell>
          <cell r="F131" t="str">
            <v>J-106</v>
          </cell>
          <cell r="G131" t="str">
            <v>J-106B</v>
          </cell>
          <cell r="H131" t="str">
            <v>B</v>
          </cell>
          <cell r="J131" t="str">
            <v>SW</v>
          </cell>
        </row>
        <row r="132">
          <cell r="C132" t="str">
            <v>A-241</v>
          </cell>
          <cell r="D132" t="str">
            <v>A-241-C</v>
          </cell>
          <cell r="F132" t="str">
            <v>J-106</v>
          </cell>
          <cell r="G132" t="str">
            <v>J-106C</v>
          </cell>
          <cell r="H132" t="str">
            <v>C</v>
          </cell>
          <cell r="J132" t="str">
            <v>SW</v>
          </cell>
        </row>
        <row r="133">
          <cell r="C133" t="str">
            <v>A-241</v>
          </cell>
          <cell r="D133" t="str">
            <v>A-241-D</v>
          </cell>
          <cell r="F133" t="str">
            <v>J-106</v>
          </cell>
          <cell r="G133" t="str">
            <v>J-106D</v>
          </cell>
          <cell r="H133" t="str">
            <v>D</v>
          </cell>
          <cell r="J133" t="str">
            <v>SW</v>
          </cell>
        </row>
        <row r="134">
          <cell r="B134" t="str">
            <v>A</v>
          </cell>
          <cell r="C134" t="str">
            <v>A-242</v>
          </cell>
          <cell r="D134" t="str">
            <v>A-242-A</v>
          </cell>
          <cell r="E134" t="str">
            <v>Jade</v>
          </cell>
          <cell r="F134" t="str">
            <v>J-105</v>
          </cell>
          <cell r="G134" t="str">
            <v>J-105A</v>
          </cell>
          <cell r="H134" t="str">
            <v>A</v>
          </cell>
          <cell r="I134" t="str">
            <v>Retained</v>
          </cell>
          <cell r="J134" t="str">
            <v>SW</v>
          </cell>
          <cell r="K134" t="str">
            <v>Frozen</v>
          </cell>
          <cell r="L134" t="str">
            <v>Released</v>
          </cell>
          <cell r="M134">
            <v>15.3</v>
          </cell>
          <cell r="N134">
            <v>8.5</v>
          </cell>
          <cell r="O134">
            <v>130.05000000000001</v>
          </cell>
        </row>
        <row r="135">
          <cell r="C135" t="str">
            <v>A-242</v>
          </cell>
          <cell r="D135" t="str">
            <v>A-242-B</v>
          </cell>
          <cell r="F135" t="str">
            <v>J-105</v>
          </cell>
          <cell r="G135" t="str">
            <v>J-105B</v>
          </cell>
          <cell r="H135" t="str">
            <v>B</v>
          </cell>
          <cell r="J135" t="str">
            <v>SW</v>
          </cell>
        </row>
        <row r="136">
          <cell r="C136" t="str">
            <v>A-242</v>
          </cell>
          <cell r="D136" t="str">
            <v>A-242-C</v>
          </cell>
          <cell r="F136" t="str">
            <v>J-105</v>
          </cell>
          <cell r="G136" t="str">
            <v>J-105C</v>
          </cell>
          <cell r="H136" t="str">
            <v>C</v>
          </cell>
          <cell r="J136" t="str">
            <v>SW</v>
          </cell>
        </row>
        <row r="137">
          <cell r="C137" t="str">
            <v>A-242</v>
          </cell>
          <cell r="D137" t="str">
            <v>A-242-D</v>
          </cell>
          <cell r="F137" t="str">
            <v>J-105</v>
          </cell>
          <cell r="G137" t="str">
            <v>J-105D</v>
          </cell>
          <cell r="H137" t="str">
            <v>D</v>
          </cell>
          <cell r="J137" t="str">
            <v>SW</v>
          </cell>
        </row>
        <row r="138">
          <cell r="B138" t="str">
            <v>A</v>
          </cell>
          <cell r="C138" t="str">
            <v>A-243</v>
          </cell>
          <cell r="D138" t="str">
            <v>A-243-A</v>
          </cell>
          <cell r="E138" t="str">
            <v>Jade</v>
          </cell>
          <cell r="F138" t="str">
            <v>J-104</v>
          </cell>
          <cell r="G138" t="str">
            <v>J-104A</v>
          </cell>
          <cell r="H138" t="str">
            <v>A</v>
          </cell>
          <cell r="I138" t="str">
            <v>Retained</v>
          </cell>
          <cell r="J138" t="str">
            <v>SW</v>
          </cell>
          <cell r="K138" t="str">
            <v>Frozen</v>
          </cell>
          <cell r="L138" t="str">
            <v>Released</v>
          </cell>
          <cell r="M138">
            <v>15.3</v>
          </cell>
          <cell r="N138">
            <v>8.5</v>
          </cell>
          <cell r="O138">
            <v>130.05000000000001</v>
          </cell>
        </row>
        <row r="139">
          <cell r="C139" t="str">
            <v>A-243</v>
          </cell>
          <cell r="D139" t="str">
            <v>A-243-B</v>
          </cell>
          <cell r="F139" t="str">
            <v>J-104</v>
          </cell>
          <cell r="G139" t="str">
            <v>J-104B</v>
          </cell>
          <cell r="H139" t="str">
            <v>B</v>
          </cell>
          <cell r="J139" t="str">
            <v>SW</v>
          </cell>
        </row>
        <row r="140">
          <cell r="C140" t="str">
            <v>A-243</v>
          </cell>
          <cell r="D140" t="str">
            <v>A-243-C</v>
          </cell>
          <cell r="F140" t="str">
            <v>J-104</v>
          </cell>
          <cell r="G140" t="str">
            <v>J-104C</v>
          </cell>
          <cell r="H140" t="str">
            <v>C</v>
          </cell>
          <cell r="J140" t="str">
            <v>SW</v>
          </cell>
        </row>
        <row r="141">
          <cell r="C141" t="str">
            <v>A-243</v>
          </cell>
          <cell r="D141" t="str">
            <v>A-243-D</v>
          </cell>
          <cell r="F141" t="str">
            <v>J-104</v>
          </cell>
          <cell r="G141" t="str">
            <v>J-104D</v>
          </cell>
          <cell r="H141" t="str">
            <v>D</v>
          </cell>
          <cell r="J141" t="str">
            <v>SW</v>
          </cell>
        </row>
        <row r="142">
          <cell r="B142" t="str">
            <v>A</v>
          </cell>
          <cell r="C142" t="str">
            <v>A-244</v>
          </cell>
          <cell r="D142" t="str">
            <v>A-244-A</v>
          </cell>
          <cell r="E142" t="str">
            <v>Jade</v>
          </cell>
          <cell r="F142" t="str">
            <v>J-103</v>
          </cell>
          <cell r="G142" t="str">
            <v>J-103A</v>
          </cell>
          <cell r="H142" t="str">
            <v>A</v>
          </cell>
          <cell r="I142" t="str">
            <v>Retained</v>
          </cell>
          <cell r="J142" t="str">
            <v>SW</v>
          </cell>
          <cell r="K142" t="str">
            <v>Frozen</v>
          </cell>
          <cell r="L142" t="str">
            <v>Released</v>
          </cell>
          <cell r="M142">
            <v>15.3</v>
          </cell>
          <cell r="N142">
            <v>8.5</v>
          </cell>
          <cell r="O142">
            <v>130.05000000000001</v>
          </cell>
        </row>
        <row r="143">
          <cell r="C143" t="str">
            <v>A-244</v>
          </cell>
          <cell r="D143" t="str">
            <v>A-244-B</v>
          </cell>
          <cell r="F143" t="str">
            <v>J-103</v>
          </cell>
          <cell r="G143" t="str">
            <v>J-103B</v>
          </cell>
          <cell r="H143" t="str">
            <v>B</v>
          </cell>
          <cell r="J143" t="str">
            <v>SW</v>
          </cell>
        </row>
        <row r="144">
          <cell r="C144" t="str">
            <v>A-244</v>
          </cell>
          <cell r="D144" t="str">
            <v>A-244-C</v>
          </cell>
          <cell r="F144" t="str">
            <v>J-103</v>
          </cell>
          <cell r="G144" t="str">
            <v>J-103C</v>
          </cell>
          <cell r="H144" t="str">
            <v>C</v>
          </cell>
          <cell r="J144" t="str">
            <v>SW</v>
          </cell>
        </row>
        <row r="145">
          <cell r="C145" t="str">
            <v>A-244</v>
          </cell>
          <cell r="D145" t="str">
            <v>A-244-D</v>
          </cell>
          <cell r="F145" t="str">
            <v>J-103</v>
          </cell>
          <cell r="G145" t="str">
            <v>J-103D</v>
          </cell>
          <cell r="H145" t="str">
            <v>D</v>
          </cell>
          <cell r="J145" t="str">
            <v>SW</v>
          </cell>
        </row>
        <row r="146">
          <cell r="B146" t="str">
            <v>A</v>
          </cell>
          <cell r="C146" t="str">
            <v>A-245</v>
          </cell>
          <cell r="D146" t="str">
            <v>A-245-A</v>
          </cell>
          <cell r="E146" t="str">
            <v>Jade</v>
          </cell>
          <cell r="F146" t="str">
            <v>J-102</v>
          </cell>
          <cell r="G146" t="str">
            <v>J-102A</v>
          </cell>
          <cell r="H146" t="str">
            <v>A</v>
          </cell>
          <cell r="I146" t="str">
            <v>Retained</v>
          </cell>
          <cell r="J146" t="str">
            <v>SW</v>
          </cell>
          <cell r="K146" t="str">
            <v>Frozen</v>
          </cell>
          <cell r="L146" t="str">
            <v>Released</v>
          </cell>
          <cell r="M146">
            <v>15.3</v>
          </cell>
          <cell r="N146">
            <v>8.5</v>
          </cell>
          <cell r="O146">
            <v>130.05000000000001</v>
          </cell>
        </row>
        <row r="147">
          <cell r="C147" t="str">
            <v>A-245</v>
          </cell>
          <cell r="D147" t="str">
            <v>A-245-B</v>
          </cell>
          <cell r="F147" t="str">
            <v>J-102</v>
          </cell>
          <cell r="G147" t="str">
            <v>J-102B</v>
          </cell>
          <cell r="H147" t="str">
            <v>B</v>
          </cell>
          <cell r="J147" t="str">
            <v>SW</v>
          </cell>
        </row>
        <row r="148">
          <cell r="C148" t="str">
            <v>A-245</v>
          </cell>
          <cell r="D148" t="str">
            <v>A-245-C</v>
          </cell>
          <cell r="F148" t="str">
            <v>J-102</v>
          </cell>
          <cell r="G148" t="str">
            <v>J-102C</v>
          </cell>
          <cell r="H148" t="str">
            <v>C</v>
          </cell>
          <cell r="J148" t="str">
            <v>SW</v>
          </cell>
        </row>
        <row r="149">
          <cell r="C149" t="str">
            <v>A-245</v>
          </cell>
          <cell r="D149" t="str">
            <v>A-245-D</v>
          </cell>
          <cell r="F149" t="str">
            <v>J-102</v>
          </cell>
          <cell r="G149" t="str">
            <v>J-102D</v>
          </cell>
          <cell r="H149" t="str">
            <v>D</v>
          </cell>
          <cell r="J149" t="str">
            <v>SW</v>
          </cell>
        </row>
        <row r="150">
          <cell r="B150" t="str">
            <v>A</v>
          </cell>
          <cell r="C150" t="str">
            <v>A-246</v>
          </cell>
          <cell r="D150" t="str">
            <v>A-246-A</v>
          </cell>
          <cell r="E150" t="str">
            <v>Jade</v>
          </cell>
          <cell r="F150" t="str">
            <v>J-101</v>
          </cell>
          <cell r="G150" t="str">
            <v>J-101A</v>
          </cell>
          <cell r="H150" t="str">
            <v>A</v>
          </cell>
          <cell r="I150" t="str">
            <v>Retained</v>
          </cell>
          <cell r="J150" t="str">
            <v>SW</v>
          </cell>
          <cell r="K150" t="str">
            <v>Frozen</v>
          </cell>
          <cell r="L150" t="str">
            <v>Released</v>
          </cell>
          <cell r="M150">
            <v>15.3</v>
          </cell>
          <cell r="N150">
            <v>8.5</v>
          </cell>
          <cell r="O150">
            <v>130.05000000000001</v>
          </cell>
        </row>
        <row r="151">
          <cell r="C151" t="str">
            <v>A-246</v>
          </cell>
          <cell r="D151" t="str">
            <v>A-246-B</v>
          </cell>
          <cell r="F151" t="str">
            <v>J-101</v>
          </cell>
          <cell r="G151" t="str">
            <v>J-101B</v>
          </cell>
          <cell r="H151" t="str">
            <v>B</v>
          </cell>
          <cell r="J151" t="str">
            <v>SW</v>
          </cell>
        </row>
        <row r="152">
          <cell r="C152" t="str">
            <v>A-246</v>
          </cell>
          <cell r="D152" t="str">
            <v>A-246-C</v>
          </cell>
          <cell r="F152" t="str">
            <v>J-101</v>
          </cell>
          <cell r="G152" t="str">
            <v>J-101C</v>
          </cell>
          <cell r="H152" t="str">
            <v>C</v>
          </cell>
          <cell r="J152" t="str">
            <v>SW</v>
          </cell>
        </row>
        <row r="153">
          <cell r="C153" t="str">
            <v>A-246</v>
          </cell>
          <cell r="D153" t="str">
            <v>A-246-D</v>
          </cell>
          <cell r="F153" t="str">
            <v>J-101</v>
          </cell>
          <cell r="G153" t="str">
            <v>J-101D</v>
          </cell>
          <cell r="H153" t="str">
            <v>D</v>
          </cell>
          <cell r="J153" t="str">
            <v>SW</v>
          </cell>
        </row>
        <row r="154">
          <cell r="B154" t="str">
            <v>A</v>
          </cell>
          <cell r="C154" t="str">
            <v>A-247</v>
          </cell>
          <cell r="D154" t="str">
            <v>A-247-A</v>
          </cell>
          <cell r="E154" t="str">
            <v>Jade</v>
          </cell>
          <cell r="F154" t="str">
            <v>J-100</v>
          </cell>
          <cell r="G154" t="str">
            <v>J-100A</v>
          </cell>
          <cell r="H154" t="str">
            <v>A</v>
          </cell>
          <cell r="I154" t="str">
            <v>Retained</v>
          </cell>
          <cell r="J154" t="str">
            <v>SW</v>
          </cell>
          <cell r="K154" t="str">
            <v>Frozen</v>
          </cell>
          <cell r="L154" t="str">
            <v>Released</v>
          </cell>
          <cell r="M154">
            <v>15.3</v>
          </cell>
          <cell r="N154">
            <v>8.5</v>
          </cell>
          <cell r="O154">
            <v>130.05000000000001</v>
          </cell>
        </row>
        <row r="155">
          <cell r="C155" t="str">
            <v>A-247</v>
          </cell>
          <cell r="D155" t="str">
            <v>A-247-B</v>
          </cell>
          <cell r="F155" t="str">
            <v>J-100</v>
          </cell>
          <cell r="G155" t="str">
            <v>J-100B</v>
          </cell>
          <cell r="H155" t="str">
            <v>B</v>
          </cell>
          <cell r="J155" t="str">
            <v>SW</v>
          </cell>
        </row>
        <row r="156">
          <cell r="C156" t="str">
            <v>A-247</v>
          </cell>
          <cell r="D156" t="str">
            <v>A-247-C</v>
          </cell>
          <cell r="F156" t="str">
            <v>J-100</v>
          </cell>
          <cell r="G156" t="str">
            <v>J-100C</v>
          </cell>
          <cell r="H156" t="str">
            <v>C</v>
          </cell>
          <cell r="J156" t="str">
            <v>SW</v>
          </cell>
        </row>
        <row r="157">
          <cell r="C157" t="str">
            <v>A-247</v>
          </cell>
          <cell r="D157" t="str">
            <v>A-247-D</v>
          </cell>
          <cell r="F157" t="str">
            <v>J-100</v>
          </cell>
          <cell r="G157" t="str">
            <v>J-100D</v>
          </cell>
          <cell r="H157" t="str">
            <v>D</v>
          </cell>
          <cell r="J157" t="str">
            <v>SW</v>
          </cell>
        </row>
        <row r="158">
          <cell r="B158" t="str">
            <v>A</v>
          </cell>
          <cell r="C158" t="str">
            <v>A-248</v>
          </cell>
          <cell r="D158" t="str">
            <v>A-248-A</v>
          </cell>
          <cell r="E158" t="str">
            <v>Jade</v>
          </cell>
          <cell r="F158" t="str">
            <v>J-99</v>
          </cell>
          <cell r="G158" t="str">
            <v>J-99A</v>
          </cell>
          <cell r="H158" t="str">
            <v>A</v>
          </cell>
          <cell r="I158" t="str">
            <v>Retained</v>
          </cell>
          <cell r="J158" t="str">
            <v>SW</v>
          </cell>
          <cell r="K158" t="str">
            <v>Released</v>
          </cell>
          <cell r="L158" t="str">
            <v>Released</v>
          </cell>
          <cell r="M158">
            <v>15.3</v>
          </cell>
          <cell r="N158">
            <v>8.5</v>
          </cell>
          <cell r="O158">
            <v>130.05000000000001</v>
          </cell>
        </row>
        <row r="159">
          <cell r="C159" t="str">
            <v>A-248</v>
          </cell>
          <cell r="D159" t="str">
            <v>A-248-B</v>
          </cell>
          <cell r="F159" t="str">
            <v>J-99</v>
          </cell>
          <cell r="G159" t="str">
            <v>J-99B</v>
          </cell>
          <cell r="H159" t="str">
            <v>B</v>
          </cell>
          <cell r="J159" t="str">
            <v>SW</v>
          </cell>
        </row>
        <row r="160">
          <cell r="C160" t="str">
            <v>A-248</v>
          </cell>
          <cell r="D160" t="str">
            <v>A-248-C</v>
          </cell>
          <cell r="F160" t="str">
            <v>J-99</v>
          </cell>
          <cell r="G160" t="str">
            <v>J-99C</v>
          </cell>
          <cell r="H160" t="str">
            <v>C</v>
          </cell>
          <cell r="J160" t="str">
            <v>SW</v>
          </cell>
        </row>
        <row r="161">
          <cell r="C161" t="str">
            <v>A-248</v>
          </cell>
          <cell r="D161" t="str">
            <v>A-248-D</v>
          </cell>
          <cell r="F161" t="str">
            <v>J-99</v>
          </cell>
          <cell r="G161" t="str">
            <v>J-99D</v>
          </cell>
          <cell r="H161" t="str">
            <v>D</v>
          </cell>
          <cell r="J161" t="str">
            <v>SW</v>
          </cell>
        </row>
        <row r="162">
          <cell r="B162" t="str">
            <v>A</v>
          </cell>
          <cell r="C162" t="str">
            <v>A-249</v>
          </cell>
          <cell r="D162" t="str">
            <v>A-249-A</v>
          </cell>
          <cell r="E162" t="str">
            <v>Jade</v>
          </cell>
          <cell r="F162" t="str">
            <v>J-98</v>
          </cell>
          <cell r="G162" t="str">
            <v>J-98A</v>
          </cell>
          <cell r="H162" t="str">
            <v>A</v>
          </cell>
          <cell r="I162" t="str">
            <v>Retained</v>
          </cell>
          <cell r="J162" t="str">
            <v>SW</v>
          </cell>
          <cell r="K162" t="str">
            <v>Released</v>
          </cell>
          <cell r="L162" t="str">
            <v>Released</v>
          </cell>
          <cell r="M162">
            <v>15.3</v>
          </cell>
          <cell r="N162">
            <v>8.5</v>
          </cell>
          <cell r="O162">
            <v>130.05000000000001</v>
          </cell>
        </row>
        <row r="163">
          <cell r="C163" t="str">
            <v>A-249</v>
          </cell>
          <cell r="D163" t="str">
            <v>A-249-B</v>
          </cell>
          <cell r="F163" t="str">
            <v>J-98</v>
          </cell>
          <cell r="G163" t="str">
            <v>J-98B</v>
          </cell>
          <cell r="H163" t="str">
            <v>B</v>
          </cell>
          <cell r="J163" t="str">
            <v>SW</v>
          </cell>
        </row>
        <row r="164">
          <cell r="C164" t="str">
            <v>A-249</v>
          </cell>
          <cell r="D164" t="str">
            <v>A-249-C</v>
          </cell>
          <cell r="F164" t="str">
            <v>J-98</v>
          </cell>
          <cell r="G164" t="str">
            <v>J-98C</v>
          </cell>
          <cell r="H164" t="str">
            <v>C</v>
          </cell>
          <cell r="J164" t="str">
            <v>SW</v>
          </cell>
        </row>
        <row r="165">
          <cell r="C165" t="str">
            <v>A-249</v>
          </cell>
          <cell r="D165" t="str">
            <v>A-249-D</v>
          </cell>
          <cell r="F165" t="str">
            <v>J-98</v>
          </cell>
          <cell r="G165" t="str">
            <v>J-98D</v>
          </cell>
          <cell r="H165" t="str">
            <v>D</v>
          </cell>
          <cell r="J165" t="str">
            <v>SW</v>
          </cell>
        </row>
        <row r="166">
          <cell r="B166" t="str">
            <v>A</v>
          </cell>
          <cell r="C166" t="str">
            <v>A-250</v>
          </cell>
          <cell r="D166" t="str">
            <v>A-250-A</v>
          </cell>
          <cell r="E166" t="str">
            <v>Jade</v>
          </cell>
          <cell r="F166" t="str">
            <v>J-97</v>
          </cell>
          <cell r="G166" t="str">
            <v>J-97A</v>
          </cell>
          <cell r="H166" t="str">
            <v>A</v>
          </cell>
          <cell r="I166" t="str">
            <v>Retained</v>
          </cell>
          <cell r="J166" t="str">
            <v>SW</v>
          </cell>
          <cell r="K166" t="str">
            <v>Released</v>
          </cell>
          <cell r="L166" t="str">
            <v>Released</v>
          </cell>
          <cell r="M166">
            <v>15.3</v>
          </cell>
          <cell r="N166">
            <v>8.5</v>
          </cell>
          <cell r="O166">
            <v>130.05000000000001</v>
          </cell>
        </row>
        <row r="167">
          <cell r="C167" t="str">
            <v>A-250</v>
          </cell>
          <cell r="D167" t="str">
            <v>A-250-B</v>
          </cell>
          <cell r="F167" t="str">
            <v>J-97</v>
          </cell>
          <cell r="G167" t="str">
            <v>J-97B</v>
          </cell>
          <cell r="H167" t="str">
            <v>B</v>
          </cell>
          <cell r="J167" t="str">
            <v>SW</v>
          </cell>
        </row>
        <row r="168">
          <cell r="C168" t="str">
            <v>A-250</v>
          </cell>
          <cell r="D168" t="str">
            <v>A-250-C</v>
          </cell>
          <cell r="F168" t="str">
            <v>J-97</v>
          </cell>
          <cell r="G168" t="str">
            <v>J-97C</v>
          </cell>
          <cell r="H168" t="str">
            <v>C</v>
          </cell>
          <cell r="J168" t="str">
            <v>SW</v>
          </cell>
        </row>
        <row r="169">
          <cell r="C169" t="str">
            <v>A-250</v>
          </cell>
          <cell r="D169" t="str">
            <v>A-250-D</v>
          </cell>
          <cell r="F169" t="str">
            <v>J-97</v>
          </cell>
          <cell r="G169" t="str">
            <v>J-97D</v>
          </cell>
          <cell r="H169" t="str">
            <v>D</v>
          </cell>
          <cell r="J169" t="str">
            <v>SW</v>
          </cell>
        </row>
        <row r="170">
          <cell r="B170" t="str">
            <v>A</v>
          </cell>
          <cell r="C170" t="str">
            <v>A-251</v>
          </cell>
          <cell r="D170" t="str">
            <v>A-251-A</v>
          </cell>
          <cell r="E170" t="str">
            <v>Jade</v>
          </cell>
          <cell r="F170" t="str">
            <v>J-96</v>
          </cell>
          <cell r="G170" t="str">
            <v>J-96A</v>
          </cell>
          <cell r="H170" t="str">
            <v>A</v>
          </cell>
          <cell r="I170" t="str">
            <v>Retained</v>
          </cell>
          <cell r="J170" t="str">
            <v>SW</v>
          </cell>
          <cell r="K170" t="str">
            <v>Released</v>
          </cell>
          <cell r="L170" t="str">
            <v>Released</v>
          </cell>
          <cell r="M170">
            <v>15.3</v>
          </cell>
          <cell r="N170">
            <v>8.5</v>
          </cell>
          <cell r="O170">
            <v>130.05000000000001</v>
          </cell>
        </row>
        <row r="171">
          <cell r="C171" t="str">
            <v>A-251</v>
          </cell>
          <cell r="D171" t="str">
            <v>A-251-B</v>
          </cell>
          <cell r="F171" t="str">
            <v>J-96</v>
          </cell>
          <cell r="G171" t="str">
            <v>J-96B</v>
          </cell>
          <cell r="H171" t="str">
            <v>B</v>
          </cell>
          <cell r="J171" t="str">
            <v>SW</v>
          </cell>
        </row>
        <row r="172">
          <cell r="C172" t="str">
            <v>A-251</v>
          </cell>
          <cell r="D172" t="str">
            <v>A-251-C</v>
          </cell>
          <cell r="F172" t="str">
            <v>J-96</v>
          </cell>
          <cell r="G172" t="str">
            <v>J-96C</v>
          </cell>
          <cell r="H172" t="str">
            <v>C</v>
          </cell>
          <cell r="J172" t="str">
            <v>SW</v>
          </cell>
        </row>
        <row r="173">
          <cell r="C173" t="str">
            <v>A-251</v>
          </cell>
          <cell r="D173" t="str">
            <v>A-251-D</v>
          </cell>
          <cell r="F173" t="str">
            <v>J-96</v>
          </cell>
          <cell r="G173" t="str">
            <v>J-96D</v>
          </cell>
          <cell r="H173" t="str">
            <v>D</v>
          </cell>
          <cell r="J173" t="str">
            <v>SW</v>
          </cell>
        </row>
        <row r="174">
          <cell r="B174" t="str">
            <v>A</v>
          </cell>
          <cell r="C174" t="str">
            <v>A-252</v>
          </cell>
          <cell r="D174" t="str">
            <v>A-252-A</v>
          </cell>
          <cell r="E174" t="str">
            <v>Jade</v>
          </cell>
          <cell r="F174" t="str">
            <v>J-95</v>
          </cell>
          <cell r="G174" t="str">
            <v>J-95A</v>
          </cell>
          <cell r="H174" t="str">
            <v>A</v>
          </cell>
          <cell r="I174" t="str">
            <v>Retained</v>
          </cell>
          <cell r="J174" t="str">
            <v>SW</v>
          </cell>
          <cell r="K174" t="str">
            <v>Released</v>
          </cell>
          <cell r="L174" t="str">
            <v>Released</v>
          </cell>
          <cell r="M174">
            <v>15.3</v>
          </cell>
          <cell r="N174">
            <v>8.5</v>
          </cell>
          <cell r="O174">
            <v>130.05000000000001</v>
          </cell>
        </row>
        <row r="175">
          <cell r="C175" t="str">
            <v>A-252</v>
          </cell>
          <cell r="D175" t="str">
            <v>A-252-B</v>
          </cell>
          <cell r="F175" t="str">
            <v>J-95</v>
          </cell>
          <cell r="G175" t="str">
            <v>J-95B</v>
          </cell>
          <cell r="H175" t="str">
            <v>B</v>
          </cell>
          <cell r="J175" t="str">
            <v>SW</v>
          </cell>
        </row>
        <row r="176">
          <cell r="C176" t="str">
            <v>A-252</v>
          </cell>
          <cell r="D176" t="str">
            <v>A-252-C</v>
          </cell>
          <cell r="F176" t="str">
            <v>J-95</v>
          </cell>
          <cell r="G176" t="str">
            <v>J-95C</v>
          </cell>
          <cell r="H176" t="str">
            <v>C</v>
          </cell>
          <cell r="J176" t="str">
            <v>SW</v>
          </cell>
        </row>
        <row r="177">
          <cell r="C177" t="str">
            <v>A-252</v>
          </cell>
          <cell r="D177" t="str">
            <v>A-252-D</v>
          </cell>
          <cell r="F177" t="str">
            <v>J-95</v>
          </cell>
          <cell r="G177" t="str">
            <v>J-95D</v>
          </cell>
          <cell r="H177" t="str">
            <v>D</v>
          </cell>
          <cell r="J177" t="str">
            <v>SW</v>
          </cell>
        </row>
        <row r="178">
          <cell r="B178" t="str">
            <v>A</v>
          </cell>
          <cell r="C178" t="str">
            <v>A-253</v>
          </cell>
          <cell r="D178" t="str">
            <v>A-253-A</v>
          </cell>
          <cell r="E178" t="str">
            <v>Jade</v>
          </cell>
          <cell r="F178" t="str">
            <v>J-107</v>
          </cell>
          <cell r="G178" t="str">
            <v>J-107A</v>
          </cell>
          <cell r="H178" t="str">
            <v>A</v>
          </cell>
          <cell r="I178" t="str">
            <v>Retained</v>
          </cell>
          <cell r="J178" t="str">
            <v>SW</v>
          </cell>
          <cell r="K178" t="str">
            <v>Frozen</v>
          </cell>
          <cell r="L178" t="str">
            <v>Released</v>
          </cell>
          <cell r="M178">
            <v>15.3</v>
          </cell>
          <cell r="N178">
            <v>8.5</v>
          </cell>
          <cell r="O178">
            <v>130.05000000000001</v>
          </cell>
        </row>
        <row r="179">
          <cell r="C179" t="str">
            <v>A-253</v>
          </cell>
          <cell r="D179" t="str">
            <v>A-253-B</v>
          </cell>
          <cell r="F179" t="str">
            <v>J-107</v>
          </cell>
          <cell r="G179" t="str">
            <v>J-107B</v>
          </cell>
          <cell r="H179" t="str">
            <v>B</v>
          </cell>
          <cell r="J179" t="str">
            <v>SW</v>
          </cell>
        </row>
        <row r="180">
          <cell r="C180" t="str">
            <v>A-253</v>
          </cell>
          <cell r="D180" t="str">
            <v>A-253-C</v>
          </cell>
          <cell r="F180" t="str">
            <v>J-107</v>
          </cell>
          <cell r="G180" t="str">
            <v>J-107C</v>
          </cell>
          <cell r="H180" t="str">
            <v>C</v>
          </cell>
          <cell r="J180" t="str">
            <v>SW</v>
          </cell>
        </row>
        <row r="181">
          <cell r="C181" t="str">
            <v>A-253</v>
          </cell>
          <cell r="D181" t="str">
            <v>A-253-D</v>
          </cell>
          <cell r="F181" t="str">
            <v>J-107</v>
          </cell>
          <cell r="G181" t="str">
            <v>J-107D</v>
          </cell>
          <cell r="H181" t="str">
            <v>D</v>
          </cell>
          <cell r="J181" t="str">
            <v>SW</v>
          </cell>
        </row>
        <row r="182">
          <cell r="B182" t="str">
            <v>A</v>
          </cell>
          <cell r="C182" t="str">
            <v>A-254</v>
          </cell>
          <cell r="D182" t="str">
            <v>A-254-A</v>
          </cell>
          <cell r="E182" t="str">
            <v>Jade</v>
          </cell>
          <cell r="F182" t="str">
            <v>J-108</v>
          </cell>
          <cell r="G182" t="str">
            <v>J-108A</v>
          </cell>
          <cell r="H182" t="str">
            <v>A</v>
          </cell>
          <cell r="I182" t="str">
            <v>Retained</v>
          </cell>
          <cell r="J182" t="str">
            <v>SW</v>
          </cell>
          <cell r="K182" t="str">
            <v>Frozen</v>
          </cell>
          <cell r="L182" t="str">
            <v>Released</v>
          </cell>
          <cell r="M182">
            <v>15.3</v>
          </cell>
          <cell r="N182">
            <v>8.5</v>
          </cell>
          <cell r="O182">
            <v>130.05000000000001</v>
          </cell>
        </row>
        <row r="183">
          <cell r="C183" t="str">
            <v>A-254</v>
          </cell>
          <cell r="D183" t="str">
            <v>A-254-B</v>
          </cell>
          <cell r="F183" t="str">
            <v>J-108</v>
          </cell>
          <cell r="G183" t="str">
            <v>J-108B</v>
          </cell>
          <cell r="H183" t="str">
            <v>B</v>
          </cell>
          <cell r="J183" t="str">
            <v>SW</v>
          </cell>
        </row>
        <row r="184">
          <cell r="C184" t="str">
            <v>A-254</v>
          </cell>
          <cell r="D184" t="str">
            <v>A-254-C</v>
          </cell>
          <cell r="F184" t="str">
            <v>J-108</v>
          </cell>
          <cell r="G184" t="str">
            <v>J-108C</v>
          </cell>
          <cell r="H184" t="str">
            <v>C</v>
          </cell>
          <cell r="J184" t="str">
            <v>SW</v>
          </cell>
        </row>
        <row r="185">
          <cell r="C185" t="str">
            <v>A-254</v>
          </cell>
          <cell r="D185" t="str">
            <v>A-254-D</v>
          </cell>
          <cell r="F185" t="str">
            <v>J-108</v>
          </cell>
          <cell r="G185" t="str">
            <v>J-108D</v>
          </cell>
          <cell r="H185" t="str">
            <v>D</v>
          </cell>
          <cell r="J185" t="str">
            <v>SW</v>
          </cell>
        </row>
        <row r="186">
          <cell r="B186" t="str">
            <v>A</v>
          </cell>
          <cell r="C186" t="str">
            <v>A-255</v>
          </cell>
          <cell r="D186" t="str">
            <v>A-255-A</v>
          </cell>
          <cell r="E186" t="str">
            <v>Jade</v>
          </cell>
          <cell r="F186" t="str">
            <v>J-109</v>
          </cell>
          <cell r="G186" t="str">
            <v>J-109A</v>
          </cell>
          <cell r="H186" t="str">
            <v>A</v>
          </cell>
          <cell r="I186" t="str">
            <v>Retained</v>
          </cell>
          <cell r="J186" t="str">
            <v>SW</v>
          </cell>
          <cell r="K186" t="str">
            <v>Frozen</v>
          </cell>
          <cell r="L186" t="str">
            <v>Released</v>
          </cell>
          <cell r="M186">
            <v>15.3</v>
          </cell>
          <cell r="N186">
            <v>8.5</v>
          </cell>
          <cell r="O186">
            <v>130.05000000000001</v>
          </cell>
        </row>
        <row r="187">
          <cell r="C187" t="str">
            <v>A-255</v>
          </cell>
          <cell r="D187" t="str">
            <v>A-255-B</v>
          </cell>
          <cell r="F187" t="str">
            <v>J-109</v>
          </cell>
          <cell r="G187" t="str">
            <v>J-109B</v>
          </cell>
          <cell r="H187" t="str">
            <v>B</v>
          </cell>
          <cell r="J187" t="str">
            <v>SW</v>
          </cell>
        </row>
        <row r="188">
          <cell r="C188" t="str">
            <v>A-255</v>
          </cell>
          <cell r="D188" t="str">
            <v>A-255-C</v>
          </cell>
          <cell r="F188" t="str">
            <v>J-109</v>
          </cell>
          <cell r="G188" t="str">
            <v>J-109C</v>
          </cell>
          <cell r="H188" t="str">
            <v>C</v>
          </cell>
          <cell r="J188" t="str">
            <v>SW</v>
          </cell>
        </row>
        <row r="189">
          <cell r="C189" t="str">
            <v>A-255</v>
          </cell>
          <cell r="D189" t="str">
            <v>A-255-D</v>
          </cell>
          <cell r="F189" t="str">
            <v>J-109</v>
          </cell>
          <cell r="G189" t="str">
            <v>J-109D</v>
          </cell>
          <cell r="H189" t="str">
            <v>D</v>
          </cell>
          <cell r="J189" t="str">
            <v>SW</v>
          </cell>
        </row>
        <row r="190">
          <cell r="B190" t="str">
            <v>A</v>
          </cell>
          <cell r="C190" t="str">
            <v>A-256</v>
          </cell>
          <cell r="D190" t="str">
            <v>A-256-A</v>
          </cell>
          <cell r="E190" t="str">
            <v>Jade</v>
          </cell>
          <cell r="F190" t="str">
            <v>J-110</v>
          </cell>
          <cell r="G190" t="str">
            <v>J-110A</v>
          </cell>
          <cell r="H190" t="str">
            <v>A</v>
          </cell>
          <cell r="I190" t="str">
            <v>Retained</v>
          </cell>
          <cell r="J190" t="str">
            <v>SW</v>
          </cell>
          <cell r="K190" t="str">
            <v>Frozen</v>
          </cell>
          <cell r="L190" t="str">
            <v>Released</v>
          </cell>
          <cell r="M190">
            <v>15.3</v>
          </cell>
          <cell r="N190">
            <v>8.5</v>
          </cell>
          <cell r="O190">
            <v>130.05000000000001</v>
          </cell>
        </row>
        <row r="191">
          <cell r="C191" t="str">
            <v>A-256</v>
          </cell>
          <cell r="D191" t="str">
            <v>A-256-B</v>
          </cell>
          <cell r="F191" t="str">
            <v>J-110</v>
          </cell>
          <cell r="G191" t="str">
            <v>J-110B</v>
          </cell>
          <cell r="H191" t="str">
            <v>B</v>
          </cell>
          <cell r="J191" t="str">
            <v>SW</v>
          </cell>
        </row>
        <row r="192">
          <cell r="C192" t="str">
            <v>A-256</v>
          </cell>
          <cell r="D192" t="str">
            <v>A-256-C</v>
          </cell>
          <cell r="F192" t="str">
            <v>J-110</v>
          </cell>
          <cell r="G192" t="str">
            <v>J-110C</v>
          </cell>
          <cell r="H192" t="str">
            <v>C</v>
          </cell>
          <cell r="J192" t="str">
            <v>SW</v>
          </cell>
        </row>
        <row r="193">
          <cell r="C193" t="str">
            <v>A-256</v>
          </cell>
          <cell r="D193" t="str">
            <v>A-256-D</v>
          </cell>
          <cell r="F193" t="str">
            <v>J-110</v>
          </cell>
          <cell r="G193" t="str">
            <v>J-110D</v>
          </cell>
          <cell r="H193" t="str">
            <v>D</v>
          </cell>
          <cell r="J193" t="str">
            <v>SW</v>
          </cell>
        </row>
        <row r="194">
          <cell r="B194" t="str">
            <v>A</v>
          </cell>
          <cell r="C194" t="str">
            <v>A-257</v>
          </cell>
          <cell r="D194" t="str">
            <v>A-257-A</v>
          </cell>
          <cell r="E194" t="str">
            <v>Jade</v>
          </cell>
          <cell r="F194" t="str">
            <v>J-111</v>
          </cell>
          <cell r="G194" t="str">
            <v>J-111A</v>
          </cell>
          <cell r="H194" t="str">
            <v>A</v>
          </cell>
          <cell r="I194" t="str">
            <v>Retained</v>
          </cell>
          <cell r="J194" t="str">
            <v>SW</v>
          </cell>
          <cell r="K194" t="str">
            <v>Released</v>
          </cell>
          <cell r="L194" t="str">
            <v>Released</v>
          </cell>
          <cell r="M194">
            <v>15.3</v>
          </cell>
          <cell r="N194">
            <v>8.5</v>
          </cell>
          <cell r="O194">
            <v>130.05000000000001</v>
          </cell>
        </row>
        <row r="195">
          <cell r="C195" t="str">
            <v>A-257</v>
          </cell>
          <cell r="D195" t="str">
            <v>A-257-B</v>
          </cell>
          <cell r="F195" t="str">
            <v>J-111</v>
          </cell>
          <cell r="G195" t="str">
            <v>J-111B</v>
          </cell>
          <cell r="H195" t="str">
            <v>B</v>
          </cell>
          <cell r="J195" t="str">
            <v>SW</v>
          </cell>
        </row>
        <row r="196">
          <cell r="C196" t="str">
            <v>A-257</v>
          </cell>
          <cell r="D196" t="str">
            <v>A-257-C</v>
          </cell>
          <cell r="F196" t="str">
            <v>J-111</v>
          </cell>
          <cell r="G196" t="str">
            <v>J-111C</v>
          </cell>
          <cell r="H196" t="str">
            <v>C</v>
          </cell>
          <cell r="J196" t="str">
            <v>SW</v>
          </cell>
        </row>
        <row r="197">
          <cell r="C197" t="str">
            <v>A-257</v>
          </cell>
          <cell r="D197" t="str">
            <v>A-257-D</v>
          </cell>
          <cell r="F197" t="str">
            <v>J-111</v>
          </cell>
          <cell r="G197" t="str">
            <v>J-111D</v>
          </cell>
          <cell r="H197" t="str">
            <v>D</v>
          </cell>
          <cell r="J197" t="str">
            <v>SW</v>
          </cell>
        </row>
        <row r="198">
          <cell r="B198" t="str">
            <v>A</v>
          </cell>
          <cell r="C198" t="str">
            <v>A-258</v>
          </cell>
          <cell r="D198" t="str">
            <v>A-258-A</v>
          </cell>
          <cell r="E198" t="str">
            <v>Jade</v>
          </cell>
          <cell r="F198" t="str">
            <v>J-112</v>
          </cell>
          <cell r="G198" t="str">
            <v>J-112A</v>
          </cell>
          <cell r="H198" t="str">
            <v>A</v>
          </cell>
          <cell r="I198" t="str">
            <v>Retained</v>
          </cell>
          <cell r="J198" t="str">
            <v>SW</v>
          </cell>
          <cell r="K198" t="str">
            <v>Released</v>
          </cell>
          <cell r="L198" t="str">
            <v>Released</v>
          </cell>
          <cell r="M198">
            <v>15.3</v>
          </cell>
          <cell r="N198">
            <v>8.5</v>
          </cell>
          <cell r="O198">
            <v>130.05000000000001</v>
          </cell>
        </row>
        <row r="199">
          <cell r="C199" t="str">
            <v>A-258</v>
          </cell>
          <cell r="D199" t="str">
            <v>A-258-B</v>
          </cell>
          <cell r="F199" t="str">
            <v>J-112</v>
          </cell>
          <cell r="G199" t="str">
            <v>J-112B</v>
          </cell>
          <cell r="H199" t="str">
            <v>B</v>
          </cell>
          <cell r="J199" t="str">
            <v>SW</v>
          </cell>
        </row>
        <row r="200">
          <cell r="C200" t="str">
            <v>A-258</v>
          </cell>
          <cell r="D200" t="str">
            <v>A-258-C</v>
          </cell>
          <cell r="F200" t="str">
            <v>J-112</v>
          </cell>
          <cell r="G200" t="str">
            <v>J-112C</v>
          </cell>
          <cell r="H200" t="str">
            <v>C</v>
          </cell>
          <cell r="J200" t="str">
            <v>SW</v>
          </cell>
        </row>
        <row r="201">
          <cell r="C201" t="str">
            <v>A-258</v>
          </cell>
          <cell r="D201" t="str">
            <v>A-258-D</v>
          </cell>
          <cell r="F201" t="str">
            <v>J-112</v>
          </cell>
          <cell r="G201" t="str">
            <v>J-112D</v>
          </cell>
          <cell r="H201" t="str">
            <v>D</v>
          </cell>
          <cell r="J201" t="str">
            <v>SW</v>
          </cell>
        </row>
        <row r="202">
          <cell r="B202" t="str">
            <v>A</v>
          </cell>
          <cell r="C202" t="str">
            <v>A-259</v>
          </cell>
          <cell r="D202" t="str">
            <v>A-259-A</v>
          </cell>
          <cell r="E202" t="str">
            <v>Jade</v>
          </cell>
          <cell r="F202" t="str">
            <v>J-113</v>
          </cell>
          <cell r="G202" t="str">
            <v>J-113A</v>
          </cell>
          <cell r="H202" t="str">
            <v>A</v>
          </cell>
          <cell r="I202" t="str">
            <v>Retained</v>
          </cell>
          <cell r="J202" t="str">
            <v>SW</v>
          </cell>
          <cell r="K202" t="str">
            <v>Released</v>
          </cell>
          <cell r="L202" t="str">
            <v>Released</v>
          </cell>
          <cell r="M202">
            <v>15.3</v>
          </cell>
          <cell r="N202">
            <v>8.5</v>
          </cell>
          <cell r="O202">
            <v>130.05000000000001</v>
          </cell>
        </row>
        <row r="203">
          <cell r="C203" t="str">
            <v>A-259</v>
          </cell>
          <cell r="D203" t="str">
            <v>A-259-B</v>
          </cell>
          <cell r="F203" t="str">
            <v>J-113</v>
          </cell>
          <cell r="G203" t="str">
            <v>J-113B</v>
          </cell>
          <cell r="H203" t="str">
            <v>B</v>
          </cell>
          <cell r="J203" t="str">
            <v>SW</v>
          </cell>
        </row>
        <row r="204">
          <cell r="C204" t="str">
            <v>A-259</v>
          </cell>
          <cell r="D204" t="str">
            <v>A-259-C</v>
          </cell>
          <cell r="F204" t="str">
            <v>J-113</v>
          </cell>
          <cell r="G204" t="str">
            <v>J-113C</v>
          </cell>
          <cell r="H204" t="str">
            <v>C</v>
          </cell>
          <cell r="J204" t="str">
            <v>SW</v>
          </cell>
        </row>
        <row r="205">
          <cell r="C205" t="str">
            <v>A-259</v>
          </cell>
          <cell r="D205" t="str">
            <v>A-259-D</v>
          </cell>
          <cell r="F205" t="str">
            <v>J-113</v>
          </cell>
          <cell r="G205" t="str">
            <v>J-113D</v>
          </cell>
          <cell r="H205" t="str">
            <v>D</v>
          </cell>
          <cell r="J205" t="str">
            <v>SW</v>
          </cell>
        </row>
        <row r="206">
          <cell r="B206" t="str">
            <v>A</v>
          </cell>
          <cell r="C206" t="str">
            <v>A-260</v>
          </cell>
          <cell r="D206" t="str">
            <v>A-260-A</v>
          </cell>
          <cell r="E206" t="str">
            <v>Jade</v>
          </cell>
          <cell r="F206" t="str">
            <v>J-114</v>
          </cell>
          <cell r="G206" t="str">
            <v>J-114A</v>
          </cell>
          <cell r="H206" t="str">
            <v>A</v>
          </cell>
          <cell r="I206" t="str">
            <v>Retained</v>
          </cell>
          <cell r="J206" t="str">
            <v>SW</v>
          </cell>
          <cell r="K206" t="str">
            <v>Released</v>
          </cell>
          <cell r="L206" t="str">
            <v>Released</v>
          </cell>
          <cell r="M206">
            <v>15.3</v>
          </cell>
          <cell r="N206">
            <v>8.5</v>
          </cell>
          <cell r="O206">
            <v>130.05000000000001</v>
          </cell>
        </row>
        <row r="207">
          <cell r="C207" t="str">
            <v>A-260</v>
          </cell>
          <cell r="D207" t="str">
            <v>A-260-B</v>
          </cell>
          <cell r="F207" t="str">
            <v>J-114</v>
          </cell>
          <cell r="G207" t="str">
            <v>J-114B</v>
          </cell>
          <cell r="H207" t="str">
            <v>B</v>
          </cell>
          <cell r="J207" t="str">
            <v>SW</v>
          </cell>
        </row>
        <row r="208">
          <cell r="C208" t="str">
            <v>A-260</v>
          </cell>
          <cell r="D208" t="str">
            <v>A-260-C</v>
          </cell>
          <cell r="F208" t="str">
            <v>J-114</v>
          </cell>
          <cell r="G208" t="str">
            <v>J-114C</v>
          </cell>
          <cell r="H208" t="str">
            <v>C</v>
          </cell>
          <cell r="J208" t="str">
            <v>SW</v>
          </cell>
        </row>
        <row r="209">
          <cell r="C209" t="str">
            <v>A-260</v>
          </cell>
          <cell r="D209" t="str">
            <v>A-260-D</v>
          </cell>
          <cell r="F209" t="str">
            <v>J-114</v>
          </cell>
          <cell r="G209" t="str">
            <v>J-114D</v>
          </cell>
          <cell r="H209" t="str">
            <v>D</v>
          </cell>
          <cell r="J209" t="str">
            <v>SW</v>
          </cell>
        </row>
        <row r="210">
          <cell r="B210" t="str">
            <v>A</v>
          </cell>
          <cell r="C210" t="str">
            <v>A-261</v>
          </cell>
          <cell r="D210" t="str">
            <v>A-261-A</v>
          </cell>
          <cell r="E210" t="str">
            <v>Jade</v>
          </cell>
          <cell r="F210" t="str">
            <v>J-115</v>
          </cell>
          <cell r="G210" t="str">
            <v>J-115A</v>
          </cell>
          <cell r="H210" t="str">
            <v>A</v>
          </cell>
          <cell r="I210" t="str">
            <v>Retained</v>
          </cell>
          <cell r="J210" t="str">
            <v>SW</v>
          </cell>
          <cell r="K210" t="str">
            <v>Released</v>
          </cell>
          <cell r="L210" t="str">
            <v>Released</v>
          </cell>
          <cell r="M210">
            <v>15.3</v>
          </cell>
          <cell r="N210">
            <v>8.5</v>
          </cell>
          <cell r="O210">
            <v>130.05000000000001</v>
          </cell>
        </row>
        <row r="211">
          <cell r="C211" t="str">
            <v>A-261</v>
          </cell>
          <cell r="D211" t="str">
            <v>A-261-B</v>
          </cell>
          <cell r="F211" t="str">
            <v>J-115</v>
          </cell>
          <cell r="G211" t="str">
            <v>J-115B</v>
          </cell>
          <cell r="H211" t="str">
            <v>B</v>
          </cell>
          <cell r="J211" t="str">
            <v>SW</v>
          </cell>
        </row>
        <row r="212">
          <cell r="C212" t="str">
            <v>A-261</v>
          </cell>
          <cell r="D212" t="str">
            <v>A-261-C</v>
          </cell>
          <cell r="F212" t="str">
            <v>J-115</v>
          </cell>
          <cell r="G212" t="str">
            <v>J-115C</v>
          </cell>
          <cell r="H212" t="str">
            <v>C</v>
          </cell>
          <cell r="J212" t="str">
            <v>SW</v>
          </cell>
        </row>
        <row r="213">
          <cell r="C213" t="str">
            <v>A-261</v>
          </cell>
          <cell r="D213" t="str">
            <v>A-261-D</v>
          </cell>
          <cell r="F213" t="str">
            <v>J-115</v>
          </cell>
          <cell r="G213" t="str">
            <v>J-115D</v>
          </cell>
          <cell r="H213" t="str">
            <v>D</v>
          </cell>
          <cell r="J213" t="str">
            <v>SW</v>
          </cell>
        </row>
        <row r="214">
          <cell r="B214" t="str">
            <v>A</v>
          </cell>
          <cell r="C214" t="str">
            <v>A-262</v>
          </cell>
          <cell r="D214" t="str">
            <v>A-262-A</v>
          </cell>
          <cell r="E214" t="str">
            <v>Jade</v>
          </cell>
          <cell r="F214" t="str">
            <v>J-116</v>
          </cell>
          <cell r="G214" t="str">
            <v>J-116A</v>
          </cell>
          <cell r="H214" t="str">
            <v>A</v>
          </cell>
          <cell r="I214" t="str">
            <v>Retained</v>
          </cell>
          <cell r="J214" t="str">
            <v>SW</v>
          </cell>
          <cell r="K214" t="str">
            <v>Released</v>
          </cell>
          <cell r="L214" t="str">
            <v>Released</v>
          </cell>
          <cell r="M214">
            <v>15.3</v>
          </cell>
          <cell r="N214">
            <v>8.5</v>
          </cell>
          <cell r="O214">
            <v>130.05000000000001</v>
          </cell>
        </row>
        <row r="215">
          <cell r="C215" t="str">
            <v>A-262</v>
          </cell>
          <cell r="D215" t="str">
            <v>A-262-B</v>
          </cell>
          <cell r="F215" t="str">
            <v>J-116</v>
          </cell>
          <cell r="G215" t="str">
            <v>J-116B</v>
          </cell>
          <cell r="H215" t="str">
            <v>B</v>
          </cell>
          <cell r="J215" t="str">
            <v>SW</v>
          </cell>
        </row>
        <row r="216">
          <cell r="C216" t="str">
            <v>A-262</v>
          </cell>
          <cell r="D216" t="str">
            <v>A-262-C</v>
          </cell>
          <cell r="F216" t="str">
            <v>J-116</v>
          </cell>
          <cell r="G216" t="str">
            <v>J-116C</v>
          </cell>
          <cell r="H216" t="str">
            <v>C</v>
          </cell>
          <cell r="J216" t="str">
            <v>SW</v>
          </cell>
        </row>
        <row r="217">
          <cell r="C217" t="str">
            <v>A-262</v>
          </cell>
          <cell r="D217" t="str">
            <v>A-262-D</v>
          </cell>
          <cell r="F217" t="str">
            <v>J-116</v>
          </cell>
          <cell r="G217" t="str">
            <v>J-116D</v>
          </cell>
          <cell r="H217" t="str">
            <v>D</v>
          </cell>
          <cell r="J217" t="str">
            <v>SW</v>
          </cell>
        </row>
        <row r="218">
          <cell r="B218" t="str">
            <v>A</v>
          </cell>
          <cell r="C218" t="str">
            <v>A-263</v>
          </cell>
          <cell r="D218" t="str">
            <v>A-263-A</v>
          </cell>
          <cell r="E218" t="str">
            <v>Jade</v>
          </cell>
          <cell r="F218" t="str">
            <v>J-117</v>
          </cell>
          <cell r="G218" t="str">
            <v>J-117A</v>
          </cell>
          <cell r="H218" t="str">
            <v>A</v>
          </cell>
          <cell r="I218" t="str">
            <v>Retained</v>
          </cell>
          <cell r="J218" t="str">
            <v>SW</v>
          </cell>
          <cell r="K218" t="str">
            <v>Released</v>
          </cell>
          <cell r="L218" t="str">
            <v>Released</v>
          </cell>
          <cell r="M218">
            <v>15.3</v>
          </cell>
          <cell r="N218">
            <v>8.5</v>
          </cell>
          <cell r="O218">
            <v>130.05000000000001</v>
          </cell>
        </row>
        <row r="219">
          <cell r="C219" t="str">
            <v>A-263</v>
          </cell>
          <cell r="D219" t="str">
            <v>A-263-B</v>
          </cell>
          <cell r="F219" t="str">
            <v>J-117</v>
          </cell>
          <cell r="G219" t="str">
            <v>J-117B</v>
          </cell>
          <cell r="H219" t="str">
            <v>B</v>
          </cell>
          <cell r="J219" t="str">
            <v>SW</v>
          </cell>
        </row>
        <row r="220">
          <cell r="C220" t="str">
            <v>A-263</v>
          </cell>
          <cell r="D220" t="str">
            <v>A-263-C</v>
          </cell>
          <cell r="F220" t="str">
            <v>J-117</v>
          </cell>
          <cell r="G220" t="str">
            <v>J-117C</v>
          </cell>
          <cell r="H220" t="str">
            <v>C</v>
          </cell>
          <cell r="J220" t="str">
            <v>SW</v>
          </cell>
        </row>
        <row r="221">
          <cell r="C221" t="str">
            <v>A-263</v>
          </cell>
          <cell r="D221" t="str">
            <v>A-263-D</v>
          </cell>
          <cell r="F221" t="str">
            <v>J-117</v>
          </cell>
          <cell r="G221" t="str">
            <v>J-117D</v>
          </cell>
          <cell r="H221" t="str">
            <v>D</v>
          </cell>
          <cell r="J221" t="str">
            <v>SW</v>
          </cell>
        </row>
        <row r="222">
          <cell r="B222" t="str">
            <v>A</v>
          </cell>
          <cell r="C222" t="str">
            <v>A-264</v>
          </cell>
          <cell r="D222" t="str">
            <v>A-264-A</v>
          </cell>
          <cell r="E222" t="str">
            <v>Jade</v>
          </cell>
          <cell r="F222" t="str">
            <v>J-118</v>
          </cell>
          <cell r="G222" t="str">
            <v>J-118A</v>
          </cell>
          <cell r="H222" t="str">
            <v>A</v>
          </cell>
          <cell r="I222" t="str">
            <v>Retained</v>
          </cell>
          <cell r="J222" t="str">
            <v>SW</v>
          </cell>
          <cell r="K222" t="str">
            <v>Released</v>
          </cell>
          <cell r="L222" t="str">
            <v>Released</v>
          </cell>
          <cell r="M222">
            <v>15.3</v>
          </cell>
          <cell r="N222">
            <v>8.5</v>
          </cell>
          <cell r="O222">
            <v>130.05000000000001</v>
          </cell>
        </row>
        <row r="223">
          <cell r="C223" t="str">
            <v>A-264</v>
          </cell>
          <cell r="D223" t="str">
            <v>A-264-B</v>
          </cell>
          <cell r="F223" t="str">
            <v>J-118</v>
          </cell>
          <cell r="G223" t="str">
            <v>J-118B</v>
          </cell>
          <cell r="H223" t="str">
            <v>B</v>
          </cell>
          <cell r="J223" t="str">
            <v>SW</v>
          </cell>
        </row>
        <row r="224">
          <cell r="C224" t="str">
            <v>A-264</v>
          </cell>
          <cell r="D224" t="str">
            <v>A-264-C</v>
          </cell>
          <cell r="F224" t="str">
            <v>J-118</v>
          </cell>
          <cell r="G224" t="str">
            <v>J-118C</v>
          </cell>
          <cell r="H224" t="str">
            <v>C</v>
          </cell>
          <cell r="J224" t="str">
            <v>SW</v>
          </cell>
        </row>
        <row r="225">
          <cell r="C225" t="str">
            <v>A-264</v>
          </cell>
          <cell r="D225" t="str">
            <v>A-264-D</v>
          </cell>
          <cell r="F225" t="str">
            <v>J-118</v>
          </cell>
          <cell r="G225" t="str">
            <v>J-118D</v>
          </cell>
          <cell r="H225" t="str">
            <v>D</v>
          </cell>
          <cell r="J225" t="str">
            <v>SW</v>
          </cell>
        </row>
        <row r="226">
          <cell r="B226" t="str">
            <v>A</v>
          </cell>
          <cell r="C226" t="str">
            <v>A-265</v>
          </cell>
          <cell r="D226" t="str">
            <v>A-265-A</v>
          </cell>
          <cell r="E226" t="str">
            <v>Jade</v>
          </cell>
          <cell r="F226" t="str">
            <v>J-119</v>
          </cell>
          <cell r="G226" t="str">
            <v>J-119A</v>
          </cell>
          <cell r="H226" t="str">
            <v>A</v>
          </cell>
          <cell r="I226" t="str">
            <v>Retained</v>
          </cell>
          <cell r="J226" t="str">
            <v>SW</v>
          </cell>
          <cell r="K226" t="str">
            <v>Frozen</v>
          </cell>
          <cell r="L226" t="str">
            <v>Released</v>
          </cell>
          <cell r="M226">
            <v>15.3</v>
          </cell>
          <cell r="N226">
            <v>8.5</v>
          </cell>
          <cell r="O226">
            <v>130.05000000000001</v>
          </cell>
        </row>
        <row r="227">
          <cell r="C227" t="str">
            <v>A-265</v>
          </cell>
          <cell r="D227" t="str">
            <v>A-265-B</v>
          </cell>
          <cell r="F227" t="str">
            <v>J-119</v>
          </cell>
          <cell r="G227" t="str">
            <v>J-119B</v>
          </cell>
          <cell r="H227" t="str">
            <v>B</v>
          </cell>
          <cell r="J227" t="str">
            <v>SW</v>
          </cell>
        </row>
        <row r="228">
          <cell r="C228" t="str">
            <v>A-265</v>
          </cell>
          <cell r="D228" t="str">
            <v>A-265-C</v>
          </cell>
          <cell r="F228" t="str">
            <v>J-119</v>
          </cell>
          <cell r="G228" t="str">
            <v>J-119C</v>
          </cell>
          <cell r="H228" t="str">
            <v>C</v>
          </cell>
          <cell r="J228" t="str">
            <v>SW</v>
          </cell>
        </row>
        <row r="229">
          <cell r="C229" t="str">
            <v>A-265</v>
          </cell>
          <cell r="D229" t="str">
            <v>A-265-D</v>
          </cell>
          <cell r="F229" t="str">
            <v>J-119</v>
          </cell>
          <cell r="G229" t="str">
            <v>J-119D</v>
          </cell>
          <cell r="H229" t="str">
            <v>D</v>
          </cell>
          <cell r="J229" t="str">
            <v>SW</v>
          </cell>
        </row>
        <row r="230">
          <cell r="B230" t="str">
            <v>A</v>
          </cell>
          <cell r="C230" t="str">
            <v>A-266</v>
          </cell>
          <cell r="D230" t="str">
            <v>A-266-A</v>
          </cell>
          <cell r="E230" t="str">
            <v>Jade</v>
          </cell>
          <cell r="F230" t="str">
            <v>J-120</v>
          </cell>
          <cell r="G230" t="str">
            <v>J-120A</v>
          </cell>
          <cell r="H230" t="str">
            <v>A</v>
          </cell>
          <cell r="I230" t="str">
            <v>Retained</v>
          </cell>
          <cell r="J230" t="str">
            <v>SW</v>
          </cell>
          <cell r="K230" t="str">
            <v>Frozen</v>
          </cell>
          <cell r="L230" t="str">
            <v>Released</v>
          </cell>
          <cell r="M230">
            <v>15.3</v>
          </cell>
          <cell r="N230">
            <v>8.5</v>
          </cell>
          <cell r="O230">
            <v>130.05000000000001</v>
          </cell>
        </row>
        <row r="231">
          <cell r="C231" t="str">
            <v>A-266</v>
          </cell>
          <cell r="D231" t="str">
            <v>A-266-B</v>
          </cell>
          <cell r="F231" t="str">
            <v>J-120</v>
          </cell>
          <cell r="G231" t="str">
            <v>J-120B</v>
          </cell>
          <cell r="H231" t="str">
            <v>B</v>
          </cell>
          <cell r="J231" t="str">
            <v>SW</v>
          </cell>
        </row>
        <row r="232">
          <cell r="C232" t="str">
            <v>A-266</v>
          </cell>
          <cell r="D232" t="str">
            <v>A-266-C</v>
          </cell>
          <cell r="F232" t="str">
            <v>J-120</v>
          </cell>
          <cell r="G232" t="str">
            <v>J-120C</v>
          </cell>
          <cell r="H232" t="str">
            <v>C</v>
          </cell>
          <cell r="J232" t="str">
            <v>SW</v>
          </cell>
        </row>
        <row r="233">
          <cell r="C233" t="str">
            <v>A-266</v>
          </cell>
          <cell r="D233" t="str">
            <v>A-266-D</v>
          </cell>
          <cell r="F233" t="str">
            <v>J-120</v>
          </cell>
          <cell r="G233" t="str">
            <v>J-120D</v>
          </cell>
          <cell r="H233" t="str">
            <v>D</v>
          </cell>
          <cell r="J233" t="str">
            <v>SW</v>
          </cell>
        </row>
        <row r="234">
          <cell r="B234" t="str">
            <v>A</v>
          </cell>
          <cell r="C234" t="str">
            <v>A-267</v>
          </cell>
          <cell r="D234" t="str">
            <v>A-267-A</v>
          </cell>
          <cell r="E234" t="str">
            <v>Jade</v>
          </cell>
          <cell r="F234" t="str">
            <v>J-121</v>
          </cell>
          <cell r="G234" t="str">
            <v>J-121A</v>
          </cell>
          <cell r="H234" t="str">
            <v>A</v>
          </cell>
          <cell r="I234" t="str">
            <v>Retained</v>
          </cell>
          <cell r="J234" t="str">
            <v>SW</v>
          </cell>
          <cell r="K234" t="str">
            <v>Frozen</v>
          </cell>
          <cell r="L234" t="str">
            <v>Released</v>
          </cell>
          <cell r="M234">
            <v>15.3</v>
          </cell>
          <cell r="N234">
            <v>8.5</v>
          </cell>
          <cell r="O234">
            <v>130.05000000000001</v>
          </cell>
        </row>
        <row r="235">
          <cell r="C235" t="str">
            <v>A-267</v>
          </cell>
          <cell r="D235" t="str">
            <v>A-267-B</v>
          </cell>
          <cell r="F235" t="str">
            <v>J-121</v>
          </cell>
          <cell r="G235" t="str">
            <v>J-121B</v>
          </cell>
          <cell r="H235" t="str">
            <v>B</v>
          </cell>
          <cell r="J235" t="str">
            <v>SW</v>
          </cell>
        </row>
        <row r="236">
          <cell r="C236" t="str">
            <v>A-267</v>
          </cell>
          <cell r="D236" t="str">
            <v>A-267-C</v>
          </cell>
          <cell r="F236" t="str">
            <v>J-121</v>
          </cell>
          <cell r="G236" t="str">
            <v>J-121C</v>
          </cell>
          <cell r="H236" t="str">
            <v>C</v>
          </cell>
          <cell r="J236" t="str">
            <v>SW</v>
          </cell>
        </row>
        <row r="237">
          <cell r="C237" t="str">
            <v>A-267</v>
          </cell>
          <cell r="D237" t="str">
            <v>A-267-D</v>
          </cell>
          <cell r="F237" t="str">
            <v>J-121</v>
          </cell>
          <cell r="G237" t="str">
            <v>J-121D</v>
          </cell>
          <cell r="H237" t="str">
            <v>D</v>
          </cell>
          <cell r="J237" t="str">
            <v>SW</v>
          </cell>
        </row>
        <row r="238">
          <cell r="B238" t="str">
            <v>A</v>
          </cell>
          <cell r="C238" t="str">
            <v>A-268</v>
          </cell>
          <cell r="D238" t="str">
            <v>A-268-A</v>
          </cell>
          <cell r="E238" t="str">
            <v>Jade</v>
          </cell>
          <cell r="F238" t="str">
            <v>J-125</v>
          </cell>
          <cell r="G238" t="str">
            <v>J-125A</v>
          </cell>
          <cell r="H238" t="str">
            <v>A</v>
          </cell>
          <cell r="I238" t="str">
            <v>Retained</v>
          </cell>
          <cell r="J238" t="str">
            <v>SW</v>
          </cell>
          <cell r="K238" t="str">
            <v>Frozen</v>
          </cell>
          <cell r="L238" t="str">
            <v>Released</v>
          </cell>
          <cell r="M238">
            <v>15.3</v>
          </cell>
          <cell r="N238">
            <v>8.5</v>
          </cell>
          <cell r="O238">
            <v>130.05000000000001</v>
          </cell>
        </row>
        <row r="239">
          <cell r="C239" t="str">
            <v>A-268</v>
          </cell>
          <cell r="D239" t="str">
            <v>A-268-B</v>
          </cell>
          <cell r="F239" t="str">
            <v>J-125</v>
          </cell>
          <cell r="G239" t="str">
            <v>J-125B</v>
          </cell>
          <cell r="H239" t="str">
            <v>B</v>
          </cell>
          <cell r="J239" t="str">
            <v>SW</v>
          </cell>
        </row>
        <row r="240">
          <cell r="C240" t="str">
            <v>A-268</v>
          </cell>
          <cell r="D240" t="str">
            <v>A-268-C</v>
          </cell>
          <cell r="F240" t="str">
            <v>J-125</v>
          </cell>
          <cell r="G240" t="str">
            <v>J-125C</v>
          </cell>
          <cell r="H240" t="str">
            <v>C</v>
          </cell>
          <cell r="J240" t="str">
            <v>SW</v>
          </cell>
        </row>
        <row r="241">
          <cell r="C241" t="str">
            <v>A-268</v>
          </cell>
          <cell r="D241" t="str">
            <v>A-268-D</v>
          </cell>
          <cell r="F241" t="str">
            <v>J-125</v>
          </cell>
          <cell r="G241" t="str">
            <v>J-125D</v>
          </cell>
          <cell r="H241" t="str">
            <v>D</v>
          </cell>
          <cell r="J241" t="str">
            <v>SW</v>
          </cell>
        </row>
        <row r="242">
          <cell r="B242" t="str">
            <v>A</v>
          </cell>
          <cell r="C242" t="str">
            <v>A-269</v>
          </cell>
          <cell r="D242" t="str">
            <v>A-269-A</v>
          </cell>
          <cell r="E242" t="str">
            <v>Jade</v>
          </cell>
          <cell r="F242" t="str">
            <v>J-124</v>
          </cell>
          <cell r="G242" t="str">
            <v>J-124A</v>
          </cell>
          <cell r="H242" t="str">
            <v>A</v>
          </cell>
          <cell r="I242" t="str">
            <v>Retained</v>
          </cell>
          <cell r="J242" t="str">
            <v>SW</v>
          </cell>
          <cell r="K242" t="str">
            <v>Frozen</v>
          </cell>
          <cell r="L242" t="str">
            <v>Released</v>
          </cell>
          <cell r="M242">
            <v>15.3</v>
          </cell>
          <cell r="N242">
            <v>8.5</v>
          </cell>
          <cell r="O242">
            <v>130.05000000000001</v>
          </cell>
        </row>
        <row r="243">
          <cell r="C243" t="str">
            <v>A-269</v>
          </cell>
          <cell r="D243" t="str">
            <v>A-269-B</v>
          </cell>
          <cell r="F243" t="str">
            <v>J-124</v>
          </cell>
          <cell r="G243" t="str">
            <v>J-124B</v>
          </cell>
          <cell r="H243" t="str">
            <v>B</v>
          </cell>
          <cell r="J243" t="str">
            <v>SW</v>
          </cell>
        </row>
        <row r="244">
          <cell r="C244" t="str">
            <v>A-269</v>
          </cell>
          <cell r="D244" t="str">
            <v>A-269-C</v>
          </cell>
          <cell r="F244" t="str">
            <v>J-124</v>
          </cell>
          <cell r="G244" t="str">
            <v>J-124C</v>
          </cell>
          <cell r="H244" t="str">
            <v>C</v>
          </cell>
          <cell r="J244" t="str">
            <v>SW</v>
          </cell>
        </row>
        <row r="245">
          <cell r="C245" t="str">
            <v>A-269</v>
          </cell>
          <cell r="D245" t="str">
            <v>A-269-D</v>
          </cell>
          <cell r="F245" t="str">
            <v>J-124</v>
          </cell>
          <cell r="G245" t="str">
            <v>J-124D</v>
          </cell>
          <cell r="H245" t="str">
            <v>D</v>
          </cell>
          <cell r="J245" t="str">
            <v>SW</v>
          </cell>
        </row>
        <row r="246">
          <cell r="B246" t="str">
            <v>A</v>
          </cell>
          <cell r="C246" t="str">
            <v>A-270</v>
          </cell>
          <cell r="D246" t="str">
            <v>A-270-A</v>
          </cell>
          <cell r="E246" t="str">
            <v>Jade</v>
          </cell>
          <cell r="F246" t="str">
            <v>J-123</v>
          </cell>
          <cell r="G246" t="str">
            <v>J-123A</v>
          </cell>
          <cell r="H246" t="str">
            <v>A</v>
          </cell>
          <cell r="I246" t="str">
            <v>Retained</v>
          </cell>
          <cell r="J246" t="str">
            <v>SW</v>
          </cell>
          <cell r="K246" t="str">
            <v>Frozen</v>
          </cell>
          <cell r="L246" t="str">
            <v>Released</v>
          </cell>
          <cell r="M246">
            <v>15.3</v>
          </cell>
          <cell r="N246">
            <v>8.5</v>
          </cell>
          <cell r="O246">
            <v>130.05000000000001</v>
          </cell>
        </row>
        <row r="247">
          <cell r="C247" t="str">
            <v>A-270</v>
          </cell>
          <cell r="D247" t="str">
            <v>A-270-B</v>
          </cell>
          <cell r="F247" t="str">
            <v>J-123</v>
          </cell>
          <cell r="G247" t="str">
            <v>J-123B</v>
          </cell>
          <cell r="H247" t="str">
            <v>B</v>
          </cell>
          <cell r="J247" t="str">
            <v>SW</v>
          </cell>
        </row>
        <row r="248">
          <cell r="C248" t="str">
            <v>A-270</v>
          </cell>
          <cell r="D248" t="str">
            <v>A-270-C</v>
          </cell>
          <cell r="F248" t="str">
            <v>J-123</v>
          </cell>
          <cell r="G248" t="str">
            <v>J-123C</v>
          </cell>
          <cell r="H248" t="str">
            <v>C</v>
          </cell>
          <cell r="J248" t="str">
            <v>SW</v>
          </cell>
        </row>
        <row r="249">
          <cell r="C249" t="str">
            <v>A-270</v>
          </cell>
          <cell r="D249" t="str">
            <v>A-270-D</v>
          </cell>
          <cell r="F249" t="str">
            <v>J-123</v>
          </cell>
          <cell r="G249" t="str">
            <v>J-123D</v>
          </cell>
          <cell r="H249" t="str">
            <v>D</v>
          </cell>
          <cell r="J249" t="str">
            <v>SW</v>
          </cell>
        </row>
        <row r="250">
          <cell r="B250" t="str">
            <v>A</v>
          </cell>
          <cell r="C250" t="str">
            <v>A-271</v>
          </cell>
          <cell r="D250" t="str">
            <v>A-271-A</v>
          </cell>
          <cell r="E250" t="str">
            <v>Jade</v>
          </cell>
          <cell r="F250" t="str">
            <v>J-127</v>
          </cell>
          <cell r="G250" t="str">
            <v>J-127A</v>
          </cell>
          <cell r="H250" t="str">
            <v>A</v>
          </cell>
          <cell r="I250" t="str">
            <v>Retained</v>
          </cell>
          <cell r="J250" t="str">
            <v>SW</v>
          </cell>
          <cell r="K250" t="str">
            <v>Frozen</v>
          </cell>
          <cell r="L250" t="str">
            <v>Released</v>
          </cell>
          <cell r="M250">
            <v>15.3</v>
          </cell>
          <cell r="N250">
            <v>8.5</v>
          </cell>
          <cell r="O250">
            <v>130.05000000000001</v>
          </cell>
        </row>
        <row r="251">
          <cell r="C251" t="str">
            <v>A-271</v>
          </cell>
          <cell r="D251" t="str">
            <v>A-271-B</v>
          </cell>
          <cell r="F251" t="str">
            <v>J-127</v>
          </cell>
          <cell r="G251" t="str">
            <v>J-127B</v>
          </cell>
          <cell r="H251" t="str">
            <v>B</v>
          </cell>
          <cell r="J251" t="str">
            <v>SW</v>
          </cell>
        </row>
        <row r="252">
          <cell r="C252" t="str">
            <v>A-271</v>
          </cell>
          <cell r="D252" t="str">
            <v>A-271-C</v>
          </cell>
          <cell r="F252" t="str">
            <v>J-127</v>
          </cell>
          <cell r="G252" t="str">
            <v>J-127C</v>
          </cell>
          <cell r="H252" t="str">
            <v>C</v>
          </cell>
          <cell r="J252" t="str">
            <v>SW</v>
          </cell>
        </row>
        <row r="253">
          <cell r="C253" t="str">
            <v>A-271</v>
          </cell>
          <cell r="D253" t="str">
            <v>A-271-D</v>
          </cell>
          <cell r="F253" t="str">
            <v>J-127</v>
          </cell>
          <cell r="G253" t="str">
            <v>J-127D</v>
          </cell>
          <cell r="H253" t="str">
            <v>D</v>
          </cell>
          <cell r="J253" t="str">
            <v>SW</v>
          </cell>
        </row>
        <row r="254">
          <cell r="B254" t="str">
            <v>A</v>
          </cell>
          <cell r="C254" t="str">
            <v>A-272</v>
          </cell>
          <cell r="D254" t="str">
            <v>A-272-A</v>
          </cell>
          <cell r="E254" t="str">
            <v>Jade</v>
          </cell>
          <cell r="F254" t="str">
            <v>J-128</v>
          </cell>
          <cell r="G254" t="str">
            <v>J-128A</v>
          </cell>
          <cell r="H254" t="str">
            <v>A</v>
          </cell>
          <cell r="I254" t="str">
            <v>Retained</v>
          </cell>
          <cell r="J254" t="str">
            <v>SW</v>
          </cell>
          <cell r="K254" t="str">
            <v>Frozen</v>
          </cell>
          <cell r="L254" t="str">
            <v>Released</v>
          </cell>
          <cell r="M254">
            <v>15.3</v>
          </cell>
          <cell r="N254">
            <v>8.5</v>
          </cell>
          <cell r="O254">
            <v>130.05000000000001</v>
          </cell>
        </row>
        <row r="255">
          <cell r="C255" t="str">
            <v>A-272</v>
          </cell>
          <cell r="D255" t="str">
            <v>A-272-B</v>
          </cell>
          <cell r="F255" t="str">
            <v>J-128</v>
          </cell>
          <cell r="G255" t="str">
            <v>J-128B</v>
          </cell>
          <cell r="H255" t="str">
            <v>B</v>
          </cell>
          <cell r="J255" t="str">
            <v>SW</v>
          </cell>
        </row>
        <row r="256">
          <cell r="C256" t="str">
            <v>A-272</v>
          </cell>
          <cell r="D256" t="str">
            <v>A-272-C</v>
          </cell>
          <cell r="F256" t="str">
            <v>J-128</v>
          </cell>
          <cell r="G256" t="str">
            <v>J-128C</v>
          </cell>
          <cell r="H256" t="str">
            <v>C</v>
          </cell>
          <cell r="J256" t="str">
            <v>SW</v>
          </cell>
        </row>
        <row r="257">
          <cell r="C257" t="str">
            <v>A-272</v>
          </cell>
          <cell r="D257" t="str">
            <v>A-272-D</v>
          </cell>
          <cell r="F257" t="str">
            <v>J-128</v>
          </cell>
          <cell r="G257" t="str">
            <v>J-128D</v>
          </cell>
          <cell r="H257" t="str">
            <v>D</v>
          </cell>
          <cell r="J257" t="str">
            <v>SW</v>
          </cell>
        </row>
        <row r="258">
          <cell r="B258" t="str">
            <v>A</v>
          </cell>
          <cell r="C258" t="str">
            <v>A-273</v>
          </cell>
          <cell r="D258" t="str">
            <v>A-273-A</v>
          </cell>
          <cell r="E258" t="str">
            <v>Jade</v>
          </cell>
          <cell r="F258" t="str">
            <v>J-129</v>
          </cell>
          <cell r="G258" t="str">
            <v>J-129A</v>
          </cell>
          <cell r="H258" t="str">
            <v>A</v>
          </cell>
          <cell r="I258" t="str">
            <v>Retained</v>
          </cell>
          <cell r="J258" t="str">
            <v>SW</v>
          </cell>
          <cell r="K258" t="str">
            <v>Frozen</v>
          </cell>
          <cell r="L258" t="str">
            <v>Released</v>
          </cell>
          <cell r="M258">
            <v>15.3</v>
          </cell>
          <cell r="N258">
            <v>8.5</v>
          </cell>
          <cell r="O258">
            <v>130.05000000000001</v>
          </cell>
        </row>
        <row r="259">
          <cell r="C259" t="str">
            <v>A-273</v>
          </cell>
          <cell r="D259" t="str">
            <v>A-273-B</v>
          </cell>
          <cell r="F259" t="str">
            <v>J-129</v>
          </cell>
          <cell r="G259" t="str">
            <v>J-129B</v>
          </cell>
          <cell r="H259" t="str">
            <v>B</v>
          </cell>
          <cell r="J259" t="str">
            <v>SW</v>
          </cell>
        </row>
        <row r="260">
          <cell r="C260" t="str">
            <v>A-273</v>
          </cell>
          <cell r="D260" t="str">
            <v>A-273-C</v>
          </cell>
          <cell r="F260" t="str">
            <v>J-129</v>
          </cell>
          <cell r="G260" t="str">
            <v>J-129C</v>
          </cell>
          <cell r="H260" t="str">
            <v>C</v>
          </cell>
          <cell r="J260" t="str">
            <v>SW</v>
          </cell>
        </row>
        <row r="261">
          <cell r="C261" t="str">
            <v>A-273</v>
          </cell>
          <cell r="D261" t="str">
            <v>A-273-D</v>
          </cell>
          <cell r="F261" t="str">
            <v>J-129</v>
          </cell>
          <cell r="G261" t="str">
            <v>J-129D</v>
          </cell>
          <cell r="H261" t="str">
            <v>D</v>
          </cell>
          <cell r="J261" t="str">
            <v>SW</v>
          </cell>
        </row>
        <row r="262">
          <cell r="B262" t="str">
            <v>A</v>
          </cell>
          <cell r="C262" t="str">
            <v>A-274</v>
          </cell>
          <cell r="D262" t="str">
            <v>A-274-A</v>
          </cell>
          <cell r="E262" t="str">
            <v>Jade</v>
          </cell>
          <cell r="F262" t="str">
            <v>J-133</v>
          </cell>
          <cell r="G262" t="str">
            <v>J-133A</v>
          </cell>
          <cell r="H262" t="str">
            <v>A</v>
          </cell>
          <cell r="I262" t="str">
            <v>Retained</v>
          </cell>
          <cell r="J262" t="str">
            <v>SW</v>
          </cell>
          <cell r="K262" t="str">
            <v>Frozen</v>
          </cell>
          <cell r="L262" t="str">
            <v>Released</v>
          </cell>
          <cell r="M262">
            <v>15.3</v>
          </cell>
          <cell r="N262">
            <v>8.5</v>
          </cell>
          <cell r="O262">
            <v>130.05000000000001</v>
          </cell>
        </row>
        <row r="263">
          <cell r="C263" t="str">
            <v>A-274</v>
          </cell>
          <cell r="D263" t="str">
            <v>A-274-B</v>
          </cell>
          <cell r="F263" t="str">
            <v>J-133</v>
          </cell>
          <cell r="G263" t="str">
            <v>J-133B</v>
          </cell>
          <cell r="H263" t="str">
            <v>B</v>
          </cell>
          <cell r="J263" t="str">
            <v>SW</v>
          </cell>
        </row>
        <row r="264">
          <cell r="C264" t="str">
            <v>A-274</v>
          </cell>
          <cell r="D264" t="str">
            <v>A-274-C</v>
          </cell>
          <cell r="F264" t="str">
            <v>J-133</v>
          </cell>
          <cell r="G264" t="str">
            <v>J-133C</v>
          </cell>
          <cell r="H264" t="str">
            <v>C</v>
          </cell>
          <cell r="J264" t="str">
            <v>SW</v>
          </cell>
        </row>
        <row r="265">
          <cell r="C265" t="str">
            <v>A-274</v>
          </cell>
          <cell r="D265" t="str">
            <v>A-274-D</v>
          </cell>
          <cell r="F265" t="str">
            <v>J-133</v>
          </cell>
          <cell r="G265" t="str">
            <v>J-133D</v>
          </cell>
          <cell r="H265" t="str">
            <v>D</v>
          </cell>
          <cell r="J265" t="str">
            <v>SW</v>
          </cell>
        </row>
        <row r="266">
          <cell r="B266" t="str">
            <v>A</v>
          </cell>
          <cell r="C266" t="str">
            <v>A-275</v>
          </cell>
          <cell r="D266" t="str">
            <v>A-275-A</v>
          </cell>
          <cell r="E266" t="str">
            <v>Jade</v>
          </cell>
          <cell r="F266" t="str">
            <v>J-132</v>
          </cell>
          <cell r="G266" t="str">
            <v>J-132A</v>
          </cell>
          <cell r="H266" t="str">
            <v>A</v>
          </cell>
          <cell r="I266" t="str">
            <v>Retained</v>
          </cell>
          <cell r="J266" t="str">
            <v>SW</v>
          </cell>
          <cell r="K266" t="str">
            <v>Frozen</v>
          </cell>
          <cell r="L266" t="str">
            <v>Released</v>
          </cell>
          <cell r="M266">
            <v>15.3</v>
          </cell>
          <cell r="N266">
            <v>8.5</v>
          </cell>
          <cell r="O266">
            <v>130.05000000000001</v>
          </cell>
        </row>
        <row r="267">
          <cell r="C267" t="str">
            <v>A-275</v>
          </cell>
          <cell r="D267" t="str">
            <v>A-275-B</v>
          </cell>
          <cell r="F267" t="str">
            <v>J-132</v>
          </cell>
          <cell r="G267" t="str">
            <v>J-132B</v>
          </cell>
          <cell r="H267" t="str">
            <v>B</v>
          </cell>
          <cell r="J267" t="str">
            <v>SW</v>
          </cell>
        </row>
        <row r="268">
          <cell r="C268" t="str">
            <v>A-275</v>
          </cell>
          <cell r="D268" t="str">
            <v>A-275-C</v>
          </cell>
          <cell r="F268" t="str">
            <v>J-132</v>
          </cell>
          <cell r="G268" t="str">
            <v>J-132C</v>
          </cell>
          <cell r="H268" t="str">
            <v>C</v>
          </cell>
          <cell r="J268" t="str">
            <v>SW</v>
          </cell>
        </row>
        <row r="269">
          <cell r="C269" t="str">
            <v>A-275</v>
          </cell>
          <cell r="D269" t="str">
            <v>A-275-D</v>
          </cell>
          <cell r="F269" t="str">
            <v>J-132</v>
          </cell>
          <cell r="G269" t="str">
            <v>J-132D</v>
          </cell>
          <cell r="H269" t="str">
            <v>D</v>
          </cell>
          <cell r="J269" t="str">
            <v>SW</v>
          </cell>
        </row>
        <row r="270">
          <cell r="B270" t="str">
            <v>A</v>
          </cell>
          <cell r="C270" t="str">
            <v>A-276</v>
          </cell>
          <cell r="D270" t="str">
            <v>A-276-A</v>
          </cell>
          <cell r="E270" t="str">
            <v>Jade</v>
          </cell>
          <cell r="F270" t="str">
            <v>J-131</v>
          </cell>
          <cell r="G270" t="str">
            <v>J-131A</v>
          </cell>
          <cell r="H270" t="str">
            <v>A</v>
          </cell>
          <cell r="I270" t="str">
            <v>Retained</v>
          </cell>
          <cell r="J270" t="str">
            <v>SW</v>
          </cell>
          <cell r="K270" t="str">
            <v>Frozen</v>
          </cell>
          <cell r="L270" t="str">
            <v>Released</v>
          </cell>
          <cell r="M270">
            <v>15.3</v>
          </cell>
          <cell r="N270">
            <v>8.5</v>
          </cell>
          <cell r="O270">
            <v>130.05000000000001</v>
          </cell>
        </row>
        <row r="271">
          <cell r="C271" t="str">
            <v>A-276</v>
          </cell>
          <cell r="D271" t="str">
            <v>A-276-B</v>
          </cell>
          <cell r="F271" t="str">
            <v>J-131</v>
          </cell>
          <cell r="G271" t="str">
            <v>J-131B</v>
          </cell>
          <cell r="H271" t="str">
            <v>B</v>
          </cell>
          <cell r="J271" t="str">
            <v>SW</v>
          </cell>
        </row>
        <row r="272">
          <cell r="C272" t="str">
            <v>A-276</v>
          </cell>
          <cell r="D272" t="str">
            <v>A-276-C</v>
          </cell>
          <cell r="F272" t="str">
            <v>J-131</v>
          </cell>
          <cell r="G272" t="str">
            <v>J-131C</v>
          </cell>
          <cell r="H272" t="str">
            <v>C</v>
          </cell>
          <cell r="J272" t="str">
            <v>SW</v>
          </cell>
        </row>
        <row r="273">
          <cell r="C273" t="str">
            <v>A-276</v>
          </cell>
          <cell r="D273" t="str">
            <v>A-276-D</v>
          </cell>
          <cell r="F273" t="str">
            <v>J-131</v>
          </cell>
          <cell r="G273" t="str">
            <v>J-131D</v>
          </cell>
          <cell r="H273" t="str">
            <v>D</v>
          </cell>
          <cell r="J273" t="str">
            <v>SW</v>
          </cell>
        </row>
        <row r="274">
          <cell r="B274" t="str">
            <v>A</v>
          </cell>
          <cell r="C274" t="str">
            <v>A-277</v>
          </cell>
          <cell r="D274" t="str">
            <v>A-277-A</v>
          </cell>
          <cell r="E274" t="str">
            <v>Jade</v>
          </cell>
          <cell r="F274" t="str">
            <v>J-135</v>
          </cell>
          <cell r="G274" t="str">
            <v>J-135A</v>
          </cell>
          <cell r="H274" t="str">
            <v>A</v>
          </cell>
          <cell r="I274" t="str">
            <v>Retained</v>
          </cell>
          <cell r="J274" t="str">
            <v>SW</v>
          </cell>
          <cell r="K274" t="str">
            <v>Frozen</v>
          </cell>
          <cell r="L274" t="str">
            <v>Released</v>
          </cell>
          <cell r="M274">
            <v>15.3</v>
          </cell>
          <cell r="N274">
            <v>8.5</v>
          </cell>
          <cell r="O274">
            <v>130.05000000000001</v>
          </cell>
        </row>
        <row r="275">
          <cell r="C275" t="str">
            <v>A-277</v>
          </cell>
          <cell r="D275" t="str">
            <v>A-277-B</v>
          </cell>
          <cell r="F275" t="str">
            <v>J-135</v>
          </cell>
          <cell r="G275" t="str">
            <v>J-135B</v>
          </cell>
          <cell r="H275" t="str">
            <v>B</v>
          </cell>
          <cell r="J275" t="str">
            <v>SW</v>
          </cell>
        </row>
        <row r="276">
          <cell r="C276" t="str">
            <v>A-277</v>
          </cell>
          <cell r="D276" t="str">
            <v>A-277-C</v>
          </cell>
          <cell r="F276" t="str">
            <v>J-135</v>
          </cell>
          <cell r="G276" t="str">
            <v>J-135C</v>
          </cell>
          <cell r="H276" t="str">
            <v>C</v>
          </cell>
          <cell r="J276" t="str">
            <v>SW</v>
          </cell>
        </row>
        <row r="277">
          <cell r="C277" t="str">
            <v>A-277</v>
          </cell>
          <cell r="D277" t="str">
            <v>A-277-D</v>
          </cell>
          <cell r="F277" t="str">
            <v>J-135</v>
          </cell>
          <cell r="G277" t="str">
            <v>J-135D</v>
          </cell>
          <cell r="H277" t="str">
            <v>D</v>
          </cell>
          <cell r="J277" t="str">
            <v>SW</v>
          </cell>
        </row>
        <row r="278">
          <cell r="B278" t="str">
            <v>A</v>
          </cell>
          <cell r="C278" t="str">
            <v>A-278</v>
          </cell>
          <cell r="D278" t="str">
            <v>A-278-A</v>
          </cell>
          <cell r="E278" t="str">
            <v>Jade</v>
          </cell>
          <cell r="F278" t="str">
            <v>J-136</v>
          </cell>
          <cell r="G278" t="str">
            <v>J-136A</v>
          </cell>
          <cell r="H278" t="str">
            <v>A</v>
          </cell>
          <cell r="I278" t="str">
            <v>Retained</v>
          </cell>
          <cell r="J278" t="str">
            <v>SW</v>
          </cell>
          <cell r="K278" t="str">
            <v>Frozen</v>
          </cell>
          <cell r="L278" t="str">
            <v>Released</v>
          </cell>
          <cell r="M278">
            <v>15.3</v>
          </cell>
          <cell r="N278">
            <v>8.5</v>
          </cell>
          <cell r="O278">
            <v>130.05000000000001</v>
          </cell>
        </row>
        <row r="279">
          <cell r="C279" t="str">
            <v>A-278</v>
          </cell>
          <cell r="D279" t="str">
            <v>A-278-B</v>
          </cell>
          <cell r="F279" t="str">
            <v>J-136</v>
          </cell>
          <cell r="G279" t="str">
            <v>J-136B</v>
          </cell>
          <cell r="H279" t="str">
            <v>B</v>
          </cell>
          <cell r="J279" t="str">
            <v>SW</v>
          </cell>
        </row>
        <row r="280">
          <cell r="C280" t="str">
            <v>A-278</v>
          </cell>
          <cell r="D280" t="str">
            <v>A-278-C</v>
          </cell>
          <cell r="F280" t="str">
            <v>J-136</v>
          </cell>
          <cell r="G280" t="str">
            <v>J-136C</v>
          </cell>
          <cell r="H280" t="str">
            <v>C</v>
          </cell>
          <cell r="J280" t="str">
            <v>SW</v>
          </cell>
        </row>
        <row r="281">
          <cell r="C281" t="str">
            <v>A-278</v>
          </cell>
          <cell r="D281" t="str">
            <v>A-278-D</v>
          </cell>
          <cell r="F281" t="str">
            <v>J-136</v>
          </cell>
          <cell r="G281" t="str">
            <v>J-136D</v>
          </cell>
          <cell r="H281" t="str">
            <v>D</v>
          </cell>
          <cell r="J281" t="str">
            <v>SW</v>
          </cell>
        </row>
        <row r="282">
          <cell r="B282" t="str">
            <v>A</v>
          </cell>
          <cell r="C282" t="str">
            <v>A-279</v>
          </cell>
          <cell r="D282" t="str">
            <v>A-279-A</v>
          </cell>
          <cell r="E282" t="str">
            <v>Jade</v>
          </cell>
          <cell r="F282" t="str">
            <v>J-137</v>
          </cell>
          <cell r="G282" t="str">
            <v>J-137A</v>
          </cell>
          <cell r="H282" t="str">
            <v>A</v>
          </cell>
          <cell r="I282" t="str">
            <v>Retained</v>
          </cell>
          <cell r="J282" t="str">
            <v>SW</v>
          </cell>
          <cell r="K282" t="str">
            <v>Frozen</v>
          </cell>
          <cell r="L282" t="str">
            <v>Released</v>
          </cell>
          <cell r="M282">
            <v>15.3</v>
          </cell>
          <cell r="N282">
            <v>8.5</v>
          </cell>
          <cell r="O282">
            <v>130.05000000000001</v>
          </cell>
        </row>
        <row r="283">
          <cell r="C283" t="str">
            <v>A-279</v>
          </cell>
          <cell r="D283" t="str">
            <v>A-279-B</v>
          </cell>
          <cell r="F283" t="str">
            <v>J-137</v>
          </cell>
          <cell r="G283" t="str">
            <v>J-137B</v>
          </cell>
          <cell r="H283" t="str">
            <v>B</v>
          </cell>
          <cell r="J283" t="str">
            <v>SW</v>
          </cell>
        </row>
        <row r="284">
          <cell r="C284" t="str">
            <v>A-279</v>
          </cell>
          <cell r="D284" t="str">
            <v>A-279-C</v>
          </cell>
          <cell r="F284" t="str">
            <v>J-137</v>
          </cell>
          <cell r="G284" t="str">
            <v>J-137C</v>
          </cell>
          <cell r="H284" t="str">
            <v>C</v>
          </cell>
          <cell r="J284" t="str">
            <v>SW</v>
          </cell>
        </row>
        <row r="285">
          <cell r="C285" t="str">
            <v>A-279</v>
          </cell>
          <cell r="D285" t="str">
            <v>A-279-D</v>
          </cell>
          <cell r="F285" t="str">
            <v>J-137</v>
          </cell>
          <cell r="G285" t="str">
            <v>J-137D</v>
          </cell>
          <cell r="H285" t="str">
            <v>D</v>
          </cell>
          <cell r="J285" t="str">
            <v>SW</v>
          </cell>
        </row>
        <row r="286">
          <cell r="B286" t="str">
            <v>A</v>
          </cell>
          <cell r="C286" t="str">
            <v>A-280</v>
          </cell>
          <cell r="D286" t="str">
            <v>A-280-A</v>
          </cell>
          <cell r="E286" t="str">
            <v>Jade</v>
          </cell>
          <cell r="F286" t="str">
            <v>J-44</v>
          </cell>
          <cell r="G286" t="str">
            <v>J-44A</v>
          </cell>
          <cell r="H286" t="str">
            <v>A</v>
          </cell>
          <cell r="I286" t="str">
            <v>Retained</v>
          </cell>
          <cell r="J286" t="str">
            <v>SW</v>
          </cell>
          <cell r="K286" t="str">
            <v>Frozen</v>
          </cell>
          <cell r="L286" t="str">
            <v>Frozen</v>
          </cell>
          <cell r="M286">
            <v>15.3</v>
          </cell>
          <cell r="N286">
            <v>8.5</v>
          </cell>
          <cell r="O286">
            <v>130.05000000000001</v>
          </cell>
        </row>
        <row r="287">
          <cell r="C287" t="str">
            <v>A-280</v>
          </cell>
          <cell r="D287" t="str">
            <v>A-280-B</v>
          </cell>
          <cell r="F287" t="str">
            <v>J-44</v>
          </cell>
          <cell r="G287" t="str">
            <v>J-44B</v>
          </cell>
          <cell r="H287" t="str">
            <v>B</v>
          </cell>
          <cell r="J287" t="str">
            <v>SW</v>
          </cell>
        </row>
        <row r="288">
          <cell r="C288" t="str">
            <v>A-280</v>
          </cell>
          <cell r="D288" t="str">
            <v>A-280-C</v>
          </cell>
          <cell r="F288" t="str">
            <v>J-44</v>
          </cell>
          <cell r="G288" t="str">
            <v>J-44C</v>
          </cell>
          <cell r="H288" t="str">
            <v>C</v>
          </cell>
          <cell r="J288" t="str">
            <v>SW</v>
          </cell>
        </row>
        <row r="289">
          <cell r="C289" t="str">
            <v>A-280</v>
          </cell>
          <cell r="D289" t="str">
            <v>A-280-D</v>
          </cell>
          <cell r="F289" t="str">
            <v>J-44</v>
          </cell>
          <cell r="G289" t="str">
            <v>J-44D</v>
          </cell>
          <cell r="H289" t="str">
            <v>D</v>
          </cell>
          <cell r="J289" t="str">
            <v>SW</v>
          </cell>
        </row>
        <row r="290">
          <cell r="B290" t="str">
            <v>A</v>
          </cell>
          <cell r="C290" t="str">
            <v>A-281</v>
          </cell>
          <cell r="D290" t="str">
            <v>A-281-A</v>
          </cell>
          <cell r="E290" t="str">
            <v>Jade</v>
          </cell>
          <cell r="F290" t="str">
            <v>J-43</v>
          </cell>
          <cell r="G290" t="str">
            <v>J-43A</v>
          </cell>
          <cell r="H290" t="str">
            <v>A</v>
          </cell>
          <cell r="I290" t="str">
            <v>Retained</v>
          </cell>
          <cell r="J290" t="str">
            <v>SW</v>
          </cell>
          <cell r="K290" t="str">
            <v>Frozen</v>
          </cell>
          <cell r="L290" t="str">
            <v>Frozen</v>
          </cell>
          <cell r="M290">
            <v>15.3</v>
          </cell>
          <cell r="N290">
            <v>8.5</v>
          </cell>
          <cell r="O290">
            <v>130.05000000000001</v>
          </cell>
        </row>
        <row r="291">
          <cell r="C291" t="str">
            <v>A-281</v>
          </cell>
          <cell r="D291" t="str">
            <v>A-281-B</v>
          </cell>
          <cell r="F291" t="str">
            <v>J-43</v>
          </cell>
          <cell r="G291" t="str">
            <v>J-43B</v>
          </cell>
          <cell r="H291" t="str">
            <v>B</v>
          </cell>
          <cell r="J291" t="str">
            <v>SW</v>
          </cell>
        </row>
        <row r="292">
          <cell r="C292" t="str">
            <v>A-281</v>
          </cell>
          <cell r="D292" t="str">
            <v>A-281-C</v>
          </cell>
          <cell r="F292" t="str">
            <v>J-43</v>
          </cell>
          <cell r="G292" t="str">
            <v>J-43C</v>
          </cell>
          <cell r="H292" t="str">
            <v>C</v>
          </cell>
          <cell r="J292" t="str">
            <v>SW</v>
          </cell>
        </row>
        <row r="293">
          <cell r="C293" t="str">
            <v>A-281</v>
          </cell>
          <cell r="D293" t="str">
            <v>A-281-D</v>
          </cell>
          <cell r="F293" t="str">
            <v>J-43</v>
          </cell>
          <cell r="G293" t="str">
            <v>J-43D</v>
          </cell>
          <cell r="H293" t="str">
            <v>D</v>
          </cell>
          <cell r="J293" t="str">
            <v>SW</v>
          </cell>
        </row>
        <row r="294">
          <cell r="B294" t="str">
            <v>A</v>
          </cell>
          <cell r="C294" t="str">
            <v>A-282</v>
          </cell>
          <cell r="D294" t="str">
            <v>A-282-A</v>
          </cell>
          <cell r="E294" t="str">
            <v>Jade</v>
          </cell>
          <cell r="F294" t="str">
            <v>J-42</v>
          </cell>
          <cell r="G294" t="str">
            <v>J-42A</v>
          </cell>
          <cell r="H294" t="str">
            <v>A</v>
          </cell>
          <cell r="I294" t="str">
            <v>Retained</v>
          </cell>
          <cell r="J294" t="str">
            <v>SW</v>
          </cell>
          <cell r="K294" t="str">
            <v>Frozen</v>
          </cell>
          <cell r="L294" t="str">
            <v>Frozen</v>
          </cell>
          <cell r="M294">
            <v>15.3</v>
          </cell>
          <cell r="N294">
            <v>8.5</v>
          </cell>
          <cell r="O294">
            <v>130.05000000000001</v>
          </cell>
        </row>
        <row r="295">
          <cell r="C295" t="str">
            <v>A-282</v>
          </cell>
          <cell r="D295" t="str">
            <v>A-282-B</v>
          </cell>
          <cell r="F295" t="str">
            <v>J-42</v>
          </cell>
          <cell r="G295" t="str">
            <v>J-42B</v>
          </cell>
          <cell r="H295" t="str">
            <v>B</v>
          </cell>
          <cell r="J295" t="str">
            <v>SW</v>
          </cell>
        </row>
        <row r="296">
          <cell r="C296" t="str">
            <v>A-282</v>
          </cell>
          <cell r="D296" t="str">
            <v>A-282-C</v>
          </cell>
          <cell r="F296" t="str">
            <v>J-42</v>
          </cell>
          <cell r="G296" t="str">
            <v>J-42C</v>
          </cell>
          <cell r="H296" t="str">
            <v>C</v>
          </cell>
          <cell r="J296" t="str">
            <v>SW</v>
          </cell>
        </row>
        <row r="297">
          <cell r="C297" t="str">
            <v>A-282</v>
          </cell>
          <cell r="D297" t="str">
            <v>A-282-D</v>
          </cell>
          <cell r="F297" t="str">
            <v>J-42</v>
          </cell>
          <cell r="G297" t="str">
            <v>J-42D</v>
          </cell>
          <cell r="H297" t="str">
            <v>D</v>
          </cell>
          <cell r="J297" t="str">
            <v>SW</v>
          </cell>
        </row>
        <row r="298">
          <cell r="B298" t="str">
            <v>A</v>
          </cell>
          <cell r="C298" t="str">
            <v>A-283</v>
          </cell>
          <cell r="D298" t="str">
            <v>A-283-A</v>
          </cell>
          <cell r="E298" t="str">
            <v>Jade</v>
          </cell>
          <cell r="F298" t="str">
            <v>J-41</v>
          </cell>
          <cell r="G298" t="str">
            <v>J-41A</v>
          </cell>
          <cell r="H298" t="str">
            <v>A</v>
          </cell>
          <cell r="I298" t="str">
            <v>Retained</v>
          </cell>
          <cell r="J298" t="str">
            <v>SW</v>
          </cell>
          <cell r="K298" t="str">
            <v>Frozen</v>
          </cell>
          <cell r="L298" t="str">
            <v>Frozen</v>
          </cell>
          <cell r="M298">
            <v>15.3</v>
          </cell>
          <cell r="N298">
            <v>8.5</v>
          </cell>
          <cell r="O298">
            <v>130.05000000000001</v>
          </cell>
        </row>
        <row r="299">
          <cell r="C299" t="str">
            <v>A-283</v>
          </cell>
          <cell r="D299" t="str">
            <v>A-283-B</v>
          </cell>
          <cell r="F299" t="str">
            <v>J-41</v>
          </cell>
          <cell r="G299" t="str">
            <v>J-41B</v>
          </cell>
          <cell r="H299" t="str">
            <v>B</v>
          </cell>
          <cell r="J299" t="str">
            <v>SW</v>
          </cell>
        </row>
        <row r="300">
          <cell r="C300" t="str">
            <v>A-283</v>
          </cell>
          <cell r="D300" t="str">
            <v>A-283-C</v>
          </cell>
          <cell r="F300" t="str">
            <v>J-41</v>
          </cell>
          <cell r="G300" t="str">
            <v>J-41C</v>
          </cell>
          <cell r="H300" t="str">
            <v>C</v>
          </cell>
          <cell r="J300" t="str">
            <v>SW</v>
          </cell>
        </row>
        <row r="301">
          <cell r="C301" t="str">
            <v>A-283</v>
          </cell>
          <cell r="D301" t="str">
            <v>A-283-D</v>
          </cell>
          <cell r="F301" t="str">
            <v>J-41</v>
          </cell>
          <cell r="G301" t="str">
            <v>J-41D</v>
          </cell>
          <cell r="H301" t="str">
            <v>D</v>
          </cell>
          <cell r="J301" t="str">
            <v>SW</v>
          </cell>
        </row>
        <row r="302">
          <cell r="B302" t="str">
            <v>A</v>
          </cell>
          <cell r="C302" t="str">
            <v>A-284</v>
          </cell>
          <cell r="D302" t="str">
            <v>A-284-A</v>
          </cell>
          <cell r="E302" t="str">
            <v>Jade</v>
          </cell>
          <cell r="F302" t="str">
            <v>J-40</v>
          </cell>
          <cell r="G302" t="str">
            <v>J-40A</v>
          </cell>
          <cell r="H302" t="str">
            <v>A</v>
          </cell>
          <cell r="I302" t="str">
            <v>Retained</v>
          </cell>
          <cell r="J302" t="str">
            <v>SW</v>
          </cell>
          <cell r="K302" t="str">
            <v>Frozen</v>
          </cell>
          <cell r="L302" t="str">
            <v>Frozen</v>
          </cell>
          <cell r="M302">
            <v>15.3</v>
          </cell>
          <cell r="N302">
            <v>8.5</v>
          </cell>
          <cell r="O302">
            <v>130.05000000000001</v>
          </cell>
        </row>
        <row r="303">
          <cell r="C303" t="str">
            <v>A-284</v>
          </cell>
          <cell r="D303" t="str">
            <v>A-284-B</v>
          </cell>
          <cell r="F303" t="str">
            <v>J-40</v>
          </cell>
          <cell r="G303" t="str">
            <v>J-40B</v>
          </cell>
          <cell r="H303" t="str">
            <v>B</v>
          </cell>
          <cell r="J303" t="str">
            <v>SW</v>
          </cell>
        </row>
        <row r="304">
          <cell r="C304" t="str">
            <v>A-284</v>
          </cell>
          <cell r="D304" t="str">
            <v>A-284-C</v>
          </cell>
          <cell r="F304" t="str">
            <v>J-40</v>
          </cell>
          <cell r="G304" t="str">
            <v>J-40C</v>
          </cell>
          <cell r="H304" t="str">
            <v>C</v>
          </cell>
          <cell r="J304" t="str">
            <v>SW</v>
          </cell>
        </row>
        <row r="305">
          <cell r="C305" t="str">
            <v>A-284</v>
          </cell>
          <cell r="D305" t="str">
            <v>A-284-D</v>
          </cell>
          <cell r="F305" t="str">
            <v>J-40</v>
          </cell>
          <cell r="G305" t="str">
            <v>J-40D</v>
          </cell>
          <cell r="H305" t="str">
            <v>D</v>
          </cell>
          <cell r="J305" t="str">
            <v>SW</v>
          </cell>
        </row>
        <row r="306">
          <cell r="B306" t="str">
            <v>A</v>
          </cell>
          <cell r="C306" t="str">
            <v>A-285</v>
          </cell>
          <cell r="D306" t="str">
            <v>A-285-A</v>
          </cell>
          <cell r="E306" t="str">
            <v>Jade</v>
          </cell>
          <cell r="F306" t="str">
            <v>J-39</v>
          </cell>
          <cell r="G306" t="str">
            <v>J-39A</v>
          </cell>
          <cell r="H306" t="str">
            <v>A</v>
          </cell>
          <cell r="I306" t="str">
            <v>Retained</v>
          </cell>
          <cell r="J306" t="str">
            <v>SW</v>
          </cell>
          <cell r="K306" t="str">
            <v>Frozen</v>
          </cell>
          <cell r="L306" t="str">
            <v>Frozen</v>
          </cell>
          <cell r="M306">
            <v>15.3</v>
          </cell>
          <cell r="N306">
            <v>8.5</v>
          </cell>
          <cell r="O306">
            <v>130.05000000000001</v>
          </cell>
        </row>
        <row r="307">
          <cell r="C307" t="str">
            <v>A-285</v>
          </cell>
          <cell r="D307" t="str">
            <v>A-285-B</v>
          </cell>
          <cell r="F307" t="str">
            <v>J-39</v>
          </cell>
          <cell r="G307" t="str">
            <v>J-39B</v>
          </cell>
          <cell r="H307" t="str">
            <v>B</v>
          </cell>
          <cell r="J307" t="str">
            <v>SW</v>
          </cell>
        </row>
        <row r="308">
          <cell r="C308" t="str">
            <v>A-285</v>
          </cell>
          <cell r="D308" t="str">
            <v>A-285-C</v>
          </cell>
          <cell r="F308" t="str">
            <v>J-39</v>
          </cell>
          <cell r="G308" t="str">
            <v>J-39C</v>
          </cell>
          <cell r="H308" t="str">
            <v>C</v>
          </cell>
          <cell r="J308" t="str">
            <v>SW</v>
          </cell>
        </row>
        <row r="309">
          <cell r="C309" t="str">
            <v>A-285</v>
          </cell>
          <cell r="D309" t="str">
            <v>A-285-D</v>
          </cell>
          <cell r="F309" t="str">
            <v>J-39</v>
          </cell>
          <cell r="G309" t="str">
            <v>J-39D</v>
          </cell>
          <cell r="H309" t="str">
            <v>D</v>
          </cell>
          <cell r="J309" t="str">
            <v>SW</v>
          </cell>
        </row>
        <row r="310">
          <cell r="B310" t="str">
            <v>A</v>
          </cell>
          <cell r="C310" t="str">
            <v>A-286</v>
          </cell>
          <cell r="D310" t="str">
            <v>A-286-A</v>
          </cell>
          <cell r="E310" t="str">
            <v>Jade</v>
          </cell>
          <cell r="F310" t="str">
            <v>J-38</v>
          </cell>
          <cell r="G310" t="str">
            <v>J-38A</v>
          </cell>
          <cell r="H310" t="str">
            <v>A</v>
          </cell>
          <cell r="I310" t="str">
            <v>Retained</v>
          </cell>
          <cell r="J310" t="str">
            <v>SW</v>
          </cell>
          <cell r="K310" t="str">
            <v>Frozen</v>
          </cell>
          <cell r="L310" t="str">
            <v>Frozen</v>
          </cell>
          <cell r="M310">
            <v>15.3</v>
          </cell>
          <cell r="N310">
            <v>8.5</v>
          </cell>
          <cell r="O310">
            <v>130.05000000000001</v>
          </cell>
        </row>
        <row r="311">
          <cell r="C311" t="str">
            <v>A-286</v>
          </cell>
          <cell r="D311" t="str">
            <v>A-286-B</v>
          </cell>
          <cell r="F311" t="str">
            <v>J-38</v>
          </cell>
          <cell r="G311" t="str">
            <v>J-38B</v>
          </cell>
          <cell r="H311" t="str">
            <v>B</v>
          </cell>
          <cell r="J311" t="str">
            <v>SW</v>
          </cell>
        </row>
        <row r="312">
          <cell r="C312" t="str">
            <v>A-286</v>
          </cell>
          <cell r="D312" t="str">
            <v>A-286-C</v>
          </cell>
          <cell r="F312" t="str">
            <v>J-38</v>
          </cell>
          <cell r="G312" t="str">
            <v>J-38C</v>
          </cell>
          <cell r="H312" t="str">
            <v>C</v>
          </cell>
          <cell r="J312" t="str">
            <v>SW</v>
          </cell>
        </row>
        <row r="313">
          <cell r="C313" t="str">
            <v>A-286</v>
          </cell>
          <cell r="D313" t="str">
            <v>A-286-D</v>
          </cell>
          <cell r="F313" t="str">
            <v>J-38</v>
          </cell>
          <cell r="G313" t="str">
            <v>J-38D</v>
          </cell>
          <cell r="H313" t="str">
            <v>D</v>
          </cell>
          <cell r="J313" t="str">
            <v>SW</v>
          </cell>
        </row>
        <row r="314">
          <cell r="B314" t="str">
            <v>A</v>
          </cell>
          <cell r="C314" t="str">
            <v>A-287</v>
          </cell>
          <cell r="D314" t="str">
            <v>A-287-A</v>
          </cell>
          <cell r="E314" t="str">
            <v>Jade</v>
          </cell>
          <cell r="F314" t="str">
            <v>J-37</v>
          </cell>
          <cell r="G314" t="str">
            <v>J-37A</v>
          </cell>
          <cell r="H314" t="str">
            <v>A</v>
          </cell>
          <cell r="I314" t="str">
            <v>Retained</v>
          </cell>
          <cell r="J314" t="str">
            <v>SW</v>
          </cell>
          <cell r="K314" t="str">
            <v>Frozen</v>
          </cell>
          <cell r="L314" t="str">
            <v>Frozen</v>
          </cell>
          <cell r="M314">
            <v>15.3</v>
          </cell>
          <cell r="N314">
            <v>8.5</v>
          </cell>
          <cell r="O314">
            <v>130.05000000000001</v>
          </cell>
        </row>
        <row r="315">
          <cell r="C315" t="str">
            <v>A-287</v>
          </cell>
          <cell r="D315" t="str">
            <v>A-287-B</v>
          </cell>
          <cell r="F315" t="str">
            <v>J-37</v>
          </cell>
          <cell r="G315" t="str">
            <v>J-37B</v>
          </cell>
          <cell r="H315" t="str">
            <v>B</v>
          </cell>
          <cell r="J315" t="str">
            <v>SW</v>
          </cell>
        </row>
        <row r="316">
          <cell r="C316" t="str">
            <v>A-287</v>
          </cell>
          <cell r="D316" t="str">
            <v>A-287-C</v>
          </cell>
          <cell r="F316" t="str">
            <v>J-37</v>
          </cell>
          <cell r="G316" t="str">
            <v>J-37C</v>
          </cell>
          <cell r="H316" t="str">
            <v>C</v>
          </cell>
          <cell r="J316" t="str">
            <v>SW</v>
          </cell>
        </row>
        <row r="317">
          <cell r="C317" t="str">
            <v>A-287</v>
          </cell>
          <cell r="D317" t="str">
            <v>A-287-D</v>
          </cell>
          <cell r="F317" t="str">
            <v>J-37</v>
          </cell>
          <cell r="G317" t="str">
            <v>J-37D</v>
          </cell>
          <cell r="H317" t="str">
            <v>D</v>
          </cell>
          <cell r="J317" t="str">
            <v>SW</v>
          </cell>
        </row>
        <row r="318">
          <cell r="B318" t="str">
            <v>A</v>
          </cell>
          <cell r="C318" t="str">
            <v>A-288</v>
          </cell>
          <cell r="D318" t="str">
            <v>A-288-A</v>
          </cell>
          <cell r="E318" t="str">
            <v>Jade</v>
          </cell>
          <cell r="F318" t="str">
            <v>J-36</v>
          </cell>
          <cell r="G318" t="str">
            <v>J-36A</v>
          </cell>
          <cell r="H318" t="str">
            <v>A</v>
          </cell>
          <cell r="I318" t="str">
            <v>Retained</v>
          </cell>
          <cell r="J318" t="str">
            <v>SW</v>
          </cell>
          <cell r="K318" t="str">
            <v>Frozen</v>
          </cell>
          <cell r="L318" t="str">
            <v>Frozen</v>
          </cell>
          <cell r="M318">
            <v>15.3</v>
          </cell>
          <cell r="N318">
            <v>8.5</v>
          </cell>
          <cell r="O318">
            <v>130.05000000000001</v>
          </cell>
        </row>
        <row r="319">
          <cell r="C319" t="str">
            <v>A-288</v>
          </cell>
          <cell r="D319" t="str">
            <v>A-288-B</v>
          </cell>
          <cell r="F319" t="str">
            <v>J-36</v>
          </cell>
          <cell r="G319" t="str">
            <v>J-36B</v>
          </cell>
          <cell r="H319" t="str">
            <v>B</v>
          </cell>
          <cell r="J319" t="str">
            <v>SW</v>
          </cell>
        </row>
        <row r="320">
          <cell r="C320" t="str">
            <v>A-288</v>
          </cell>
          <cell r="D320" t="str">
            <v>A-288-C</v>
          </cell>
          <cell r="F320" t="str">
            <v>J-36</v>
          </cell>
          <cell r="G320" t="str">
            <v>J-36C</v>
          </cell>
          <cell r="H320" t="str">
            <v>C</v>
          </cell>
          <cell r="J320" t="str">
            <v>SW</v>
          </cell>
        </row>
        <row r="321">
          <cell r="C321" t="str">
            <v>A-288</v>
          </cell>
          <cell r="D321" t="str">
            <v>A-288-D</v>
          </cell>
          <cell r="F321" t="str">
            <v>J-36</v>
          </cell>
          <cell r="G321" t="str">
            <v>J-36D</v>
          </cell>
          <cell r="H321" t="str">
            <v>D</v>
          </cell>
          <cell r="J321" t="str">
            <v>SW</v>
          </cell>
        </row>
        <row r="322">
          <cell r="B322" t="str">
            <v>A</v>
          </cell>
          <cell r="C322" t="str">
            <v>A-289</v>
          </cell>
          <cell r="D322" t="str">
            <v>A-289-A</v>
          </cell>
          <cell r="E322" t="str">
            <v>Jade</v>
          </cell>
          <cell r="F322" t="str">
            <v>J-35</v>
          </cell>
          <cell r="G322" t="str">
            <v>J-35A</v>
          </cell>
          <cell r="H322" t="str">
            <v>A</v>
          </cell>
          <cell r="I322" t="str">
            <v>Retained</v>
          </cell>
          <cell r="J322" t="str">
            <v>SW</v>
          </cell>
          <cell r="K322" t="str">
            <v>Frozen</v>
          </cell>
          <cell r="L322" t="str">
            <v>Frozen</v>
          </cell>
          <cell r="M322">
            <v>15.3</v>
          </cell>
          <cell r="N322">
            <v>8.5</v>
          </cell>
          <cell r="O322">
            <v>130.05000000000001</v>
          </cell>
        </row>
        <row r="323">
          <cell r="C323" t="str">
            <v>A-289</v>
          </cell>
          <cell r="D323" t="str">
            <v>A-289-B</v>
          </cell>
          <cell r="F323" t="str">
            <v>J-35</v>
          </cell>
          <cell r="G323" t="str">
            <v>J-35B</v>
          </cell>
          <cell r="H323" t="str">
            <v>B</v>
          </cell>
          <cell r="J323" t="str">
            <v>SW</v>
          </cell>
        </row>
        <row r="324">
          <cell r="C324" t="str">
            <v>A-289</v>
          </cell>
          <cell r="D324" t="str">
            <v>A-289-C</v>
          </cell>
          <cell r="F324" t="str">
            <v>J-35</v>
          </cell>
          <cell r="G324" t="str">
            <v>J-35C</v>
          </cell>
          <cell r="H324" t="str">
            <v>C</v>
          </cell>
          <cell r="J324" t="str">
            <v>SW</v>
          </cell>
        </row>
        <row r="325">
          <cell r="C325" t="str">
            <v>A-289</v>
          </cell>
          <cell r="D325" t="str">
            <v>A-289-D</v>
          </cell>
          <cell r="F325" t="str">
            <v>J-35</v>
          </cell>
          <cell r="G325" t="str">
            <v>J-35D</v>
          </cell>
          <cell r="H325" t="str">
            <v>D</v>
          </cell>
          <cell r="J325" t="str">
            <v>SW</v>
          </cell>
        </row>
        <row r="326">
          <cell r="B326" t="str">
            <v>A</v>
          </cell>
          <cell r="C326" t="str">
            <v>A-290</v>
          </cell>
          <cell r="D326" t="str">
            <v>A-290-A</v>
          </cell>
          <cell r="E326" t="str">
            <v>Jade</v>
          </cell>
          <cell r="F326" t="str">
            <v>J-34</v>
          </cell>
          <cell r="G326" t="str">
            <v>J-34A</v>
          </cell>
          <cell r="H326" t="str">
            <v>A</v>
          </cell>
          <cell r="I326" t="str">
            <v>Retained</v>
          </cell>
          <cell r="J326" t="str">
            <v>SW</v>
          </cell>
          <cell r="K326" t="str">
            <v>Released</v>
          </cell>
          <cell r="L326" t="str">
            <v>Frozen</v>
          </cell>
          <cell r="M326">
            <v>15.3</v>
          </cell>
          <cell r="N326">
            <v>8.5</v>
          </cell>
          <cell r="O326">
            <v>130.05000000000001</v>
          </cell>
        </row>
        <row r="327">
          <cell r="C327" t="str">
            <v>A-290</v>
          </cell>
          <cell r="D327" t="str">
            <v>A-290-B</v>
          </cell>
          <cell r="F327" t="str">
            <v>J-34</v>
          </cell>
          <cell r="G327" t="str">
            <v>J-34B</v>
          </cell>
          <cell r="H327" t="str">
            <v>B</v>
          </cell>
          <cell r="J327" t="str">
            <v>SW</v>
          </cell>
        </row>
        <row r="328">
          <cell r="C328" t="str">
            <v>A-290</v>
          </cell>
          <cell r="D328" t="str">
            <v>A-290-C</v>
          </cell>
          <cell r="F328" t="str">
            <v>J-34</v>
          </cell>
          <cell r="G328" t="str">
            <v>J-34C</v>
          </cell>
          <cell r="H328" t="str">
            <v>C</v>
          </cell>
          <cell r="J328" t="str">
            <v>SW</v>
          </cell>
        </row>
        <row r="329">
          <cell r="C329" t="str">
            <v>A-290</v>
          </cell>
          <cell r="D329" t="str">
            <v>A-290-D</v>
          </cell>
          <cell r="F329" t="str">
            <v>J-34</v>
          </cell>
          <cell r="G329" t="str">
            <v>J-34D</v>
          </cell>
          <cell r="H329" t="str">
            <v>D</v>
          </cell>
          <cell r="J329" t="str">
            <v>SW</v>
          </cell>
        </row>
        <row r="330">
          <cell r="B330" t="str">
            <v>A</v>
          </cell>
          <cell r="C330" t="str">
            <v>A-291</v>
          </cell>
          <cell r="D330" t="str">
            <v>A-291-A</v>
          </cell>
          <cell r="E330" t="str">
            <v>Jade</v>
          </cell>
          <cell r="F330" t="str">
            <v>J-33</v>
          </cell>
          <cell r="G330" t="str">
            <v>J-33A</v>
          </cell>
          <cell r="H330" t="str">
            <v>A</v>
          </cell>
          <cell r="I330" t="str">
            <v>Retained</v>
          </cell>
          <cell r="J330" t="str">
            <v>SW</v>
          </cell>
          <cell r="K330" t="str">
            <v>Released</v>
          </cell>
          <cell r="L330" t="str">
            <v>Frozen</v>
          </cell>
          <cell r="M330">
            <v>15.3</v>
          </cell>
          <cell r="N330">
            <v>8.5</v>
          </cell>
          <cell r="O330">
            <v>130.05000000000001</v>
          </cell>
        </row>
        <row r="331">
          <cell r="C331" t="str">
            <v>A-291</v>
          </cell>
          <cell r="D331" t="str">
            <v>A-291-B</v>
          </cell>
          <cell r="F331" t="str">
            <v>J-33</v>
          </cell>
          <cell r="G331" t="str">
            <v>J-33B</v>
          </cell>
          <cell r="H331" t="str">
            <v>B</v>
          </cell>
          <cell r="J331" t="str">
            <v>SW</v>
          </cell>
        </row>
        <row r="332">
          <cell r="C332" t="str">
            <v>A-291</v>
          </cell>
          <cell r="D332" t="str">
            <v>A-291-C</v>
          </cell>
          <cell r="F332" t="str">
            <v>J-33</v>
          </cell>
          <cell r="G332" t="str">
            <v>J-33C</v>
          </cell>
          <cell r="H332" t="str">
            <v>C</v>
          </cell>
          <cell r="J332" t="str">
            <v>SW</v>
          </cell>
        </row>
        <row r="333">
          <cell r="C333" t="str">
            <v>A-291</v>
          </cell>
          <cell r="D333" t="str">
            <v>A-291-D</v>
          </cell>
          <cell r="F333" t="str">
            <v>J-33</v>
          </cell>
          <cell r="G333" t="str">
            <v>J-33D</v>
          </cell>
          <cell r="H333" t="str">
            <v>D</v>
          </cell>
          <cell r="J333" t="str">
            <v>SW</v>
          </cell>
        </row>
        <row r="334">
          <cell r="B334" t="str">
            <v>A</v>
          </cell>
          <cell r="C334" t="str">
            <v>A-292</v>
          </cell>
          <cell r="D334" t="str">
            <v>A-292-A</v>
          </cell>
          <cell r="E334" t="str">
            <v>Jade</v>
          </cell>
          <cell r="F334" t="str">
            <v>J-32</v>
          </cell>
          <cell r="G334" t="str">
            <v>J-32A</v>
          </cell>
          <cell r="H334" t="str">
            <v>A</v>
          </cell>
          <cell r="I334" t="str">
            <v>Retained</v>
          </cell>
          <cell r="J334" t="str">
            <v>SW</v>
          </cell>
          <cell r="K334" t="str">
            <v>Released</v>
          </cell>
          <cell r="L334" t="str">
            <v>Frozen</v>
          </cell>
          <cell r="M334">
            <v>15.3</v>
          </cell>
          <cell r="N334">
            <v>8.5</v>
          </cell>
          <cell r="O334">
            <v>130.05000000000001</v>
          </cell>
        </row>
        <row r="335">
          <cell r="C335" t="str">
            <v>A-292</v>
          </cell>
          <cell r="D335" t="str">
            <v>A-292-B</v>
          </cell>
          <cell r="F335" t="str">
            <v>J-32</v>
          </cell>
          <cell r="G335" t="str">
            <v>J-32B</v>
          </cell>
          <cell r="H335" t="str">
            <v>B</v>
          </cell>
          <cell r="J335" t="str">
            <v>SW</v>
          </cell>
        </row>
        <row r="336">
          <cell r="C336" t="str">
            <v>A-292</v>
          </cell>
          <cell r="D336" t="str">
            <v>A-292-C</v>
          </cell>
          <cell r="F336" t="str">
            <v>J-32</v>
          </cell>
          <cell r="G336" t="str">
            <v>J-32C</v>
          </cell>
          <cell r="H336" t="str">
            <v>C</v>
          </cell>
          <cell r="J336" t="str">
            <v>SW</v>
          </cell>
        </row>
        <row r="337">
          <cell r="C337" t="str">
            <v>A-292</v>
          </cell>
          <cell r="D337" t="str">
            <v>A-292-D</v>
          </cell>
          <cell r="F337" t="str">
            <v>J-32</v>
          </cell>
          <cell r="G337" t="str">
            <v>J-32D</v>
          </cell>
          <cell r="H337" t="str">
            <v>D</v>
          </cell>
          <cell r="J337" t="str">
            <v>SW</v>
          </cell>
        </row>
        <row r="338">
          <cell r="B338" t="str">
            <v>A</v>
          </cell>
          <cell r="C338" t="str">
            <v>A-293</v>
          </cell>
          <cell r="D338" t="str">
            <v>A-293-A</v>
          </cell>
          <cell r="E338" t="str">
            <v>Jade</v>
          </cell>
          <cell r="F338" t="str">
            <v>J-31</v>
          </cell>
          <cell r="G338" t="str">
            <v>J-31A</v>
          </cell>
          <cell r="H338" t="str">
            <v>A</v>
          </cell>
          <cell r="I338" t="str">
            <v>Retained</v>
          </cell>
          <cell r="J338" t="str">
            <v>SW</v>
          </cell>
          <cell r="K338" t="str">
            <v>Released</v>
          </cell>
          <cell r="L338" t="str">
            <v>Frozen</v>
          </cell>
          <cell r="M338">
            <v>15.3</v>
          </cell>
          <cell r="N338">
            <v>8.5</v>
          </cell>
          <cell r="O338">
            <v>130.05000000000001</v>
          </cell>
        </row>
        <row r="339">
          <cell r="C339" t="str">
            <v>A-293</v>
          </cell>
          <cell r="D339" t="str">
            <v>A-293-B</v>
          </cell>
          <cell r="F339" t="str">
            <v>J-31</v>
          </cell>
          <cell r="G339" t="str">
            <v>J-31B</v>
          </cell>
          <cell r="H339" t="str">
            <v>B</v>
          </cell>
          <cell r="J339" t="str">
            <v>SW</v>
          </cell>
        </row>
        <row r="340">
          <cell r="C340" t="str">
            <v>A-293</v>
          </cell>
          <cell r="D340" t="str">
            <v>A-293-C</v>
          </cell>
          <cell r="F340" t="str">
            <v>J-31</v>
          </cell>
          <cell r="G340" t="str">
            <v>J-31C</v>
          </cell>
          <cell r="H340" t="str">
            <v>C</v>
          </cell>
          <cell r="J340" t="str">
            <v>SW</v>
          </cell>
        </row>
        <row r="341">
          <cell r="C341" t="str">
            <v>A-293</v>
          </cell>
          <cell r="D341" t="str">
            <v>A-293-D</v>
          </cell>
          <cell r="F341" t="str">
            <v>J-31</v>
          </cell>
          <cell r="G341" t="str">
            <v>J-31D</v>
          </cell>
          <cell r="H341" t="str">
            <v>D</v>
          </cell>
          <cell r="J341" t="str">
            <v>SW</v>
          </cell>
        </row>
        <row r="342">
          <cell r="B342" t="str">
            <v>A</v>
          </cell>
          <cell r="C342" t="str">
            <v>A-294</v>
          </cell>
          <cell r="D342" t="str">
            <v>A-294-A</v>
          </cell>
          <cell r="E342" t="str">
            <v>Jade</v>
          </cell>
          <cell r="F342" t="str">
            <v>J-30</v>
          </cell>
          <cell r="G342" t="str">
            <v>J-30A</v>
          </cell>
          <cell r="H342" t="str">
            <v>A</v>
          </cell>
          <cell r="I342" t="str">
            <v>Retained</v>
          </cell>
          <cell r="J342" t="str">
            <v>SW</v>
          </cell>
          <cell r="K342" t="str">
            <v>Released</v>
          </cell>
          <cell r="L342" t="str">
            <v>Frozen</v>
          </cell>
          <cell r="M342">
            <v>15.3</v>
          </cell>
          <cell r="N342">
            <v>8.5</v>
          </cell>
          <cell r="O342">
            <v>130.05000000000001</v>
          </cell>
        </row>
        <row r="343">
          <cell r="C343" t="str">
            <v>A-294</v>
          </cell>
          <cell r="D343" t="str">
            <v>A-294-B</v>
          </cell>
          <cell r="F343" t="str">
            <v>J-30</v>
          </cell>
          <cell r="G343" t="str">
            <v>J-30B</v>
          </cell>
          <cell r="H343" t="str">
            <v>B</v>
          </cell>
          <cell r="J343" t="str">
            <v>SW</v>
          </cell>
        </row>
        <row r="344">
          <cell r="C344" t="str">
            <v>A-294</v>
          </cell>
          <cell r="D344" t="str">
            <v>A-294-C</v>
          </cell>
          <cell r="F344" t="str">
            <v>J-30</v>
          </cell>
          <cell r="G344" t="str">
            <v>J-30C</v>
          </cell>
          <cell r="H344" t="str">
            <v>C</v>
          </cell>
          <cell r="J344" t="str">
            <v>SW</v>
          </cell>
        </row>
        <row r="345">
          <cell r="C345" t="str">
            <v>A-294</v>
          </cell>
          <cell r="D345" t="str">
            <v>A-294-D</v>
          </cell>
          <cell r="F345" t="str">
            <v>J-30</v>
          </cell>
          <cell r="G345" t="str">
            <v>J-30D</v>
          </cell>
          <cell r="H345" t="str">
            <v>D</v>
          </cell>
          <cell r="J345" t="str">
            <v>SW</v>
          </cell>
        </row>
        <row r="346">
          <cell r="B346" t="str">
            <v>A</v>
          </cell>
          <cell r="C346" t="str">
            <v>A-295</v>
          </cell>
          <cell r="D346" t="str">
            <v>A-295-A</v>
          </cell>
          <cell r="E346" t="str">
            <v>Jade</v>
          </cell>
          <cell r="F346" t="str">
            <v>J-29</v>
          </cell>
          <cell r="G346" t="str">
            <v>J-29A</v>
          </cell>
          <cell r="H346" t="str">
            <v>A</v>
          </cell>
          <cell r="I346" t="str">
            <v>Retained</v>
          </cell>
          <cell r="J346" t="str">
            <v>SW</v>
          </cell>
          <cell r="K346" t="str">
            <v>Released</v>
          </cell>
          <cell r="L346" t="str">
            <v>Frozen</v>
          </cell>
          <cell r="M346">
            <v>15.3</v>
          </cell>
          <cell r="N346">
            <v>8.5</v>
          </cell>
          <cell r="O346">
            <v>130.05000000000001</v>
          </cell>
        </row>
        <row r="347">
          <cell r="C347" t="str">
            <v>A-295</v>
          </cell>
          <cell r="D347" t="str">
            <v>A-295-B</v>
          </cell>
          <cell r="F347" t="str">
            <v>J-29</v>
          </cell>
          <cell r="G347" t="str">
            <v>J-29B</v>
          </cell>
          <cell r="H347" t="str">
            <v>B</v>
          </cell>
          <cell r="J347" t="str">
            <v>SW</v>
          </cell>
        </row>
        <row r="348">
          <cell r="C348" t="str">
            <v>A-295</v>
          </cell>
          <cell r="D348" t="str">
            <v>A-295-C</v>
          </cell>
          <cell r="F348" t="str">
            <v>J-29</v>
          </cell>
          <cell r="G348" t="str">
            <v>J-29C</v>
          </cell>
          <cell r="H348" t="str">
            <v>C</v>
          </cell>
          <cell r="J348" t="str">
            <v>SW</v>
          </cell>
        </row>
        <row r="349">
          <cell r="C349" t="str">
            <v>A-295</v>
          </cell>
          <cell r="D349" t="str">
            <v>A-295-D</v>
          </cell>
          <cell r="F349" t="str">
            <v>J-29</v>
          </cell>
          <cell r="G349" t="str">
            <v>J-29D</v>
          </cell>
          <cell r="H349" t="str">
            <v>D</v>
          </cell>
          <cell r="J349" t="str">
            <v>SW</v>
          </cell>
        </row>
        <row r="350">
          <cell r="B350" t="str">
            <v>A</v>
          </cell>
          <cell r="C350" t="str">
            <v>A-296</v>
          </cell>
          <cell r="D350" t="str">
            <v>A-296-A</v>
          </cell>
          <cell r="E350" t="str">
            <v>Jade</v>
          </cell>
          <cell r="F350" t="str">
            <v>J-28</v>
          </cell>
          <cell r="G350" t="str">
            <v>J-28A</v>
          </cell>
          <cell r="H350" t="str">
            <v>A</v>
          </cell>
          <cell r="I350" t="str">
            <v>Retained</v>
          </cell>
          <cell r="J350" t="str">
            <v>SW</v>
          </cell>
          <cell r="K350" t="str">
            <v>Released</v>
          </cell>
          <cell r="L350" t="str">
            <v>Frozen</v>
          </cell>
          <cell r="M350">
            <v>15.3</v>
          </cell>
          <cell r="N350">
            <v>8.5</v>
          </cell>
          <cell r="O350">
            <v>130.05000000000001</v>
          </cell>
        </row>
        <row r="351">
          <cell r="C351" t="str">
            <v>A-296</v>
          </cell>
          <cell r="D351" t="str">
            <v>A-296-B</v>
          </cell>
          <cell r="F351" t="str">
            <v>J-28</v>
          </cell>
          <cell r="G351" t="str">
            <v>J-28B</v>
          </cell>
          <cell r="H351" t="str">
            <v>B</v>
          </cell>
          <cell r="J351" t="str">
            <v>SW</v>
          </cell>
        </row>
        <row r="352">
          <cell r="C352" t="str">
            <v>A-296</v>
          </cell>
          <cell r="D352" t="str">
            <v>A-296-C</v>
          </cell>
          <cell r="F352" t="str">
            <v>J-28</v>
          </cell>
          <cell r="G352" t="str">
            <v>J-28C</v>
          </cell>
          <cell r="H352" t="str">
            <v>C</v>
          </cell>
          <cell r="J352" t="str">
            <v>SW</v>
          </cell>
        </row>
        <row r="353">
          <cell r="C353" t="str">
            <v>A-296</v>
          </cell>
          <cell r="D353" t="str">
            <v>A-296-D</v>
          </cell>
          <cell r="F353" t="str">
            <v>J-28</v>
          </cell>
          <cell r="G353" t="str">
            <v>J-28D</v>
          </cell>
          <cell r="H353" t="str">
            <v>D</v>
          </cell>
          <cell r="J353" t="str">
            <v>SW</v>
          </cell>
        </row>
        <row r="354">
          <cell r="B354" t="str">
            <v>A</v>
          </cell>
          <cell r="C354" t="str">
            <v>A-297</v>
          </cell>
          <cell r="D354" t="str">
            <v>A-297-A</v>
          </cell>
          <cell r="E354" t="str">
            <v>Jade</v>
          </cell>
          <cell r="F354" t="str">
            <v>J-27</v>
          </cell>
          <cell r="G354" t="str">
            <v>J-27A</v>
          </cell>
          <cell r="H354" t="str">
            <v>A</v>
          </cell>
          <cell r="I354" t="str">
            <v>Retained</v>
          </cell>
          <cell r="J354" t="str">
            <v>SW</v>
          </cell>
          <cell r="K354" t="str">
            <v>Released</v>
          </cell>
          <cell r="L354" t="str">
            <v>Frozen</v>
          </cell>
          <cell r="M354">
            <v>15.3</v>
          </cell>
          <cell r="N354">
            <v>8.5</v>
          </cell>
          <cell r="O354">
            <v>130.05000000000001</v>
          </cell>
        </row>
        <row r="355">
          <cell r="C355" t="str">
            <v>A-297</v>
          </cell>
          <cell r="D355" t="str">
            <v>A-297-B</v>
          </cell>
          <cell r="F355" t="str">
            <v>J-27</v>
          </cell>
          <cell r="G355" t="str">
            <v>J-27B</v>
          </cell>
          <cell r="H355" t="str">
            <v>B</v>
          </cell>
          <cell r="J355" t="str">
            <v>SW</v>
          </cell>
        </row>
        <row r="356">
          <cell r="C356" t="str">
            <v>A-297</v>
          </cell>
          <cell r="D356" t="str">
            <v>A-297-C</v>
          </cell>
          <cell r="F356" t="str">
            <v>J-27</v>
          </cell>
          <cell r="G356" t="str">
            <v>J-27C</v>
          </cell>
          <cell r="H356" t="str">
            <v>C</v>
          </cell>
          <cell r="J356" t="str">
            <v>SW</v>
          </cell>
        </row>
        <row r="357">
          <cell r="C357" t="str">
            <v>A-297</v>
          </cell>
          <cell r="D357" t="str">
            <v>A-297-D</v>
          </cell>
          <cell r="F357" t="str">
            <v>J-27</v>
          </cell>
          <cell r="G357" t="str">
            <v>J-27D</v>
          </cell>
          <cell r="H357" t="str">
            <v>D</v>
          </cell>
          <cell r="J357" t="str">
            <v>SW</v>
          </cell>
        </row>
        <row r="358">
          <cell r="B358" t="str">
            <v>A</v>
          </cell>
          <cell r="C358" t="str">
            <v>A-298</v>
          </cell>
          <cell r="D358" t="str">
            <v>A-298-A</v>
          </cell>
          <cell r="E358" t="str">
            <v>Jade</v>
          </cell>
          <cell r="F358" t="str">
            <v>J-26</v>
          </cell>
          <cell r="G358" t="str">
            <v>J-26A</v>
          </cell>
          <cell r="H358" t="str">
            <v>A</v>
          </cell>
          <cell r="I358" t="str">
            <v>Retained</v>
          </cell>
          <cell r="J358" t="str">
            <v>SW</v>
          </cell>
          <cell r="K358" t="str">
            <v>Released</v>
          </cell>
          <cell r="L358" t="str">
            <v>Frozen</v>
          </cell>
          <cell r="M358">
            <v>15.3</v>
          </cell>
          <cell r="N358">
            <v>8.5</v>
          </cell>
          <cell r="O358">
            <v>130.05000000000001</v>
          </cell>
        </row>
        <row r="359">
          <cell r="C359" t="str">
            <v>A-298</v>
          </cell>
          <cell r="D359" t="str">
            <v>A-298-B</v>
          </cell>
          <cell r="F359" t="str">
            <v>J-26</v>
          </cell>
          <cell r="G359" t="str">
            <v>J-26B</v>
          </cell>
          <cell r="H359" t="str">
            <v>B</v>
          </cell>
          <cell r="J359" t="str">
            <v>SW</v>
          </cell>
        </row>
        <row r="360">
          <cell r="C360" t="str">
            <v>A-298</v>
          </cell>
          <cell r="D360" t="str">
            <v>A-298-C</v>
          </cell>
          <cell r="F360" t="str">
            <v>J-26</v>
          </cell>
          <cell r="G360" t="str">
            <v>J-26C</v>
          </cell>
          <cell r="H360" t="str">
            <v>C</v>
          </cell>
          <cell r="J360" t="str">
            <v>SW</v>
          </cell>
        </row>
        <row r="361">
          <cell r="C361" t="str">
            <v>A-298</v>
          </cell>
          <cell r="D361" t="str">
            <v>A-298-D</v>
          </cell>
          <cell r="F361" t="str">
            <v>J-26</v>
          </cell>
          <cell r="G361" t="str">
            <v>J-26D</v>
          </cell>
          <cell r="H361" t="str">
            <v>D</v>
          </cell>
          <cell r="J361" t="str">
            <v>SW</v>
          </cell>
        </row>
        <row r="362">
          <cell r="B362" t="str">
            <v>A</v>
          </cell>
          <cell r="C362" t="str">
            <v>A-299</v>
          </cell>
          <cell r="D362" t="str">
            <v>A-299-A</v>
          </cell>
          <cell r="E362" t="str">
            <v>Jade</v>
          </cell>
          <cell r="F362" t="str">
            <v>J-25</v>
          </cell>
          <cell r="G362" t="str">
            <v>J-25A</v>
          </cell>
          <cell r="H362" t="str">
            <v>A</v>
          </cell>
          <cell r="I362" t="str">
            <v>Retained</v>
          </cell>
          <cell r="J362" t="str">
            <v>SW</v>
          </cell>
          <cell r="K362" t="str">
            <v>Released</v>
          </cell>
          <cell r="L362" t="str">
            <v>Frozen</v>
          </cell>
          <cell r="M362">
            <v>15.3</v>
          </cell>
          <cell r="N362">
            <v>8.5</v>
          </cell>
          <cell r="O362">
            <v>130.05000000000001</v>
          </cell>
        </row>
        <row r="363">
          <cell r="C363" t="str">
            <v>A-299</v>
          </cell>
          <cell r="D363" t="str">
            <v>A-299-B</v>
          </cell>
          <cell r="F363" t="str">
            <v>J-25</v>
          </cell>
          <cell r="G363" t="str">
            <v>J-25B</v>
          </cell>
          <cell r="H363" t="str">
            <v>B</v>
          </cell>
          <cell r="J363" t="str">
            <v>SW</v>
          </cell>
        </row>
        <row r="364">
          <cell r="C364" t="str">
            <v>A-299</v>
          </cell>
          <cell r="D364" t="str">
            <v>A-299-C</v>
          </cell>
          <cell r="F364" t="str">
            <v>J-25</v>
          </cell>
          <cell r="G364" t="str">
            <v>J-25C</v>
          </cell>
          <cell r="H364" t="str">
            <v>C</v>
          </cell>
          <cell r="J364" t="str">
            <v>SW</v>
          </cell>
        </row>
        <row r="365">
          <cell r="C365" t="str">
            <v>A-299</v>
          </cell>
          <cell r="D365" t="str">
            <v>A-299-D</v>
          </cell>
          <cell r="F365" t="str">
            <v>J-25</v>
          </cell>
          <cell r="G365" t="str">
            <v>J-25D</v>
          </cell>
          <cell r="H365" t="str">
            <v>D</v>
          </cell>
          <cell r="J365" t="str">
            <v>SW</v>
          </cell>
        </row>
        <row r="366">
          <cell r="B366" t="str">
            <v>A</v>
          </cell>
          <cell r="C366" t="str">
            <v>A-300</v>
          </cell>
          <cell r="D366" t="str">
            <v>A-300-A</v>
          </cell>
          <cell r="E366" t="str">
            <v>Jade</v>
          </cell>
          <cell r="F366" t="str">
            <v>J-24</v>
          </cell>
          <cell r="G366" t="str">
            <v>J-24A</v>
          </cell>
          <cell r="H366" t="str">
            <v>A</v>
          </cell>
          <cell r="I366" t="str">
            <v>Retained</v>
          </cell>
          <cell r="J366" t="str">
            <v>SW</v>
          </cell>
          <cell r="K366" t="str">
            <v>Released</v>
          </cell>
          <cell r="L366" t="str">
            <v>Frozen</v>
          </cell>
          <cell r="M366">
            <v>15.3</v>
          </cell>
          <cell r="N366">
            <v>8.5</v>
          </cell>
          <cell r="O366">
            <v>130.05000000000001</v>
          </cell>
        </row>
        <row r="367">
          <cell r="C367" t="str">
            <v>A-300</v>
          </cell>
          <cell r="D367" t="str">
            <v>A-300-B</v>
          </cell>
          <cell r="F367" t="str">
            <v>J-24</v>
          </cell>
          <cell r="G367" t="str">
            <v>J-24B</v>
          </cell>
          <cell r="H367" t="str">
            <v>B</v>
          </cell>
          <cell r="J367" t="str">
            <v>SW</v>
          </cell>
        </row>
        <row r="368">
          <cell r="C368" t="str">
            <v>A-300</v>
          </cell>
          <cell r="D368" t="str">
            <v>A-300-C</v>
          </cell>
          <cell r="F368" t="str">
            <v>J-24</v>
          </cell>
          <cell r="G368" t="str">
            <v>J-24C</v>
          </cell>
          <cell r="H368" t="str">
            <v>C</v>
          </cell>
          <cell r="J368" t="str">
            <v>SW</v>
          </cell>
        </row>
        <row r="369">
          <cell r="C369" t="str">
            <v>A-300</v>
          </cell>
          <cell r="D369" t="str">
            <v>A-300-D</v>
          </cell>
          <cell r="F369" t="str">
            <v>J-24</v>
          </cell>
          <cell r="G369" t="str">
            <v>J-24D</v>
          </cell>
          <cell r="H369" t="str">
            <v>D</v>
          </cell>
          <cell r="J369" t="str">
            <v>SW</v>
          </cell>
        </row>
        <row r="370">
          <cell r="B370" t="str">
            <v>A</v>
          </cell>
          <cell r="C370" t="str">
            <v>A-301</v>
          </cell>
          <cell r="D370" t="str">
            <v>A-301-A</v>
          </cell>
          <cell r="E370" t="str">
            <v>Jade</v>
          </cell>
          <cell r="F370" t="str">
            <v>J-23</v>
          </cell>
          <cell r="G370" t="str">
            <v>J-23A</v>
          </cell>
          <cell r="H370" t="str">
            <v>A</v>
          </cell>
          <cell r="I370" t="str">
            <v>Retained</v>
          </cell>
          <cell r="J370" t="str">
            <v>SW</v>
          </cell>
          <cell r="K370" t="str">
            <v>Released</v>
          </cell>
          <cell r="L370" t="str">
            <v>Frozen</v>
          </cell>
          <cell r="M370">
            <v>15.3</v>
          </cell>
          <cell r="N370">
            <v>8.5</v>
          </cell>
          <cell r="O370">
            <v>130.05000000000001</v>
          </cell>
        </row>
        <row r="371">
          <cell r="C371" t="str">
            <v>A-301</v>
          </cell>
          <cell r="D371" t="str">
            <v>A-301-B</v>
          </cell>
          <cell r="F371" t="str">
            <v>J-23</v>
          </cell>
          <cell r="G371" t="str">
            <v>J-23B</v>
          </cell>
          <cell r="H371" t="str">
            <v>B</v>
          </cell>
          <cell r="J371" t="str">
            <v>SW</v>
          </cell>
        </row>
        <row r="372">
          <cell r="C372" t="str">
            <v>A-301</v>
          </cell>
          <cell r="D372" t="str">
            <v>A-301-C</v>
          </cell>
          <cell r="F372" t="str">
            <v>J-23</v>
          </cell>
          <cell r="G372" t="str">
            <v>J-23C</v>
          </cell>
          <cell r="H372" t="str">
            <v>C</v>
          </cell>
          <cell r="J372" t="str">
            <v>SW</v>
          </cell>
        </row>
        <row r="373">
          <cell r="C373" t="str">
            <v>A-301</v>
          </cell>
          <cell r="D373" t="str">
            <v>A-301-D</v>
          </cell>
          <cell r="F373" t="str">
            <v>J-23</v>
          </cell>
          <cell r="G373" t="str">
            <v>J-23D</v>
          </cell>
          <cell r="H373" t="str">
            <v>D</v>
          </cell>
          <cell r="J373" t="str">
            <v>SW</v>
          </cell>
        </row>
        <row r="374">
          <cell r="B374" t="str">
            <v>A</v>
          </cell>
          <cell r="C374" t="str">
            <v>A-302</v>
          </cell>
          <cell r="D374" t="str">
            <v>A-302-A</v>
          </cell>
          <cell r="E374" t="str">
            <v>Jade</v>
          </cell>
          <cell r="F374" t="str">
            <v>J-1</v>
          </cell>
          <cell r="G374" t="str">
            <v>J-1A</v>
          </cell>
          <cell r="H374" t="str">
            <v>A</v>
          </cell>
          <cell r="I374" t="str">
            <v>Retained</v>
          </cell>
          <cell r="J374" t="str">
            <v>SW</v>
          </cell>
          <cell r="K374" t="str">
            <v>Released</v>
          </cell>
          <cell r="L374" t="str">
            <v>Frozen</v>
          </cell>
          <cell r="M374">
            <v>15.3</v>
          </cell>
          <cell r="N374">
            <v>8.5</v>
          </cell>
          <cell r="O374">
            <v>130.05000000000001</v>
          </cell>
        </row>
        <row r="375">
          <cell r="C375" t="str">
            <v>A-302</v>
          </cell>
          <cell r="D375" t="str">
            <v>A-302-B</v>
          </cell>
          <cell r="F375" t="str">
            <v>J-1</v>
          </cell>
          <cell r="G375" t="str">
            <v>J-1B</v>
          </cell>
          <cell r="H375" t="str">
            <v>B</v>
          </cell>
          <cell r="J375" t="str">
            <v>SW</v>
          </cell>
        </row>
        <row r="376">
          <cell r="C376" t="str">
            <v>A-302</v>
          </cell>
          <cell r="D376" t="str">
            <v>A-302-C</v>
          </cell>
          <cell r="F376" t="str">
            <v>J-1</v>
          </cell>
          <cell r="G376" t="str">
            <v>J-1C</v>
          </cell>
          <cell r="H376" t="str">
            <v>C</v>
          </cell>
          <cell r="J376" t="str">
            <v>SW</v>
          </cell>
        </row>
        <row r="377">
          <cell r="C377" t="str">
            <v>A-302</v>
          </cell>
          <cell r="D377" t="str">
            <v>A-302-D</v>
          </cell>
          <cell r="F377" t="str">
            <v>J-1</v>
          </cell>
          <cell r="G377" t="str">
            <v>J-1D</v>
          </cell>
          <cell r="H377" t="str">
            <v>D</v>
          </cell>
          <cell r="J377" t="str">
            <v>SW</v>
          </cell>
        </row>
        <row r="378">
          <cell r="B378" t="str">
            <v>A</v>
          </cell>
          <cell r="C378" t="str">
            <v>A-303</v>
          </cell>
          <cell r="D378" t="str">
            <v>A-303-A</v>
          </cell>
          <cell r="E378" t="str">
            <v>Jade</v>
          </cell>
          <cell r="F378" t="str">
            <v>J-2</v>
          </cell>
          <cell r="G378" t="str">
            <v>J-2A</v>
          </cell>
          <cell r="H378" t="str">
            <v>A</v>
          </cell>
          <cell r="I378" t="str">
            <v>Retained</v>
          </cell>
          <cell r="J378" t="str">
            <v>SW</v>
          </cell>
          <cell r="K378" t="str">
            <v>Released</v>
          </cell>
          <cell r="L378" t="str">
            <v>Frozen</v>
          </cell>
          <cell r="M378">
            <v>15.3</v>
          </cell>
          <cell r="N378">
            <v>8.5</v>
          </cell>
          <cell r="O378">
            <v>130.05000000000001</v>
          </cell>
        </row>
        <row r="379">
          <cell r="C379" t="str">
            <v>A-303</v>
          </cell>
          <cell r="D379" t="str">
            <v>A-303-B</v>
          </cell>
          <cell r="F379" t="str">
            <v>J-2</v>
          </cell>
          <cell r="G379" t="str">
            <v>J-2B</v>
          </cell>
          <cell r="H379" t="str">
            <v>B</v>
          </cell>
          <cell r="J379" t="str">
            <v>SW</v>
          </cell>
        </row>
        <row r="380">
          <cell r="C380" t="str">
            <v>A-303</v>
          </cell>
          <cell r="D380" t="str">
            <v>A-303-C</v>
          </cell>
          <cell r="F380" t="str">
            <v>J-2</v>
          </cell>
          <cell r="G380" t="str">
            <v>J-2C</v>
          </cell>
          <cell r="H380" t="str">
            <v>C</v>
          </cell>
          <cell r="J380" t="str">
            <v>SW</v>
          </cell>
        </row>
        <row r="381">
          <cell r="C381" t="str">
            <v>A-303</v>
          </cell>
          <cell r="D381" t="str">
            <v>A-303-D</v>
          </cell>
          <cell r="F381" t="str">
            <v>J-2</v>
          </cell>
          <cell r="G381" t="str">
            <v>J-2D</v>
          </cell>
          <cell r="H381" t="str">
            <v>D</v>
          </cell>
          <cell r="J381" t="str">
            <v>SW</v>
          </cell>
        </row>
        <row r="382">
          <cell r="B382" t="str">
            <v>A</v>
          </cell>
          <cell r="C382" t="str">
            <v>A-304</v>
          </cell>
          <cell r="D382" t="str">
            <v>A-304-A</v>
          </cell>
          <cell r="E382" t="str">
            <v>Jade</v>
          </cell>
          <cell r="F382" t="str">
            <v>J-3</v>
          </cell>
          <cell r="G382" t="str">
            <v>J-3A</v>
          </cell>
          <cell r="H382" t="str">
            <v>A</v>
          </cell>
          <cell r="I382" t="str">
            <v>Retained</v>
          </cell>
          <cell r="J382" t="str">
            <v>SW</v>
          </cell>
          <cell r="K382" t="str">
            <v>Released</v>
          </cell>
          <cell r="L382" t="str">
            <v>Frozen</v>
          </cell>
          <cell r="M382">
            <v>15.3</v>
          </cell>
          <cell r="N382">
            <v>8.5</v>
          </cell>
          <cell r="O382">
            <v>130.05000000000001</v>
          </cell>
        </row>
        <row r="383">
          <cell r="C383" t="str">
            <v>A-304</v>
          </cell>
          <cell r="D383" t="str">
            <v>A-304-B</v>
          </cell>
          <cell r="F383" t="str">
            <v>J-3</v>
          </cell>
          <cell r="G383" t="str">
            <v>J-3B</v>
          </cell>
          <cell r="H383" t="str">
            <v>B</v>
          </cell>
          <cell r="J383" t="str">
            <v>SW</v>
          </cell>
        </row>
        <row r="384">
          <cell r="C384" t="str">
            <v>A-304</v>
          </cell>
          <cell r="D384" t="str">
            <v>A-304-C</v>
          </cell>
          <cell r="F384" t="str">
            <v>J-3</v>
          </cell>
          <cell r="G384" t="str">
            <v>J-3C</v>
          </cell>
          <cell r="H384" t="str">
            <v>C</v>
          </cell>
          <cell r="J384" t="str">
            <v>SW</v>
          </cell>
        </row>
        <row r="385">
          <cell r="C385" t="str">
            <v>A-304</v>
          </cell>
          <cell r="D385" t="str">
            <v>A-304-D</v>
          </cell>
          <cell r="F385" t="str">
            <v>J-3</v>
          </cell>
          <cell r="G385" t="str">
            <v>J-3D</v>
          </cell>
          <cell r="H385" t="str">
            <v>D</v>
          </cell>
          <cell r="J385" t="str">
            <v>SW</v>
          </cell>
        </row>
        <row r="386">
          <cell r="B386" t="str">
            <v>A</v>
          </cell>
          <cell r="C386" t="str">
            <v>A-305</v>
          </cell>
          <cell r="D386" t="str">
            <v>A-305-A</v>
          </cell>
          <cell r="E386" t="str">
            <v>Jade</v>
          </cell>
          <cell r="F386" t="str">
            <v>J-4</v>
          </cell>
          <cell r="G386" t="str">
            <v>J-4A</v>
          </cell>
          <cell r="H386" t="str">
            <v>A</v>
          </cell>
          <cell r="I386" t="str">
            <v>Retained</v>
          </cell>
          <cell r="J386" t="str">
            <v>SW</v>
          </cell>
          <cell r="K386" t="str">
            <v>Released</v>
          </cell>
          <cell r="L386" t="str">
            <v>Frozen</v>
          </cell>
          <cell r="M386">
            <v>15.3</v>
          </cell>
          <cell r="N386">
            <v>8.5</v>
          </cell>
          <cell r="O386">
            <v>130.05000000000001</v>
          </cell>
        </row>
        <row r="387">
          <cell r="C387" t="str">
            <v>A-305</v>
          </cell>
          <cell r="D387" t="str">
            <v>A-305-B</v>
          </cell>
          <cell r="F387" t="str">
            <v>J-4</v>
          </cell>
          <cell r="G387" t="str">
            <v>J-4B</v>
          </cell>
          <cell r="H387" t="str">
            <v>B</v>
          </cell>
          <cell r="J387" t="str">
            <v>SW</v>
          </cell>
        </row>
        <row r="388">
          <cell r="C388" t="str">
            <v>A-305</v>
          </cell>
          <cell r="D388" t="str">
            <v>A-305-C</v>
          </cell>
          <cell r="F388" t="str">
            <v>J-4</v>
          </cell>
          <cell r="G388" t="str">
            <v>J-4C</v>
          </cell>
          <cell r="H388" t="str">
            <v>C</v>
          </cell>
          <cell r="J388" t="str">
            <v>SW</v>
          </cell>
        </row>
        <row r="389">
          <cell r="C389" t="str">
            <v>A-305</v>
          </cell>
          <cell r="D389" t="str">
            <v>A-305-D</v>
          </cell>
          <cell r="F389" t="str">
            <v>J-4</v>
          </cell>
          <cell r="G389" t="str">
            <v>J-4D</v>
          </cell>
          <cell r="H389" t="str">
            <v>D</v>
          </cell>
          <cell r="J389" t="str">
            <v>SW</v>
          </cell>
        </row>
        <row r="390">
          <cell r="B390" t="str">
            <v>A</v>
          </cell>
          <cell r="C390" t="str">
            <v>A-306</v>
          </cell>
          <cell r="D390" t="str">
            <v>A-306-A</v>
          </cell>
          <cell r="E390" t="str">
            <v>Jade</v>
          </cell>
          <cell r="F390" t="str">
            <v>J-5</v>
          </cell>
          <cell r="G390" t="str">
            <v>J-5A</v>
          </cell>
          <cell r="H390" t="str">
            <v>A</v>
          </cell>
          <cell r="I390" t="str">
            <v>Retained</v>
          </cell>
          <cell r="J390" t="str">
            <v>SW</v>
          </cell>
          <cell r="K390" t="str">
            <v>Released</v>
          </cell>
          <cell r="L390" t="str">
            <v>Frozen</v>
          </cell>
          <cell r="M390">
            <v>15.3</v>
          </cell>
          <cell r="N390">
            <v>8.5</v>
          </cell>
          <cell r="O390">
            <v>130.05000000000001</v>
          </cell>
        </row>
        <row r="391">
          <cell r="C391" t="str">
            <v>A-306</v>
          </cell>
          <cell r="D391" t="str">
            <v>A-306-B</v>
          </cell>
          <cell r="F391" t="str">
            <v>J-5</v>
          </cell>
          <cell r="G391" t="str">
            <v>J-5B</v>
          </cell>
          <cell r="H391" t="str">
            <v>B</v>
          </cell>
          <cell r="J391" t="str">
            <v>SW</v>
          </cell>
        </row>
        <row r="392">
          <cell r="C392" t="str">
            <v>A-306</v>
          </cell>
          <cell r="D392" t="str">
            <v>A-306-C</v>
          </cell>
          <cell r="F392" t="str">
            <v>J-5</v>
          </cell>
          <cell r="G392" t="str">
            <v>J-5C</v>
          </cell>
          <cell r="H392" t="str">
            <v>C</v>
          </cell>
          <cell r="J392" t="str">
            <v>SW</v>
          </cell>
        </row>
        <row r="393">
          <cell r="C393" t="str">
            <v>A-306</v>
          </cell>
          <cell r="D393" t="str">
            <v>A-306-D</v>
          </cell>
          <cell r="F393" t="str">
            <v>J-5</v>
          </cell>
          <cell r="G393" t="str">
            <v>J-5D</v>
          </cell>
          <cell r="H393" t="str">
            <v>D</v>
          </cell>
          <cell r="J393" t="str">
            <v>SW</v>
          </cell>
        </row>
        <row r="394">
          <cell r="B394" t="str">
            <v>A</v>
          </cell>
          <cell r="C394" t="str">
            <v>A-307</v>
          </cell>
          <cell r="D394" t="str">
            <v>A-307-A</v>
          </cell>
          <cell r="E394" t="str">
            <v>Jade</v>
          </cell>
          <cell r="F394" t="str">
            <v>J-6</v>
          </cell>
          <cell r="G394" t="str">
            <v>J-6A</v>
          </cell>
          <cell r="H394" t="str">
            <v>A</v>
          </cell>
          <cell r="I394" t="str">
            <v>Retained</v>
          </cell>
          <cell r="J394" t="str">
            <v>SW</v>
          </cell>
          <cell r="K394" t="str">
            <v>Released</v>
          </cell>
          <cell r="L394" t="str">
            <v>Frozen</v>
          </cell>
          <cell r="M394">
            <v>15.3</v>
          </cell>
          <cell r="N394">
            <v>8.5</v>
          </cell>
          <cell r="O394">
            <v>130.05000000000001</v>
          </cell>
        </row>
        <row r="395">
          <cell r="C395" t="str">
            <v>A-307</v>
          </cell>
          <cell r="D395" t="str">
            <v>A-307-B</v>
          </cell>
          <cell r="F395" t="str">
            <v>J-6</v>
          </cell>
          <cell r="G395" t="str">
            <v>J-6B</v>
          </cell>
          <cell r="H395" t="str">
            <v>B</v>
          </cell>
          <cell r="J395" t="str">
            <v>SW</v>
          </cell>
        </row>
        <row r="396">
          <cell r="C396" t="str">
            <v>A-307</v>
          </cell>
          <cell r="D396" t="str">
            <v>A-307-C</v>
          </cell>
          <cell r="F396" t="str">
            <v>J-6</v>
          </cell>
          <cell r="G396" t="str">
            <v>J-6C</v>
          </cell>
          <cell r="H396" t="str">
            <v>C</v>
          </cell>
          <cell r="J396" t="str">
            <v>SW</v>
          </cell>
        </row>
        <row r="397">
          <cell r="C397" t="str">
            <v>A-307</v>
          </cell>
          <cell r="D397" t="str">
            <v>A-307-D</v>
          </cell>
          <cell r="F397" t="str">
            <v>J-6</v>
          </cell>
          <cell r="G397" t="str">
            <v>J-6D</v>
          </cell>
          <cell r="H397" t="str">
            <v>D</v>
          </cell>
          <cell r="J397" t="str">
            <v>SW</v>
          </cell>
        </row>
        <row r="398">
          <cell r="B398" t="str">
            <v>A</v>
          </cell>
          <cell r="C398" t="str">
            <v>A-308</v>
          </cell>
          <cell r="D398" t="str">
            <v>A-308-A</v>
          </cell>
          <cell r="E398" t="str">
            <v>Jade</v>
          </cell>
          <cell r="F398" t="str">
            <v>J-7</v>
          </cell>
          <cell r="G398" t="str">
            <v>J-7A</v>
          </cell>
          <cell r="H398" t="str">
            <v>A</v>
          </cell>
          <cell r="I398" t="str">
            <v>Retained</v>
          </cell>
          <cell r="J398" t="str">
            <v>SW</v>
          </cell>
          <cell r="K398" t="str">
            <v>Released</v>
          </cell>
          <cell r="L398" t="str">
            <v>Frozen</v>
          </cell>
          <cell r="M398">
            <v>15.3</v>
          </cell>
          <cell r="N398">
            <v>8.5</v>
          </cell>
          <cell r="O398">
            <v>130.05000000000001</v>
          </cell>
        </row>
        <row r="399">
          <cell r="C399" t="str">
            <v>A-308</v>
          </cell>
          <cell r="D399" t="str">
            <v>A-308-B</v>
          </cell>
          <cell r="F399" t="str">
            <v>J-7</v>
          </cell>
          <cell r="G399" t="str">
            <v>J-7B</v>
          </cell>
          <cell r="H399" t="str">
            <v>B</v>
          </cell>
          <cell r="J399" t="str">
            <v>SW</v>
          </cell>
        </row>
        <row r="400">
          <cell r="C400" t="str">
            <v>A-308</v>
          </cell>
          <cell r="D400" t="str">
            <v>A-308-C</v>
          </cell>
          <cell r="F400" t="str">
            <v>J-7</v>
          </cell>
          <cell r="G400" t="str">
            <v>J-7C</v>
          </cell>
          <cell r="H400" t="str">
            <v>C</v>
          </cell>
          <cell r="J400" t="str">
            <v>SW</v>
          </cell>
        </row>
        <row r="401">
          <cell r="C401" t="str">
            <v>A-308</v>
          </cell>
          <cell r="D401" t="str">
            <v>A-308-D</v>
          </cell>
          <cell r="F401" t="str">
            <v>J-7</v>
          </cell>
          <cell r="G401" t="str">
            <v>J-7D</v>
          </cell>
          <cell r="H401" t="str">
            <v>D</v>
          </cell>
          <cell r="J401" t="str">
            <v>SW</v>
          </cell>
        </row>
        <row r="402">
          <cell r="B402" t="str">
            <v>A</v>
          </cell>
          <cell r="C402" t="str">
            <v>A-309</v>
          </cell>
          <cell r="D402" t="str">
            <v>A-309-A</v>
          </cell>
          <cell r="E402" t="str">
            <v>Jade</v>
          </cell>
          <cell r="F402" t="str">
            <v>J-8</v>
          </cell>
          <cell r="G402" t="str">
            <v>J-8A</v>
          </cell>
          <cell r="H402" t="str">
            <v>A</v>
          </cell>
          <cell r="I402" t="str">
            <v>Retained</v>
          </cell>
          <cell r="J402" t="str">
            <v>SW</v>
          </cell>
          <cell r="K402" t="str">
            <v>Released</v>
          </cell>
          <cell r="L402" t="str">
            <v>Frozen</v>
          </cell>
          <cell r="M402">
            <v>15.3</v>
          </cell>
          <cell r="N402">
            <v>8.5</v>
          </cell>
          <cell r="O402">
            <v>130.05000000000001</v>
          </cell>
        </row>
        <row r="403">
          <cell r="C403" t="str">
            <v>A-309</v>
          </cell>
          <cell r="D403" t="str">
            <v>A-309-B</v>
          </cell>
          <cell r="F403" t="str">
            <v>J-8</v>
          </cell>
          <cell r="G403" t="str">
            <v>J-8B</v>
          </cell>
          <cell r="H403" t="str">
            <v>B</v>
          </cell>
          <cell r="J403" t="str">
            <v>SW</v>
          </cell>
        </row>
        <row r="404">
          <cell r="C404" t="str">
            <v>A-309</v>
          </cell>
          <cell r="D404" t="str">
            <v>A-309-C</v>
          </cell>
          <cell r="F404" t="str">
            <v>J-8</v>
          </cell>
          <cell r="G404" t="str">
            <v>J-8C</v>
          </cell>
          <cell r="H404" t="str">
            <v>C</v>
          </cell>
          <cell r="J404" t="str">
            <v>SW</v>
          </cell>
        </row>
        <row r="405">
          <cell r="C405" t="str">
            <v>A-309</v>
          </cell>
          <cell r="D405" t="str">
            <v>A-309-D</v>
          </cell>
          <cell r="F405" t="str">
            <v>J-8</v>
          </cell>
          <cell r="G405" t="str">
            <v>J-8D</v>
          </cell>
          <cell r="H405" t="str">
            <v>D</v>
          </cell>
          <cell r="J405" t="str">
            <v>SW</v>
          </cell>
        </row>
        <row r="406">
          <cell r="B406" t="str">
            <v>A</v>
          </cell>
          <cell r="C406" t="str">
            <v>A-310</v>
          </cell>
          <cell r="D406" t="str">
            <v>A-310-A</v>
          </cell>
          <cell r="E406" t="str">
            <v>Jade</v>
          </cell>
          <cell r="F406" t="str">
            <v>J-9</v>
          </cell>
          <cell r="G406" t="str">
            <v>J-9A</v>
          </cell>
          <cell r="H406" t="str">
            <v>A</v>
          </cell>
          <cell r="I406" t="str">
            <v>Retained</v>
          </cell>
          <cell r="J406" t="str">
            <v>SW</v>
          </cell>
          <cell r="K406" t="str">
            <v>Released</v>
          </cell>
          <cell r="L406" t="str">
            <v>Frozen</v>
          </cell>
          <cell r="M406">
            <v>15.3</v>
          </cell>
          <cell r="N406">
            <v>8.5</v>
          </cell>
          <cell r="O406">
            <v>130.05000000000001</v>
          </cell>
        </row>
        <row r="407">
          <cell r="C407" t="str">
            <v>A-310</v>
          </cell>
          <cell r="D407" t="str">
            <v>A-310-B</v>
          </cell>
          <cell r="F407" t="str">
            <v>J-9</v>
          </cell>
          <cell r="G407" t="str">
            <v>J-9B</v>
          </cell>
          <cell r="H407" t="str">
            <v>B</v>
          </cell>
          <cell r="J407" t="str">
            <v>SW</v>
          </cell>
        </row>
        <row r="408">
          <cell r="C408" t="str">
            <v>A-310</v>
          </cell>
          <cell r="D408" t="str">
            <v>A-310-C</v>
          </cell>
          <cell r="F408" t="str">
            <v>J-9</v>
          </cell>
          <cell r="G408" t="str">
            <v>J-9C</v>
          </cell>
          <cell r="H408" t="str">
            <v>C</v>
          </cell>
          <cell r="J408" t="str">
            <v>SW</v>
          </cell>
        </row>
        <row r="409">
          <cell r="C409" t="str">
            <v>A-310</v>
          </cell>
          <cell r="D409" t="str">
            <v>A-310-D</v>
          </cell>
          <cell r="F409" t="str">
            <v>J-9</v>
          </cell>
          <cell r="G409" t="str">
            <v>J-9D</v>
          </cell>
          <cell r="H409" t="str">
            <v>D</v>
          </cell>
          <cell r="J409" t="str">
            <v>SW</v>
          </cell>
        </row>
        <row r="410">
          <cell r="B410" t="str">
            <v>A</v>
          </cell>
          <cell r="C410" t="str">
            <v>A-311</v>
          </cell>
          <cell r="D410" t="str">
            <v>A-311-A</v>
          </cell>
          <cell r="E410" t="str">
            <v>Jade</v>
          </cell>
          <cell r="F410" t="str">
            <v>J-10</v>
          </cell>
          <cell r="G410" t="str">
            <v>J-10A</v>
          </cell>
          <cell r="H410" t="str">
            <v>A</v>
          </cell>
          <cell r="I410" t="str">
            <v>Retained</v>
          </cell>
          <cell r="J410" t="str">
            <v>SW</v>
          </cell>
          <cell r="K410" t="str">
            <v>Released</v>
          </cell>
          <cell r="L410" t="str">
            <v>Frozen</v>
          </cell>
          <cell r="M410">
            <v>15.3</v>
          </cell>
          <cell r="N410">
            <v>8.5</v>
          </cell>
          <cell r="O410">
            <v>130.05000000000001</v>
          </cell>
        </row>
        <row r="411">
          <cell r="C411" t="str">
            <v>A-311</v>
          </cell>
          <cell r="D411" t="str">
            <v>A-311-B</v>
          </cell>
          <cell r="F411" t="str">
            <v>J-10</v>
          </cell>
          <cell r="G411" t="str">
            <v>J-10B</v>
          </cell>
          <cell r="H411" t="str">
            <v>B</v>
          </cell>
          <cell r="J411" t="str">
            <v>SW</v>
          </cell>
        </row>
        <row r="412">
          <cell r="C412" t="str">
            <v>A-311</v>
          </cell>
          <cell r="D412" t="str">
            <v>A-311-C</v>
          </cell>
          <cell r="F412" t="str">
            <v>J-10</v>
          </cell>
          <cell r="G412" t="str">
            <v>J-10C</v>
          </cell>
          <cell r="H412" t="str">
            <v>C</v>
          </cell>
          <cell r="J412" t="str">
            <v>SW</v>
          </cell>
        </row>
        <row r="413">
          <cell r="C413" t="str">
            <v>A-311</v>
          </cell>
          <cell r="D413" t="str">
            <v>A-311-D</v>
          </cell>
          <cell r="F413" t="str">
            <v>J-10</v>
          </cell>
          <cell r="G413" t="str">
            <v>J-10D</v>
          </cell>
          <cell r="H413" t="str">
            <v>D</v>
          </cell>
          <cell r="J413" t="str">
            <v>SW</v>
          </cell>
        </row>
        <row r="414">
          <cell r="B414" t="str">
            <v>A</v>
          </cell>
          <cell r="C414" t="str">
            <v>A-312</v>
          </cell>
          <cell r="D414" t="str">
            <v>A-312-A</v>
          </cell>
          <cell r="E414" t="str">
            <v>Jade</v>
          </cell>
          <cell r="F414" t="str">
            <v>J-11</v>
          </cell>
          <cell r="G414" t="str">
            <v>J-11A</v>
          </cell>
          <cell r="H414" t="str">
            <v>A</v>
          </cell>
          <cell r="I414" t="str">
            <v>Retained</v>
          </cell>
          <cell r="J414" t="str">
            <v>SW</v>
          </cell>
          <cell r="K414" t="str">
            <v>Released</v>
          </cell>
          <cell r="L414" t="str">
            <v>Frozen</v>
          </cell>
          <cell r="M414">
            <v>15.3</v>
          </cell>
          <cell r="N414">
            <v>8.5</v>
          </cell>
          <cell r="O414">
            <v>130.05000000000001</v>
          </cell>
        </row>
        <row r="415">
          <cell r="C415" t="str">
            <v>A-312</v>
          </cell>
          <cell r="D415" t="str">
            <v>A-312-B</v>
          </cell>
          <cell r="F415" t="str">
            <v>J-11</v>
          </cell>
          <cell r="G415" t="str">
            <v>J-11B</v>
          </cell>
          <cell r="H415" t="str">
            <v>B</v>
          </cell>
          <cell r="J415" t="str">
            <v>SW</v>
          </cell>
        </row>
        <row r="416">
          <cell r="C416" t="str">
            <v>A-312</v>
          </cell>
          <cell r="D416" t="str">
            <v>A-312-C</v>
          </cell>
          <cell r="F416" t="str">
            <v>J-11</v>
          </cell>
          <cell r="G416" t="str">
            <v>J-11C</v>
          </cell>
          <cell r="H416" t="str">
            <v>C</v>
          </cell>
          <cell r="J416" t="str">
            <v>SW</v>
          </cell>
        </row>
        <row r="417">
          <cell r="C417" t="str">
            <v>A-312</v>
          </cell>
          <cell r="D417" t="str">
            <v>A-312-D</v>
          </cell>
          <cell r="F417" t="str">
            <v>J-11</v>
          </cell>
          <cell r="G417" t="str">
            <v>J-11D</v>
          </cell>
          <cell r="H417" t="str">
            <v>D</v>
          </cell>
          <cell r="J417" t="str">
            <v>SW</v>
          </cell>
        </row>
        <row r="418">
          <cell r="B418" t="str">
            <v>A</v>
          </cell>
          <cell r="C418" t="str">
            <v>A-313</v>
          </cell>
          <cell r="D418" t="str">
            <v>A-313-A</v>
          </cell>
          <cell r="E418" t="str">
            <v>Jade</v>
          </cell>
          <cell r="F418" t="str">
            <v>J-12</v>
          </cell>
          <cell r="G418" t="str">
            <v>J-12A</v>
          </cell>
          <cell r="H418" t="str">
            <v>A</v>
          </cell>
          <cell r="I418" t="str">
            <v>Retained</v>
          </cell>
          <cell r="J418" t="str">
            <v>SW</v>
          </cell>
          <cell r="K418" t="str">
            <v>Released</v>
          </cell>
          <cell r="L418" t="str">
            <v>Frozen</v>
          </cell>
          <cell r="M418">
            <v>15.3</v>
          </cell>
          <cell r="N418">
            <v>8.5</v>
          </cell>
          <cell r="O418">
            <v>130.05000000000001</v>
          </cell>
        </row>
        <row r="419">
          <cell r="C419" t="str">
            <v>A-313</v>
          </cell>
          <cell r="D419" t="str">
            <v>A-313-B</v>
          </cell>
          <cell r="F419" t="str">
            <v>J-12</v>
          </cell>
          <cell r="G419" t="str">
            <v>J-12B</v>
          </cell>
          <cell r="H419" t="str">
            <v>B</v>
          </cell>
          <cell r="J419" t="str">
            <v>SW</v>
          </cell>
        </row>
        <row r="420">
          <cell r="C420" t="str">
            <v>A-313</v>
          </cell>
          <cell r="D420" t="str">
            <v>A-313-C</v>
          </cell>
          <cell r="F420" t="str">
            <v>J-12</v>
          </cell>
          <cell r="G420" t="str">
            <v>J-12C</v>
          </cell>
          <cell r="H420" t="str">
            <v>C</v>
          </cell>
          <cell r="J420" t="str">
            <v>SW</v>
          </cell>
        </row>
        <row r="421">
          <cell r="C421" t="str">
            <v>A-313</v>
          </cell>
          <cell r="D421" t="str">
            <v>A-313-D</v>
          </cell>
          <cell r="F421" t="str">
            <v>J-12</v>
          </cell>
          <cell r="G421" t="str">
            <v>J-12D</v>
          </cell>
          <cell r="H421" t="str">
            <v>D</v>
          </cell>
          <cell r="J421" t="str">
            <v>SW</v>
          </cell>
        </row>
        <row r="422">
          <cell r="B422" t="str">
            <v>A</v>
          </cell>
          <cell r="C422" t="str">
            <v>A-314</v>
          </cell>
          <cell r="D422" t="str">
            <v>A-314-A</v>
          </cell>
          <cell r="E422" t="str">
            <v>Jade</v>
          </cell>
          <cell r="F422" t="str">
            <v>J-13</v>
          </cell>
          <cell r="G422" t="str">
            <v>J-13A</v>
          </cell>
          <cell r="H422" t="str">
            <v>A</v>
          </cell>
          <cell r="I422" t="str">
            <v>Retained</v>
          </cell>
          <cell r="J422" t="str">
            <v>SW</v>
          </cell>
          <cell r="K422" t="str">
            <v>Frozen</v>
          </cell>
          <cell r="L422" t="str">
            <v>Frozen</v>
          </cell>
          <cell r="M422">
            <v>15.3</v>
          </cell>
          <cell r="N422">
            <v>8.5</v>
          </cell>
          <cell r="O422">
            <v>130.05000000000001</v>
          </cell>
        </row>
        <row r="423">
          <cell r="C423" t="str">
            <v>A-314</v>
          </cell>
          <cell r="D423" t="str">
            <v>A-314-B</v>
          </cell>
          <cell r="F423" t="str">
            <v>J-13</v>
          </cell>
          <cell r="G423" t="str">
            <v>J-13B</v>
          </cell>
          <cell r="H423" t="str">
            <v>B</v>
          </cell>
          <cell r="J423" t="str">
            <v>SW</v>
          </cell>
        </row>
        <row r="424">
          <cell r="C424" t="str">
            <v>A-314</v>
          </cell>
          <cell r="D424" t="str">
            <v>A-314-C</v>
          </cell>
          <cell r="F424" t="str">
            <v>J-13</v>
          </cell>
          <cell r="G424" t="str">
            <v>J-13C</v>
          </cell>
          <cell r="H424" t="str">
            <v>C</v>
          </cell>
          <cell r="J424" t="str">
            <v>SW</v>
          </cell>
        </row>
        <row r="425">
          <cell r="C425" t="str">
            <v>A-314</v>
          </cell>
          <cell r="D425" t="str">
            <v>A-314-D</v>
          </cell>
          <cell r="F425" t="str">
            <v>J-13</v>
          </cell>
          <cell r="G425" t="str">
            <v>J-13D</v>
          </cell>
          <cell r="H425" t="str">
            <v>D</v>
          </cell>
          <cell r="J425" t="str">
            <v>SW</v>
          </cell>
        </row>
        <row r="426">
          <cell r="B426" t="str">
            <v>A</v>
          </cell>
          <cell r="C426" t="str">
            <v>A-315</v>
          </cell>
          <cell r="D426" t="str">
            <v>A-315-A</v>
          </cell>
          <cell r="E426" t="str">
            <v>Jade</v>
          </cell>
          <cell r="F426" t="str">
            <v>J-14</v>
          </cell>
          <cell r="G426" t="str">
            <v>J-14A</v>
          </cell>
          <cell r="H426" t="str">
            <v>A</v>
          </cell>
          <cell r="I426" t="str">
            <v>Retained</v>
          </cell>
          <cell r="J426" t="str">
            <v>SW</v>
          </cell>
          <cell r="K426" t="str">
            <v>Frozen</v>
          </cell>
          <cell r="L426" t="str">
            <v>Frozen</v>
          </cell>
          <cell r="M426">
            <v>15.3</v>
          </cell>
          <cell r="N426">
            <v>8.5</v>
          </cell>
          <cell r="O426">
            <v>130.05000000000001</v>
          </cell>
        </row>
        <row r="427">
          <cell r="C427" t="str">
            <v>A-315</v>
          </cell>
          <cell r="D427" t="str">
            <v>A-315-B</v>
          </cell>
          <cell r="F427" t="str">
            <v>J-14</v>
          </cell>
          <cell r="G427" t="str">
            <v>J-14B</v>
          </cell>
          <cell r="H427" t="str">
            <v>B</v>
          </cell>
          <cell r="J427" t="str">
            <v>SW</v>
          </cell>
        </row>
        <row r="428">
          <cell r="C428" t="str">
            <v>A-315</v>
          </cell>
          <cell r="D428" t="str">
            <v>A-315-C</v>
          </cell>
          <cell r="F428" t="str">
            <v>J-14</v>
          </cell>
          <cell r="G428" t="str">
            <v>J-14C</v>
          </cell>
          <cell r="H428" t="str">
            <v>C</v>
          </cell>
          <cell r="J428" t="str">
            <v>SW</v>
          </cell>
        </row>
        <row r="429">
          <cell r="C429" t="str">
            <v>A-315</v>
          </cell>
          <cell r="D429" t="str">
            <v>A-315-D</v>
          </cell>
          <cell r="F429" t="str">
            <v>J-14</v>
          </cell>
          <cell r="G429" t="str">
            <v>J-14D</v>
          </cell>
          <cell r="H429" t="str">
            <v>D</v>
          </cell>
          <cell r="J429" t="str">
            <v>SW</v>
          </cell>
        </row>
        <row r="430">
          <cell r="B430" t="str">
            <v>A</v>
          </cell>
          <cell r="C430" t="str">
            <v>A-316</v>
          </cell>
          <cell r="D430" t="str">
            <v>A-316-A</v>
          </cell>
          <cell r="E430" t="str">
            <v>Jade</v>
          </cell>
          <cell r="F430" t="str">
            <v>J-15</v>
          </cell>
          <cell r="G430" t="str">
            <v>J-15A</v>
          </cell>
          <cell r="H430" t="str">
            <v>A</v>
          </cell>
          <cell r="I430" t="str">
            <v>Retained</v>
          </cell>
          <cell r="J430" t="str">
            <v>SW</v>
          </cell>
          <cell r="K430" t="str">
            <v>Frozen</v>
          </cell>
          <cell r="L430" t="str">
            <v>Frozen</v>
          </cell>
          <cell r="M430">
            <v>15.3</v>
          </cell>
          <cell r="N430">
            <v>8.5</v>
          </cell>
          <cell r="O430">
            <v>130.05000000000001</v>
          </cell>
        </row>
        <row r="431">
          <cell r="C431" t="str">
            <v>A-316</v>
          </cell>
          <cell r="D431" t="str">
            <v>A-316-B</v>
          </cell>
          <cell r="F431" t="str">
            <v>J-15</v>
          </cell>
          <cell r="G431" t="str">
            <v>J-15B</v>
          </cell>
          <cell r="H431" t="str">
            <v>B</v>
          </cell>
          <cell r="J431" t="str">
            <v>SW</v>
          </cell>
        </row>
        <row r="432">
          <cell r="C432" t="str">
            <v>A-316</v>
          </cell>
          <cell r="D432" t="str">
            <v>A-316-C</v>
          </cell>
          <cell r="F432" t="str">
            <v>J-15</v>
          </cell>
          <cell r="G432" t="str">
            <v>J-15C</v>
          </cell>
          <cell r="H432" t="str">
            <v>C</v>
          </cell>
          <cell r="J432" t="str">
            <v>SW</v>
          </cell>
        </row>
        <row r="433">
          <cell r="C433" t="str">
            <v>A-316</v>
          </cell>
          <cell r="D433" t="str">
            <v>A-316-D</v>
          </cell>
          <cell r="F433" t="str">
            <v>J-15</v>
          </cell>
          <cell r="G433" t="str">
            <v>J-15D</v>
          </cell>
          <cell r="H433" t="str">
            <v>D</v>
          </cell>
          <cell r="J433" t="str">
            <v>SW</v>
          </cell>
        </row>
        <row r="434">
          <cell r="B434" t="str">
            <v>A</v>
          </cell>
          <cell r="C434" t="str">
            <v>A-317</v>
          </cell>
          <cell r="D434" t="str">
            <v>A-317-A</v>
          </cell>
          <cell r="E434" t="str">
            <v>Jade</v>
          </cell>
          <cell r="F434" t="str">
            <v>J-16</v>
          </cell>
          <cell r="G434" t="str">
            <v>J-16A</v>
          </cell>
          <cell r="H434" t="str">
            <v>A</v>
          </cell>
          <cell r="I434" t="str">
            <v>Retained</v>
          </cell>
          <cell r="J434" t="str">
            <v>SW</v>
          </cell>
          <cell r="K434" t="str">
            <v>Frozen</v>
          </cell>
          <cell r="L434" t="str">
            <v>Frozen</v>
          </cell>
          <cell r="M434">
            <v>15.3</v>
          </cell>
          <cell r="N434">
            <v>8.5</v>
          </cell>
          <cell r="O434">
            <v>130.05000000000001</v>
          </cell>
        </row>
        <row r="435">
          <cell r="C435" t="str">
            <v>A-317</v>
          </cell>
          <cell r="D435" t="str">
            <v>A-317-B</v>
          </cell>
          <cell r="F435" t="str">
            <v>J-16</v>
          </cell>
          <cell r="G435" t="str">
            <v>J-16B</v>
          </cell>
          <cell r="H435" t="str">
            <v>B</v>
          </cell>
          <cell r="J435" t="str">
            <v>SW</v>
          </cell>
        </row>
        <row r="436">
          <cell r="C436" t="str">
            <v>A-317</v>
          </cell>
          <cell r="D436" t="str">
            <v>A-317-C</v>
          </cell>
          <cell r="F436" t="str">
            <v>J-16</v>
          </cell>
          <cell r="G436" t="str">
            <v>J-16C</v>
          </cell>
          <cell r="H436" t="str">
            <v>C</v>
          </cell>
          <cell r="J436" t="str">
            <v>SW</v>
          </cell>
        </row>
        <row r="437">
          <cell r="C437" t="str">
            <v>A-317</v>
          </cell>
          <cell r="D437" t="str">
            <v>A-317-D</v>
          </cell>
          <cell r="F437" t="str">
            <v>J-16</v>
          </cell>
          <cell r="G437" t="str">
            <v>J-16D</v>
          </cell>
          <cell r="H437" t="str">
            <v>D</v>
          </cell>
          <cell r="J437" t="str">
            <v>SW</v>
          </cell>
        </row>
        <row r="438">
          <cell r="B438" t="str">
            <v>A</v>
          </cell>
          <cell r="C438" t="str">
            <v>A-318</v>
          </cell>
          <cell r="D438" t="str">
            <v>A-318-A</v>
          </cell>
          <cell r="E438" t="str">
            <v>Jade</v>
          </cell>
          <cell r="F438" t="str">
            <v>J-17</v>
          </cell>
          <cell r="G438" t="str">
            <v>J-17A</v>
          </cell>
          <cell r="H438" t="str">
            <v>A</v>
          </cell>
          <cell r="I438" t="str">
            <v>Retained</v>
          </cell>
          <cell r="J438" t="str">
            <v>SW</v>
          </cell>
          <cell r="K438" t="str">
            <v>Frozen</v>
          </cell>
          <cell r="L438" t="str">
            <v>Frozen</v>
          </cell>
          <cell r="M438">
            <v>15.3</v>
          </cell>
          <cell r="N438">
            <v>8.5</v>
          </cell>
          <cell r="O438">
            <v>130.05000000000001</v>
          </cell>
        </row>
        <row r="439">
          <cell r="C439" t="str">
            <v>A-318</v>
          </cell>
          <cell r="D439" t="str">
            <v>A-318-B</v>
          </cell>
          <cell r="F439" t="str">
            <v>J-17</v>
          </cell>
          <cell r="G439" t="str">
            <v>J-17B</v>
          </cell>
          <cell r="H439" t="str">
            <v>B</v>
          </cell>
          <cell r="J439" t="str">
            <v>SW</v>
          </cell>
        </row>
        <row r="440">
          <cell r="C440" t="str">
            <v>A-318</v>
          </cell>
          <cell r="D440" t="str">
            <v>A-318-C</v>
          </cell>
          <cell r="F440" t="str">
            <v>J-17</v>
          </cell>
          <cell r="G440" t="str">
            <v>J-17C</v>
          </cell>
          <cell r="H440" t="str">
            <v>C</v>
          </cell>
          <cell r="J440" t="str">
            <v>SW</v>
          </cell>
        </row>
        <row r="441">
          <cell r="C441" t="str">
            <v>A-318</v>
          </cell>
          <cell r="D441" t="str">
            <v>A-318-D</v>
          </cell>
          <cell r="F441" t="str">
            <v>J-17</v>
          </cell>
          <cell r="G441" t="str">
            <v>J-17D</v>
          </cell>
          <cell r="H441" t="str">
            <v>D</v>
          </cell>
          <cell r="J441" t="str">
            <v>SW</v>
          </cell>
        </row>
        <row r="442">
          <cell r="B442" t="str">
            <v>A</v>
          </cell>
          <cell r="C442" t="str">
            <v>A-319</v>
          </cell>
          <cell r="D442" t="str">
            <v>A-319-A</v>
          </cell>
          <cell r="E442" t="str">
            <v>Jade</v>
          </cell>
          <cell r="F442" t="str">
            <v>J-18</v>
          </cell>
          <cell r="G442" t="str">
            <v>J-18A</v>
          </cell>
          <cell r="H442" t="str">
            <v>A</v>
          </cell>
          <cell r="I442" t="str">
            <v>Retained</v>
          </cell>
          <cell r="J442" t="str">
            <v>SW</v>
          </cell>
          <cell r="K442" t="str">
            <v>Frozen</v>
          </cell>
          <cell r="L442" t="str">
            <v>Frozen</v>
          </cell>
          <cell r="M442">
            <v>15.3</v>
          </cell>
          <cell r="N442">
            <v>8.5</v>
          </cell>
          <cell r="O442">
            <v>130.05000000000001</v>
          </cell>
        </row>
        <row r="443">
          <cell r="C443" t="str">
            <v>A-319</v>
          </cell>
          <cell r="D443" t="str">
            <v>A-319-B</v>
          </cell>
          <cell r="F443" t="str">
            <v>J-18</v>
          </cell>
          <cell r="G443" t="str">
            <v>J-18B</v>
          </cell>
          <cell r="H443" t="str">
            <v>B</v>
          </cell>
          <cell r="J443" t="str">
            <v>SW</v>
          </cell>
        </row>
        <row r="444">
          <cell r="C444" t="str">
            <v>A-319</v>
          </cell>
          <cell r="D444" t="str">
            <v>A-319-C</v>
          </cell>
          <cell r="F444" t="str">
            <v>J-18</v>
          </cell>
          <cell r="G444" t="str">
            <v>J-18C</v>
          </cell>
          <cell r="H444" t="str">
            <v>C</v>
          </cell>
          <cell r="J444" t="str">
            <v>SW</v>
          </cell>
        </row>
        <row r="445">
          <cell r="C445" t="str">
            <v>A-319</v>
          </cell>
          <cell r="D445" t="str">
            <v>A-319-D</v>
          </cell>
          <cell r="F445" t="str">
            <v>J-18</v>
          </cell>
          <cell r="G445" t="str">
            <v>J-18D</v>
          </cell>
          <cell r="H445" t="str">
            <v>D</v>
          </cell>
          <cell r="J445" t="str">
            <v>SW</v>
          </cell>
        </row>
        <row r="446">
          <cell r="B446" t="str">
            <v>A</v>
          </cell>
          <cell r="C446" t="str">
            <v>A-320</v>
          </cell>
          <cell r="D446" t="str">
            <v>A-320-A</v>
          </cell>
          <cell r="E446" t="str">
            <v>Jade</v>
          </cell>
          <cell r="F446" t="str">
            <v>J-19</v>
          </cell>
          <cell r="G446" t="str">
            <v>J-19A</v>
          </cell>
          <cell r="H446" t="str">
            <v>A</v>
          </cell>
          <cell r="I446" t="str">
            <v>Retained</v>
          </cell>
          <cell r="J446" t="str">
            <v>SW</v>
          </cell>
          <cell r="K446" t="str">
            <v>Frozen</v>
          </cell>
          <cell r="L446" t="str">
            <v>Frozen</v>
          </cell>
          <cell r="M446">
            <v>15.3</v>
          </cell>
          <cell r="N446">
            <v>8.5</v>
          </cell>
          <cell r="O446">
            <v>130.05000000000001</v>
          </cell>
        </row>
        <row r="447">
          <cell r="C447" t="str">
            <v>A-320</v>
          </cell>
          <cell r="D447" t="str">
            <v>A-320-B</v>
          </cell>
          <cell r="F447" t="str">
            <v>J-19</v>
          </cell>
          <cell r="G447" t="str">
            <v>J-19B</v>
          </cell>
          <cell r="H447" t="str">
            <v>B</v>
          </cell>
          <cell r="J447" t="str">
            <v>SW</v>
          </cell>
        </row>
        <row r="448">
          <cell r="C448" t="str">
            <v>A-320</v>
          </cell>
          <cell r="D448" t="str">
            <v>A-320-C</v>
          </cell>
          <cell r="F448" t="str">
            <v>J-19</v>
          </cell>
          <cell r="G448" t="str">
            <v>J-19C</v>
          </cell>
          <cell r="H448" t="str">
            <v>C</v>
          </cell>
          <cell r="J448" t="str">
            <v>SW</v>
          </cell>
        </row>
        <row r="449">
          <cell r="C449" t="str">
            <v>A-320</v>
          </cell>
          <cell r="D449" t="str">
            <v>A-320-D</v>
          </cell>
          <cell r="F449" t="str">
            <v>J-19</v>
          </cell>
          <cell r="G449" t="str">
            <v>J-19D</v>
          </cell>
          <cell r="H449" t="str">
            <v>D</v>
          </cell>
          <cell r="J449" t="str">
            <v>SW</v>
          </cell>
        </row>
        <row r="450">
          <cell r="B450" t="str">
            <v>A</v>
          </cell>
          <cell r="C450" t="str">
            <v>A-321</v>
          </cell>
          <cell r="D450" t="str">
            <v>A-321-A</v>
          </cell>
          <cell r="E450" t="str">
            <v>Jade</v>
          </cell>
          <cell r="F450" t="str">
            <v>J-20</v>
          </cell>
          <cell r="G450" t="str">
            <v>J-20A</v>
          </cell>
          <cell r="H450" t="str">
            <v>A</v>
          </cell>
          <cell r="I450" t="str">
            <v>Retained</v>
          </cell>
          <cell r="J450" t="str">
            <v>SW</v>
          </cell>
          <cell r="K450" t="str">
            <v>Frozen</v>
          </cell>
          <cell r="L450" t="str">
            <v>Frozen</v>
          </cell>
          <cell r="M450">
            <v>15.3</v>
          </cell>
          <cell r="N450">
            <v>8.5</v>
          </cell>
          <cell r="O450">
            <v>130.05000000000001</v>
          </cell>
        </row>
        <row r="451">
          <cell r="C451" t="str">
            <v>A-321</v>
          </cell>
          <cell r="D451" t="str">
            <v>A-321-B</v>
          </cell>
          <cell r="F451" t="str">
            <v>J-20</v>
          </cell>
          <cell r="G451" t="str">
            <v>J-20B</v>
          </cell>
          <cell r="H451" t="str">
            <v>B</v>
          </cell>
          <cell r="J451" t="str">
            <v>SW</v>
          </cell>
        </row>
        <row r="452">
          <cell r="C452" t="str">
            <v>A-321</v>
          </cell>
          <cell r="D452" t="str">
            <v>A-321-C</v>
          </cell>
          <cell r="F452" t="str">
            <v>J-20</v>
          </cell>
          <cell r="G452" t="str">
            <v>J-20C</v>
          </cell>
          <cell r="H452" t="str">
            <v>C</v>
          </cell>
          <cell r="J452" t="str">
            <v>SW</v>
          </cell>
        </row>
        <row r="453">
          <cell r="C453" t="str">
            <v>A-321</v>
          </cell>
          <cell r="D453" t="str">
            <v>A-321-D</v>
          </cell>
          <cell r="F453" t="str">
            <v>J-20</v>
          </cell>
          <cell r="G453" t="str">
            <v>J-20D</v>
          </cell>
          <cell r="H453" t="str">
            <v>D</v>
          </cell>
          <cell r="J453" t="str">
            <v>SW</v>
          </cell>
        </row>
        <row r="454">
          <cell r="B454" t="str">
            <v>A</v>
          </cell>
          <cell r="C454" t="str">
            <v>A-323</v>
          </cell>
          <cell r="D454" t="str">
            <v>A-323-A</v>
          </cell>
          <cell r="E454" t="str">
            <v>Nest</v>
          </cell>
          <cell r="F454" t="str">
            <v>N-135</v>
          </cell>
          <cell r="G454" t="str">
            <v>N-135A</v>
          </cell>
          <cell r="H454" t="str">
            <v>A</v>
          </cell>
          <cell r="I454" t="str">
            <v>Retained</v>
          </cell>
          <cell r="J454" t="str">
            <v>SW</v>
          </cell>
          <cell r="K454" t="str">
            <v>Frozen</v>
          </cell>
          <cell r="L454" t="str">
            <v>Frozen</v>
          </cell>
          <cell r="M454">
            <v>15.3</v>
          </cell>
          <cell r="N454">
            <v>8.5</v>
          </cell>
          <cell r="O454">
            <v>130.05000000000001</v>
          </cell>
        </row>
        <row r="455">
          <cell r="C455" t="str">
            <v>A-323</v>
          </cell>
          <cell r="D455" t="str">
            <v>A-323-B</v>
          </cell>
          <cell r="F455" t="str">
            <v>N-135</v>
          </cell>
          <cell r="G455" t="str">
            <v>N-135B</v>
          </cell>
          <cell r="H455" t="str">
            <v>B</v>
          </cell>
          <cell r="J455" t="str">
            <v>SW</v>
          </cell>
        </row>
        <row r="456">
          <cell r="C456" t="str">
            <v>A-323</v>
          </cell>
          <cell r="D456" t="str">
            <v>A-323-C</v>
          </cell>
          <cell r="F456" t="str">
            <v>N-135</v>
          </cell>
          <cell r="G456" t="str">
            <v>N-135C</v>
          </cell>
          <cell r="H456" t="str">
            <v>C</v>
          </cell>
          <cell r="J456" t="str">
            <v>SW</v>
          </cell>
        </row>
        <row r="457">
          <cell r="C457" t="str">
            <v>A-323</v>
          </cell>
          <cell r="D457" t="str">
            <v>A-323-D</v>
          </cell>
          <cell r="F457" t="str">
            <v>N-135</v>
          </cell>
          <cell r="G457" t="str">
            <v>N-135D</v>
          </cell>
          <cell r="H457" t="str">
            <v>D</v>
          </cell>
          <cell r="J457" t="str">
            <v>SW</v>
          </cell>
        </row>
        <row r="458">
          <cell r="B458" t="str">
            <v>A</v>
          </cell>
          <cell r="C458" t="str">
            <v>A-324</v>
          </cell>
          <cell r="D458" t="str">
            <v>A-324-A</v>
          </cell>
          <cell r="E458" t="str">
            <v>Nest</v>
          </cell>
          <cell r="F458" t="str">
            <v>N-136</v>
          </cell>
          <cell r="G458" t="str">
            <v>N-136A</v>
          </cell>
          <cell r="H458" t="str">
            <v>A</v>
          </cell>
          <cell r="I458" t="str">
            <v>Retained</v>
          </cell>
          <cell r="J458" t="str">
            <v>SW</v>
          </cell>
          <cell r="K458" t="str">
            <v>Frozen</v>
          </cell>
          <cell r="L458" t="str">
            <v>Frozen</v>
          </cell>
          <cell r="M458">
            <v>15.3</v>
          </cell>
          <cell r="N458">
            <v>8.5</v>
          </cell>
          <cell r="O458">
            <v>130.05000000000001</v>
          </cell>
        </row>
        <row r="459">
          <cell r="C459" t="str">
            <v>A-324</v>
          </cell>
          <cell r="D459" t="str">
            <v>A-324-B</v>
          </cell>
          <cell r="F459" t="str">
            <v>N-136</v>
          </cell>
          <cell r="G459" t="str">
            <v>N-136B</v>
          </cell>
          <cell r="H459" t="str">
            <v>B</v>
          </cell>
          <cell r="J459" t="str">
            <v>SW</v>
          </cell>
        </row>
        <row r="460">
          <cell r="C460" t="str">
            <v>A-324</v>
          </cell>
          <cell r="D460" t="str">
            <v>A-324-C</v>
          </cell>
          <cell r="F460" t="str">
            <v>N-136</v>
          </cell>
          <cell r="G460" t="str">
            <v>N-136C</v>
          </cell>
          <cell r="H460" t="str">
            <v>C</v>
          </cell>
          <cell r="J460" t="str">
            <v>SW</v>
          </cell>
        </row>
        <row r="461">
          <cell r="C461" t="str">
            <v>A-324</v>
          </cell>
          <cell r="D461" t="str">
            <v>A-324-D</v>
          </cell>
          <cell r="F461" t="str">
            <v>N-136</v>
          </cell>
          <cell r="G461" t="str">
            <v>N-136D</v>
          </cell>
          <cell r="H461" t="str">
            <v>D</v>
          </cell>
          <cell r="J461" t="str">
            <v>SW</v>
          </cell>
        </row>
        <row r="462">
          <cell r="B462" t="str">
            <v>A</v>
          </cell>
          <cell r="C462" t="str">
            <v>A-325</v>
          </cell>
          <cell r="D462" t="str">
            <v>A-325-A</v>
          </cell>
          <cell r="E462" t="str">
            <v>Nest</v>
          </cell>
          <cell r="F462" t="str">
            <v>N-137</v>
          </cell>
          <cell r="G462" t="str">
            <v>N-137A</v>
          </cell>
          <cell r="H462" t="str">
            <v>A</v>
          </cell>
          <cell r="I462" t="str">
            <v>Retained</v>
          </cell>
          <cell r="J462" t="str">
            <v>SW</v>
          </cell>
          <cell r="K462" t="str">
            <v>Frozen</v>
          </cell>
          <cell r="L462" t="str">
            <v>Frozen</v>
          </cell>
          <cell r="M462">
            <v>15.3</v>
          </cell>
          <cell r="N462">
            <v>8.5</v>
          </cell>
          <cell r="O462">
            <v>130.05000000000001</v>
          </cell>
        </row>
        <row r="463">
          <cell r="C463" t="str">
            <v>A-325</v>
          </cell>
          <cell r="D463" t="str">
            <v>A-325-B</v>
          </cell>
          <cell r="F463" t="str">
            <v>N-137</v>
          </cell>
          <cell r="G463" t="str">
            <v>N-137B</v>
          </cell>
          <cell r="H463" t="str">
            <v>B</v>
          </cell>
          <cell r="J463" t="str">
            <v>SW</v>
          </cell>
        </row>
        <row r="464">
          <cell r="C464" t="str">
            <v>A-325</v>
          </cell>
          <cell r="D464" t="str">
            <v>A-325-C</v>
          </cell>
          <cell r="F464" t="str">
            <v>N-137</v>
          </cell>
          <cell r="G464" t="str">
            <v>N-137C</v>
          </cell>
          <cell r="H464" t="str">
            <v>C</v>
          </cell>
          <cell r="J464" t="str">
            <v>SW</v>
          </cell>
        </row>
        <row r="465">
          <cell r="C465" t="str">
            <v>A-325</v>
          </cell>
          <cell r="D465" t="str">
            <v>A-325-D</v>
          </cell>
          <cell r="F465" t="str">
            <v>N-137</v>
          </cell>
          <cell r="G465" t="str">
            <v>N-137D</v>
          </cell>
          <cell r="H465" t="str">
            <v>D</v>
          </cell>
          <cell r="J465" t="str">
            <v>SW</v>
          </cell>
        </row>
        <row r="466">
          <cell r="B466" t="str">
            <v>A</v>
          </cell>
          <cell r="C466" t="str">
            <v>A-326</v>
          </cell>
          <cell r="D466" t="str">
            <v>A-326-A</v>
          </cell>
          <cell r="E466" t="str">
            <v>Nest</v>
          </cell>
          <cell r="F466" t="str">
            <v>N-138</v>
          </cell>
          <cell r="G466" t="str">
            <v>N-138A</v>
          </cell>
          <cell r="H466" t="str">
            <v>A</v>
          </cell>
          <cell r="I466" t="str">
            <v>Retained</v>
          </cell>
          <cell r="J466" t="str">
            <v>SW</v>
          </cell>
          <cell r="K466" t="str">
            <v>Frozen</v>
          </cell>
          <cell r="L466" t="str">
            <v>Frozen</v>
          </cell>
          <cell r="M466">
            <v>15.3</v>
          </cell>
          <cell r="N466">
            <v>8.5</v>
          </cell>
          <cell r="O466">
            <v>130.05000000000001</v>
          </cell>
        </row>
        <row r="467">
          <cell r="C467" t="str">
            <v>A-326</v>
          </cell>
          <cell r="D467" t="str">
            <v>A-326-B</v>
          </cell>
          <cell r="F467" t="str">
            <v>N-138</v>
          </cell>
          <cell r="G467" t="str">
            <v>N-138B</v>
          </cell>
          <cell r="H467" t="str">
            <v>B</v>
          </cell>
          <cell r="J467" t="str">
            <v>SW</v>
          </cell>
        </row>
        <row r="468">
          <cell r="C468" t="str">
            <v>A-326</v>
          </cell>
          <cell r="D468" t="str">
            <v>A-326-C</v>
          </cell>
          <cell r="F468" t="str">
            <v>N-138</v>
          </cell>
          <cell r="G468" t="str">
            <v>N-138C</v>
          </cell>
          <cell r="H468" t="str">
            <v>C</v>
          </cell>
          <cell r="J468" t="str">
            <v>SW</v>
          </cell>
        </row>
        <row r="469">
          <cell r="C469" t="str">
            <v>A-326</v>
          </cell>
          <cell r="D469" t="str">
            <v>A-326-D</v>
          </cell>
          <cell r="F469" t="str">
            <v>N-138</v>
          </cell>
          <cell r="G469" t="str">
            <v>N-138D</v>
          </cell>
          <cell r="H469" t="str">
            <v>D</v>
          </cell>
          <cell r="J469" t="str">
            <v>SW</v>
          </cell>
        </row>
        <row r="470">
          <cell r="B470" t="str">
            <v>A</v>
          </cell>
          <cell r="C470" t="str">
            <v>A-327</v>
          </cell>
          <cell r="D470" t="str">
            <v>A-327-A</v>
          </cell>
          <cell r="E470" t="str">
            <v>Nest</v>
          </cell>
          <cell r="F470" t="str">
            <v>N-139</v>
          </cell>
          <cell r="G470" t="str">
            <v>N-139A</v>
          </cell>
          <cell r="H470" t="str">
            <v>A</v>
          </cell>
          <cell r="I470" t="str">
            <v>Retained</v>
          </cell>
          <cell r="J470" t="str">
            <v>SW</v>
          </cell>
          <cell r="K470" t="str">
            <v>Frozen</v>
          </cell>
          <cell r="L470" t="str">
            <v>Frozen</v>
          </cell>
          <cell r="M470">
            <v>15.3</v>
          </cell>
          <cell r="N470">
            <v>8.5</v>
          </cell>
          <cell r="O470">
            <v>130.05000000000001</v>
          </cell>
        </row>
        <row r="471">
          <cell r="C471" t="str">
            <v>A-327</v>
          </cell>
          <cell r="D471" t="str">
            <v>A-327-B</v>
          </cell>
          <cell r="F471" t="str">
            <v>N-139</v>
          </cell>
          <cell r="G471" t="str">
            <v>N-139B</v>
          </cell>
          <cell r="H471" t="str">
            <v>B</v>
          </cell>
          <cell r="J471" t="str">
            <v>SW</v>
          </cell>
        </row>
        <row r="472">
          <cell r="C472" t="str">
            <v>A-327</v>
          </cell>
          <cell r="D472" t="str">
            <v>A-327-C</v>
          </cell>
          <cell r="F472" t="str">
            <v>N-139</v>
          </cell>
          <cell r="G472" t="str">
            <v>N-139C</v>
          </cell>
          <cell r="H472" t="str">
            <v>C</v>
          </cell>
          <cell r="J472" t="str">
            <v>SW</v>
          </cell>
        </row>
        <row r="473">
          <cell r="C473" t="str">
            <v>A-327</v>
          </cell>
          <cell r="D473" t="str">
            <v>A-327-D</v>
          </cell>
          <cell r="F473" t="str">
            <v>N-139</v>
          </cell>
          <cell r="G473" t="str">
            <v>N-139D</v>
          </cell>
          <cell r="H473" t="str">
            <v>D</v>
          </cell>
          <cell r="J473" t="str">
            <v>SW</v>
          </cell>
        </row>
        <row r="474">
          <cell r="B474" t="str">
            <v>A</v>
          </cell>
          <cell r="C474" t="str">
            <v>A-328</v>
          </cell>
          <cell r="D474" t="str">
            <v>A-328-A</v>
          </cell>
          <cell r="E474" t="str">
            <v>Nest</v>
          </cell>
          <cell r="F474" t="str">
            <v>N-140</v>
          </cell>
          <cell r="G474" t="str">
            <v>N-140A</v>
          </cell>
          <cell r="H474" t="str">
            <v>A</v>
          </cell>
          <cell r="I474" t="str">
            <v>Retained</v>
          </cell>
          <cell r="J474" t="str">
            <v>SW</v>
          </cell>
          <cell r="K474" t="str">
            <v>Frozen</v>
          </cell>
          <cell r="L474" t="str">
            <v>Frozen</v>
          </cell>
          <cell r="M474">
            <v>15.3</v>
          </cell>
          <cell r="N474">
            <v>8.5</v>
          </cell>
          <cell r="O474">
            <v>130.05000000000001</v>
          </cell>
        </row>
        <row r="475">
          <cell r="C475" t="str">
            <v>A-328</v>
          </cell>
          <cell r="D475" t="str">
            <v>A-328-B</v>
          </cell>
          <cell r="F475" t="str">
            <v>N-140</v>
          </cell>
          <cell r="G475" t="str">
            <v>N-140B</v>
          </cell>
          <cell r="H475" t="str">
            <v>B</v>
          </cell>
          <cell r="J475" t="str">
            <v>SW</v>
          </cell>
        </row>
        <row r="476">
          <cell r="C476" t="str">
            <v>A-328</v>
          </cell>
          <cell r="D476" t="str">
            <v>A-328-C</v>
          </cell>
          <cell r="F476" t="str">
            <v>N-140</v>
          </cell>
          <cell r="G476" t="str">
            <v>N-140C</v>
          </cell>
          <cell r="H476" t="str">
            <v>C</v>
          </cell>
          <cell r="J476" t="str">
            <v>SW</v>
          </cell>
        </row>
        <row r="477">
          <cell r="C477" t="str">
            <v>A-328</v>
          </cell>
          <cell r="D477" t="str">
            <v>A-328-D</v>
          </cell>
          <cell r="F477" t="str">
            <v>N-140</v>
          </cell>
          <cell r="G477" t="str">
            <v>N-140D</v>
          </cell>
          <cell r="H477" t="str">
            <v>D</v>
          </cell>
          <cell r="J477" t="str">
            <v>SW</v>
          </cell>
        </row>
        <row r="478">
          <cell r="B478" t="str">
            <v>A</v>
          </cell>
          <cell r="C478" t="str">
            <v>A-329</v>
          </cell>
          <cell r="D478" t="str">
            <v>A-329-A</v>
          </cell>
          <cell r="E478" t="str">
            <v>Nest</v>
          </cell>
          <cell r="F478" t="str">
            <v>N-141</v>
          </cell>
          <cell r="G478" t="str">
            <v>N-141A</v>
          </cell>
          <cell r="H478" t="str">
            <v>A</v>
          </cell>
          <cell r="I478" t="str">
            <v>Retained</v>
          </cell>
          <cell r="J478" t="str">
            <v>SW</v>
          </cell>
          <cell r="K478" t="str">
            <v>Frozen</v>
          </cell>
          <cell r="L478" t="str">
            <v>Frozen</v>
          </cell>
          <cell r="M478">
            <v>15.3</v>
          </cell>
          <cell r="N478">
            <v>8.5</v>
          </cell>
          <cell r="O478">
            <v>130.05000000000001</v>
          </cell>
        </row>
        <row r="479">
          <cell r="C479" t="str">
            <v>A-329</v>
          </cell>
          <cell r="D479" t="str">
            <v>A-329-B</v>
          </cell>
          <cell r="F479" t="str">
            <v>N-141</v>
          </cell>
          <cell r="G479" t="str">
            <v>N-141B</v>
          </cell>
          <cell r="H479" t="str">
            <v>B</v>
          </cell>
          <cell r="J479" t="str">
            <v>SW</v>
          </cell>
        </row>
        <row r="480">
          <cell r="C480" t="str">
            <v>A-329</v>
          </cell>
          <cell r="D480" t="str">
            <v>A-329-C</v>
          </cell>
          <cell r="F480" t="str">
            <v>N-141</v>
          </cell>
          <cell r="G480" t="str">
            <v>N-141C</v>
          </cell>
          <cell r="H480" t="str">
            <v>C</v>
          </cell>
          <cell r="J480" t="str">
            <v>SW</v>
          </cell>
        </row>
        <row r="481">
          <cell r="C481" t="str">
            <v>A-329</v>
          </cell>
          <cell r="D481" t="str">
            <v>A-329-D</v>
          </cell>
          <cell r="F481" t="str">
            <v>N-141</v>
          </cell>
          <cell r="G481" t="str">
            <v>N-141D</v>
          </cell>
          <cell r="H481" t="str">
            <v>D</v>
          </cell>
          <cell r="J481" t="str">
            <v>SW</v>
          </cell>
        </row>
        <row r="482">
          <cell r="B482" t="str">
            <v>A</v>
          </cell>
          <cell r="C482" t="str">
            <v>A-330</v>
          </cell>
          <cell r="D482" t="str">
            <v>A-330-A</v>
          </cell>
          <cell r="E482" t="str">
            <v>Nest</v>
          </cell>
          <cell r="F482" t="str">
            <v>N-142</v>
          </cell>
          <cell r="G482" t="str">
            <v>N-142A</v>
          </cell>
          <cell r="H482" t="str">
            <v>A</v>
          </cell>
          <cell r="I482" t="str">
            <v>Retained</v>
          </cell>
          <cell r="J482" t="str">
            <v>SW</v>
          </cell>
          <cell r="K482" t="str">
            <v>Frozen</v>
          </cell>
          <cell r="L482" t="str">
            <v>Frozen</v>
          </cell>
          <cell r="M482">
            <v>15.3</v>
          </cell>
          <cell r="N482">
            <v>8.5</v>
          </cell>
          <cell r="O482">
            <v>130.05000000000001</v>
          </cell>
        </row>
        <row r="483">
          <cell r="C483" t="str">
            <v>A-330</v>
          </cell>
          <cell r="D483" t="str">
            <v>A-330-B</v>
          </cell>
          <cell r="F483" t="str">
            <v>N-142</v>
          </cell>
          <cell r="G483" t="str">
            <v>N-142B</v>
          </cell>
          <cell r="H483" t="str">
            <v>B</v>
          </cell>
          <cell r="J483" t="str">
            <v>SW</v>
          </cell>
        </row>
        <row r="484">
          <cell r="C484" t="str">
            <v>A-330</v>
          </cell>
          <cell r="D484" t="str">
            <v>A-330-C</v>
          </cell>
          <cell r="F484" t="str">
            <v>N-142</v>
          </cell>
          <cell r="G484" t="str">
            <v>N-142C</v>
          </cell>
          <cell r="H484" t="str">
            <v>C</v>
          </cell>
          <cell r="J484" t="str">
            <v>SW</v>
          </cell>
        </row>
        <row r="485">
          <cell r="C485" t="str">
            <v>A-330</v>
          </cell>
          <cell r="D485" t="str">
            <v>A-330-D</v>
          </cell>
          <cell r="F485" t="str">
            <v>N-142</v>
          </cell>
          <cell r="G485" t="str">
            <v>N-142D</v>
          </cell>
          <cell r="H485" t="str">
            <v>D</v>
          </cell>
          <cell r="J485" t="str">
            <v>SW</v>
          </cell>
        </row>
        <row r="486">
          <cell r="B486" t="str">
            <v>A</v>
          </cell>
          <cell r="C486" t="str">
            <v>A-331</v>
          </cell>
          <cell r="D486" t="str">
            <v>A-331-A</v>
          </cell>
          <cell r="E486" t="str">
            <v>Nest</v>
          </cell>
          <cell r="F486" t="str">
            <v>N-143</v>
          </cell>
          <cell r="G486" t="str">
            <v>N-143A</v>
          </cell>
          <cell r="H486" t="str">
            <v>A</v>
          </cell>
          <cell r="I486" t="str">
            <v>Retained</v>
          </cell>
          <cell r="J486" t="str">
            <v>SW</v>
          </cell>
          <cell r="K486" t="str">
            <v>Frozen</v>
          </cell>
          <cell r="L486" t="str">
            <v>Frozen</v>
          </cell>
          <cell r="M486">
            <v>15.3</v>
          </cell>
          <cell r="N486">
            <v>8.5</v>
          </cell>
          <cell r="O486">
            <v>130.05000000000001</v>
          </cell>
        </row>
        <row r="487">
          <cell r="C487" t="str">
            <v>A-331</v>
          </cell>
          <cell r="D487" t="str">
            <v>A-331-B</v>
          </cell>
          <cell r="F487" t="str">
            <v>N-143</v>
          </cell>
          <cell r="G487" t="str">
            <v>N-143B</v>
          </cell>
          <cell r="H487" t="str">
            <v>B</v>
          </cell>
          <cell r="J487" t="str">
            <v>SW</v>
          </cell>
        </row>
        <row r="488">
          <cell r="C488" t="str">
            <v>A-331</v>
          </cell>
          <cell r="D488" t="str">
            <v>A-331-C</v>
          </cell>
          <cell r="F488" t="str">
            <v>N-143</v>
          </cell>
          <cell r="G488" t="str">
            <v>N-143C</v>
          </cell>
          <cell r="H488" t="str">
            <v>C</v>
          </cell>
          <cell r="J488" t="str">
            <v>SW</v>
          </cell>
        </row>
        <row r="489">
          <cell r="C489" t="str">
            <v>A-331</v>
          </cell>
          <cell r="D489" t="str">
            <v>A-331-D</v>
          </cell>
          <cell r="F489" t="str">
            <v>N-143</v>
          </cell>
          <cell r="G489" t="str">
            <v>N-143D</v>
          </cell>
          <cell r="H489" t="str">
            <v>D</v>
          </cell>
          <cell r="J489" t="str">
            <v>SW</v>
          </cell>
        </row>
        <row r="490">
          <cell r="B490" t="str">
            <v>A</v>
          </cell>
          <cell r="C490" t="str">
            <v>A-332</v>
          </cell>
          <cell r="D490" t="str">
            <v>A-332-A</v>
          </cell>
          <cell r="E490" t="str">
            <v>Nest</v>
          </cell>
          <cell r="F490" t="str">
            <v>N-144</v>
          </cell>
          <cell r="G490" t="str">
            <v>N-144A</v>
          </cell>
          <cell r="H490" t="str">
            <v>A</v>
          </cell>
          <cell r="I490" t="str">
            <v>Retained</v>
          </cell>
          <cell r="J490" t="str">
            <v>SW</v>
          </cell>
          <cell r="K490" t="str">
            <v>Frozen</v>
          </cell>
          <cell r="L490" t="str">
            <v>Frozen</v>
          </cell>
          <cell r="M490">
            <v>15.3</v>
          </cell>
          <cell r="N490">
            <v>8.5</v>
          </cell>
          <cell r="O490">
            <v>130.05000000000001</v>
          </cell>
        </row>
        <row r="491">
          <cell r="C491" t="str">
            <v>A-332</v>
          </cell>
          <cell r="D491" t="str">
            <v>A-332-B</v>
          </cell>
          <cell r="F491" t="str">
            <v>N-144</v>
          </cell>
          <cell r="G491" t="str">
            <v>N-144B</v>
          </cell>
          <cell r="H491" t="str">
            <v>B</v>
          </cell>
          <cell r="J491" t="str">
            <v>SW</v>
          </cell>
        </row>
        <row r="492">
          <cell r="C492" t="str">
            <v>A-332</v>
          </cell>
          <cell r="D492" t="str">
            <v>A-332-C</v>
          </cell>
          <cell r="F492" t="str">
            <v>N-144</v>
          </cell>
          <cell r="G492" t="str">
            <v>N-144C</v>
          </cell>
          <cell r="H492" t="str">
            <v>C</v>
          </cell>
          <cell r="J492" t="str">
            <v>SW</v>
          </cell>
        </row>
        <row r="493">
          <cell r="C493" t="str">
            <v>A-332</v>
          </cell>
          <cell r="D493" t="str">
            <v>A-332-D</v>
          </cell>
          <cell r="F493" t="str">
            <v>N-144</v>
          </cell>
          <cell r="G493" t="str">
            <v>N-144D</v>
          </cell>
          <cell r="H493" t="str">
            <v>D</v>
          </cell>
          <cell r="J493" t="str">
            <v>SW</v>
          </cell>
        </row>
        <row r="494">
          <cell r="B494" t="str">
            <v>A</v>
          </cell>
          <cell r="C494" t="str">
            <v>A-333</v>
          </cell>
          <cell r="D494" t="str">
            <v>A-333-A</v>
          </cell>
          <cell r="E494" t="str">
            <v>Nest</v>
          </cell>
          <cell r="F494" t="str">
            <v>N-134</v>
          </cell>
          <cell r="G494" t="str">
            <v>N-134A</v>
          </cell>
          <cell r="H494" t="str">
            <v>A</v>
          </cell>
          <cell r="I494" t="str">
            <v>Retained</v>
          </cell>
          <cell r="J494" t="str">
            <v>SW</v>
          </cell>
          <cell r="K494" t="str">
            <v>Frozen</v>
          </cell>
          <cell r="L494" t="str">
            <v>Frozen</v>
          </cell>
          <cell r="M494">
            <v>15.3</v>
          </cell>
          <cell r="N494">
            <v>8.5</v>
          </cell>
          <cell r="O494">
            <v>130.05000000000001</v>
          </cell>
        </row>
        <row r="495">
          <cell r="C495" t="str">
            <v>A-333</v>
          </cell>
          <cell r="D495" t="str">
            <v>A-333-B</v>
          </cell>
          <cell r="F495" t="str">
            <v>N-134</v>
          </cell>
          <cell r="G495" t="str">
            <v>N-134B</v>
          </cell>
          <cell r="H495" t="str">
            <v>B</v>
          </cell>
          <cell r="J495" t="str">
            <v>SW</v>
          </cell>
        </row>
        <row r="496">
          <cell r="C496" t="str">
            <v>A-333</v>
          </cell>
          <cell r="D496" t="str">
            <v>A-333-C</v>
          </cell>
          <cell r="F496" t="str">
            <v>N-134</v>
          </cell>
          <cell r="G496" t="str">
            <v>N-134C</v>
          </cell>
          <cell r="H496" t="str">
            <v>C</v>
          </cell>
          <cell r="J496" t="str">
            <v>SW</v>
          </cell>
        </row>
        <row r="497">
          <cell r="C497" t="str">
            <v>A-333</v>
          </cell>
          <cell r="D497" t="str">
            <v>A-333-D</v>
          </cell>
          <cell r="F497" t="str">
            <v>N-134</v>
          </cell>
          <cell r="G497" t="str">
            <v>N-134D</v>
          </cell>
          <cell r="H497" t="str">
            <v>D</v>
          </cell>
          <cell r="J497" t="str">
            <v>SW</v>
          </cell>
        </row>
        <row r="498">
          <cell r="B498" t="str">
            <v>A</v>
          </cell>
          <cell r="C498" t="str">
            <v>A-334</v>
          </cell>
          <cell r="D498" t="str">
            <v>A-334-A</v>
          </cell>
          <cell r="E498" t="str">
            <v>Nest</v>
          </cell>
          <cell r="F498" t="str">
            <v>N-133</v>
          </cell>
          <cell r="G498" t="str">
            <v>N-133A</v>
          </cell>
          <cell r="H498" t="str">
            <v>A</v>
          </cell>
          <cell r="I498" t="str">
            <v>Retained</v>
          </cell>
          <cell r="J498" t="str">
            <v>SW</v>
          </cell>
          <cell r="K498" t="str">
            <v>Frozen</v>
          </cell>
          <cell r="L498" t="str">
            <v>Frozen</v>
          </cell>
          <cell r="M498">
            <v>15.3</v>
          </cell>
          <cell r="N498">
            <v>8.5</v>
          </cell>
          <cell r="O498">
            <v>130.05000000000001</v>
          </cell>
        </row>
        <row r="499">
          <cell r="C499" t="str">
            <v>A-334</v>
          </cell>
          <cell r="D499" t="str">
            <v>A-334-B</v>
          </cell>
          <cell r="F499" t="str">
            <v>N-133</v>
          </cell>
          <cell r="G499" t="str">
            <v>N-133B</v>
          </cell>
          <cell r="H499" t="str">
            <v>B</v>
          </cell>
          <cell r="J499" t="str">
            <v>SW</v>
          </cell>
        </row>
        <row r="500">
          <cell r="C500" t="str">
            <v>A-334</v>
          </cell>
          <cell r="D500" t="str">
            <v>A-334-C</v>
          </cell>
          <cell r="F500" t="str">
            <v>N-133</v>
          </cell>
          <cell r="G500" t="str">
            <v>N-133C</v>
          </cell>
          <cell r="H500" t="str">
            <v>C</v>
          </cell>
          <cell r="J500" t="str">
            <v>SW</v>
          </cell>
        </row>
        <row r="501">
          <cell r="C501" t="str">
            <v>A-334</v>
          </cell>
          <cell r="D501" t="str">
            <v>A-334-D</v>
          </cell>
          <cell r="F501" t="str">
            <v>N-133</v>
          </cell>
          <cell r="G501" t="str">
            <v>N-133D</v>
          </cell>
          <cell r="H501" t="str">
            <v>D</v>
          </cell>
          <cell r="J501" t="str">
            <v>SW</v>
          </cell>
        </row>
        <row r="502">
          <cell r="B502" t="str">
            <v>A</v>
          </cell>
          <cell r="C502" t="str">
            <v>A-335</v>
          </cell>
          <cell r="D502" t="str">
            <v>A-335-A</v>
          </cell>
          <cell r="E502" t="str">
            <v>Nest</v>
          </cell>
          <cell r="F502" t="str">
            <v>N-132</v>
          </cell>
          <cell r="G502" t="str">
            <v>N-132A</v>
          </cell>
          <cell r="H502" t="str">
            <v>A</v>
          </cell>
          <cell r="I502" t="str">
            <v>Retained</v>
          </cell>
          <cell r="J502" t="str">
            <v>SW</v>
          </cell>
          <cell r="K502" t="str">
            <v>Frozen</v>
          </cell>
          <cell r="L502" t="str">
            <v>Frozen</v>
          </cell>
          <cell r="M502">
            <v>15.3</v>
          </cell>
          <cell r="N502">
            <v>8.5</v>
          </cell>
          <cell r="O502">
            <v>130.05000000000001</v>
          </cell>
        </row>
        <row r="503">
          <cell r="C503" t="str">
            <v>A-335</v>
          </cell>
          <cell r="D503" t="str">
            <v>A-335-B</v>
          </cell>
          <cell r="F503" t="str">
            <v>N-132</v>
          </cell>
          <cell r="G503" t="str">
            <v>N-132B</v>
          </cell>
          <cell r="H503" t="str">
            <v>B</v>
          </cell>
          <cell r="J503" t="str">
            <v>SW</v>
          </cell>
        </row>
        <row r="504">
          <cell r="C504" t="str">
            <v>A-335</v>
          </cell>
          <cell r="D504" t="str">
            <v>A-335-C</v>
          </cell>
          <cell r="F504" t="str">
            <v>N-132</v>
          </cell>
          <cell r="G504" t="str">
            <v>N-132C</v>
          </cell>
          <cell r="H504" t="str">
            <v>C</v>
          </cell>
          <cell r="J504" t="str">
            <v>SW</v>
          </cell>
        </row>
        <row r="505">
          <cell r="C505" t="str">
            <v>A-335</v>
          </cell>
          <cell r="D505" t="str">
            <v>A-335-D</v>
          </cell>
          <cell r="F505" t="str">
            <v>N-132</v>
          </cell>
          <cell r="G505" t="str">
            <v>N-132D</v>
          </cell>
          <cell r="H505" t="str">
            <v>D</v>
          </cell>
          <cell r="J505" t="str">
            <v>SW</v>
          </cell>
        </row>
        <row r="506">
          <cell r="B506" t="str">
            <v>A</v>
          </cell>
          <cell r="C506" t="str">
            <v>A-336</v>
          </cell>
          <cell r="D506" t="str">
            <v>A-336-A</v>
          </cell>
          <cell r="E506" t="str">
            <v>Nest</v>
          </cell>
          <cell r="F506" t="str">
            <v>N-131</v>
          </cell>
          <cell r="G506" t="str">
            <v>N-131A</v>
          </cell>
          <cell r="H506" t="str">
            <v>A</v>
          </cell>
          <cell r="I506" t="str">
            <v>Retained</v>
          </cell>
          <cell r="J506" t="str">
            <v>SW</v>
          </cell>
          <cell r="K506" t="str">
            <v>Frozen</v>
          </cell>
          <cell r="L506" t="str">
            <v>Frozen</v>
          </cell>
          <cell r="M506">
            <v>15.3</v>
          </cell>
          <cell r="N506">
            <v>8.5</v>
          </cell>
          <cell r="O506">
            <v>130.05000000000001</v>
          </cell>
        </row>
        <row r="507">
          <cell r="C507" t="str">
            <v>A-336</v>
          </cell>
          <cell r="D507" t="str">
            <v>A-336-B</v>
          </cell>
          <cell r="F507" t="str">
            <v>N-131</v>
          </cell>
          <cell r="G507" t="str">
            <v>N-131B</v>
          </cell>
          <cell r="H507" t="str">
            <v>B</v>
          </cell>
          <cell r="J507" t="str">
            <v>SW</v>
          </cell>
        </row>
        <row r="508">
          <cell r="C508" t="str">
            <v>A-336</v>
          </cell>
          <cell r="D508" t="str">
            <v>A-336-C</v>
          </cell>
          <cell r="F508" t="str">
            <v>N-131</v>
          </cell>
          <cell r="G508" t="str">
            <v>N-131C</v>
          </cell>
          <cell r="H508" t="str">
            <v>C</v>
          </cell>
          <cell r="J508" t="str">
            <v>SW</v>
          </cell>
        </row>
        <row r="509">
          <cell r="C509" t="str">
            <v>A-336</v>
          </cell>
          <cell r="D509" t="str">
            <v>A-336-D</v>
          </cell>
          <cell r="F509" t="str">
            <v>N-131</v>
          </cell>
          <cell r="G509" t="str">
            <v>N-131D</v>
          </cell>
          <cell r="H509" t="str">
            <v>D</v>
          </cell>
          <cell r="J509" t="str">
            <v>SW</v>
          </cell>
        </row>
        <row r="510">
          <cell r="B510" t="str">
            <v>A</v>
          </cell>
          <cell r="C510" t="str">
            <v>A-337</v>
          </cell>
          <cell r="D510" t="str">
            <v>A-337-A</v>
          </cell>
          <cell r="E510" t="str">
            <v>Nest</v>
          </cell>
          <cell r="F510" t="str">
            <v>N-130</v>
          </cell>
          <cell r="G510" t="str">
            <v>N-130A</v>
          </cell>
          <cell r="H510" t="str">
            <v>A</v>
          </cell>
          <cell r="I510" t="str">
            <v>Retained</v>
          </cell>
          <cell r="J510" t="str">
            <v>SW</v>
          </cell>
          <cell r="K510" t="str">
            <v>Frozen</v>
          </cell>
          <cell r="L510" t="str">
            <v>Frozen</v>
          </cell>
          <cell r="M510">
            <v>15.3</v>
          </cell>
          <cell r="N510">
            <v>8.5</v>
          </cell>
          <cell r="O510">
            <v>130.05000000000001</v>
          </cell>
        </row>
        <row r="511">
          <cell r="C511" t="str">
            <v>A-337</v>
          </cell>
          <cell r="D511" t="str">
            <v>A-337-B</v>
          </cell>
          <cell r="F511" t="str">
            <v>N-130</v>
          </cell>
          <cell r="G511" t="str">
            <v>N-130B</v>
          </cell>
          <cell r="H511" t="str">
            <v>B</v>
          </cell>
          <cell r="J511" t="str">
            <v>SW</v>
          </cell>
        </row>
        <row r="512">
          <cell r="C512" t="str">
            <v>A-337</v>
          </cell>
          <cell r="D512" t="str">
            <v>A-337-C</v>
          </cell>
          <cell r="F512" t="str">
            <v>N-130</v>
          </cell>
          <cell r="G512" t="str">
            <v>N-130C</v>
          </cell>
          <cell r="H512" t="str">
            <v>C</v>
          </cell>
          <cell r="J512" t="str">
            <v>SW</v>
          </cell>
        </row>
        <row r="513">
          <cell r="C513" t="str">
            <v>A-337</v>
          </cell>
          <cell r="D513" t="str">
            <v>A-337-D</v>
          </cell>
          <cell r="F513" t="str">
            <v>N-130</v>
          </cell>
          <cell r="G513" t="str">
            <v>N-130D</v>
          </cell>
          <cell r="H513" t="str">
            <v>D</v>
          </cell>
          <cell r="J513" t="str">
            <v>SW</v>
          </cell>
        </row>
        <row r="514">
          <cell r="B514" t="str">
            <v>A</v>
          </cell>
          <cell r="C514" t="str">
            <v>A-338</v>
          </cell>
          <cell r="D514" t="str">
            <v>A-338-A</v>
          </cell>
          <cell r="E514" t="str">
            <v>Nest</v>
          </cell>
          <cell r="F514" t="str">
            <v>N-129</v>
          </cell>
          <cell r="G514" t="str">
            <v>N-129A</v>
          </cell>
          <cell r="H514" t="str">
            <v>A</v>
          </cell>
          <cell r="I514" t="str">
            <v>Retained</v>
          </cell>
          <cell r="J514" t="str">
            <v>SW</v>
          </cell>
          <cell r="K514" t="str">
            <v>Frozen</v>
          </cell>
          <cell r="L514" t="str">
            <v>Frozen</v>
          </cell>
          <cell r="M514">
            <v>15.3</v>
          </cell>
          <cell r="N514">
            <v>8.5</v>
          </cell>
          <cell r="O514">
            <v>130.05000000000001</v>
          </cell>
        </row>
        <row r="515">
          <cell r="C515" t="str">
            <v>A-338</v>
          </cell>
          <cell r="D515" t="str">
            <v>A-338-B</v>
          </cell>
          <cell r="F515" t="str">
            <v>N-129</v>
          </cell>
          <cell r="G515" t="str">
            <v>N-129B</v>
          </cell>
          <cell r="H515" t="str">
            <v>B</v>
          </cell>
          <cell r="J515" t="str">
            <v>SW</v>
          </cell>
        </row>
        <row r="516">
          <cell r="C516" t="str">
            <v>A-338</v>
          </cell>
          <cell r="D516" t="str">
            <v>A-338-C</v>
          </cell>
          <cell r="F516" t="str">
            <v>N-129</v>
          </cell>
          <cell r="G516" t="str">
            <v>N-129C</v>
          </cell>
          <cell r="H516" t="str">
            <v>C</v>
          </cell>
          <cell r="J516" t="str">
            <v>SW</v>
          </cell>
        </row>
        <row r="517">
          <cell r="C517" t="str">
            <v>A-338</v>
          </cell>
          <cell r="D517" t="str">
            <v>A-338-D</v>
          </cell>
          <cell r="F517" t="str">
            <v>N-129</v>
          </cell>
          <cell r="G517" t="str">
            <v>N-129D</v>
          </cell>
          <cell r="H517" t="str">
            <v>D</v>
          </cell>
          <cell r="J517" t="str">
            <v>SW</v>
          </cell>
        </row>
        <row r="518">
          <cell r="B518" t="str">
            <v>A</v>
          </cell>
          <cell r="C518" t="str">
            <v>A-339</v>
          </cell>
          <cell r="D518" t="str">
            <v>A-339-A</v>
          </cell>
          <cell r="E518" t="str">
            <v>Nest</v>
          </cell>
          <cell r="F518" t="str">
            <v>N-128</v>
          </cell>
          <cell r="G518" t="str">
            <v>N-128A</v>
          </cell>
          <cell r="H518" t="str">
            <v>A</v>
          </cell>
          <cell r="I518" t="str">
            <v>Retained</v>
          </cell>
          <cell r="J518" t="str">
            <v>SW</v>
          </cell>
          <cell r="K518" t="str">
            <v>Frozen</v>
          </cell>
          <cell r="L518" t="str">
            <v>Frozen</v>
          </cell>
          <cell r="M518">
            <v>15.3</v>
          </cell>
          <cell r="N518">
            <v>8.5</v>
          </cell>
          <cell r="O518">
            <v>130.05000000000001</v>
          </cell>
        </row>
        <row r="519">
          <cell r="C519" t="str">
            <v>A-339</v>
          </cell>
          <cell r="D519" t="str">
            <v>A-339-B</v>
          </cell>
          <cell r="F519" t="str">
            <v>N-128</v>
          </cell>
          <cell r="G519" t="str">
            <v>N-128B</v>
          </cell>
          <cell r="H519" t="str">
            <v>B</v>
          </cell>
          <cell r="J519" t="str">
            <v>SW</v>
          </cell>
        </row>
        <row r="520">
          <cell r="C520" t="str">
            <v>A-339</v>
          </cell>
          <cell r="D520" t="str">
            <v>A-339-C</v>
          </cell>
          <cell r="F520" t="str">
            <v>N-128</v>
          </cell>
          <cell r="G520" t="str">
            <v>N-128C</v>
          </cell>
          <cell r="H520" t="str">
            <v>C</v>
          </cell>
          <cell r="J520" t="str">
            <v>SW</v>
          </cell>
        </row>
        <row r="521">
          <cell r="C521" t="str">
            <v>A-339</v>
          </cell>
          <cell r="D521" t="str">
            <v>A-339-D</v>
          </cell>
          <cell r="F521" t="str">
            <v>N-128</v>
          </cell>
          <cell r="G521" t="str">
            <v>N-128D</v>
          </cell>
          <cell r="H521" t="str">
            <v>D</v>
          </cell>
          <cell r="J521" t="str">
            <v>SW</v>
          </cell>
        </row>
        <row r="522">
          <cell r="B522" t="str">
            <v>A</v>
          </cell>
          <cell r="C522" t="str">
            <v>A-340</v>
          </cell>
          <cell r="D522" t="str">
            <v>A-340-A</v>
          </cell>
          <cell r="E522" t="str">
            <v>Nest</v>
          </cell>
          <cell r="F522" t="str">
            <v>N-127</v>
          </cell>
          <cell r="G522" t="str">
            <v>N-127A</v>
          </cell>
          <cell r="H522" t="str">
            <v>A</v>
          </cell>
          <cell r="I522" t="str">
            <v>Retained</v>
          </cell>
          <cell r="J522" t="str">
            <v>SW</v>
          </cell>
          <cell r="K522" t="str">
            <v>Frozen</v>
          </cell>
          <cell r="L522" t="str">
            <v>Frozen</v>
          </cell>
          <cell r="M522">
            <v>15.3</v>
          </cell>
          <cell r="N522">
            <v>8.5</v>
          </cell>
          <cell r="O522">
            <v>130.05000000000001</v>
          </cell>
        </row>
        <row r="523">
          <cell r="C523" t="str">
            <v>A-340</v>
          </cell>
          <cell r="D523" t="str">
            <v>A-340-B</v>
          </cell>
          <cell r="F523" t="str">
            <v>N-127</v>
          </cell>
          <cell r="G523" t="str">
            <v>N-127B</v>
          </cell>
          <cell r="H523" t="str">
            <v>B</v>
          </cell>
          <cell r="J523" t="str">
            <v>SW</v>
          </cell>
        </row>
        <row r="524">
          <cell r="C524" t="str">
            <v>A-340</v>
          </cell>
          <cell r="D524" t="str">
            <v>A-340-C</v>
          </cell>
          <cell r="F524" t="str">
            <v>N-127</v>
          </cell>
          <cell r="G524" t="str">
            <v>N-127C</v>
          </cell>
          <cell r="H524" t="str">
            <v>C</v>
          </cell>
          <cell r="J524" t="str">
            <v>SW</v>
          </cell>
        </row>
        <row r="525">
          <cell r="C525" t="str">
            <v>A-340</v>
          </cell>
          <cell r="D525" t="str">
            <v>A-340-D</v>
          </cell>
          <cell r="F525" t="str">
            <v>N-127</v>
          </cell>
          <cell r="G525" t="str">
            <v>N-127D</v>
          </cell>
          <cell r="H525" t="str">
            <v>D</v>
          </cell>
          <cell r="J525" t="str">
            <v>SW</v>
          </cell>
        </row>
        <row r="526">
          <cell r="B526" t="str">
            <v>A</v>
          </cell>
          <cell r="C526" t="str">
            <v>A-341</v>
          </cell>
          <cell r="D526" t="str">
            <v>A-341-A</v>
          </cell>
          <cell r="E526" t="str">
            <v>Nest</v>
          </cell>
          <cell r="F526" t="str">
            <v>N-126</v>
          </cell>
          <cell r="G526" t="str">
            <v>N-126A</v>
          </cell>
          <cell r="H526" t="str">
            <v>A</v>
          </cell>
          <cell r="I526" t="str">
            <v>Retained</v>
          </cell>
          <cell r="J526" t="str">
            <v>SW</v>
          </cell>
          <cell r="K526" t="str">
            <v>Frozen</v>
          </cell>
          <cell r="L526" t="str">
            <v>Frozen</v>
          </cell>
          <cell r="M526">
            <v>15.3</v>
          </cell>
          <cell r="N526">
            <v>8.5</v>
          </cell>
          <cell r="O526">
            <v>130.05000000000001</v>
          </cell>
        </row>
        <row r="527">
          <cell r="C527" t="str">
            <v>A-341</v>
          </cell>
          <cell r="D527" t="str">
            <v>A-341-B</v>
          </cell>
          <cell r="F527" t="str">
            <v>N-126</v>
          </cell>
          <cell r="G527" t="str">
            <v>N-126B</v>
          </cell>
          <cell r="H527" t="str">
            <v>B</v>
          </cell>
          <cell r="J527" t="str">
            <v>SW</v>
          </cell>
        </row>
        <row r="528">
          <cell r="C528" t="str">
            <v>A-341</v>
          </cell>
          <cell r="D528" t="str">
            <v>A-341-C</v>
          </cell>
          <cell r="F528" t="str">
            <v>N-126</v>
          </cell>
          <cell r="G528" t="str">
            <v>N-126C</v>
          </cell>
          <cell r="H528" t="str">
            <v>C</v>
          </cell>
          <cell r="J528" t="str">
            <v>SW</v>
          </cell>
        </row>
        <row r="529">
          <cell r="C529" t="str">
            <v>A-341</v>
          </cell>
          <cell r="D529" t="str">
            <v>A-341-D</v>
          </cell>
          <cell r="F529" t="str">
            <v>N-126</v>
          </cell>
          <cell r="G529" t="str">
            <v>N-126D</v>
          </cell>
          <cell r="H529" t="str">
            <v>D</v>
          </cell>
          <cell r="J529" t="str">
            <v>SW</v>
          </cell>
        </row>
        <row r="530">
          <cell r="B530" t="str">
            <v>A</v>
          </cell>
          <cell r="C530" t="str">
            <v>A-342</v>
          </cell>
          <cell r="D530" t="str">
            <v>A-342-A</v>
          </cell>
          <cell r="E530" t="str">
            <v>Nest</v>
          </cell>
          <cell r="F530" t="str">
            <v>N-125</v>
          </cell>
          <cell r="G530" t="str">
            <v>N-125A</v>
          </cell>
          <cell r="H530" t="str">
            <v>A</v>
          </cell>
          <cell r="I530" t="str">
            <v>Retained</v>
          </cell>
          <cell r="J530" t="str">
            <v>SW</v>
          </cell>
          <cell r="K530" t="str">
            <v>Frozen</v>
          </cell>
          <cell r="L530" t="str">
            <v>Frozen</v>
          </cell>
          <cell r="M530">
            <v>15.3</v>
          </cell>
          <cell r="N530">
            <v>8.5</v>
          </cell>
          <cell r="O530">
            <v>130.05000000000001</v>
          </cell>
        </row>
        <row r="531">
          <cell r="C531" t="str">
            <v>A-342</v>
          </cell>
          <cell r="D531" t="str">
            <v>A-342-B</v>
          </cell>
          <cell r="F531" t="str">
            <v>N-125</v>
          </cell>
          <cell r="G531" t="str">
            <v>N-125B</v>
          </cell>
          <cell r="H531" t="str">
            <v>B</v>
          </cell>
          <cell r="J531" t="str">
            <v>SW</v>
          </cell>
        </row>
        <row r="532">
          <cell r="C532" t="str">
            <v>A-342</v>
          </cell>
          <cell r="D532" t="str">
            <v>A-342-C</v>
          </cell>
          <cell r="F532" t="str">
            <v>N-125</v>
          </cell>
          <cell r="G532" t="str">
            <v>N-125C</v>
          </cell>
          <cell r="H532" t="str">
            <v>C</v>
          </cell>
          <cell r="J532" t="str">
            <v>SW</v>
          </cell>
        </row>
        <row r="533">
          <cell r="C533" t="str">
            <v>A-342</v>
          </cell>
          <cell r="D533" t="str">
            <v>A-342-D</v>
          </cell>
          <cell r="F533" t="str">
            <v>N-125</v>
          </cell>
          <cell r="G533" t="str">
            <v>N-125D</v>
          </cell>
          <cell r="H533" t="str">
            <v>D</v>
          </cell>
          <cell r="J533" t="str">
            <v>SW</v>
          </cell>
        </row>
        <row r="534">
          <cell r="B534" t="str">
            <v>A</v>
          </cell>
          <cell r="C534" t="str">
            <v>A-343</v>
          </cell>
          <cell r="D534" t="str">
            <v>A-343-A</v>
          </cell>
          <cell r="E534" t="str">
            <v>Nest</v>
          </cell>
          <cell r="F534" t="str">
            <v>N-124</v>
          </cell>
          <cell r="G534" t="str">
            <v>N-124A</v>
          </cell>
          <cell r="H534" t="str">
            <v>A</v>
          </cell>
          <cell r="I534" t="str">
            <v>Retained</v>
          </cell>
          <cell r="J534" t="str">
            <v>SW</v>
          </cell>
          <cell r="K534" t="str">
            <v>Frozen</v>
          </cell>
          <cell r="L534" t="str">
            <v>Frozen</v>
          </cell>
          <cell r="M534">
            <v>15.3</v>
          </cell>
          <cell r="N534">
            <v>8.5</v>
          </cell>
          <cell r="O534">
            <v>130.05000000000001</v>
          </cell>
        </row>
        <row r="535">
          <cell r="C535" t="str">
            <v>A-343</v>
          </cell>
          <cell r="D535" t="str">
            <v>A-343-B</v>
          </cell>
          <cell r="F535" t="str">
            <v>N-124</v>
          </cell>
          <cell r="G535" t="str">
            <v>N-124B</v>
          </cell>
          <cell r="H535" t="str">
            <v>B</v>
          </cell>
          <cell r="J535" t="str">
            <v>SW</v>
          </cell>
        </row>
        <row r="536">
          <cell r="C536" t="str">
            <v>A-343</v>
          </cell>
          <cell r="D536" t="str">
            <v>A-343-C</v>
          </cell>
          <cell r="F536" t="str">
            <v>N-124</v>
          </cell>
          <cell r="G536" t="str">
            <v>N-124C</v>
          </cell>
          <cell r="H536" t="str">
            <v>C</v>
          </cell>
          <cell r="J536" t="str">
            <v>SW</v>
          </cell>
        </row>
        <row r="537">
          <cell r="C537" t="str">
            <v>A-343</v>
          </cell>
          <cell r="D537" t="str">
            <v>A-343-D</v>
          </cell>
          <cell r="F537" t="str">
            <v>N-124</v>
          </cell>
          <cell r="G537" t="str">
            <v>N-124D</v>
          </cell>
          <cell r="H537" t="str">
            <v>D</v>
          </cell>
          <cell r="J537" t="str">
            <v>SW</v>
          </cell>
        </row>
        <row r="538">
          <cell r="B538" t="str">
            <v>A</v>
          </cell>
          <cell r="C538" t="str">
            <v>A-344</v>
          </cell>
          <cell r="D538" t="str">
            <v>A-344-A</v>
          </cell>
          <cell r="E538" t="str">
            <v>Nest</v>
          </cell>
          <cell r="F538" t="str">
            <v>N-123</v>
          </cell>
          <cell r="G538" t="str">
            <v>N-123A</v>
          </cell>
          <cell r="H538" t="str">
            <v>A</v>
          </cell>
          <cell r="I538" t="str">
            <v>Retained</v>
          </cell>
          <cell r="J538" t="str">
            <v>SW</v>
          </cell>
          <cell r="K538" t="str">
            <v>Frozen</v>
          </cell>
          <cell r="L538" t="str">
            <v>Frozen</v>
          </cell>
          <cell r="M538">
            <v>15.3</v>
          </cell>
          <cell r="N538">
            <v>8.5</v>
          </cell>
          <cell r="O538">
            <v>130.05000000000001</v>
          </cell>
        </row>
        <row r="539">
          <cell r="C539" t="str">
            <v>A-344</v>
          </cell>
          <cell r="D539" t="str">
            <v>A-344-B</v>
          </cell>
          <cell r="F539" t="str">
            <v>N-123</v>
          </cell>
          <cell r="G539" t="str">
            <v>N-123B</v>
          </cell>
          <cell r="H539" t="str">
            <v>B</v>
          </cell>
          <cell r="J539" t="str">
            <v>SW</v>
          </cell>
        </row>
        <row r="540">
          <cell r="C540" t="str">
            <v>A-344</v>
          </cell>
          <cell r="D540" t="str">
            <v>A-344-C</v>
          </cell>
          <cell r="F540" t="str">
            <v>N-123</v>
          </cell>
          <cell r="G540" t="str">
            <v>N-123C</v>
          </cell>
          <cell r="H540" t="str">
            <v>C</v>
          </cell>
          <cell r="J540" t="str">
            <v>SW</v>
          </cell>
        </row>
        <row r="541">
          <cell r="C541" t="str">
            <v>A-344</v>
          </cell>
          <cell r="D541" t="str">
            <v>A-344-D</v>
          </cell>
          <cell r="F541" t="str">
            <v>N-123</v>
          </cell>
          <cell r="G541" t="str">
            <v>N-123D</v>
          </cell>
          <cell r="H541" t="str">
            <v>D</v>
          </cell>
          <cell r="J541" t="str">
            <v>SW</v>
          </cell>
        </row>
        <row r="542">
          <cell r="B542" t="str">
            <v>A</v>
          </cell>
          <cell r="C542" t="str">
            <v>A-345</v>
          </cell>
          <cell r="D542" t="str">
            <v>A-345-A</v>
          </cell>
          <cell r="E542" t="str">
            <v>Nest</v>
          </cell>
          <cell r="F542" t="str">
            <v>N-122</v>
          </cell>
          <cell r="G542" t="str">
            <v>N-122A</v>
          </cell>
          <cell r="H542" t="str">
            <v>A</v>
          </cell>
          <cell r="I542" t="str">
            <v>Retained</v>
          </cell>
          <cell r="J542" t="str">
            <v>SW</v>
          </cell>
          <cell r="K542" t="str">
            <v>Frozen</v>
          </cell>
          <cell r="L542" t="str">
            <v>Frozen</v>
          </cell>
          <cell r="M542">
            <v>15.3</v>
          </cell>
          <cell r="N542">
            <v>8.5</v>
          </cell>
          <cell r="O542">
            <v>130.05000000000001</v>
          </cell>
        </row>
        <row r="543">
          <cell r="C543" t="str">
            <v>A-345</v>
          </cell>
          <cell r="D543" t="str">
            <v>A-345-B</v>
          </cell>
          <cell r="F543" t="str">
            <v>N-122</v>
          </cell>
          <cell r="G543" t="str">
            <v>N-122B</v>
          </cell>
          <cell r="H543" t="str">
            <v>B</v>
          </cell>
          <cell r="J543" t="str">
            <v>SW</v>
          </cell>
        </row>
        <row r="544">
          <cell r="C544" t="str">
            <v>A-345</v>
          </cell>
          <cell r="D544" t="str">
            <v>A-345-C</v>
          </cell>
          <cell r="F544" t="str">
            <v>N-122</v>
          </cell>
          <cell r="G544" t="str">
            <v>N-122C</v>
          </cell>
          <cell r="H544" t="str">
            <v>C</v>
          </cell>
          <cell r="J544" t="str">
            <v>SW</v>
          </cell>
        </row>
        <row r="545">
          <cell r="C545" t="str">
            <v>A-345</v>
          </cell>
          <cell r="D545" t="str">
            <v>A-345-D</v>
          </cell>
          <cell r="F545" t="str">
            <v>N-122</v>
          </cell>
          <cell r="G545" t="str">
            <v>N-122D</v>
          </cell>
          <cell r="H545" t="str">
            <v>D</v>
          </cell>
          <cell r="J545" t="str">
            <v>SW</v>
          </cell>
        </row>
        <row r="546">
          <cell r="B546" t="str">
            <v>A</v>
          </cell>
          <cell r="C546" t="str">
            <v>A-346</v>
          </cell>
          <cell r="D546" t="str">
            <v>A-346-A</v>
          </cell>
          <cell r="E546" t="str">
            <v>Nest</v>
          </cell>
          <cell r="F546" t="str">
            <v>N-121</v>
          </cell>
          <cell r="G546" t="str">
            <v>N-121A</v>
          </cell>
          <cell r="H546" t="str">
            <v>A</v>
          </cell>
          <cell r="I546" t="str">
            <v>Retained</v>
          </cell>
          <cell r="J546" t="str">
            <v>SW</v>
          </cell>
          <cell r="K546" t="str">
            <v>Frozen</v>
          </cell>
          <cell r="L546" t="str">
            <v>Frozen</v>
          </cell>
          <cell r="M546">
            <v>15.3</v>
          </cell>
          <cell r="N546">
            <v>8.5</v>
          </cell>
          <cell r="O546">
            <v>130.05000000000001</v>
          </cell>
        </row>
        <row r="547">
          <cell r="C547" t="str">
            <v>A-346</v>
          </cell>
          <cell r="D547" t="str">
            <v>A-346-B</v>
          </cell>
          <cell r="F547" t="str">
            <v>N-121</v>
          </cell>
          <cell r="G547" t="str">
            <v>N-121B</v>
          </cell>
          <cell r="H547" t="str">
            <v>B</v>
          </cell>
          <cell r="J547" t="str">
            <v>SW</v>
          </cell>
        </row>
        <row r="548">
          <cell r="C548" t="str">
            <v>A-346</v>
          </cell>
          <cell r="D548" t="str">
            <v>A-346-C</v>
          </cell>
          <cell r="F548" t="str">
            <v>N-121</v>
          </cell>
          <cell r="G548" t="str">
            <v>N-121C</v>
          </cell>
          <cell r="H548" t="str">
            <v>C</v>
          </cell>
          <cell r="J548" t="str">
            <v>SW</v>
          </cell>
        </row>
        <row r="549">
          <cell r="C549" t="str">
            <v>A-346</v>
          </cell>
          <cell r="D549" t="str">
            <v>A-346-D</v>
          </cell>
          <cell r="F549" t="str">
            <v>N-121</v>
          </cell>
          <cell r="G549" t="str">
            <v>N-121D</v>
          </cell>
          <cell r="H549" t="str">
            <v>D</v>
          </cell>
          <cell r="J549" t="str">
            <v>SW</v>
          </cell>
        </row>
        <row r="550">
          <cell r="B550" t="str">
            <v>A</v>
          </cell>
          <cell r="C550" t="str">
            <v>A-347</v>
          </cell>
          <cell r="D550" t="str">
            <v>A-347-A</v>
          </cell>
          <cell r="E550" t="str">
            <v>Nest</v>
          </cell>
          <cell r="F550" t="str">
            <v>N-120</v>
          </cell>
          <cell r="G550" t="str">
            <v>N-120A</v>
          </cell>
          <cell r="H550" t="str">
            <v>A</v>
          </cell>
          <cell r="I550" t="str">
            <v>Retained</v>
          </cell>
          <cell r="J550" t="str">
            <v>SW</v>
          </cell>
          <cell r="K550" t="str">
            <v>Frozen</v>
          </cell>
          <cell r="L550" t="str">
            <v>Frozen</v>
          </cell>
          <cell r="M550">
            <v>15.3</v>
          </cell>
          <cell r="N550">
            <v>8.5</v>
          </cell>
          <cell r="O550">
            <v>130.05000000000001</v>
          </cell>
        </row>
        <row r="551">
          <cell r="C551" t="str">
            <v>A-347</v>
          </cell>
          <cell r="D551" t="str">
            <v>A-347-B</v>
          </cell>
          <cell r="F551" t="str">
            <v>N-120</v>
          </cell>
          <cell r="G551" t="str">
            <v>N-120B</v>
          </cell>
          <cell r="H551" t="str">
            <v>B</v>
          </cell>
          <cell r="J551" t="str">
            <v>SW</v>
          </cell>
        </row>
        <row r="552">
          <cell r="C552" t="str">
            <v>A-347</v>
          </cell>
          <cell r="D552" t="str">
            <v>A-347-C</v>
          </cell>
          <cell r="F552" t="str">
            <v>N-120</v>
          </cell>
          <cell r="G552" t="str">
            <v>N-120C</v>
          </cell>
          <cell r="H552" t="str">
            <v>C</v>
          </cell>
          <cell r="J552" t="str">
            <v>SW</v>
          </cell>
        </row>
        <row r="553">
          <cell r="C553" t="str">
            <v>A-347</v>
          </cell>
          <cell r="D553" t="str">
            <v>A-347-D</v>
          </cell>
          <cell r="F553" t="str">
            <v>N-120</v>
          </cell>
          <cell r="G553" t="str">
            <v>N-120D</v>
          </cell>
          <cell r="H553" t="str">
            <v>D</v>
          </cell>
          <cell r="J553" t="str">
            <v>SW</v>
          </cell>
        </row>
        <row r="554">
          <cell r="B554" t="str">
            <v>A</v>
          </cell>
          <cell r="C554" t="str">
            <v>A-348</v>
          </cell>
          <cell r="D554" t="str">
            <v>A-348-A</v>
          </cell>
          <cell r="E554" t="str">
            <v>Nest</v>
          </cell>
          <cell r="F554" t="str">
            <v>N-119</v>
          </cell>
          <cell r="G554" t="str">
            <v>N-119A</v>
          </cell>
          <cell r="H554" t="str">
            <v>A</v>
          </cell>
          <cell r="I554" t="str">
            <v>Retained</v>
          </cell>
          <cell r="J554" t="str">
            <v>SW</v>
          </cell>
          <cell r="K554" t="str">
            <v>Frozen</v>
          </cell>
          <cell r="L554" t="str">
            <v>Frozen</v>
          </cell>
          <cell r="M554">
            <v>15.3</v>
          </cell>
          <cell r="N554">
            <v>8.5</v>
          </cell>
          <cell r="O554">
            <v>130.05000000000001</v>
          </cell>
        </row>
        <row r="555">
          <cell r="C555" t="str">
            <v>A-348</v>
          </cell>
          <cell r="D555" t="str">
            <v>A-348-B</v>
          </cell>
          <cell r="F555" t="str">
            <v>N-119</v>
          </cell>
          <cell r="G555" t="str">
            <v>N-119B</v>
          </cell>
          <cell r="H555" t="str">
            <v>B</v>
          </cell>
          <cell r="J555" t="str">
            <v>SW</v>
          </cell>
        </row>
        <row r="556">
          <cell r="C556" t="str">
            <v>A-348</v>
          </cell>
          <cell r="D556" t="str">
            <v>A-348-C</v>
          </cell>
          <cell r="F556" t="str">
            <v>N-119</v>
          </cell>
          <cell r="G556" t="str">
            <v>N-119C</v>
          </cell>
          <cell r="H556" t="str">
            <v>C</v>
          </cell>
          <cell r="J556" t="str">
            <v>SW</v>
          </cell>
        </row>
        <row r="557">
          <cell r="C557" t="str">
            <v>A-348</v>
          </cell>
          <cell r="D557" t="str">
            <v>A-348-D</v>
          </cell>
          <cell r="F557" t="str">
            <v>N-119</v>
          </cell>
          <cell r="G557" t="str">
            <v>N-119D</v>
          </cell>
          <cell r="H557" t="str">
            <v>D</v>
          </cell>
          <cell r="J557" t="str">
            <v>SW</v>
          </cell>
        </row>
        <row r="558">
          <cell r="B558" t="str">
            <v>A</v>
          </cell>
          <cell r="C558" t="str">
            <v>A-349</v>
          </cell>
          <cell r="D558" t="str">
            <v>A-349-A</v>
          </cell>
          <cell r="E558" t="str">
            <v>Nest</v>
          </cell>
          <cell r="F558" t="str">
            <v>N-118</v>
          </cell>
          <cell r="G558" t="str">
            <v>N-118A</v>
          </cell>
          <cell r="H558" t="str">
            <v>A</v>
          </cell>
          <cell r="I558" t="str">
            <v>Retained</v>
          </cell>
          <cell r="J558" t="str">
            <v>SW</v>
          </cell>
          <cell r="K558" t="str">
            <v>Frozen</v>
          </cell>
          <cell r="L558" t="str">
            <v>Frozen</v>
          </cell>
          <cell r="M558">
            <v>15.3</v>
          </cell>
          <cell r="N558">
            <v>8.5</v>
          </cell>
          <cell r="O558">
            <v>130.05000000000001</v>
          </cell>
        </row>
        <row r="559">
          <cell r="C559" t="str">
            <v>A-349</v>
          </cell>
          <cell r="D559" t="str">
            <v>A-349-B</v>
          </cell>
          <cell r="F559" t="str">
            <v>N-118</v>
          </cell>
          <cell r="G559" t="str">
            <v>N-118B</v>
          </cell>
          <cell r="H559" t="str">
            <v>B</v>
          </cell>
          <cell r="J559" t="str">
            <v>SW</v>
          </cell>
        </row>
        <row r="560">
          <cell r="C560" t="str">
            <v>A-349</v>
          </cell>
          <cell r="D560" t="str">
            <v>A-349-C</v>
          </cell>
          <cell r="F560" t="str">
            <v>N-118</v>
          </cell>
          <cell r="G560" t="str">
            <v>N-118C</v>
          </cell>
          <cell r="H560" t="str">
            <v>C</v>
          </cell>
          <cell r="J560" t="str">
            <v>SW</v>
          </cell>
        </row>
        <row r="561">
          <cell r="C561" t="str">
            <v>A-349</v>
          </cell>
          <cell r="D561" t="str">
            <v>A-349-D</v>
          </cell>
          <cell r="F561" t="str">
            <v>N-118</v>
          </cell>
          <cell r="G561" t="str">
            <v>N-118D</v>
          </cell>
          <cell r="H561" t="str">
            <v>D</v>
          </cell>
          <cell r="J561" t="str">
            <v>SW</v>
          </cell>
        </row>
        <row r="562">
          <cell r="B562" t="str">
            <v>A</v>
          </cell>
          <cell r="C562" t="str">
            <v>A-350</v>
          </cell>
          <cell r="D562" t="str">
            <v>A-350-A</v>
          </cell>
          <cell r="E562" t="str">
            <v>Nest</v>
          </cell>
          <cell r="F562" t="str">
            <v>N-117</v>
          </cell>
          <cell r="G562" t="str">
            <v>N-117A</v>
          </cell>
          <cell r="H562" t="str">
            <v>A</v>
          </cell>
          <cell r="I562" t="str">
            <v>Retained</v>
          </cell>
          <cell r="J562" t="str">
            <v>SW</v>
          </cell>
          <cell r="K562" t="str">
            <v>Frozen</v>
          </cell>
          <cell r="L562" t="str">
            <v>Frozen</v>
          </cell>
          <cell r="M562">
            <v>15.3</v>
          </cell>
          <cell r="N562">
            <v>8.5</v>
          </cell>
          <cell r="O562">
            <v>130.05000000000001</v>
          </cell>
        </row>
        <row r="563">
          <cell r="C563" t="str">
            <v>A-350</v>
          </cell>
          <cell r="D563" t="str">
            <v>A-350-B</v>
          </cell>
          <cell r="F563" t="str">
            <v>N-117</v>
          </cell>
          <cell r="G563" t="str">
            <v>N-117B</v>
          </cell>
          <cell r="H563" t="str">
            <v>B</v>
          </cell>
          <cell r="J563" t="str">
            <v>SW</v>
          </cell>
        </row>
        <row r="564">
          <cell r="C564" t="str">
            <v>A-350</v>
          </cell>
          <cell r="D564" t="str">
            <v>A-350-C</v>
          </cell>
          <cell r="F564" t="str">
            <v>N-117</v>
          </cell>
          <cell r="G564" t="str">
            <v>N-117C</v>
          </cell>
          <cell r="H564" t="str">
            <v>C</v>
          </cell>
          <cell r="J564" t="str">
            <v>SW</v>
          </cell>
        </row>
        <row r="565">
          <cell r="C565" t="str">
            <v>A-350</v>
          </cell>
          <cell r="D565" t="str">
            <v>A-350-D</v>
          </cell>
          <cell r="F565" t="str">
            <v>N-117</v>
          </cell>
          <cell r="G565" t="str">
            <v>N-117D</v>
          </cell>
          <cell r="H565" t="str">
            <v>D</v>
          </cell>
          <cell r="J565" t="str">
            <v>SW</v>
          </cell>
        </row>
        <row r="566">
          <cell r="B566" t="str">
            <v>A</v>
          </cell>
          <cell r="C566" t="str">
            <v>A-351</v>
          </cell>
          <cell r="D566" t="str">
            <v>A-351-A</v>
          </cell>
          <cell r="E566" t="str">
            <v>Nest</v>
          </cell>
          <cell r="F566" t="str">
            <v>N-116</v>
          </cell>
          <cell r="G566" t="str">
            <v>N-116A</v>
          </cell>
          <cell r="H566" t="str">
            <v>A</v>
          </cell>
          <cell r="I566" t="str">
            <v>Retained</v>
          </cell>
          <cell r="J566" t="str">
            <v>SW</v>
          </cell>
          <cell r="K566" t="str">
            <v>Frozen</v>
          </cell>
          <cell r="L566" t="str">
            <v>Frozen</v>
          </cell>
          <cell r="M566">
            <v>15.3</v>
          </cell>
          <cell r="N566">
            <v>8.5</v>
          </cell>
          <cell r="O566">
            <v>130.05000000000001</v>
          </cell>
        </row>
        <row r="567">
          <cell r="C567" t="str">
            <v>A-351</v>
          </cell>
          <cell r="D567" t="str">
            <v>A-351-B</v>
          </cell>
          <cell r="F567" t="str">
            <v>N-116</v>
          </cell>
          <cell r="G567" t="str">
            <v>N-116B</v>
          </cell>
          <cell r="H567" t="str">
            <v>B</v>
          </cell>
          <cell r="J567" t="str">
            <v>SW</v>
          </cell>
        </row>
        <row r="568">
          <cell r="C568" t="str">
            <v>A-351</v>
          </cell>
          <cell r="D568" t="str">
            <v>A-351-C</v>
          </cell>
          <cell r="F568" t="str">
            <v>N-116</v>
          </cell>
          <cell r="G568" t="str">
            <v>N-116C</v>
          </cell>
          <cell r="H568" t="str">
            <v>C</v>
          </cell>
          <cell r="J568" t="str">
            <v>SW</v>
          </cell>
        </row>
        <row r="569">
          <cell r="C569" t="str">
            <v>A-351</v>
          </cell>
          <cell r="D569" t="str">
            <v>A-351-D</v>
          </cell>
          <cell r="F569" t="str">
            <v>N-116</v>
          </cell>
          <cell r="G569" t="str">
            <v>N-116D</v>
          </cell>
          <cell r="H569" t="str">
            <v>D</v>
          </cell>
          <cell r="J569" t="str">
            <v>SW</v>
          </cell>
        </row>
        <row r="570">
          <cell r="B570" t="str">
            <v>A</v>
          </cell>
          <cell r="C570" t="str">
            <v>A-352</v>
          </cell>
          <cell r="D570" t="str">
            <v>A-352-A</v>
          </cell>
          <cell r="E570" t="str">
            <v>Nest</v>
          </cell>
          <cell r="F570" t="str">
            <v>N-115</v>
          </cell>
          <cell r="G570" t="str">
            <v>N-115A</v>
          </cell>
          <cell r="H570" t="str">
            <v>A</v>
          </cell>
          <cell r="I570" t="str">
            <v>Retained</v>
          </cell>
          <cell r="J570" t="str">
            <v>SW</v>
          </cell>
          <cell r="K570" t="str">
            <v>Frozen</v>
          </cell>
          <cell r="L570" t="str">
            <v>Frozen</v>
          </cell>
          <cell r="M570">
            <v>15.3</v>
          </cell>
          <cell r="N570">
            <v>8.5</v>
          </cell>
          <cell r="O570">
            <v>130.05000000000001</v>
          </cell>
        </row>
        <row r="571">
          <cell r="C571" t="str">
            <v>A-352</v>
          </cell>
          <cell r="D571" t="str">
            <v>A-352-B</v>
          </cell>
          <cell r="F571" t="str">
            <v>N-115</v>
          </cell>
          <cell r="G571" t="str">
            <v>N-115B</v>
          </cell>
          <cell r="H571" t="str">
            <v>B</v>
          </cell>
          <cell r="J571" t="str">
            <v>SW</v>
          </cell>
        </row>
        <row r="572">
          <cell r="C572" t="str">
            <v>A-352</v>
          </cell>
          <cell r="D572" t="str">
            <v>A-352-C</v>
          </cell>
          <cell r="F572" t="str">
            <v>N-115</v>
          </cell>
          <cell r="G572" t="str">
            <v>N-115C</v>
          </cell>
          <cell r="H572" t="str">
            <v>C</v>
          </cell>
          <cell r="J572" t="str">
            <v>SW</v>
          </cell>
        </row>
        <row r="573">
          <cell r="C573" t="str">
            <v>A-352</v>
          </cell>
          <cell r="D573" t="str">
            <v>A-352-D</v>
          </cell>
          <cell r="F573" t="str">
            <v>N-115</v>
          </cell>
          <cell r="G573" t="str">
            <v>N-115D</v>
          </cell>
          <cell r="H573" t="str">
            <v>D</v>
          </cell>
          <cell r="J573" t="str">
            <v>SW</v>
          </cell>
        </row>
        <row r="574">
          <cell r="B574" t="str">
            <v>A</v>
          </cell>
          <cell r="C574" t="str">
            <v>A-353</v>
          </cell>
          <cell r="D574" t="str">
            <v>A-353-A</v>
          </cell>
          <cell r="E574" t="str">
            <v>Nest</v>
          </cell>
          <cell r="F574" t="str">
            <v>N-114</v>
          </cell>
          <cell r="G574" t="str">
            <v>N-114A</v>
          </cell>
          <cell r="H574" t="str">
            <v>A</v>
          </cell>
          <cell r="I574" t="str">
            <v>Retained</v>
          </cell>
          <cell r="J574" t="str">
            <v>SW</v>
          </cell>
          <cell r="K574" t="str">
            <v>Frozen</v>
          </cell>
          <cell r="L574" t="str">
            <v>Frozen</v>
          </cell>
          <cell r="M574">
            <v>15.3</v>
          </cell>
          <cell r="N574">
            <v>8.5</v>
          </cell>
          <cell r="O574">
            <v>130.05000000000001</v>
          </cell>
        </row>
        <row r="575">
          <cell r="C575" t="str">
            <v>A-353</v>
          </cell>
          <cell r="D575" t="str">
            <v>A-353-B</v>
          </cell>
          <cell r="F575" t="str">
            <v>N-114</v>
          </cell>
          <cell r="G575" t="str">
            <v>N-114B</v>
          </cell>
          <cell r="H575" t="str">
            <v>B</v>
          </cell>
          <cell r="J575" t="str">
            <v>SW</v>
          </cell>
        </row>
        <row r="576">
          <cell r="C576" t="str">
            <v>A-353</v>
          </cell>
          <cell r="D576" t="str">
            <v>A-353-C</v>
          </cell>
          <cell r="F576" t="str">
            <v>N-114</v>
          </cell>
          <cell r="G576" t="str">
            <v>N-114C</v>
          </cell>
          <cell r="H576" t="str">
            <v>C</v>
          </cell>
          <cell r="J576" t="str">
            <v>SW</v>
          </cell>
        </row>
        <row r="577">
          <cell r="C577" t="str">
            <v>A-353</v>
          </cell>
          <cell r="D577" t="str">
            <v>A-353-D</v>
          </cell>
          <cell r="F577" t="str">
            <v>N-114</v>
          </cell>
          <cell r="G577" t="str">
            <v>N-114D</v>
          </cell>
          <cell r="H577" t="str">
            <v>D</v>
          </cell>
          <cell r="J577" t="str">
            <v>SW</v>
          </cell>
        </row>
        <row r="578">
          <cell r="B578" t="str">
            <v>A</v>
          </cell>
          <cell r="C578" t="str">
            <v>A-354</v>
          </cell>
          <cell r="D578" t="str">
            <v>A-354-A</v>
          </cell>
          <cell r="E578" t="str">
            <v>Nest</v>
          </cell>
          <cell r="F578" t="str">
            <v>N-113</v>
          </cell>
          <cell r="G578" t="str">
            <v>N-113A</v>
          </cell>
          <cell r="H578" t="str">
            <v>A</v>
          </cell>
          <cell r="I578" t="str">
            <v>Retained</v>
          </cell>
          <cell r="J578" t="str">
            <v>SW</v>
          </cell>
          <cell r="K578" t="str">
            <v>Frozen</v>
          </cell>
          <cell r="L578" t="str">
            <v>Frozen</v>
          </cell>
          <cell r="M578">
            <v>15.3</v>
          </cell>
          <cell r="N578">
            <v>8.5</v>
          </cell>
          <cell r="O578">
            <v>130.05000000000001</v>
          </cell>
        </row>
        <row r="579">
          <cell r="C579" t="str">
            <v>A-354</v>
          </cell>
          <cell r="D579" t="str">
            <v>A-354-B</v>
          </cell>
          <cell r="F579" t="str">
            <v>N-113</v>
          </cell>
          <cell r="G579" t="str">
            <v>N-113B</v>
          </cell>
          <cell r="H579" t="str">
            <v>B</v>
          </cell>
          <cell r="J579" t="str">
            <v>SW</v>
          </cell>
        </row>
        <row r="580">
          <cell r="C580" t="str">
            <v>A-354</v>
          </cell>
          <cell r="D580" t="str">
            <v>A-354-C</v>
          </cell>
          <cell r="F580" t="str">
            <v>N-113</v>
          </cell>
          <cell r="G580" t="str">
            <v>N-113C</v>
          </cell>
          <cell r="H580" t="str">
            <v>C</v>
          </cell>
          <cell r="J580" t="str">
            <v>SW</v>
          </cell>
        </row>
        <row r="581">
          <cell r="C581" t="str">
            <v>A-354</v>
          </cell>
          <cell r="D581" t="str">
            <v>A-354-D</v>
          </cell>
          <cell r="F581" t="str">
            <v>N-113</v>
          </cell>
          <cell r="G581" t="str">
            <v>N-113D</v>
          </cell>
          <cell r="H581" t="str">
            <v>D</v>
          </cell>
          <cell r="J581" t="str">
            <v>SW</v>
          </cell>
        </row>
        <row r="582">
          <cell r="B582" t="str">
            <v>A</v>
          </cell>
          <cell r="C582" t="str">
            <v>A-355</v>
          </cell>
          <cell r="D582" t="str">
            <v>A-355-A</v>
          </cell>
          <cell r="E582" t="str">
            <v>Nest</v>
          </cell>
          <cell r="F582" t="str">
            <v>N-112</v>
          </cell>
          <cell r="G582" t="str">
            <v>N-112A</v>
          </cell>
          <cell r="H582" t="str">
            <v>A</v>
          </cell>
          <cell r="I582" t="str">
            <v>Retained</v>
          </cell>
          <cell r="J582" t="str">
            <v>SW</v>
          </cell>
          <cell r="K582" t="str">
            <v>Frozen</v>
          </cell>
          <cell r="L582" t="str">
            <v>Frozen</v>
          </cell>
          <cell r="M582">
            <v>15.3</v>
          </cell>
          <cell r="N582">
            <v>8.5</v>
          </cell>
          <cell r="O582">
            <v>130.05000000000001</v>
          </cell>
        </row>
        <row r="583">
          <cell r="C583" t="str">
            <v>A-355</v>
          </cell>
          <cell r="D583" t="str">
            <v>A-355-B</v>
          </cell>
          <cell r="F583" t="str">
            <v>N-112</v>
          </cell>
          <cell r="G583" t="str">
            <v>N-112B</v>
          </cell>
          <cell r="H583" t="str">
            <v>B</v>
          </cell>
          <cell r="J583" t="str">
            <v>SW</v>
          </cell>
        </row>
        <row r="584">
          <cell r="C584" t="str">
            <v>A-355</v>
          </cell>
          <cell r="D584" t="str">
            <v>A-355-C</v>
          </cell>
          <cell r="F584" t="str">
            <v>N-112</v>
          </cell>
          <cell r="G584" t="str">
            <v>N-112C</v>
          </cell>
          <cell r="H584" t="str">
            <v>C</v>
          </cell>
          <cell r="J584" t="str">
            <v>SW</v>
          </cell>
        </row>
        <row r="585">
          <cell r="C585" t="str">
            <v>A-355</v>
          </cell>
          <cell r="D585" t="str">
            <v>A-355-D</v>
          </cell>
          <cell r="F585" t="str">
            <v>N-112</v>
          </cell>
          <cell r="G585" t="str">
            <v>N-112D</v>
          </cell>
          <cell r="H585" t="str">
            <v>D</v>
          </cell>
          <cell r="J585" t="str">
            <v>SW</v>
          </cell>
        </row>
        <row r="586">
          <cell r="B586" t="str">
            <v>A</v>
          </cell>
          <cell r="C586" t="str">
            <v>A-356</v>
          </cell>
          <cell r="D586" t="str">
            <v>A-356-A</v>
          </cell>
          <cell r="E586" t="str">
            <v>Nest</v>
          </cell>
          <cell r="F586" t="str">
            <v>N-111</v>
          </cell>
          <cell r="G586" t="str">
            <v>N-111A</v>
          </cell>
          <cell r="H586" t="str">
            <v>A</v>
          </cell>
          <cell r="I586" t="str">
            <v>Retained</v>
          </cell>
          <cell r="J586" t="str">
            <v>SW</v>
          </cell>
          <cell r="K586" t="str">
            <v>Frozen</v>
          </cell>
          <cell r="L586" t="str">
            <v>Frozen</v>
          </cell>
          <cell r="M586">
            <v>15.3</v>
          </cell>
          <cell r="N586">
            <v>8.5</v>
          </cell>
          <cell r="O586">
            <v>130.05000000000001</v>
          </cell>
        </row>
        <row r="587">
          <cell r="C587" t="str">
            <v>A-356</v>
          </cell>
          <cell r="D587" t="str">
            <v>A-356-B</v>
          </cell>
          <cell r="F587" t="str">
            <v>N-111</v>
          </cell>
          <cell r="G587" t="str">
            <v>N-111B</v>
          </cell>
          <cell r="H587" t="str">
            <v>B</v>
          </cell>
          <cell r="J587" t="str">
            <v>SW</v>
          </cell>
        </row>
        <row r="588">
          <cell r="C588" t="str">
            <v>A-356</v>
          </cell>
          <cell r="D588" t="str">
            <v>A-356-C</v>
          </cell>
          <cell r="F588" t="str">
            <v>N-111</v>
          </cell>
          <cell r="G588" t="str">
            <v>N-111C</v>
          </cell>
          <cell r="H588" t="str">
            <v>C</v>
          </cell>
          <cell r="J588" t="str">
            <v>SW</v>
          </cell>
        </row>
        <row r="589">
          <cell r="C589" t="str">
            <v>A-356</v>
          </cell>
          <cell r="D589" t="str">
            <v>A-356-D</v>
          </cell>
          <cell r="F589" t="str">
            <v>N-111</v>
          </cell>
          <cell r="G589" t="str">
            <v>N-111D</v>
          </cell>
          <cell r="H589" t="str">
            <v>D</v>
          </cell>
          <cell r="J589" t="str">
            <v>SW</v>
          </cell>
        </row>
        <row r="590">
          <cell r="B590" t="str">
            <v>A</v>
          </cell>
          <cell r="C590" t="str">
            <v>A-357</v>
          </cell>
          <cell r="D590" t="str">
            <v>A-357-A</v>
          </cell>
          <cell r="E590" t="str">
            <v>Nest</v>
          </cell>
          <cell r="F590" t="str">
            <v>N-110</v>
          </cell>
          <cell r="G590" t="str">
            <v>N-110A</v>
          </cell>
          <cell r="H590" t="str">
            <v>A</v>
          </cell>
          <cell r="I590" t="str">
            <v>Retained</v>
          </cell>
          <cell r="J590" t="str">
            <v>SW</v>
          </cell>
          <cell r="K590" t="str">
            <v>Frozen</v>
          </cell>
          <cell r="L590" t="str">
            <v>Frozen</v>
          </cell>
          <cell r="M590">
            <v>15.3</v>
          </cell>
          <cell r="N590">
            <v>8.5</v>
          </cell>
          <cell r="O590">
            <v>130.05000000000001</v>
          </cell>
        </row>
        <row r="591">
          <cell r="C591" t="str">
            <v>A-357</v>
          </cell>
          <cell r="D591" t="str">
            <v>A-357-B</v>
          </cell>
          <cell r="F591" t="str">
            <v>N-110</v>
          </cell>
          <cell r="G591" t="str">
            <v>N-110B</v>
          </cell>
          <cell r="H591" t="str">
            <v>B</v>
          </cell>
          <cell r="J591" t="str">
            <v>SW</v>
          </cell>
        </row>
        <row r="592">
          <cell r="C592" t="str">
            <v>A-357</v>
          </cell>
          <cell r="D592" t="str">
            <v>A-357-C</v>
          </cell>
          <cell r="F592" t="str">
            <v>N-110</v>
          </cell>
          <cell r="G592" t="str">
            <v>N-110C</v>
          </cell>
          <cell r="H592" t="str">
            <v>C</v>
          </cell>
          <cell r="J592" t="str">
            <v>SW</v>
          </cell>
        </row>
        <row r="593">
          <cell r="C593" t="str">
            <v>A-357</v>
          </cell>
          <cell r="D593" t="str">
            <v>A-357-D</v>
          </cell>
          <cell r="F593" t="str">
            <v>N-110</v>
          </cell>
          <cell r="G593" t="str">
            <v>N-110D</v>
          </cell>
          <cell r="H593" t="str">
            <v>D</v>
          </cell>
          <cell r="J593" t="str">
            <v>SW</v>
          </cell>
        </row>
        <row r="594">
          <cell r="B594" t="str">
            <v>A</v>
          </cell>
          <cell r="C594" t="str">
            <v>A-358</v>
          </cell>
          <cell r="D594" t="str">
            <v>A-358-A</v>
          </cell>
          <cell r="E594" t="str">
            <v>Nest</v>
          </cell>
          <cell r="F594" t="str">
            <v>N-109</v>
          </cell>
          <cell r="G594" t="str">
            <v>N-109A</v>
          </cell>
          <cell r="H594" t="str">
            <v>A</v>
          </cell>
          <cell r="I594" t="str">
            <v>Retained</v>
          </cell>
          <cell r="J594" t="str">
            <v>SW</v>
          </cell>
          <cell r="K594" t="str">
            <v>Frozen</v>
          </cell>
          <cell r="L594" t="str">
            <v>Frozen</v>
          </cell>
          <cell r="M594">
            <v>15.3</v>
          </cell>
          <cell r="N594">
            <v>8.5</v>
          </cell>
          <cell r="O594">
            <v>130.05000000000001</v>
          </cell>
        </row>
        <row r="595">
          <cell r="C595" t="str">
            <v>A-358</v>
          </cell>
          <cell r="D595" t="str">
            <v>A-358-B</v>
          </cell>
          <cell r="F595" t="str">
            <v>N-109</v>
          </cell>
          <cell r="G595" t="str">
            <v>N-109B</v>
          </cell>
          <cell r="H595" t="str">
            <v>B</v>
          </cell>
          <cell r="J595" t="str">
            <v>SW</v>
          </cell>
        </row>
        <row r="596">
          <cell r="C596" t="str">
            <v>A-358</v>
          </cell>
          <cell r="D596" t="str">
            <v>A-358-C</v>
          </cell>
          <cell r="F596" t="str">
            <v>N-109</v>
          </cell>
          <cell r="G596" t="str">
            <v>N-109C</v>
          </cell>
          <cell r="H596" t="str">
            <v>C</v>
          </cell>
          <cell r="J596" t="str">
            <v>SW</v>
          </cell>
        </row>
        <row r="597">
          <cell r="C597" t="str">
            <v>A-358</v>
          </cell>
          <cell r="D597" t="str">
            <v>A-358-D</v>
          </cell>
          <cell r="F597" t="str">
            <v>N-109</v>
          </cell>
          <cell r="G597" t="str">
            <v>N-109D</v>
          </cell>
          <cell r="H597" t="str">
            <v>D</v>
          </cell>
          <cell r="J597" t="str">
            <v>SW</v>
          </cell>
        </row>
        <row r="598">
          <cell r="B598" t="str">
            <v>A</v>
          </cell>
          <cell r="C598" t="str">
            <v>A-359</v>
          </cell>
          <cell r="D598" t="str">
            <v>A-359-A</v>
          </cell>
          <cell r="E598" t="str">
            <v>Nest</v>
          </cell>
          <cell r="F598" t="str">
            <v>N-108</v>
          </cell>
          <cell r="G598" t="str">
            <v>N-108A</v>
          </cell>
          <cell r="H598" t="str">
            <v>A</v>
          </cell>
          <cell r="I598" t="str">
            <v>Retained</v>
          </cell>
          <cell r="J598" t="str">
            <v>SW</v>
          </cell>
          <cell r="K598" t="str">
            <v>Frozen</v>
          </cell>
          <cell r="L598" t="str">
            <v>Frozen</v>
          </cell>
          <cell r="M598">
            <v>15.3</v>
          </cell>
          <cell r="N598">
            <v>8.5</v>
          </cell>
          <cell r="O598">
            <v>130.05000000000001</v>
          </cell>
        </row>
        <row r="599">
          <cell r="C599" t="str">
            <v>A-359</v>
          </cell>
          <cell r="D599" t="str">
            <v>A-359-B</v>
          </cell>
          <cell r="F599" t="str">
            <v>N-108</v>
          </cell>
          <cell r="G599" t="str">
            <v>N-108B</v>
          </cell>
          <cell r="H599" t="str">
            <v>B</v>
          </cell>
          <cell r="J599" t="str">
            <v>SW</v>
          </cell>
        </row>
        <row r="600">
          <cell r="C600" t="str">
            <v>A-359</v>
          </cell>
          <cell r="D600" t="str">
            <v>A-359-C</v>
          </cell>
          <cell r="F600" t="str">
            <v>N-108</v>
          </cell>
          <cell r="G600" t="str">
            <v>N-108C</v>
          </cell>
          <cell r="H600" t="str">
            <v>C</v>
          </cell>
          <cell r="J600" t="str">
            <v>SW</v>
          </cell>
        </row>
        <row r="601">
          <cell r="C601" t="str">
            <v>A-359</v>
          </cell>
          <cell r="D601" t="str">
            <v>A-359-D</v>
          </cell>
          <cell r="F601" t="str">
            <v>N-108</v>
          </cell>
          <cell r="G601" t="str">
            <v>N-108D</v>
          </cell>
          <cell r="H601" t="str">
            <v>D</v>
          </cell>
          <cell r="J601" t="str">
            <v>SW</v>
          </cell>
        </row>
        <row r="602">
          <cell r="B602" t="str">
            <v>A</v>
          </cell>
          <cell r="C602" t="str">
            <v>A-360</v>
          </cell>
          <cell r="D602" t="str">
            <v>A-360-A</v>
          </cell>
          <cell r="E602" t="str">
            <v>Nest</v>
          </cell>
          <cell r="F602" t="str">
            <v>N-95</v>
          </cell>
          <cell r="G602" t="str">
            <v>N-95A</v>
          </cell>
          <cell r="H602" t="str">
            <v>A</v>
          </cell>
          <cell r="I602" t="str">
            <v>Retained</v>
          </cell>
          <cell r="J602" t="str">
            <v>SW</v>
          </cell>
          <cell r="K602" t="str">
            <v>Frozen</v>
          </cell>
          <cell r="L602" t="str">
            <v>Frozen</v>
          </cell>
          <cell r="M602">
            <v>15.3</v>
          </cell>
          <cell r="N602">
            <v>8.5</v>
          </cell>
          <cell r="O602">
            <v>130.05000000000001</v>
          </cell>
        </row>
        <row r="603">
          <cell r="C603" t="str">
            <v>A-360</v>
          </cell>
          <cell r="D603" t="str">
            <v>A-360-B</v>
          </cell>
          <cell r="F603" t="str">
            <v>N-95</v>
          </cell>
          <cell r="G603" t="str">
            <v>N-95B</v>
          </cell>
          <cell r="H603" t="str">
            <v>B</v>
          </cell>
          <cell r="J603" t="str">
            <v>SW</v>
          </cell>
        </row>
        <row r="604">
          <cell r="C604" t="str">
            <v>A-360</v>
          </cell>
          <cell r="D604" t="str">
            <v>A-360-C</v>
          </cell>
          <cell r="F604" t="str">
            <v>N-95</v>
          </cell>
          <cell r="G604" t="str">
            <v>N-95C</v>
          </cell>
          <cell r="H604" t="str">
            <v>C</v>
          </cell>
          <cell r="J604" t="str">
            <v>SW</v>
          </cell>
        </row>
        <row r="605">
          <cell r="C605" t="str">
            <v>A-360</v>
          </cell>
          <cell r="D605" t="str">
            <v>A-360-D</v>
          </cell>
          <cell r="F605" t="str">
            <v>N-95</v>
          </cell>
          <cell r="G605" t="str">
            <v>N-95D</v>
          </cell>
          <cell r="H605" t="str">
            <v>D</v>
          </cell>
          <cell r="J605" t="str">
            <v>SW</v>
          </cell>
        </row>
        <row r="606">
          <cell r="B606" t="str">
            <v>A</v>
          </cell>
          <cell r="C606" t="str">
            <v>A-361</v>
          </cell>
          <cell r="D606" t="str">
            <v>A-361-A</v>
          </cell>
          <cell r="E606" t="str">
            <v>Nest</v>
          </cell>
          <cell r="F606" t="str">
            <v>N-96</v>
          </cell>
          <cell r="G606" t="str">
            <v>N-96A</v>
          </cell>
          <cell r="H606" t="str">
            <v>A</v>
          </cell>
          <cell r="I606" t="str">
            <v>Retained</v>
          </cell>
          <cell r="J606" t="str">
            <v>SW</v>
          </cell>
          <cell r="K606" t="str">
            <v>Frozen</v>
          </cell>
          <cell r="L606" t="str">
            <v>Frozen</v>
          </cell>
          <cell r="M606">
            <v>15.3</v>
          </cell>
          <cell r="N606">
            <v>8.5</v>
          </cell>
          <cell r="O606">
            <v>130.05000000000001</v>
          </cell>
        </row>
        <row r="607">
          <cell r="C607" t="str">
            <v>A-361</v>
          </cell>
          <cell r="D607" t="str">
            <v>A-361-B</v>
          </cell>
          <cell r="F607" t="str">
            <v>N-96</v>
          </cell>
          <cell r="G607" t="str">
            <v>N-96B</v>
          </cell>
          <cell r="H607" t="str">
            <v>B</v>
          </cell>
          <cell r="J607" t="str">
            <v>SW</v>
          </cell>
        </row>
        <row r="608">
          <cell r="C608" t="str">
            <v>A-361</v>
          </cell>
          <cell r="D608" t="str">
            <v>A-361-C</v>
          </cell>
          <cell r="F608" t="str">
            <v>N-96</v>
          </cell>
          <cell r="G608" t="str">
            <v>N-96C</v>
          </cell>
          <cell r="H608" t="str">
            <v>C</v>
          </cell>
          <cell r="J608" t="str">
            <v>SW</v>
          </cell>
        </row>
        <row r="609">
          <cell r="C609" t="str">
            <v>A-361</v>
          </cell>
          <cell r="D609" t="str">
            <v>A-361-D</v>
          </cell>
          <cell r="F609" t="str">
            <v>N-96</v>
          </cell>
          <cell r="G609" t="str">
            <v>N-96D</v>
          </cell>
          <cell r="H609" t="str">
            <v>D</v>
          </cell>
          <cell r="J609" t="str">
            <v>SW</v>
          </cell>
        </row>
        <row r="610">
          <cell r="B610" t="str">
            <v>A</v>
          </cell>
          <cell r="C610" t="str">
            <v>A-362</v>
          </cell>
          <cell r="D610" t="str">
            <v>A-362-A</v>
          </cell>
          <cell r="E610" t="str">
            <v>Nest</v>
          </cell>
          <cell r="F610" t="str">
            <v>N-97</v>
          </cell>
          <cell r="G610" t="str">
            <v>N-97A</v>
          </cell>
          <cell r="H610" t="str">
            <v>A</v>
          </cell>
          <cell r="I610" t="str">
            <v>Retained</v>
          </cell>
          <cell r="J610" t="str">
            <v>SW</v>
          </cell>
          <cell r="K610" t="str">
            <v>Frozen</v>
          </cell>
          <cell r="L610" t="str">
            <v>Frozen</v>
          </cell>
          <cell r="M610">
            <v>15.3</v>
          </cell>
          <cell r="N610">
            <v>8.5</v>
          </cell>
          <cell r="O610">
            <v>130.05000000000001</v>
          </cell>
        </row>
        <row r="611">
          <cell r="C611" t="str">
            <v>A-362</v>
          </cell>
          <cell r="D611" t="str">
            <v>A-362-B</v>
          </cell>
          <cell r="F611" t="str">
            <v>N-97</v>
          </cell>
          <cell r="G611" t="str">
            <v>N-97B</v>
          </cell>
          <cell r="H611" t="str">
            <v>B</v>
          </cell>
          <cell r="J611" t="str">
            <v>SW</v>
          </cell>
        </row>
        <row r="612">
          <cell r="C612" t="str">
            <v>A-362</v>
          </cell>
          <cell r="D612" t="str">
            <v>A-362-C</v>
          </cell>
          <cell r="F612" t="str">
            <v>N-97</v>
          </cell>
          <cell r="G612" t="str">
            <v>N-97C</v>
          </cell>
          <cell r="H612" t="str">
            <v>C</v>
          </cell>
          <cell r="J612" t="str">
            <v>SW</v>
          </cell>
        </row>
        <row r="613">
          <cell r="C613" t="str">
            <v>A-362</v>
          </cell>
          <cell r="D613" t="str">
            <v>A-362-D</v>
          </cell>
          <cell r="F613" t="str">
            <v>N-97</v>
          </cell>
          <cell r="G613" t="str">
            <v>N-97D</v>
          </cell>
          <cell r="H613" t="str">
            <v>D</v>
          </cell>
          <cell r="J613" t="str">
            <v>SW</v>
          </cell>
        </row>
        <row r="614">
          <cell r="B614" t="str">
            <v>A</v>
          </cell>
          <cell r="C614" t="str">
            <v>A-363</v>
          </cell>
          <cell r="D614" t="str">
            <v>A-363-A</v>
          </cell>
          <cell r="E614" t="str">
            <v>Nest</v>
          </cell>
          <cell r="F614" t="str">
            <v>N-98</v>
          </cell>
          <cell r="G614" t="str">
            <v>N-98A</v>
          </cell>
          <cell r="H614" t="str">
            <v>A</v>
          </cell>
          <cell r="I614" t="str">
            <v>Retained</v>
          </cell>
          <cell r="J614" t="str">
            <v>SW</v>
          </cell>
          <cell r="K614" t="str">
            <v>Frozen</v>
          </cell>
          <cell r="L614" t="str">
            <v>Frozen</v>
          </cell>
          <cell r="M614">
            <v>15.3</v>
          </cell>
          <cell r="N614">
            <v>8.5</v>
          </cell>
          <cell r="O614">
            <v>130.05000000000001</v>
          </cell>
        </row>
        <row r="615">
          <cell r="C615" t="str">
            <v>A-363</v>
          </cell>
          <cell r="D615" t="str">
            <v>A-363-B</v>
          </cell>
          <cell r="F615" t="str">
            <v>N-98</v>
          </cell>
          <cell r="G615" t="str">
            <v>N-98B</v>
          </cell>
          <cell r="H615" t="str">
            <v>B</v>
          </cell>
          <cell r="J615" t="str">
            <v>SW</v>
          </cell>
        </row>
        <row r="616">
          <cell r="C616" t="str">
            <v>A-363</v>
          </cell>
          <cell r="D616" t="str">
            <v>A-363-C</v>
          </cell>
          <cell r="F616" t="str">
            <v>N-98</v>
          </cell>
          <cell r="G616" t="str">
            <v>N-98C</v>
          </cell>
          <cell r="H616" t="str">
            <v>C</v>
          </cell>
          <cell r="J616" t="str">
            <v>SW</v>
          </cell>
        </row>
        <row r="617">
          <cell r="C617" t="str">
            <v>A-363</v>
          </cell>
          <cell r="D617" t="str">
            <v>A-363-D</v>
          </cell>
          <cell r="F617" t="str">
            <v>N-98</v>
          </cell>
          <cell r="G617" t="str">
            <v>N-98D</v>
          </cell>
          <cell r="H617" t="str">
            <v>D</v>
          </cell>
          <cell r="J617" t="str">
            <v>SW</v>
          </cell>
        </row>
        <row r="618">
          <cell r="B618" t="str">
            <v>A</v>
          </cell>
          <cell r="C618" t="str">
            <v>A-364</v>
          </cell>
          <cell r="D618" t="str">
            <v>A-364-A</v>
          </cell>
          <cell r="E618" t="str">
            <v>Nest</v>
          </cell>
          <cell r="F618" t="str">
            <v>N-99</v>
          </cell>
          <cell r="G618" t="str">
            <v>N-99A</v>
          </cell>
          <cell r="H618" t="str">
            <v>A</v>
          </cell>
          <cell r="I618" t="str">
            <v>Retained</v>
          </cell>
          <cell r="J618" t="str">
            <v>SW</v>
          </cell>
          <cell r="K618" t="str">
            <v>Frozen</v>
          </cell>
          <cell r="L618" t="str">
            <v>Frozen</v>
          </cell>
          <cell r="M618">
            <v>15.3</v>
          </cell>
          <cell r="N618">
            <v>8.5</v>
          </cell>
          <cell r="O618">
            <v>130.05000000000001</v>
          </cell>
        </row>
        <row r="619">
          <cell r="C619" t="str">
            <v>A-364</v>
          </cell>
          <cell r="D619" t="str">
            <v>A-364-B</v>
          </cell>
          <cell r="F619" t="str">
            <v>N-99</v>
          </cell>
          <cell r="G619" t="str">
            <v>N-99B</v>
          </cell>
          <cell r="H619" t="str">
            <v>B</v>
          </cell>
          <cell r="J619" t="str">
            <v>SW</v>
          </cell>
        </row>
        <row r="620">
          <cell r="C620" t="str">
            <v>A-364</v>
          </cell>
          <cell r="D620" t="str">
            <v>A-364-C</v>
          </cell>
          <cell r="F620" t="str">
            <v>N-99</v>
          </cell>
          <cell r="G620" t="str">
            <v>N-99C</v>
          </cell>
          <cell r="H620" t="str">
            <v>C</v>
          </cell>
          <cell r="J620" t="str">
            <v>SW</v>
          </cell>
        </row>
        <row r="621">
          <cell r="C621" t="str">
            <v>A-364</v>
          </cell>
          <cell r="D621" t="str">
            <v>A-364-D</v>
          </cell>
          <cell r="F621" t="str">
            <v>N-99</v>
          </cell>
          <cell r="G621" t="str">
            <v>N-99D</v>
          </cell>
          <cell r="H621" t="str">
            <v>D</v>
          </cell>
          <cell r="J621" t="str">
            <v>SW</v>
          </cell>
        </row>
        <row r="622">
          <cell r="B622" t="str">
            <v>A</v>
          </cell>
          <cell r="C622" t="str">
            <v>A-365</v>
          </cell>
          <cell r="D622" t="str">
            <v>A-365-A</v>
          </cell>
          <cell r="E622" t="str">
            <v>Nest</v>
          </cell>
          <cell r="F622" t="str">
            <v>N-100</v>
          </cell>
          <cell r="G622" t="str">
            <v>N-100A</v>
          </cell>
          <cell r="H622" t="str">
            <v>A</v>
          </cell>
          <cell r="I622" t="str">
            <v>Retained</v>
          </cell>
          <cell r="J622" t="str">
            <v>SW</v>
          </cell>
          <cell r="K622" t="str">
            <v>Frozen</v>
          </cell>
          <cell r="L622" t="str">
            <v>Frozen</v>
          </cell>
          <cell r="M622">
            <v>15.3</v>
          </cell>
          <cell r="N622">
            <v>8.5</v>
          </cell>
          <cell r="O622">
            <v>130.05000000000001</v>
          </cell>
        </row>
        <row r="623">
          <cell r="C623" t="str">
            <v>A-365</v>
          </cell>
          <cell r="D623" t="str">
            <v>A-365-B</v>
          </cell>
          <cell r="F623" t="str">
            <v>N-100</v>
          </cell>
          <cell r="G623" t="str">
            <v>N-100B</v>
          </cell>
          <cell r="H623" t="str">
            <v>B</v>
          </cell>
          <cell r="J623" t="str">
            <v>SW</v>
          </cell>
        </row>
        <row r="624">
          <cell r="C624" t="str">
            <v>A-365</v>
          </cell>
          <cell r="D624" t="str">
            <v>A-365-C</v>
          </cell>
          <cell r="F624" t="str">
            <v>N-100</v>
          </cell>
          <cell r="G624" t="str">
            <v>N-100C</v>
          </cell>
          <cell r="H624" t="str">
            <v>C</v>
          </cell>
          <cell r="J624" t="str">
            <v>SW</v>
          </cell>
        </row>
        <row r="625">
          <cell r="C625" t="str">
            <v>A-365</v>
          </cell>
          <cell r="D625" t="str">
            <v>A-365-D</v>
          </cell>
          <cell r="F625" t="str">
            <v>N-100</v>
          </cell>
          <cell r="G625" t="str">
            <v>N-100D</v>
          </cell>
          <cell r="H625" t="str">
            <v>D</v>
          </cell>
          <cell r="J625" t="str">
            <v>SW</v>
          </cell>
        </row>
        <row r="626">
          <cell r="B626" t="str">
            <v>A</v>
          </cell>
          <cell r="C626" t="str">
            <v>A-366</v>
          </cell>
          <cell r="D626" t="str">
            <v>A-366-A</v>
          </cell>
          <cell r="E626" t="str">
            <v>Nest</v>
          </cell>
          <cell r="F626" t="str">
            <v>N-101</v>
          </cell>
          <cell r="G626" t="str">
            <v>N-101A</v>
          </cell>
          <cell r="H626" t="str">
            <v>A</v>
          </cell>
          <cell r="I626" t="str">
            <v>Retained</v>
          </cell>
          <cell r="J626" t="str">
            <v>SW</v>
          </cell>
          <cell r="K626" t="str">
            <v>Frozen</v>
          </cell>
          <cell r="L626" t="str">
            <v>Frozen</v>
          </cell>
          <cell r="M626">
            <v>15.3</v>
          </cell>
          <cell r="N626">
            <v>8.5</v>
          </cell>
          <cell r="O626">
            <v>130.05000000000001</v>
          </cell>
        </row>
        <row r="627">
          <cell r="C627" t="str">
            <v>A-366</v>
          </cell>
          <cell r="D627" t="str">
            <v>A-366-B</v>
          </cell>
          <cell r="F627" t="str">
            <v>N-101</v>
          </cell>
          <cell r="G627" t="str">
            <v>N-101B</v>
          </cell>
          <cell r="H627" t="str">
            <v>B</v>
          </cell>
          <cell r="J627" t="str">
            <v>SW</v>
          </cell>
        </row>
        <row r="628">
          <cell r="C628" t="str">
            <v>A-366</v>
          </cell>
          <cell r="D628" t="str">
            <v>A-366-C</v>
          </cell>
          <cell r="F628" t="str">
            <v>N-101</v>
          </cell>
          <cell r="G628" t="str">
            <v>N-101C</v>
          </cell>
          <cell r="H628" t="str">
            <v>C</v>
          </cell>
          <cell r="J628" t="str">
            <v>SW</v>
          </cell>
        </row>
        <row r="629">
          <cell r="C629" t="str">
            <v>A-366</v>
          </cell>
          <cell r="D629" t="str">
            <v>A-366-D</v>
          </cell>
          <cell r="F629" t="str">
            <v>N-101</v>
          </cell>
          <cell r="G629" t="str">
            <v>N-101D</v>
          </cell>
          <cell r="H629" t="str">
            <v>D</v>
          </cell>
          <cell r="J629" t="str">
            <v>SW</v>
          </cell>
        </row>
        <row r="630">
          <cell r="B630" t="str">
            <v>A</v>
          </cell>
          <cell r="C630" t="str">
            <v>A-367</v>
          </cell>
          <cell r="D630" t="str">
            <v>A-367-A</v>
          </cell>
          <cell r="E630" t="str">
            <v>Nest</v>
          </cell>
          <cell r="F630" t="str">
            <v>N-102</v>
          </cell>
          <cell r="G630" t="str">
            <v>N-102A</v>
          </cell>
          <cell r="H630" t="str">
            <v>A</v>
          </cell>
          <cell r="I630" t="str">
            <v>Retained</v>
          </cell>
          <cell r="J630" t="str">
            <v>SW</v>
          </cell>
          <cell r="K630" t="str">
            <v>Frozen</v>
          </cell>
          <cell r="L630" t="str">
            <v>Frozen</v>
          </cell>
          <cell r="M630">
            <v>15.3</v>
          </cell>
          <cell r="N630">
            <v>8.5</v>
          </cell>
          <cell r="O630">
            <v>130.05000000000001</v>
          </cell>
        </row>
        <row r="631">
          <cell r="C631" t="str">
            <v>A-367</v>
          </cell>
          <cell r="D631" t="str">
            <v>A-367-B</v>
          </cell>
          <cell r="F631" t="str">
            <v>N-102</v>
          </cell>
          <cell r="G631" t="str">
            <v>N-102B</v>
          </cell>
          <cell r="H631" t="str">
            <v>B</v>
          </cell>
          <cell r="J631" t="str">
            <v>SW</v>
          </cell>
        </row>
        <row r="632">
          <cell r="C632" t="str">
            <v>A-367</v>
          </cell>
          <cell r="D632" t="str">
            <v>A-367-C</v>
          </cell>
          <cell r="F632" t="str">
            <v>N-102</v>
          </cell>
          <cell r="G632" t="str">
            <v>N-102C</v>
          </cell>
          <cell r="H632" t="str">
            <v>C</v>
          </cell>
          <cell r="J632" t="str">
            <v>SW</v>
          </cell>
        </row>
        <row r="633">
          <cell r="C633" t="str">
            <v>A-367</v>
          </cell>
          <cell r="D633" t="str">
            <v>A-367-D</v>
          </cell>
          <cell r="F633" t="str">
            <v>N-102</v>
          </cell>
          <cell r="G633" t="str">
            <v>N-102D</v>
          </cell>
          <cell r="H633" t="str">
            <v>D</v>
          </cell>
          <cell r="J633" t="str">
            <v>SW</v>
          </cell>
        </row>
        <row r="634">
          <cell r="B634" t="str">
            <v>A</v>
          </cell>
          <cell r="C634" t="str">
            <v>A-368</v>
          </cell>
          <cell r="D634" t="str">
            <v>A-368-A</v>
          </cell>
          <cell r="E634" t="str">
            <v>Nest</v>
          </cell>
          <cell r="F634" t="str">
            <v>N-103</v>
          </cell>
          <cell r="G634" t="str">
            <v>N-103A</v>
          </cell>
          <cell r="H634" t="str">
            <v>A</v>
          </cell>
          <cell r="I634" t="str">
            <v>Retained</v>
          </cell>
          <cell r="J634" t="str">
            <v>SW</v>
          </cell>
          <cell r="K634" t="str">
            <v>Frozen</v>
          </cell>
          <cell r="L634" t="str">
            <v>Frozen</v>
          </cell>
          <cell r="M634">
            <v>15.3</v>
          </cell>
          <cell r="N634">
            <v>8.5</v>
          </cell>
          <cell r="O634">
            <v>130.05000000000001</v>
          </cell>
        </row>
        <row r="635">
          <cell r="C635" t="str">
            <v>A-368</v>
          </cell>
          <cell r="D635" t="str">
            <v>A-368-B</v>
          </cell>
          <cell r="F635" t="str">
            <v>N-103</v>
          </cell>
          <cell r="G635" t="str">
            <v>N-103B</v>
          </cell>
          <cell r="H635" t="str">
            <v>B</v>
          </cell>
          <cell r="J635" t="str">
            <v>SW</v>
          </cell>
        </row>
        <row r="636">
          <cell r="C636" t="str">
            <v>A-368</v>
          </cell>
          <cell r="D636" t="str">
            <v>A-368-C</v>
          </cell>
          <cell r="F636" t="str">
            <v>N-103</v>
          </cell>
          <cell r="G636" t="str">
            <v>N-103C</v>
          </cell>
          <cell r="H636" t="str">
            <v>C</v>
          </cell>
          <cell r="J636" t="str">
            <v>SW</v>
          </cell>
        </row>
        <row r="637">
          <cell r="C637" t="str">
            <v>A-368</v>
          </cell>
          <cell r="D637" t="str">
            <v>A-368-D</v>
          </cell>
          <cell r="F637" t="str">
            <v>N-103</v>
          </cell>
          <cell r="G637" t="str">
            <v>N-103D</v>
          </cell>
          <cell r="H637" t="str">
            <v>D</v>
          </cell>
          <cell r="J637" t="str">
            <v>SW</v>
          </cell>
        </row>
        <row r="638">
          <cell r="B638" t="str">
            <v>A</v>
          </cell>
          <cell r="C638" t="str">
            <v>A-369</v>
          </cell>
          <cell r="D638" t="str">
            <v>A-369-A</v>
          </cell>
          <cell r="E638" t="str">
            <v>Nest</v>
          </cell>
          <cell r="F638" t="str">
            <v>N-104</v>
          </cell>
          <cell r="G638" t="str">
            <v>N-104A</v>
          </cell>
          <cell r="H638" t="str">
            <v>A</v>
          </cell>
          <cell r="I638" t="str">
            <v>Retained</v>
          </cell>
          <cell r="J638" t="str">
            <v>SW</v>
          </cell>
          <cell r="K638" t="str">
            <v>Frozen</v>
          </cell>
          <cell r="L638" t="str">
            <v>Frozen</v>
          </cell>
          <cell r="M638">
            <v>15.3</v>
          </cell>
          <cell r="N638">
            <v>8.5</v>
          </cell>
          <cell r="O638">
            <v>130.05000000000001</v>
          </cell>
        </row>
        <row r="639">
          <cell r="C639" t="str">
            <v>A-369</v>
          </cell>
          <cell r="D639" t="str">
            <v>A-369-B</v>
          </cell>
          <cell r="F639" t="str">
            <v>N-104</v>
          </cell>
          <cell r="G639" t="str">
            <v>N-104B</v>
          </cell>
          <cell r="H639" t="str">
            <v>B</v>
          </cell>
          <cell r="J639" t="str">
            <v>SW</v>
          </cell>
        </row>
        <row r="640">
          <cell r="C640" t="str">
            <v>A-369</v>
          </cell>
          <cell r="D640" t="str">
            <v>A-369-C</v>
          </cell>
          <cell r="F640" t="str">
            <v>N-104</v>
          </cell>
          <cell r="G640" t="str">
            <v>N-104C</v>
          </cell>
          <cell r="H640" t="str">
            <v>C</v>
          </cell>
          <cell r="J640" t="str">
            <v>SW</v>
          </cell>
        </row>
        <row r="641">
          <cell r="C641" t="str">
            <v>A-369</v>
          </cell>
          <cell r="D641" t="str">
            <v>A-369-D</v>
          </cell>
          <cell r="F641" t="str">
            <v>N-104</v>
          </cell>
          <cell r="G641" t="str">
            <v>N-104D</v>
          </cell>
          <cell r="H641" t="str">
            <v>D</v>
          </cell>
          <cell r="J641" t="str">
            <v>SW</v>
          </cell>
        </row>
        <row r="642">
          <cell r="B642" t="str">
            <v>A</v>
          </cell>
          <cell r="C642" t="str">
            <v>A-370</v>
          </cell>
          <cell r="D642" t="str">
            <v>A-370-A</v>
          </cell>
          <cell r="E642" t="str">
            <v>Nest</v>
          </cell>
          <cell r="F642" t="str">
            <v>N-105</v>
          </cell>
          <cell r="G642" t="str">
            <v>N-105A</v>
          </cell>
          <cell r="H642" t="str">
            <v>A</v>
          </cell>
          <cell r="I642" t="str">
            <v>Retained</v>
          </cell>
          <cell r="J642" t="str">
            <v>SW</v>
          </cell>
          <cell r="K642" t="str">
            <v>Frozen</v>
          </cell>
          <cell r="L642" t="str">
            <v>Frozen</v>
          </cell>
          <cell r="M642">
            <v>15.3</v>
          </cell>
          <cell r="N642">
            <v>8.5</v>
          </cell>
          <cell r="O642">
            <v>130.05000000000001</v>
          </cell>
        </row>
        <row r="643">
          <cell r="C643" t="str">
            <v>A-370</v>
          </cell>
          <cell r="D643" t="str">
            <v>A-370-B</v>
          </cell>
          <cell r="F643" t="str">
            <v>N-105</v>
          </cell>
          <cell r="G643" t="str">
            <v>N-105B</v>
          </cell>
          <cell r="H643" t="str">
            <v>B</v>
          </cell>
          <cell r="J643" t="str">
            <v>SW</v>
          </cell>
        </row>
        <row r="644">
          <cell r="C644" t="str">
            <v>A-370</v>
          </cell>
          <cell r="D644" t="str">
            <v>A-370-C</v>
          </cell>
          <cell r="F644" t="str">
            <v>N-105</v>
          </cell>
          <cell r="G644" t="str">
            <v>N-105C</v>
          </cell>
          <cell r="H644" t="str">
            <v>C</v>
          </cell>
          <cell r="J644" t="str">
            <v>SW</v>
          </cell>
        </row>
        <row r="645">
          <cell r="C645" t="str">
            <v>A-370</v>
          </cell>
          <cell r="D645" t="str">
            <v>A-370-D</v>
          </cell>
          <cell r="F645" t="str">
            <v>N-105</v>
          </cell>
          <cell r="G645" t="str">
            <v>N-105D</v>
          </cell>
          <cell r="H645" t="str">
            <v>D</v>
          </cell>
          <cell r="J645" t="str">
            <v>SW</v>
          </cell>
        </row>
        <row r="646">
          <cell r="B646" t="str">
            <v>A</v>
          </cell>
          <cell r="C646" t="str">
            <v>A-371</v>
          </cell>
          <cell r="D646" t="str">
            <v>A-371-A</v>
          </cell>
          <cell r="E646" t="str">
            <v>Nest</v>
          </cell>
          <cell r="F646" t="str">
            <v>N-106</v>
          </cell>
          <cell r="G646" t="str">
            <v>N-106A</v>
          </cell>
          <cell r="H646" t="str">
            <v>A</v>
          </cell>
          <cell r="I646" t="str">
            <v>Retained</v>
          </cell>
          <cell r="J646" t="str">
            <v>SW</v>
          </cell>
          <cell r="K646" t="str">
            <v>Frozen</v>
          </cell>
          <cell r="L646" t="str">
            <v>Frozen</v>
          </cell>
          <cell r="M646">
            <v>15.3</v>
          </cell>
          <cell r="N646">
            <v>8.5</v>
          </cell>
          <cell r="O646">
            <v>130.05000000000001</v>
          </cell>
        </row>
        <row r="647">
          <cell r="C647" t="str">
            <v>A-371</v>
          </cell>
          <cell r="D647" t="str">
            <v>A-371-B</v>
          </cell>
          <cell r="F647" t="str">
            <v>N-106</v>
          </cell>
          <cell r="G647" t="str">
            <v>N-106B</v>
          </cell>
          <cell r="H647" t="str">
            <v>B</v>
          </cell>
          <cell r="J647" t="str">
            <v>SW</v>
          </cell>
        </row>
        <row r="648">
          <cell r="C648" t="str">
            <v>A-371</v>
          </cell>
          <cell r="D648" t="str">
            <v>A-371-C</v>
          </cell>
          <cell r="F648" t="str">
            <v>N-106</v>
          </cell>
          <cell r="G648" t="str">
            <v>N-106C</v>
          </cell>
          <cell r="H648" t="str">
            <v>C</v>
          </cell>
          <cell r="J648" t="str">
            <v>SW</v>
          </cell>
        </row>
        <row r="649">
          <cell r="C649" t="str">
            <v>A-371</v>
          </cell>
          <cell r="D649" t="str">
            <v>A-371-D</v>
          </cell>
          <cell r="F649" t="str">
            <v>N-106</v>
          </cell>
          <cell r="G649" t="str">
            <v>N-106D</v>
          </cell>
          <cell r="H649" t="str">
            <v>D</v>
          </cell>
          <cell r="J649" t="str">
            <v>SW</v>
          </cell>
        </row>
        <row r="650">
          <cell r="B650" t="str">
            <v>A</v>
          </cell>
          <cell r="C650" t="str">
            <v>A-372</v>
          </cell>
          <cell r="D650" t="str">
            <v>A-372-A</v>
          </cell>
          <cell r="E650" t="str">
            <v>Nest</v>
          </cell>
          <cell r="F650" t="str">
            <v>N-92</v>
          </cell>
          <cell r="G650" t="str">
            <v>N-92A</v>
          </cell>
          <cell r="H650" t="str">
            <v>A</v>
          </cell>
          <cell r="I650" t="str">
            <v>Retained</v>
          </cell>
          <cell r="J650" t="str">
            <v>SW</v>
          </cell>
          <cell r="K650" t="str">
            <v>Frozen</v>
          </cell>
          <cell r="L650" t="str">
            <v>Frozen</v>
          </cell>
          <cell r="M650">
            <v>15.3</v>
          </cell>
          <cell r="N650">
            <v>8.5</v>
          </cell>
          <cell r="O650">
            <v>130.05000000000001</v>
          </cell>
        </row>
        <row r="651">
          <cell r="C651" t="str">
            <v>A-372</v>
          </cell>
          <cell r="D651" t="str">
            <v>A-372-B</v>
          </cell>
          <cell r="F651" t="str">
            <v>N-92</v>
          </cell>
          <cell r="G651" t="str">
            <v>N-92B</v>
          </cell>
          <cell r="H651" t="str">
            <v>B</v>
          </cell>
          <cell r="J651" t="str">
            <v>SW</v>
          </cell>
        </row>
        <row r="652">
          <cell r="C652" t="str">
            <v>A-372</v>
          </cell>
          <cell r="D652" t="str">
            <v>A-372-C</v>
          </cell>
          <cell r="F652" t="str">
            <v>N-92</v>
          </cell>
          <cell r="G652" t="str">
            <v>N-92C</v>
          </cell>
          <cell r="H652" t="str">
            <v>C</v>
          </cell>
          <cell r="J652" t="str">
            <v>SW</v>
          </cell>
        </row>
        <row r="653">
          <cell r="C653" t="str">
            <v>A-372</v>
          </cell>
          <cell r="D653" t="str">
            <v>A-372-D</v>
          </cell>
          <cell r="F653" t="str">
            <v>N-92</v>
          </cell>
          <cell r="G653" t="str">
            <v>N-92D</v>
          </cell>
          <cell r="H653" t="str">
            <v>D</v>
          </cell>
          <cell r="J653" t="str">
            <v>SW</v>
          </cell>
        </row>
        <row r="654">
          <cell r="B654" t="str">
            <v>A</v>
          </cell>
          <cell r="C654" t="str">
            <v>A-373</v>
          </cell>
          <cell r="D654" t="str">
            <v>A-373-A</v>
          </cell>
          <cell r="E654" t="str">
            <v>Nest</v>
          </cell>
          <cell r="F654" t="str">
            <v>N-91</v>
          </cell>
          <cell r="G654" t="str">
            <v>N-91A</v>
          </cell>
          <cell r="H654" t="str">
            <v>A</v>
          </cell>
          <cell r="I654" t="str">
            <v>Retained</v>
          </cell>
          <cell r="J654" t="str">
            <v>SW</v>
          </cell>
          <cell r="K654" t="str">
            <v>Frozen</v>
          </cell>
          <cell r="L654" t="str">
            <v>Frozen</v>
          </cell>
          <cell r="M654">
            <v>15.3</v>
          </cell>
          <cell r="N654">
            <v>8.5</v>
          </cell>
          <cell r="O654">
            <v>130.05000000000001</v>
          </cell>
        </row>
        <row r="655">
          <cell r="C655" t="str">
            <v>A-373</v>
          </cell>
          <cell r="D655" t="str">
            <v>A-373-B</v>
          </cell>
          <cell r="F655" t="str">
            <v>N-91</v>
          </cell>
          <cell r="G655" t="str">
            <v>N-91B</v>
          </cell>
          <cell r="H655" t="str">
            <v>B</v>
          </cell>
          <cell r="J655" t="str">
            <v>SW</v>
          </cell>
        </row>
        <row r="656">
          <cell r="C656" t="str">
            <v>A-373</v>
          </cell>
          <cell r="D656" t="str">
            <v>A-373-C</v>
          </cell>
          <cell r="F656" t="str">
            <v>N-91</v>
          </cell>
          <cell r="G656" t="str">
            <v>N-91C</v>
          </cell>
          <cell r="H656" t="str">
            <v>C</v>
          </cell>
          <cell r="J656" t="str">
            <v>SW</v>
          </cell>
        </row>
        <row r="657">
          <cell r="C657" t="str">
            <v>A-373</v>
          </cell>
          <cell r="D657" t="str">
            <v>A-373-D</v>
          </cell>
          <cell r="F657" t="str">
            <v>N-91</v>
          </cell>
          <cell r="G657" t="str">
            <v>N-91D</v>
          </cell>
          <cell r="H657" t="str">
            <v>D</v>
          </cell>
          <cell r="J657" t="str">
            <v>SW</v>
          </cell>
        </row>
        <row r="658">
          <cell r="B658" t="str">
            <v>A</v>
          </cell>
          <cell r="C658" t="str">
            <v>A-374</v>
          </cell>
          <cell r="D658" t="str">
            <v>A-374-A</v>
          </cell>
          <cell r="E658" t="str">
            <v>Nest</v>
          </cell>
          <cell r="F658" t="str">
            <v>N-90</v>
          </cell>
          <cell r="G658" t="str">
            <v>N-90A</v>
          </cell>
          <cell r="H658" t="str">
            <v>A</v>
          </cell>
          <cell r="I658" t="str">
            <v>Retained</v>
          </cell>
          <cell r="J658" t="str">
            <v>SW</v>
          </cell>
          <cell r="K658" t="str">
            <v>Frozen</v>
          </cell>
          <cell r="L658" t="str">
            <v>Frozen</v>
          </cell>
          <cell r="M658">
            <v>15.3</v>
          </cell>
          <cell r="N658">
            <v>8.5</v>
          </cell>
          <cell r="O658">
            <v>130.05000000000001</v>
          </cell>
        </row>
        <row r="659">
          <cell r="C659" t="str">
            <v>A-374</v>
          </cell>
          <cell r="D659" t="str">
            <v>A-374-B</v>
          </cell>
          <cell r="F659" t="str">
            <v>N-90</v>
          </cell>
          <cell r="G659" t="str">
            <v>N-90B</v>
          </cell>
          <cell r="H659" t="str">
            <v>B</v>
          </cell>
          <cell r="J659" t="str">
            <v>SW</v>
          </cell>
        </row>
        <row r="660">
          <cell r="C660" t="str">
            <v>A-374</v>
          </cell>
          <cell r="D660" t="str">
            <v>A-374-C</v>
          </cell>
          <cell r="F660" t="str">
            <v>N-90</v>
          </cell>
          <cell r="G660" t="str">
            <v>N-90C</v>
          </cell>
          <cell r="H660" t="str">
            <v>C</v>
          </cell>
          <cell r="J660" t="str">
            <v>SW</v>
          </cell>
        </row>
        <row r="661">
          <cell r="C661" t="str">
            <v>A-374</v>
          </cell>
          <cell r="D661" t="str">
            <v>A-374-D</v>
          </cell>
          <cell r="F661" t="str">
            <v>N-90</v>
          </cell>
          <cell r="G661" t="str">
            <v>N-90D</v>
          </cell>
          <cell r="H661" t="str">
            <v>D</v>
          </cell>
          <cell r="J661" t="str">
            <v>SW</v>
          </cell>
        </row>
        <row r="662">
          <cell r="B662" t="str">
            <v>A</v>
          </cell>
          <cell r="C662" t="str">
            <v>A-375</v>
          </cell>
          <cell r="D662" t="str">
            <v>A-375-A</v>
          </cell>
          <cell r="E662" t="str">
            <v>Nest</v>
          </cell>
          <cell r="F662" t="str">
            <v>N-89</v>
          </cell>
          <cell r="G662" t="str">
            <v>N-89A</v>
          </cell>
          <cell r="H662" t="str">
            <v>A</v>
          </cell>
          <cell r="I662" t="str">
            <v>Retained</v>
          </cell>
          <cell r="J662" t="str">
            <v>SW</v>
          </cell>
          <cell r="K662" t="str">
            <v>Frozen</v>
          </cell>
          <cell r="L662" t="str">
            <v>Frozen</v>
          </cell>
          <cell r="M662">
            <v>15.3</v>
          </cell>
          <cell r="N662">
            <v>8.5</v>
          </cell>
          <cell r="O662">
            <v>130.05000000000001</v>
          </cell>
        </row>
        <row r="663">
          <cell r="C663" t="str">
            <v>A-375</v>
          </cell>
          <cell r="D663" t="str">
            <v>A-375-B</v>
          </cell>
          <cell r="F663" t="str">
            <v>N-89</v>
          </cell>
          <cell r="G663" t="str">
            <v>N-89B</v>
          </cell>
          <cell r="H663" t="str">
            <v>B</v>
          </cell>
          <cell r="J663" t="str">
            <v>SW</v>
          </cell>
        </row>
        <row r="664">
          <cell r="C664" t="str">
            <v>A-375</v>
          </cell>
          <cell r="D664" t="str">
            <v>A-375-C</v>
          </cell>
          <cell r="F664" t="str">
            <v>N-89</v>
          </cell>
          <cell r="G664" t="str">
            <v>N-89C</v>
          </cell>
          <cell r="H664" t="str">
            <v>C</v>
          </cell>
          <cell r="J664" t="str">
            <v>SW</v>
          </cell>
        </row>
        <row r="665">
          <cell r="C665" t="str">
            <v>A-375</v>
          </cell>
          <cell r="D665" t="str">
            <v>A-375-D</v>
          </cell>
          <cell r="F665" t="str">
            <v>N-89</v>
          </cell>
          <cell r="G665" t="str">
            <v>N-89D</v>
          </cell>
          <cell r="H665" t="str">
            <v>D</v>
          </cell>
          <cell r="J665" t="str">
            <v>SW</v>
          </cell>
        </row>
        <row r="666">
          <cell r="B666" t="str">
            <v>A</v>
          </cell>
          <cell r="C666" t="str">
            <v>A-376</v>
          </cell>
          <cell r="D666" t="str">
            <v>A-376-A</v>
          </cell>
          <cell r="E666" t="str">
            <v>Nest</v>
          </cell>
          <cell r="F666" t="str">
            <v>N-88</v>
          </cell>
          <cell r="G666" t="str">
            <v>N-88A</v>
          </cell>
          <cell r="H666" t="str">
            <v>A</v>
          </cell>
          <cell r="I666" t="str">
            <v>Retained</v>
          </cell>
          <cell r="J666" t="str">
            <v>SW</v>
          </cell>
          <cell r="K666" t="str">
            <v>Frozen</v>
          </cell>
          <cell r="L666" t="str">
            <v>Frozen</v>
          </cell>
          <cell r="M666">
            <v>15.3</v>
          </cell>
          <cell r="N666">
            <v>8.5</v>
          </cell>
          <cell r="O666">
            <v>130.05000000000001</v>
          </cell>
        </row>
        <row r="667">
          <cell r="C667" t="str">
            <v>A-376</v>
          </cell>
          <cell r="D667" t="str">
            <v>A-376-B</v>
          </cell>
          <cell r="F667" t="str">
            <v>N-88</v>
          </cell>
          <cell r="G667" t="str">
            <v>N-88B</v>
          </cell>
          <cell r="H667" t="str">
            <v>B</v>
          </cell>
          <cell r="J667" t="str">
            <v>SW</v>
          </cell>
        </row>
        <row r="668">
          <cell r="C668" t="str">
            <v>A-376</v>
          </cell>
          <cell r="D668" t="str">
            <v>A-376-C</v>
          </cell>
          <cell r="F668" t="str">
            <v>N-88</v>
          </cell>
          <cell r="G668" t="str">
            <v>N-88C</v>
          </cell>
          <cell r="H668" t="str">
            <v>C</v>
          </cell>
          <cell r="J668" t="str">
            <v>SW</v>
          </cell>
        </row>
        <row r="669">
          <cell r="C669" t="str">
            <v>A-376</v>
          </cell>
          <cell r="D669" t="str">
            <v>A-376-D</v>
          </cell>
          <cell r="F669" t="str">
            <v>N-88</v>
          </cell>
          <cell r="G669" t="str">
            <v>N-88D</v>
          </cell>
          <cell r="H669" t="str">
            <v>D</v>
          </cell>
          <cell r="J669" t="str">
            <v>SW</v>
          </cell>
        </row>
        <row r="670">
          <cell r="B670" t="str">
            <v>A</v>
          </cell>
          <cell r="C670" t="str">
            <v>A-377</v>
          </cell>
          <cell r="D670" t="str">
            <v>A-377-A</v>
          </cell>
          <cell r="E670" t="str">
            <v>Nest</v>
          </cell>
          <cell r="F670" t="str">
            <v>N-87</v>
          </cell>
          <cell r="G670" t="str">
            <v>N-87A</v>
          </cell>
          <cell r="H670" t="str">
            <v>A</v>
          </cell>
          <cell r="I670" t="str">
            <v>Retained</v>
          </cell>
          <cell r="J670" t="str">
            <v>SW</v>
          </cell>
          <cell r="K670" t="str">
            <v>Frozen</v>
          </cell>
          <cell r="L670" t="str">
            <v>Frozen</v>
          </cell>
          <cell r="M670">
            <v>15.3</v>
          </cell>
          <cell r="N670">
            <v>8.5</v>
          </cell>
          <cell r="O670">
            <v>130.05000000000001</v>
          </cell>
        </row>
        <row r="671">
          <cell r="C671" t="str">
            <v>A-377</v>
          </cell>
          <cell r="D671" t="str">
            <v>A-377-B</v>
          </cell>
          <cell r="F671" t="str">
            <v>N-87</v>
          </cell>
          <cell r="G671" t="str">
            <v>N-87B</v>
          </cell>
          <cell r="H671" t="str">
            <v>B</v>
          </cell>
          <cell r="J671" t="str">
            <v>SW</v>
          </cell>
        </row>
        <row r="672">
          <cell r="C672" t="str">
            <v>A-377</v>
          </cell>
          <cell r="D672" t="str">
            <v>A-377-C</v>
          </cell>
          <cell r="F672" t="str">
            <v>N-87</v>
          </cell>
          <cell r="G672" t="str">
            <v>N-87C</v>
          </cell>
          <cell r="H672" t="str">
            <v>C</v>
          </cell>
          <cell r="J672" t="str">
            <v>SW</v>
          </cell>
        </row>
        <row r="673">
          <cell r="C673" t="str">
            <v>A-377</v>
          </cell>
          <cell r="D673" t="str">
            <v>A-377-D</v>
          </cell>
          <cell r="F673" t="str">
            <v>N-87</v>
          </cell>
          <cell r="G673" t="str">
            <v>N-87D</v>
          </cell>
          <cell r="H673" t="str">
            <v>D</v>
          </cell>
          <cell r="J673" t="str">
            <v>SW</v>
          </cell>
        </row>
        <row r="674">
          <cell r="B674" t="str">
            <v>A</v>
          </cell>
          <cell r="C674" t="str">
            <v>A-378</v>
          </cell>
          <cell r="D674" t="str">
            <v>A-378-A</v>
          </cell>
          <cell r="E674" t="str">
            <v>Nest</v>
          </cell>
          <cell r="F674" t="str">
            <v>N-86</v>
          </cell>
          <cell r="G674" t="str">
            <v>N-86A</v>
          </cell>
          <cell r="H674" t="str">
            <v>A</v>
          </cell>
          <cell r="I674" t="str">
            <v>Retained</v>
          </cell>
          <cell r="J674" t="str">
            <v>SW</v>
          </cell>
          <cell r="K674" t="str">
            <v>Frozen</v>
          </cell>
          <cell r="L674" t="str">
            <v>Frozen</v>
          </cell>
          <cell r="M674">
            <v>15.3</v>
          </cell>
          <cell r="N674">
            <v>8.5</v>
          </cell>
          <cell r="O674">
            <v>130.05000000000001</v>
          </cell>
        </row>
        <row r="675">
          <cell r="C675" t="str">
            <v>A-378</v>
          </cell>
          <cell r="D675" t="str">
            <v>A-378-B</v>
          </cell>
          <cell r="F675" t="str">
            <v>N-86</v>
          </cell>
          <cell r="G675" t="str">
            <v>N-86B</v>
          </cell>
          <cell r="H675" t="str">
            <v>B</v>
          </cell>
          <cell r="J675" t="str">
            <v>SW</v>
          </cell>
        </row>
        <row r="676">
          <cell r="C676" t="str">
            <v>A-378</v>
          </cell>
          <cell r="D676" t="str">
            <v>A-378-C</v>
          </cell>
          <cell r="F676" t="str">
            <v>N-86</v>
          </cell>
          <cell r="G676" t="str">
            <v>N-86C</v>
          </cell>
          <cell r="H676" t="str">
            <v>C</v>
          </cell>
          <cell r="J676" t="str">
            <v>SW</v>
          </cell>
        </row>
        <row r="677">
          <cell r="C677" t="str">
            <v>A-378</v>
          </cell>
          <cell r="D677" t="str">
            <v>A-378-D</v>
          </cell>
          <cell r="F677" t="str">
            <v>N-86</v>
          </cell>
          <cell r="G677" t="str">
            <v>N-86D</v>
          </cell>
          <cell r="H677" t="str">
            <v>D</v>
          </cell>
          <cell r="J677" t="str">
            <v>SW</v>
          </cell>
        </row>
        <row r="678">
          <cell r="B678" t="str">
            <v>A</v>
          </cell>
          <cell r="C678" t="str">
            <v>A-379</v>
          </cell>
          <cell r="D678" t="str">
            <v>A-379-A</v>
          </cell>
          <cell r="E678" t="str">
            <v>Nest</v>
          </cell>
          <cell r="F678" t="str">
            <v>N-85</v>
          </cell>
          <cell r="G678" t="str">
            <v>N-85A</v>
          </cell>
          <cell r="H678" t="str">
            <v>A</v>
          </cell>
          <cell r="I678" t="str">
            <v>Retained</v>
          </cell>
          <cell r="J678" t="str">
            <v>SW</v>
          </cell>
          <cell r="K678" t="str">
            <v>Frozen</v>
          </cell>
          <cell r="L678" t="str">
            <v>Frozen</v>
          </cell>
          <cell r="M678">
            <v>15.3</v>
          </cell>
          <cell r="N678">
            <v>8.5</v>
          </cell>
          <cell r="O678">
            <v>130.05000000000001</v>
          </cell>
        </row>
        <row r="679">
          <cell r="C679" t="str">
            <v>A-379</v>
          </cell>
          <cell r="D679" t="str">
            <v>A-379-B</v>
          </cell>
          <cell r="F679" t="str">
            <v>N-85</v>
          </cell>
          <cell r="G679" t="str">
            <v>N-85B</v>
          </cell>
          <cell r="H679" t="str">
            <v>B</v>
          </cell>
          <cell r="J679" t="str">
            <v>SW</v>
          </cell>
        </row>
        <row r="680">
          <cell r="C680" t="str">
            <v>A-379</v>
          </cell>
          <cell r="D680" t="str">
            <v>A-379-C</v>
          </cell>
          <cell r="F680" t="str">
            <v>N-85</v>
          </cell>
          <cell r="G680" t="str">
            <v>N-85C</v>
          </cell>
          <cell r="H680" t="str">
            <v>C</v>
          </cell>
          <cell r="J680" t="str">
            <v>SW</v>
          </cell>
        </row>
        <row r="681">
          <cell r="C681" t="str">
            <v>A-379</v>
          </cell>
          <cell r="D681" t="str">
            <v>A-379-D</v>
          </cell>
          <cell r="F681" t="str">
            <v>N-85</v>
          </cell>
          <cell r="G681" t="str">
            <v>N-85D</v>
          </cell>
          <cell r="H681" t="str">
            <v>D</v>
          </cell>
          <cell r="J681" t="str">
            <v>SW</v>
          </cell>
        </row>
        <row r="682">
          <cell r="B682" t="str">
            <v>A</v>
          </cell>
          <cell r="C682" t="str">
            <v>A-380</v>
          </cell>
          <cell r="D682" t="str">
            <v>A-380-A</v>
          </cell>
          <cell r="E682" t="str">
            <v>Nest</v>
          </cell>
          <cell r="F682" t="str">
            <v>N-84</v>
          </cell>
          <cell r="G682" t="str">
            <v>N-84A</v>
          </cell>
          <cell r="H682" t="str">
            <v>A</v>
          </cell>
          <cell r="I682" t="str">
            <v>Retained</v>
          </cell>
          <cell r="J682" t="str">
            <v>SW</v>
          </cell>
          <cell r="K682" t="str">
            <v>Frozen</v>
          </cell>
          <cell r="L682" t="str">
            <v>Frozen</v>
          </cell>
          <cell r="M682">
            <v>15.3</v>
          </cell>
          <cell r="N682">
            <v>8.5</v>
          </cell>
          <cell r="O682">
            <v>130.05000000000001</v>
          </cell>
        </row>
        <row r="683">
          <cell r="C683" t="str">
            <v>A-380</v>
          </cell>
          <cell r="D683" t="str">
            <v>A-380-B</v>
          </cell>
          <cell r="F683" t="str">
            <v>N-84</v>
          </cell>
          <cell r="G683" t="str">
            <v>N-84B</v>
          </cell>
          <cell r="H683" t="str">
            <v>B</v>
          </cell>
          <cell r="J683" t="str">
            <v>SW</v>
          </cell>
        </row>
        <row r="684">
          <cell r="C684" t="str">
            <v>A-380</v>
          </cell>
          <cell r="D684" t="str">
            <v>A-380-C</v>
          </cell>
          <cell r="F684" t="str">
            <v>N-84</v>
          </cell>
          <cell r="G684" t="str">
            <v>N-84C</v>
          </cell>
          <cell r="H684" t="str">
            <v>C</v>
          </cell>
          <cell r="J684" t="str">
            <v>SW</v>
          </cell>
        </row>
        <row r="685">
          <cell r="C685" t="str">
            <v>A-380</v>
          </cell>
          <cell r="D685" t="str">
            <v>A-380-D</v>
          </cell>
          <cell r="F685" t="str">
            <v>N-84</v>
          </cell>
          <cell r="G685" t="str">
            <v>N-84D</v>
          </cell>
          <cell r="H685" t="str">
            <v>D</v>
          </cell>
          <cell r="J685" t="str">
            <v>SW</v>
          </cell>
        </row>
        <row r="686">
          <cell r="B686" t="str">
            <v>A</v>
          </cell>
          <cell r="C686" t="str">
            <v>A-381</v>
          </cell>
          <cell r="D686" t="str">
            <v>A-381-A</v>
          </cell>
          <cell r="E686" t="str">
            <v>Nest</v>
          </cell>
          <cell r="F686" t="str">
            <v>N-83</v>
          </cell>
          <cell r="G686" t="str">
            <v>N-83A</v>
          </cell>
          <cell r="H686" t="str">
            <v>A</v>
          </cell>
          <cell r="I686" t="str">
            <v>Retained</v>
          </cell>
          <cell r="J686" t="str">
            <v>SW</v>
          </cell>
          <cell r="K686" t="str">
            <v>Frozen</v>
          </cell>
          <cell r="L686" t="str">
            <v>Frozen</v>
          </cell>
          <cell r="M686">
            <v>15.3</v>
          </cell>
          <cell r="N686">
            <v>8.5</v>
          </cell>
          <cell r="O686">
            <v>130.05000000000001</v>
          </cell>
        </row>
        <row r="687">
          <cell r="C687" t="str">
            <v>A-381</v>
          </cell>
          <cell r="D687" t="str">
            <v>A-381-B</v>
          </cell>
          <cell r="F687" t="str">
            <v>N-83</v>
          </cell>
          <cell r="G687" t="str">
            <v>N-83B</v>
          </cell>
          <cell r="H687" t="str">
            <v>B</v>
          </cell>
          <cell r="J687" t="str">
            <v>SW</v>
          </cell>
        </row>
        <row r="688">
          <cell r="C688" t="str">
            <v>A-381</v>
          </cell>
          <cell r="D688" t="str">
            <v>A-381-C</v>
          </cell>
          <cell r="F688" t="str">
            <v>N-83</v>
          </cell>
          <cell r="G688" t="str">
            <v>N-83C</v>
          </cell>
          <cell r="H688" t="str">
            <v>C</v>
          </cell>
          <cell r="J688" t="str">
            <v>SW</v>
          </cell>
        </row>
        <row r="689">
          <cell r="C689" t="str">
            <v>A-381</v>
          </cell>
          <cell r="D689" t="str">
            <v>A-381-D</v>
          </cell>
          <cell r="F689" t="str">
            <v>N-83</v>
          </cell>
          <cell r="G689" t="str">
            <v>N-83D</v>
          </cell>
          <cell r="H689" t="str">
            <v>D</v>
          </cell>
          <cell r="J689" t="str">
            <v>SW</v>
          </cell>
        </row>
        <row r="690">
          <cell r="B690" t="str">
            <v>A</v>
          </cell>
          <cell r="C690" t="str">
            <v>A-382</v>
          </cell>
          <cell r="D690" t="str">
            <v>A-382-A</v>
          </cell>
          <cell r="E690" t="str">
            <v>Nest</v>
          </cell>
          <cell r="F690" t="str">
            <v>N-82</v>
          </cell>
          <cell r="G690" t="str">
            <v>N-82A</v>
          </cell>
          <cell r="H690" t="str">
            <v>A</v>
          </cell>
          <cell r="I690" t="str">
            <v>Retained</v>
          </cell>
          <cell r="J690" t="str">
            <v>SW</v>
          </cell>
          <cell r="K690" t="str">
            <v>Frozen</v>
          </cell>
          <cell r="L690" t="str">
            <v>Frozen</v>
          </cell>
          <cell r="M690">
            <v>15.3</v>
          </cell>
          <cell r="N690">
            <v>8.5</v>
          </cell>
          <cell r="O690">
            <v>130.05000000000001</v>
          </cell>
        </row>
        <row r="691">
          <cell r="C691" t="str">
            <v>A-382</v>
          </cell>
          <cell r="D691" t="str">
            <v>A-382-B</v>
          </cell>
          <cell r="F691" t="str">
            <v>N-82</v>
          </cell>
          <cell r="G691" t="str">
            <v>N-82B</v>
          </cell>
          <cell r="H691" t="str">
            <v>B</v>
          </cell>
          <cell r="J691" t="str">
            <v>SW</v>
          </cell>
        </row>
        <row r="692">
          <cell r="C692" t="str">
            <v>A-382</v>
          </cell>
          <cell r="D692" t="str">
            <v>A-382-C</v>
          </cell>
          <cell r="F692" t="str">
            <v>N-82</v>
          </cell>
          <cell r="G692" t="str">
            <v>N-82C</v>
          </cell>
          <cell r="H692" t="str">
            <v>C</v>
          </cell>
          <cell r="J692" t="str">
            <v>SW</v>
          </cell>
        </row>
        <row r="693">
          <cell r="C693" t="str">
            <v>A-382</v>
          </cell>
          <cell r="D693" t="str">
            <v>A-382-D</v>
          </cell>
          <cell r="F693" t="str">
            <v>N-82</v>
          </cell>
          <cell r="G693" t="str">
            <v>N-82D</v>
          </cell>
          <cell r="H693" t="str">
            <v>D</v>
          </cell>
          <cell r="J693" t="str">
            <v>SW</v>
          </cell>
        </row>
        <row r="694">
          <cell r="B694" t="str">
            <v>A</v>
          </cell>
          <cell r="C694" t="str">
            <v>A-383</v>
          </cell>
          <cell r="D694" t="str">
            <v>A-383-A</v>
          </cell>
          <cell r="E694" t="str">
            <v>Nest</v>
          </cell>
          <cell r="F694" t="str">
            <v>N-69</v>
          </cell>
          <cell r="G694" t="str">
            <v>N-69A</v>
          </cell>
          <cell r="H694" t="str">
            <v>A</v>
          </cell>
          <cell r="I694" t="str">
            <v>Retained</v>
          </cell>
          <cell r="J694" t="str">
            <v>SW</v>
          </cell>
          <cell r="K694" t="str">
            <v>Released</v>
          </cell>
          <cell r="L694" t="str">
            <v>Frozen</v>
          </cell>
          <cell r="M694">
            <v>15.3</v>
          </cell>
          <cell r="N694">
            <v>8.5</v>
          </cell>
          <cell r="O694">
            <v>130.05000000000001</v>
          </cell>
        </row>
        <row r="695">
          <cell r="C695" t="str">
            <v>A-383</v>
          </cell>
          <cell r="D695" t="str">
            <v>A-383-B</v>
          </cell>
          <cell r="F695" t="str">
            <v>N-69</v>
          </cell>
          <cell r="G695" t="str">
            <v>N-69B</v>
          </cell>
          <cell r="H695" t="str">
            <v>B</v>
          </cell>
          <cell r="J695" t="str">
            <v>SW</v>
          </cell>
        </row>
        <row r="696">
          <cell r="C696" t="str">
            <v>A-383</v>
          </cell>
          <cell r="D696" t="str">
            <v>A-383-C</v>
          </cell>
          <cell r="F696" t="str">
            <v>N-69</v>
          </cell>
          <cell r="G696" t="str">
            <v>N-69C</v>
          </cell>
          <cell r="H696" t="str">
            <v>C</v>
          </cell>
          <cell r="J696" t="str">
            <v>SW</v>
          </cell>
        </row>
        <row r="697">
          <cell r="C697" t="str">
            <v>A-383</v>
          </cell>
          <cell r="D697" t="str">
            <v>A-383-D</v>
          </cell>
          <cell r="F697" t="str">
            <v>N-69</v>
          </cell>
          <cell r="G697" t="str">
            <v>N-69D</v>
          </cell>
          <cell r="H697" t="str">
            <v>D</v>
          </cell>
          <cell r="J697" t="str">
            <v>SW</v>
          </cell>
        </row>
        <row r="698">
          <cell r="B698" t="str">
            <v>A</v>
          </cell>
          <cell r="C698" t="str">
            <v>A-384</v>
          </cell>
          <cell r="D698" t="str">
            <v>A-384-A</v>
          </cell>
          <cell r="E698" t="str">
            <v>Nest</v>
          </cell>
          <cell r="F698" t="str">
            <v>N-70</v>
          </cell>
          <cell r="G698" t="str">
            <v>N-70A</v>
          </cell>
          <cell r="H698" t="str">
            <v>A</v>
          </cell>
          <cell r="I698" t="str">
            <v>Retained</v>
          </cell>
          <cell r="J698" t="str">
            <v>SW</v>
          </cell>
          <cell r="K698" t="str">
            <v>Released</v>
          </cell>
          <cell r="L698" t="str">
            <v>Frozen</v>
          </cell>
          <cell r="M698">
            <v>15.3</v>
          </cell>
          <cell r="N698">
            <v>8.5</v>
          </cell>
          <cell r="O698">
            <v>130.05000000000001</v>
          </cell>
        </row>
        <row r="699">
          <cell r="C699" t="str">
            <v>A-384</v>
          </cell>
          <cell r="D699" t="str">
            <v>A-384-B</v>
          </cell>
          <cell r="F699" t="str">
            <v>N-70</v>
          </cell>
          <cell r="G699" t="str">
            <v>N-70B</v>
          </cell>
          <cell r="H699" t="str">
            <v>B</v>
          </cell>
          <cell r="J699" t="str">
            <v>SW</v>
          </cell>
        </row>
        <row r="700">
          <cell r="C700" t="str">
            <v>A-384</v>
          </cell>
          <cell r="D700" t="str">
            <v>A-384-C</v>
          </cell>
          <cell r="F700" t="str">
            <v>N-70</v>
          </cell>
          <cell r="G700" t="str">
            <v>N-70C</v>
          </cell>
          <cell r="H700" t="str">
            <v>C</v>
          </cell>
          <cell r="J700" t="str">
            <v>SW</v>
          </cell>
        </row>
        <row r="701">
          <cell r="C701" t="str">
            <v>A-384</v>
          </cell>
          <cell r="D701" t="str">
            <v>A-384-D</v>
          </cell>
          <cell r="F701" t="str">
            <v>N-70</v>
          </cell>
          <cell r="G701" t="str">
            <v>N-70D</v>
          </cell>
          <cell r="H701" t="str">
            <v>D</v>
          </cell>
          <cell r="J701" t="str">
            <v>SW</v>
          </cell>
        </row>
        <row r="702">
          <cell r="B702" t="str">
            <v>A</v>
          </cell>
          <cell r="C702" t="str">
            <v>A-385</v>
          </cell>
          <cell r="D702" t="str">
            <v>A-385-A</v>
          </cell>
          <cell r="E702" t="str">
            <v>Nest</v>
          </cell>
          <cell r="F702" t="str">
            <v>N-71</v>
          </cell>
          <cell r="G702" t="str">
            <v>N-71A</v>
          </cell>
          <cell r="H702" t="str">
            <v>A</v>
          </cell>
          <cell r="I702" t="str">
            <v>Retained</v>
          </cell>
          <cell r="J702" t="str">
            <v>SW</v>
          </cell>
          <cell r="K702" t="str">
            <v>Released</v>
          </cell>
          <cell r="L702" t="str">
            <v>Frozen</v>
          </cell>
          <cell r="M702">
            <v>15.3</v>
          </cell>
          <cell r="N702">
            <v>8.5</v>
          </cell>
          <cell r="O702">
            <v>130.05000000000001</v>
          </cell>
        </row>
        <row r="703">
          <cell r="C703" t="str">
            <v>A-385</v>
          </cell>
          <cell r="D703" t="str">
            <v>A-385-B</v>
          </cell>
          <cell r="F703" t="str">
            <v>N-71</v>
          </cell>
          <cell r="G703" t="str">
            <v>N-71B</v>
          </cell>
          <cell r="H703" t="str">
            <v>B</v>
          </cell>
          <cell r="J703" t="str">
            <v>SW</v>
          </cell>
        </row>
        <row r="704">
          <cell r="C704" t="str">
            <v>A-385</v>
          </cell>
          <cell r="D704" t="str">
            <v>A-385-C</v>
          </cell>
          <cell r="F704" t="str">
            <v>N-71</v>
          </cell>
          <cell r="G704" t="str">
            <v>N-71C</v>
          </cell>
          <cell r="H704" t="str">
            <v>C</v>
          </cell>
          <cell r="J704" t="str">
            <v>SW</v>
          </cell>
        </row>
        <row r="705">
          <cell r="C705" t="str">
            <v>A-385</v>
          </cell>
          <cell r="D705" t="str">
            <v>A-385-D</v>
          </cell>
          <cell r="F705" t="str">
            <v>N-71</v>
          </cell>
          <cell r="G705" t="str">
            <v>N-71D</v>
          </cell>
          <cell r="H705" t="str">
            <v>D</v>
          </cell>
          <cell r="J705" t="str">
            <v>SW</v>
          </cell>
        </row>
        <row r="706">
          <cell r="B706" t="str">
            <v>A</v>
          </cell>
          <cell r="C706" t="str">
            <v>A-386</v>
          </cell>
          <cell r="D706" t="str">
            <v>A-386-A</v>
          </cell>
          <cell r="E706" t="str">
            <v>Nest</v>
          </cell>
          <cell r="F706" t="str">
            <v>N-72</v>
          </cell>
          <cell r="G706" t="str">
            <v>N-72A</v>
          </cell>
          <cell r="H706" t="str">
            <v>A</v>
          </cell>
          <cell r="I706" t="str">
            <v>Retained</v>
          </cell>
          <cell r="J706" t="str">
            <v>SW</v>
          </cell>
          <cell r="K706" t="str">
            <v>Released</v>
          </cell>
          <cell r="L706" t="str">
            <v>Frozen</v>
          </cell>
          <cell r="M706">
            <v>15.3</v>
          </cell>
          <cell r="N706">
            <v>8.5</v>
          </cell>
          <cell r="O706">
            <v>130.05000000000001</v>
          </cell>
        </row>
        <row r="707">
          <cell r="C707" t="str">
            <v>A-386</v>
          </cell>
          <cell r="D707" t="str">
            <v>A-386-B</v>
          </cell>
          <cell r="F707" t="str">
            <v>N-72</v>
          </cell>
          <cell r="G707" t="str">
            <v>N-72B</v>
          </cell>
          <cell r="H707" t="str">
            <v>B</v>
          </cell>
          <cell r="J707" t="str">
            <v>SW</v>
          </cell>
        </row>
        <row r="708">
          <cell r="C708" t="str">
            <v>A-386</v>
          </cell>
          <cell r="D708" t="str">
            <v>A-386-C</v>
          </cell>
          <cell r="F708" t="str">
            <v>N-72</v>
          </cell>
          <cell r="G708" t="str">
            <v>N-72C</v>
          </cell>
          <cell r="H708" t="str">
            <v>C</v>
          </cell>
          <cell r="J708" t="str">
            <v>SW</v>
          </cell>
        </row>
        <row r="709">
          <cell r="C709" t="str">
            <v>A-386</v>
          </cell>
          <cell r="D709" t="str">
            <v>A-386-D</v>
          </cell>
          <cell r="F709" t="str">
            <v>N-72</v>
          </cell>
          <cell r="G709" t="str">
            <v>N-72D</v>
          </cell>
          <cell r="H709" t="str">
            <v>D</v>
          </cell>
          <cell r="J709" t="str">
            <v>SW</v>
          </cell>
        </row>
        <row r="710">
          <cell r="B710" t="str">
            <v>A</v>
          </cell>
          <cell r="C710" t="str">
            <v>A-387</v>
          </cell>
          <cell r="D710" t="str">
            <v>A-387-A</v>
          </cell>
          <cell r="E710" t="str">
            <v>Nest</v>
          </cell>
          <cell r="F710" t="str">
            <v>N-73</v>
          </cell>
          <cell r="G710" t="str">
            <v>N-73A</v>
          </cell>
          <cell r="H710" t="str">
            <v>A</v>
          </cell>
          <cell r="I710" t="str">
            <v>Retained</v>
          </cell>
          <cell r="J710" t="str">
            <v>SW</v>
          </cell>
          <cell r="K710" t="str">
            <v>Released</v>
          </cell>
          <cell r="L710" t="str">
            <v>Frozen</v>
          </cell>
          <cell r="M710">
            <v>15.3</v>
          </cell>
          <cell r="N710">
            <v>8.5</v>
          </cell>
          <cell r="O710">
            <v>130.05000000000001</v>
          </cell>
        </row>
        <row r="711">
          <cell r="C711" t="str">
            <v>A-387</v>
          </cell>
          <cell r="D711" t="str">
            <v>A-387-B</v>
          </cell>
          <cell r="F711" t="str">
            <v>N-73</v>
          </cell>
          <cell r="G711" t="str">
            <v>N-73B</v>
          </cell>
          <cell r="H711" t="str">
            <v>B</v>
          </cell>
          <cell r="J711" t="str">
            <v>SW</v>
          </cell>
        </row>
        <row r="712">
          <cell r="C712" t="str">
            <v>A-387</v>
          </cell>
          <cell r="D712" t="str">
            <v>A-387-C</v>
          </cell>
          <cell r="F712" t="str">
            <v>N-73</v>
          </cell>
          <cell r="G712" t="str">
            <v>N-73C</v>
          </cell>
          <cell r="H712" t="str">
            <v>C</v>
          </cell>
          <cell r="J712" t="str">
            <v>SW</v>
          </cell>
        </row>
        <row r="713">
          <cell r="C713" t="str">
            <v>A-387</v>
          </cell>
          <cell r="D713" t="str">
            <v>A-387-D</v>
          </cell>
          <cell r="F713" t="str">
            <v>N-73</v>
          </cell>
          <cell r="G713" t="str">
            <v>N-73D</v>
          </cell>
          <cell r="H713" t="str">
            <v>D</v>
          </cell>
          <cell r="J713" t="str">
            <v>SW</v>
          </cell>
        </row>
        <row r="714">
          <cell r="B714" t="str">
            <v>A</v>
          </cell>
          <cell r="C714" t="str">
            <v>A-388</v>
          </cell>
          <cell r="D714" t="str">
            <v>A-388-A</v>
          </cell>
          <cell r="E714" t="str">
            <v>Nest</v>
          </cell>
          <cell r="F714" t="str">
            <v>N-74</v>
          </cell>
          <cell r="G714" t="str">
            <v>N-74A</v>
          </cell>
          <cell r="H714" t="str">
            <v>A</v>
          </cell>
          <cell r="I714" t="str">
            <v>Retained</v>
          </cell>
          <cell r="J714" t="str">
            <v>SW</v>
          </cell>
          <cell r="K714" t="str">
            <v>Released</v>
          </cell>
          <cell r="L714" t="str">
            <v>Frozen</v>
          </cell>
          <cell r="M714">
            <v>15.3</v>
          </cell>
          <cell r="N714">
            <v>8.5</v>
          </cell>
          <cell r="O714">
            <v>130.05000000000001</v>
          </cell>
        </row>
        <row r="715">
          <cell r="C715" t="str">
            <v>A-388</v>
          </cell>
          <cell r="D715" t="str">
            <v>A-388-B</v>
          </cell>
          <cell r="F715" t="str">
            <v>N-74</v>
          </cell>
          <cell r="G715" t="str">
            <v>N-74B</v>
          </cell>
          <cell r="H715" t="str">
            <v>B</v>
          </cell>
          <cell r="J715" t="str">
            <v>SW</v>
          </cell>
        </row>
        <row r="716">
          <cell r="C716" t="str">
            <v>A-388</v>
          </cell>
          <cell r="D716" t="str">
            <v>A-388-C</v>
          </cell>
          <cell r="F716" t="str">
            <v>N-74</v>
          </cell>
          <cell r="G716" t="str">
            <v>N-74C</v>
          </cell>
          <cell r="H716" t="str">
            <v>C</v>
          </cell>
          <cell r="J716" t="str">
            <v>SW</v>
          </cell>
        </row>
        <row r="717">
          <cell r="C717" t="str">
            <v>A-388</v>
          </cell>
          <cell r="D717" t="str">
            <v>A-388-D</v>
          </cell>
          <cell r="F717" t="str">
            <v>N-74</v>
          </cell>
          <cell r="G717" t="str">
            <v>N-74D</v>
          </cell>
          <cell r="H717" t="str">
            <v>D</v>
          </cell>
          <cell r="J717" t="str">
            <v>SW</v>
          </cell>
        </row>
        <row r="718">
          <cell r="B718" t="str">
            <v>A</v>
          </cell>
          <cell r="C718" t="str">
            <v>A-389</v>
          </cell>
          <cell r="D718" t="str">
            <v>A-389-A</v>
          </cell>
          <cell r="E718" t="str">
            <v>Nest</v>
          </cell>
          <cell r="F718" t="str">
            <v>N-75</v>
          </cell>
          <cell r="G718" t="str">
            <v>N-75A</v>
          </cell>
          <cell r="H718" t="str">
            <v>A</v>
          </cell>
          <cell r="I718" t="str">
            <v>Retained</v>
          </cell>
          <cell r="J718" t="str">
            <v>SW</v>
          </cell>
          <cell r="K718" t="str">
            <v>Released</v>
          </cell>
          <cell r="L718" t="str">
            <v>Frozen</v>
          </cell>
          <cell r="M718">
            <v>15.3</v>
          </cell>
          <cell r="N718">
            <v>8.5</v>
          </cell>
          <cell r="O718">
            <v>130.05000000000001</v>
          </cell>
        </row>
        <row r="719">
          <cell r="C719" t="str">
            <v>A-389</v>
          </cell>
          <cell r="D719" t="str">
            <v>A-389-B</v>
          </cell>
          <cell r="F719" t="str">
            <v>N-75</v>
          </cell>
          <cell r="G719" t="str">
            <v>N-75B</v>
          </cell>
          <cell r="H719" t="str">
            <v>B</v>
          </cell>
          <cell r="J719" t="str">
            <v>SW</v>
          </cell>
        </row>
        <row r="720">
          <cell r="C720" t="str">
            <v>A-389</v>
          </cell>
          <cell r="D720" t="str">
            <v>A-389-C</v>
          </cell>
          <cell r="F720" t="str">
            <v>N-75</v>
          </cell>
          <cell r="G720" t="str">
            <v>N-75C</v>
          </cell>
          <cell r="H720" t="str">
            <v>C</v>
          </cell>
          <cell r="J720" t="str">
            <v>SW</v>
          </cell>
        </row>
        <row r="721">
          <cell r="C721" t="str">
            <v>A-389</v>
          </cell>
          <cell r="D721" t="str">
            <v>A-389-D</v>
          </cell>
          <cell r="F721" t="str">
            <v>N-75</v>
          </cell>
          <cell r="G721" t="str">
            <v>N-75D</v>
          </cell>
          <cell r="H721" t="str">
            <v>D</v>
          </cell>
          <cell r="J721" t="str">
            <v>SW</v>
          </cell>
        </row>
        <row r="722">
          <cell r="B722" t="str">
            <v>A</v>
          </cell>
          <cell r="C722" t="str">
            <v>A-390</v>
          </cell>
          <cell r="D722" t="str">
            <v>A-390-A</v>
          </cell>
          <cell r="E722" t="str">
            <v>Nest</v>
          </cell>
          <cell r="F722" t="str">
            <v>N-76</v>
          </cell>
          <cell r="G722" t="str">
            <v>N-76A</v>
          </cell>
          <cell r="H722" t="str">
            <v>A</v>
          </cell>
          <cell r="I722" t="str">
            <v>Retained</v>
          </cell>
          <cell r="J722" t="str">
            <v>SW</v>
          </cell>
          <cell r="K722" t="str">
            <v>Released</v>
          </cell>
          <cell r="L722" t="str">
            <v>Frozen</v>
          </cell>
          <cell r="M722">
            <v>15.3</v>
          </cell>
          <cell r="N722">
            <v>8.5</v>
          </cell>
          <cell r="O722">
            <v>130.05000000000001</v>
          </cell>
        </row>
        <row r="723">
          <cell r="C723" t="str">
            <v>A-390</v>
          </cell>
          <cell r="D723" t="str">
            <v>A-390-B</v>
          </cell>
          <cell r="F723" t="str">
            <v>N-76</v>
          </cell>
          <cell r="G723" t="str">
            <v>N-76B</v>
          </cell>
          <cell r="H723" t="str">
            <v>B</v>
          </cell>
          <cell r="J723" t="str">
            <v>SW</v>
          </cell>
        </row>
        <row r="724">
          <cell r="C724" t="str">
            <v>A-390</v>
          </cell>
          <cell r="D724" t="str">
            <v>A-390-C</v>
          </cell>
          <cell r="F724" t="str">
            <v>N-76</v>
          </cell>
          <cell r="G724" t="str">
            <v>N-76C</v>
          </cell>
          <cell r="H724" t="str">
            <v>C</v>
          </cell>
          <cell r="J724" t="str">
            <v>SW</v>
          </cell>
        </row>
        <row r="725">
          <cell r="C725" t="str">
            <v>A-390</v>
          </cell>
          <cell r="D725" t="str">
            <v>A-390-D</v>
          </cell>
          <cell r="F725" t="str">
            <v>N-76</v>
          </cell>
          <cell r="G725" t="str">
            <v>N-76D</v>
          </cell>
          <cell r="H725" t="str">
            <v>D</v>
          </cell>
          <cell r="J725" t="str">
            <v>SW</v>
          </cell>
        </row>
        <row r="726">
          <cell r="B726" t="str">
            <v>A</v>
          </cell>
          <cell r="C726" t="str">
            <v>A-391</v>
          </cell>
          <cell r="D726" t="str">
            <v>A-391-A</v>
          </cell>
          <cell r="E726" t="str">
            <v>Nest</v>
          </cell>
          <cell r="F726" t="str">
            <v>N-77</v>
          </cell>
          <cell r="G726" t="str">
            <v>N-77A</v>
          </cell>
          <cell r="H726" t="str">
            <v>A</v>
          </cell>
          <cell r="I726" t="str">
            <v>Retained</v>
          </cell>
          <cell r="J726" t="str">
            <v>SW</v>
          </cell>
          <cell r="K726" t="str">
            <v>Released</v>
          </cell>
          <cell r="L726" t="str">
            <v>Frozen</v>
          </cell>
          <cell r="M726">
            <v>15.3</v>
          </cell>
          <cell r="N726">
            <v>8.5</v>
          </cell>
          <cell r="O726">
            <v>130.05000000000001</v>
          </cell>
        </row>
        <row r="727">
          <cell r="C727" t="str">
            <v>A-391</v>
          </cell>
          <cell r="D727" t="str">
            <v>A-391-B</v>
          </cell>
          <cell r="F727" t="str">
            <v>N-77</v>
          </cell>
          <cell r="G727" t="str">
            <v>N-77B</v>
          </cell>
          <cell r="H727" t="str">
            <v>B</v>
          </cell>
          <cell r="J727" t="str">
            <v>SW</v>
          </cell>
        </row>
        <row r="728">
          <cell r="C728" t="str">
            <v>A-391</v>
          </cell>
          <cell r="D728" t="str">
            <v>A-391-C</v>
          </cell>
          <cell r="F728" t="str">
            <v>N-77</v>
          </cell>
          <cell r="G728" t="str">
            <v>N-77C</v>
          </cell>
          <cell r="H728" t="str">
            <v>C</v>
          </cell>
          <cell r="J728" t="str">
            <v>SW</v>
          </cell>
        </row>
        <row r="729">
          <cell r="C729" t="str">
            <v>A-391</v>
          </cell>
          <cell r="D729" t="str">
            <v>A-391-D</v>
          </cell>
          <cell r="F729" t="str">
            <v>N-77</v>
          </cell>
          <cell r="G729" t="str">
            <v>N-77D</v>
          </cell>
          <cell r="H729" t="str">
            <v>D</v>
          </cell>
          <cell r="J729" t="str">
            <v>SW</v>
          </cell>
        </row>
        <row r="730">
          <cell r="B730" t="str">
            <v>A</v>
          </cell>
          <cell r="C730" t="str">
            <v>A-392</v>
          </cell>
          <cell r="D730" t="str">
            <v>A-392-A</v>
          </cell>
          <cell r="E730" t="str">
            <v>Nest</v>
          </cell>
          <cell r="F730" t="str">
            <v>N-78</v>
          </cell>
          <cell r="G730" t="str">
            <v>N-78A</v>
          </cell>
          <cell r="H730" t="str">
            <v>A</v>
          </cell>
          <cell r="I730" t="str">
            <v>Retained</v>
          </cell>
          <cell r="J730" t="str">
            <v>SW</v>
          </cell>
          <cell r="K730" t="str">
            <v>Released</v>
          </cell>
          <cell r="L730" t="str">
            <v>Frozen</v>
          </cell>
          <cell r="M730">
            <v>15.3</v>
          </cell>
          <cell r="N730">
            <v>8.5</v>
          </cell>
          <cell r="O730">
            <v>130.05000000000001</v>
          </cell>
        </row>
        <row r="731">
          <cell r="C731" t="str">
            <v>A-392</v>
          </cell>
          <cell r="D731" t="str">
            <v>A-392-B</v>
          </cell>
          <cell r="F731" t="str">
            <v>N-78</v>
          </cell>
          <cell r="G731" t="str">
            <v>N-78B</v>
          </cell>
          <cell r="H731" t="str">
            <v>B</v>
          </cell>
          <cell r="J731" t="str">
            <v>SW</v>
          </cell>
        </row>
        <row r="732">
          <cell r="C732" t="str">
            <v>A-392</v>
          </cell>
          <cell r="D732" t="str">
            <v>A-392-C</v>
          </cell>
          <cell r="F732" t="str">
            <v>N-78</v>
          </cell>
          <cell r="G732" t="str">
            <v>N-78C</v>
          </cell>
          <cell r="H732" t="str">
            <v>C</v>
          </cell>
          <cell r="J732" t="str">
            <v>SW</v>
          </cell>
        </row>
        <row r="733">
          <cell r="C733" t="str">
            <v>A-392</v>
          </cell>
          <cell r="D733" t="str">
            <v>A-392-D</v>
          </cell>
          <cell r="F733" t="str">
            <v>N-78</v>
          </cell>
          <cell r="G733" t="str">
            <v>N-78D</v>
          </cell>
          <cell r="H733" t="str">
            <v>D</v>
          </cell>
          <cell r="J733" t="str">
            <v>SW</v>
          </cell>
        </row>
        <row r="734">
          <cell r="B734" t="str">
            <v>A</v>
          </cell>
          <cell r="C734" t="str">
            <v>A-393</v>
          </cell>
          <cell r="D734" t="str">
            <v>A-393-A</v>
          </cell>
          <cell r="E734" t="str">
            <v>Nest</v>
          </cell>
          <cell r="F734" t="str">
            <v>N-79</v>
          </cell>
          <cell r="G734" t="str">
            <v>N-79A</v>
          </cell>
          <cell r="H734" t="str">
            <v>A</v>
          </cell>
          <cell r="I734" t="str">
            <v>Retained</v>
          </cell>
          <cell r="J734" t="str">
            <v>SW</v>
          </cell>
          <cell r="K734" t="str">
            <v>Released</v>
          </cell>
          <cell r="L734" t="str">
            <v>Frozen</v>
          </cell>
          <cell r="M734">
            <v>15.3</v>
          </cell>
          <cell r="N734">
            <v>8.5</v>
          </cell>
          <cell r="O734">
            <v>130.05000000000001</v>
          </cell>
        </row>
        <row r="735">
          <cell r="C735" t="str">
            <v>A-393</v>
          </cell>
          <cell r="D735" t="str">
            <v>A-393-B</v>
          </cell>
          <cell r="F735" t="str">
            <v>N-79</v>
          </cell>
          <cell r="G735" t="str">
            <v>N-79B</v>
          </cell>
          <cell r="H735" t="str">
            <v>B</v>
          </cell>
          <cell r="J735" t="str">
            <v>SW</v>
          </cell>
        </row>
        <row r="736">
          <cell r="C736" t="str">
            <v>A-393</v>
          </cell>
          <cell r="D736" t="str">
            <v>A-393-C</v>
          </cell>
          <cell r="F736" t="str">
            <v>N-79</v>
          </cell>
          <cell r="G736" t="str">
            <v>N-79C</v>
          </cell>
          <cell r="H736" t="str">
            <v>C</v>
          </cell>
          <cell r="J736" t="str">
            <v>SW</v>
          </cell>
        </row>
        <row r="737">
          <cell r="C737" t="str">
            <v>A-393</v>
          </cell>
          <cell r="D737" t="str">
            <v>A-393-D</v>
          </cell>
          <cell r="F737" t="str">
            <v>N-79</v>
          </cell>
          <cell r="G737" t="str">
            <v>N-79D</v>
          </cell>
          <cell r="H737" t="str">
            <v>D</v>
          </cell>
          <cell r="J737" t="str">
            <v>SW</v>
          </cell>
        </row>
        <row r="738">
          <cell r="B738" t="str">
            <v>A</v>
          </cell>
          <cell r="C738" t="str">
            <v>A-394</v>
          </cell>
          <cell r="D738" t="str">
            <v>A-394-A</v>
          </cell>
          <cell r="E738" t="str">
            <v>Nest</v>
          </cell>
          <cell r="F738" t="str">
            <v>N-66</v>
          </cell>
          <cell r="G738" t="str">
            <v>N-66A</v>
          </cell>
          <cell r="H738" t="str">
            <v>A</v>
          </cell>
          <cell r="I738" t="str">
            <v>Retained</v>
          </cell>
          <cell r="J738" t="str">
            <v>SW</v>
          </cell>
          <cell r="K738" t="str">
            <v>Released</v>
          </cell>
          <cell r="L738" t="str">
            <v>Frozen</v>
          </cell>
          <cell r="M738">
            <v>15.3</v>
          </cell>
          <cell r="N738">
            <v>8.5</v>
          </cell>
          <cell r="O738">
            <v>130.05000000000001</v>
          </cell>
        </row>
        <row r="739">
          <cell r="C739" t="str">
            <v>A-394</v>
          </cell>
          <cell r="D739" t="str">
            <v>A-394-B</v>
          </cell>
          <cell r="F739" t="str">
            <v>N-66</v>
          </cell>
          <cell r="G739" t="str">
            <v>N-66B</v>
          </cell>
          <cell r="H739" t="str">
            <v>B</v>
          </cell>
          <cell r="J739" t="str">
            <v>SW</v>
          </cell>
        </row>
        <row r="740">
          <cell r="C740" t="str">
            <v>A-394</v>
          </cell>
          <cell r="D740" t="str">
            <v>A-394-C</v>
          </cell>
          <cell r="F740" t="str">
            <v>N-66</v>
          </cell>
          <cell r="G740" t="str">
            <v>N-66C</v>
          </cell>
          <cell r="H740" t="str">
            <v>C</v>
          </cell>
          <cell r="J740" t="str">
            <v>SW</v>
          </cell>
        </row>
        <row r="741">
          <cell r="C741" t="str">
            <v>A-394</v>
          </cell>
          <cell r="D741" t="str">
            <v>A-394-D</v>
          </cell>
          <cell r="F741" t="str">
            <v>N-66</v>
          </cell>
          <cell r="G741" t="str">
            <v>N-66D</v>
          </cell>
          <cell r="H741" t="str">
            <v>D</v>
          </cell>
          <cell r="J741" t="str">
            <v>SW</v>
          </cell>
        </row>
        <row r="742">
          <cell r="B742" t="str">
            <v>A</v>
          </cell>
          <cell r="C742" t="str">
            <v>A-395</v>
          </cell>
          <cell r="D742" t="str">
            <v>A-395-A</v>
          </cell>
          <cell r="E742" t="str">
            <v>Nest</v>
          </cell>
          <cell r="F742" t="str">
            <v>N-65</v>
          </cell>
          <cell r="G742" t="str">
            <v>N-65A</v>
          </cell>
          <cell r="H742" t="str">
            <v>A</v>
          </cell>
          <cell r="I742" t="str">
            <v>Retained</v>
          </cell>
          <cell r="J742" t="str">
            <v>SW</v>
          </cell>
          <cell r="K742" t="str">
            <v>Released</v>
          </cell>
          <cell r="L742" t="str">
            <v>Frozen</v>
          </cell>
          <cell r="M742">
            <v>15.3</v>
          </cell>
          <cell r="N742">
            <v>8.5</v>
          </cell>
          <cell r="O742">
            <v>130.05000000000001</v>
          </cell>
        </row>
        <row r="743">
          <cell r="C743" t="str">
            <v>A-395</v>
          </cell>
          <cell r="D743" t="str">
            <v>A-395-B</v>
          </cell>
          <cell r="F743" t="str">
            <v>N-65</v>
          </cell>
          <cell r="G743" t="str">
            <v>N-65B</v>
          </cell>
          <cell r="H743" t="str">
            <v>B</v>
          </cell>
          <cell r="J743" t="str">
            <v>SW</v>
          </cell>
        </row>
        <row r="744">
          <cell r="C744" t="str">
            <v>A-395</v>
          </cell>
          <cell r="D744" t="str">
            <v>A-395-C</v>
          </cell>
          <cell r="F744" t="str">
            <v>N-65</v>
          </cell>
          <cell r="G744" t="str">
            <v>N-65C</v>
          </cell>
          <cell r="H744" t="str">
            <v>C</v>
          </cell>
          <cell r="J744" t="str">
            <v>SW</v>
          </cell>
        </row>
        <row r="745">
          <cell r="C745" t="str">
            <v>A-395</v>
          </cell>
          <cell r="D745" t="str">
            <v>A-395-D</v>
          </cell>
          <cell r="F745" t="str">
            <v>N-65</v>
          </cell>
          <cell r="G745" t="str">
            <v>N-65D</v>
          </cell>
          <cell r="H745" t="str">
            <v>D</v>
          </cell>
          <cell r="J745" t="str">
            <v>SW</v>
          </cell>
        </row>
        <row r="746">
          <cell r="B746" t="str">
            <v>A</v>
          </cell>
          <cell r="C746" t="str">
            <v>A-396</v>
          </cell>
          <cell r="D746" t="str">
            <v>A-396-A</v>
          </cell>
          <cell r="E746" t="str">
            <v>Nest</v>
          </cell>
          <cell r="F746" t="str">
            <v>N-64</v>
          </cell>
          <cell r="G746" t="str">
            <v>N-64A</v>
          </cell>
          <cell r="H746" t="str">
            <v>A</v>
          </cell>
          <cell r="I746" t="str">
            <v>Retained</v>
          </cell>
          <cell r="J746" t="str">
            <v>SW</v>
          </cell>
          <cell r="K746" t="str">
            <v>Released</v>
          </cell>
          <cell r="L746" t="str">
            <v>Frozen</v>
          </cell>
          <cell r="M746">
            <v>15.3</v>
          </cell>
          <cell r="N746">
            <v>8.5</v>
          </cell>
          <cell r="O746">
            <v>130.05000000000001</v>
          </cell>
        </row>
        <row r="747">
          <cell r="C747" t="str">
            <v>A-396</v>
          </cell>
          <cell r="D747" t="str">
            <v>A-396-B</v>
          </cell>
          <cell r="F747" t="str">
            <v>N-64</v>
          </cell>
          <cell r="G747" t="str">
            <v>N-64B</v>
          </cell>
          <cell r="H747" t="str">
            <v>B</v>
          </cell>
          <cell r="J747" t="str">
            <v>SW</v>
          </cell>
        </row>
        <row r="748">
          <cell r="C748" t="str">
            <v>A-396</v>
          </cell>
          <cell r="D748" t="str">
            <v>A-396-C</v>
          </cell>
          <cell r="F748" t="str">
            <v>N-64</v>
          </cell>
          <cell r="G748" t="str">
            <v>N-64C</v>
          </cell>
          <cell r="H748" t="str">
            <v>C</v>
          </cell>
          <cell r="J748" t="str">
            <v>SW</v>
          </cell>
        </row>
        <row r="749">
          <cell r="C749" t="str">
            <v>A-396</v>
          </cell>
          <cell r="D749" t="str">
            <v>A-396-D</v>
          </cell>
          <cell r="F749" t="str">
            <v>N-64</v>
          </cell>
          <cell r="G749" t="str">
            <v>N-64D</v>
          </cell>
          <cell r="H749" t="str">
            <v>D</v>
          </cell>
          <cell r="J749" t="str">
            <v>SW</v>
          </cell>
        </row>
        <row r="750">
          <cell r="B750" t="str">
            <v>A</v>
          </cell>
          <cell r="C750" t="str">
            <v>A-397</v>
          </cell>
          <cell r="D750" t="str">
            <v>A-397-A</v>
          </cell>
          <cell r="E750" t="str">
            <v>Nest</v>
          </cell>
          <cell r="F750" t="str">
            <v>N-63</v>
          </cell>
          <cell r="G750" t="str">
            <v>N-63A</v>
          </cell>
          <cell r="H750" t="str">
            <v>A</v>
          </cell>
          <cell r="I750" t="str">
            <v>Retained</v>
          </cell>
          <cell r="J750" t="str">
            <v>SW</v>
          </cell>
          <cell r="K750" t="str">
            <v>Released</v>
          </cell>
          <cell r="L750" t="str">
            <v>Frozen</v>
          </cell>
          <cell r="M750">
            <v>15.3</v>
          </cell>
          <cell r="N750">
            <v>8.5</v>
          </cell>
          <cell r="O750">
            <v>130.05000000000001</v>
          </cell>
        </row>
        <row r="751">
          <cell r="C751" t="str">
            <v>A-397</v>
          </cell>
          <cell r="D751" t="str">
            <v>A-397-B</v>
          </cell>
          <cell r="F751" t="str">
            <v>N-63</v>
          </cell>
          <cell r="G751" t="str">
            <v>N-63B</v>
          </cell>
          <cell r="H751" t="str">
            <v>B</v>
          </cell>
          <cell r="J751" t="str">
            <v>SW</v>
          </cell>
        </row>
        <row r="752">
          <cell r="C752" t="str">
            <v>A-397</v>
          </cell>
          <cell r="D752" t="str">
            <v>A-397-C</v>
          </cell>
          <cell r="F752" t="str">
            <v>N-63</v>
          </cell>
          <cell r="G752" t="str">
            <v>N-63C</v>
          </cell>
          <cell r="H752" t="str">
            <v>C</v>
          </cell>
          <cell r="J752" t="str">
            <v>SW</v>
          </cell>
        </row>
        <row r="753">
          <cell r="C753" t="str">
            <v>A-397</v>
          </cell>
          <cell r="D753" t="str">
            <v>A-397-D</v>
          </cell>
          <cell r="F753" t="str">
            <v>N-63</v>
          </cell>
          <cell r="G753" t="str">
            <v>N-63D</v>
          </cell>
          <cell r="H753" t="str">
            <v>D</v>
          </cell>
          <cell r="J753" t="str">
            <v>SW</v>
          </cell>
        </row>
        <row r="754">
          <cell r="B754" t="str">
            <v>A</v>
          </cell>
          <cell r="C754" t="str">
            <v>A-398</v>
          </cell>
          <cell r="D754" t="str">
            <v>A-398-A</v>
          </cell>
          <cell r="E754" t="str">
            <v>Nest</v>
          </cell>
          <cell r="F754" t="str">
            <v>N-62</v>
          </cell>
          <cell r="G754" t="str">
            <v>N-62A</v>
          </cell>
          <cell r="H754" t="str">
            <v>A</v>
          </cell>
          <cell r="I754" t="str">
            <v>Retained</v>
          </cell>
          <cell r="J754" t="str">
            <v>SW</v>
          </cell>
          <cell r="K754" t="str">
            <v>Released</v>
          </cell>
          <cell r="L754" t="str">
            <v>Frozen</v>
          </cell>
          <cell r="M754">
            <v>15.3</v>
          </cell>
          <cell r="N754">
            <v>8.5</v>
          </cell>
          <cell r="O754">
            <v>130.05000000000001</v>
          </cell>
        </row>
        <row r="755">
          <cell r="C755" t="str">
            <v>A-398</v>
          </cell>
          <cell r="D755" t="str">
            <v>A-398-B</v>
          </cell>
          <cell r="F755" t="str">
            <v>N-62</v>
          </cell>
          <cell r="G755" t="str">
            <v>N-62B</v>
          </cell>
          <cell r="H755" t="str">
            <v>B</v>
          </cell>
          <cell r="J755" t="str">
            <v>SW</v>
          </cell>
        </row>
        <row r="756">
          <cell r="C756" t="str">
            <v>A-398</v>
          </cell>
          <cell r="D756" t="str">
            <v>A-398-C</v>
          </cell>
          <cell r="F756" t="str">
            <v>N-62</v>
          </cell>
          <cell r="G756" t="str">
            <v>N-62C</v>
          </cell>
          <cell r="H756" t="str">
            <v>C</v>
          </cell>
          <cell r="J756" t="str">
            <v>SW</v>
          </cell>
        </row>
        <row r="757">
          <cell r="C757" t="str">
            <v>A-398</v>
          </cell>
          <cell r="D757" t="str">
            <v>A-398-D</v>
          </cell>
          <cell r="F757" t="str">
            <v>N-62</v>
          </cell>
          <cell r="G757" t="str">
            <v>N-62D</v>
          </cell>
          <cell r="H757" t="str">
            <v>D</v>
          </cell>
          <cell r="J757" t="str">
            <v>SW</v>
          </cell>
        </row>
        <row r="758">
          <cell r="B758" t="str">
            <v>A</v>
          </cell>
          <cell r="C758" t="str">
            <v>A-399</v>
          </cell>
          <cell r="D758" t="str">
            <v>A-399-A</v>
          </cell>
          <cell r="E758" t="str">
            <v>Nest</v>
          </cell>
          <cell r="F758" t="str">
            <v>N-61</v>
          </cell>
          <cell r="G758" t="str">
            <v>N-61A</v>
          </cell>
          <cell r="H758" t="str">
            <v>A</v>
          </cell>
          <cell r="I758" t="str">
            <v>Retained</v>
          </cell>
          <cell r="J758" t="str">
            <v>SW</v>
          </cell>
          <cell r="K758" t="str">
            <v>Released</v>
          </cell>
          <cell r="L758" t="str">
            <v>Frozen</v>
          </cell>
          <cell r="M758">
            <v>15.3</v>
          </cell>
          <cell r="N758">
            <v>8.5</v>
          </cell>
          <cell r="O758">
            <v>130.05000000000001</v>
          </cell>
        </row>
        <row r="759">
          <cell r="C759" t="str">
            <v>A-399</v>
          </cell>
          <cell r="D759" t="str">
            <v>A-399-B</v>
          </cell>
          <cell r="F759" t="str">
            <v>N-61</v>
          </cell>
          <cell r="G759" t="str">
            <v>N-61B</v>
          </cell>
          <cell r="H759" t="str">
            <v>B</v>
          </cell>
          <cell r="J759" t="str">
            <v>SW</v>
          </cell>
        </row>
        <row r="760">
          <cell r="C760" t="str">
            <v>A-399</v>
          </cell>
          <cell r="D760" t="str">
            <v>A-399-C</v>
          </cell>
          <cell r="F760" t="str">
            <v>N-61</v>
          </cell>
          <cell r="G760" t="str">
            <v>N-61C</v>
          </cell>
          <cell r="H760" t="str">
            <v>C</v>
          </cell>
          <cell r="J760" t="str">
            <v>SW</v>
          </cell>
        </row>
        <row r="761">
          <cell r="C761" t="str">
            <v>A-399</v>
          </cell>
          <cell r="D761" t="str">
            <v>A-399-D</v>
          </cell>
          <cell r="F761" t="str">
            <v>N-61</v>
          </cell>
          <cell r="G761" t="str">
            <v>N-61D</v>
          </cell>
          <cell r="H761" t="str">
            <v>D</v>
          </cell>
          <cell r="J761" t="str">
            <v>SW</v>
          </cell>
        </row>
        <row r="762">
          <cell r="B762" t="str">
            <v>A</v>
          </cell>
          <cell r="C762" t="str">
            <v>A-400</v>
          </cell>
          <cell r="D762" t="str">
            <v>A-400-A</v>
          </cell>
          <cell r="E762" t="str">
            <v>Nest</v>
          </cell>
          <cell r="F762" t="str">
            <v>N-60</v>
          </cell>
          <cell r="G762" t="str">
            <v>N-60A</v>
          </cell>
          <cell r="H762" t="str">
            <v>A</v>
          </cell>
          <cell r="I762" t="str">
            <v>Retained</v>
          </cell>
          <cell r="J762" t="str">
            <v>SW</v>
          </cell>
          <cell r="K762" t="str">
            <v>Released</v>
          </cell>
          <cell r="L762" t="str">
            <v>Frozen</v>
          </cell>
          <cell r="M762">
            <v>15.3</v>
          </cell>
          <cell r="N762">
            <v>8.5</v>
          </cell>
          <cell r="O762">
            <v>130.05000000000001</v>
          </cell>
        </row>
        <row r="763">
          <cell r="C763" t="str">
            <v>A-400</v>
          </cell>
          <cell r="D763" t="str">
            <v>A-400-B</v>
          </cell>
          <cell r="F763" t="str">
            <v>N-60</v>
          </cell>
          <cell r="G763" t="str">
            <v>N-60B</v>
          </cell>
          <cell r="H763" t="str">
            <v>B</v>
          </cell>
          <cell r="J763" t="str">
            <v>SW</v>
          </cell>
        </row>
        <row r="764">
          <cell r="C764" t="str">
            <v>A-400</v>
          </cell>
          <cell r="D764" t="str">
            <v>A-400-C</v>
          </cell>
          <cell r="F764" t="str">
            <v>N-60</v>
          </cell>
          <cell r="G764" t="str">
            <v>N-60C</v>
          </cell>
          <cell r="H764" t="str">
            <v>C</v>
          </cell>
          <cell r="J764" t="str">
            <v>SW</v>
          </cell>
        </row>
        <row r="765">
          <cell r="C765" t="str">
            <v>A-400</v>
          </cell>
          <cell r="D765" t="str">
            <v>A-400-D</v>
          </cell>
          <cell r="F765" t="str">
            <v>N-60</v>
          </cell>
          <cell r="G765" t="str">
            <v>N-60D</v>
          </cell>
          <cell r="H765" t="str">
            <v>D</v>
          </cell>
          <cell r="J765" t="str">
            <v>SW</v>
          </cell>
        </row>
        <row r="766">
          <cell r="B766" t="str">
            <v>A</v>
          </cell>
          <cell r="C766" t="str">
            <v>A-401</v>
          </cell>
          <cell r="D766" t="str">
            <v>A-401-A</v>
          </cell>
          <cell r="E766" t="str">
            <v>Nest</v>
          </cell>
          <cell r="F766" t="str">
            <v>N-59</v>
          </cell>
          <cell r="G766" t="str">
            <v>N-59A</v>
          </cell>
          <cell r="H766" t="str">
            <v>A</v>
          </cell>
          <cell r="I766" t="str">
            <v>Retained</v>
          </cell>
          <cell r="J766" t="str">
            <v>SW</v>
          </cell>
          <cell r="K766" t="str">
            <v>Released</v>
          </cell>
          <cell r="L766" t="str">
            <v>Frozen</v>
          </cell>
          <cell r="M766">
            <v>15.3</v>
          </cell>
          <cell r="N766">
            <v>8.5</v>
          </cell>
          <cell r="O766">
            <v>130.05000000000001</v>
          </cell>
        </row>
        <row r="767">
          <cell r="C767" t="str">
            <v>A-401</v>
          </cell>
          <cell r="D767" t="str">
            <v>A-401-B</v>
          </cell>
          <cell r="F767" t="str">
            <v>N-59</v>
          </cell>
          <cell r="G767" t="str">
            <v>N-59B</v>
          </cell>
          <cell r="H767" t="str">
            <v>B</v>
          </cell>
          <cell r="J767" t="str">
            <v>SW</v>
          </cell>
        </row>
        <row r="768">
          <cell r="C768" t="str">
            <v>A-401</v>
          </cell>
          <cell r="D768" t="str">
            <v>A-401-C</v>
          </cell>
          <cell r="F768" t="str">
            <v>N-59</v>
          </cell>
          <cell r="G768" t="str">
            <v>N-59C</v>
          </cell>
          <cell r="H768" t="str">
            <v>C</v>
          </cell>
          <cell r="J768" t="str">
            <v>SW</v>
          </cell>
        </row>
        <row r="769">
          <cell r="C769" t="str">
            <v>A-401</v>
          </cell>
          <cell r="D769" t="str">
            <v>A-401-D</v>
          </cell>
          <cell r="F769" t="str">
            <v>N-59</v>
          </cell>
          <cell r="G769" t="str">
            <v>N-59D</v>
          </cell>
          <cell r="H769" t="str">
            <v>D</v>
          </cell>
          <cell r="J769" t="str">
            <v>SW</v>
          </cell>
        </row>
        <row r="770">
          <cell r="B770" t="str">
            <v>A</v>
          </cell>
          <cell r="C770" t="str">
            <v>A-402</v>
          </cell>
          <cell r="D770" t="str">
            <v>A-402-A</v>
          </cell>
          <cell r="E770" t="str">
            <v>Nest</v>
          </cell>
          <cell r="F770" t="str">
            <v>N-58</v>
          </cell>
          <cell r="G770" t="str">
            <v>N-58A</v>
          </cell>
          <cell r="H770" t="str">
            <v>A</v>
          </cell>
          <cell r="I770" t="str">
            <v>Retained</v>
          </cell>
          <cell r="J770" t="str">
            <v>SW</v>
          </cell>
          <cell r="K770" t="str">
            <v>Released</v>
          </cell>
          <cell r="L770" t="str">
            <v>Frozen</v>
          </cell>
          <cell r="M770">
            <v>15.3</v>
          </cell>
          <cell r="N770">
            <v>8.5</v>
          </cell>
          <cell r="O770">
            <v>130.05000000000001</v>
          </cell>
        </row>
        <row r="771">
          <cell r="C771" t="str">
            <v>A-402</v>
          </cell>
          <cell r="D771" t="str">
            <v>A-402-B</v>
          </cell>
          <cell r="F771" t="str">
            <v>N-58</v>
          </cell>
          <cell r="G771" t="str">
            <v>N-58B</v>
          </cell>
          <cell r="H771" t="str">
            <v>B</v>
          </cell>
          <cell r="J771" t="str">
            <v>SW</v>
          </cell>
        </row>
        <row r="772">
          <cell r="C772" t="str">
            <v>A-402</v>
          </cell>
          <cell r="D772" t="str">
            <v>A-402-C</v>
          </cell>
          <cell r="F772" t="str">
            <v>N-58</v>
          </cell>
          <cell r="G772" t="str">
            <v>N-58C</v>
          </cell>
          <cell r="H772" t="str">
            <v>C</v>
          </cell>
          <cell r="J772" t="str">
            <v>SW</v>
          </cell>
        </row>
        <row r="773">
          <cell r="C773" t="str">
            <v>A-402</v>
          </cell>
          <cell r="D773" t="str">
            <v>A-402-D</v>
          </cell>
          <cell r="F773" t="str">
            <v>N-58</v>
          </cell>
          <cell r="G773" t="str">
            <v>N-58D</v>
          </cell>
          <cell r="H773" t="str">
            <v>D</v>
          </cell>
          <cell r="J773" t="str">
            <v>SW</v>
          </cell>
        </row>
        <row r="774">
          <cell r="B774" t="str">
            <v>A</v>
          </cell>
          <cell r="C774" t="str">
            <v>A-403</v>
          </cell>
          <cell r="D774" t="str">
            <v>A-403-A</v>
          </cell>
          <cell r="E774" t="str">
            <v>Nest</v>
          </cell>
          <cell r="F774" t="str">
            <v>N-57</v>
          </cell>
          <cell r="G774" t="str">
            <v>N-57A</v>
          </cell>
          <cell r="H774" t="str">
            <v>A</v>
          </cell>
          <cell r="I774" t="str">
            <v>Retained</v>
          </cell>
          <cell r="J774" t="str">
            <v>SW</v>
          </cell>
          <cell r="K774" t="str">
            <v>Released</v>
          </cell>
          <cell r="L774" t="str">
            <v>Frozen</v>
          </cell>
          <cell r="M774">
            <v>15.3</v>
          </cell>
          <cell r="N774">
            <v>8.5</v>
          </cell>
          <cell r="O774">
            <v>130.05000000000001</v>
          </cell>
        </row>
        <row r="775">
          <cell r="C775" t="str">
            <v>A-403</v>
          </cell>
          <cell r="D775" t="str">
            <v>A-403-B</v>
          </cell>
          <cell r="F775" t="str">
            <v>N-57</v>
          </cell>
          <cell r="G775" t="str">
            <v>N-57B</v>
          </cell>
          <cell r="H775" t="str">
            <v>B</v>
          </cell>
          <cell r="J775" t="str">
            <v>SW</v>
          </cell>
        </row>
        <row r="776">
          <cell r="C776" t="str">
            <v>A-403</v>
          </cell>
          <cell r="D776" t="str">
            <v>A-403-C</v>
          </cell>
          <cell r="F776" t="str">
            <v>N-57</v>
          </cell>
          <cell r="G776" t="str">
            <v>N-57C</v>
          </cell>
          <cell r="H776" t="str">
            <v>C</v>
          </cell>
          <cell r="J776" t="str">
            <v>SW</v>
          </cell>
        </row>
        <row r="777">
          <cell r="C777" t="str">
            <v>A-403</v>
          </cell>
          <cell r="D777" t="str">
            <v>A-403-D</v>
          </cell>
          <cell r="F777" t="str">
            <v>N-57</v>
          </cell>
          <cell r="G777" t="str">
            <v>N-57D</v>
          </cell>
          <cell r="H777" t="str">
            <v>D</v>
          </cell>
          <cell r="J777" t="str">
            <v>SW</v>
          </cell>
        </row>
        <row r="778">
          <cell r="B778" t="str">
            <v>A</v>
          </cell>
          <cell r="C778" t="str">
            <v>A-404</v>
          </cell>
          <cell r="D778" t="str">
            <v>A-404-A</v>
          </cell>
          <cell r="E778" t="str">
            <v>Nest</v>
          </cell>
          <cell r="F778" t="str">
            <v>N-56</v>
          </cell>
          <cell r="G778" t="str">
            <v>N-56A</v>
          </cell>
          <cell r="H778" t="str">
            <v>A</v>
          </cell>
          <cell r="I778" t="str">
            <v>Retained</v>
          </cell>
          <cell r="J778" t="str">
            <v>SW</v>
          </cell>
          <cell r="K778" t="str">
            <v>Released</v>
          </cell>
          <cell r="L778" t="str">
            <v>Frozen</v>
          </cell>
          <cell r="M778">
            <v>15.3</v>
          </cell>
          <cell r="N778">
            <v>8.5</v>
          </cell>
          <cell r="O778">
            <v>130.05000000000001</v>
          </cell>
        </row>
        <row r="779">
          <cell r="C779" t="str">
            <v>A-404</v>
          </cell>
          <cell r="D779" t="str">
            <v>A-404-B</v>
          </cell>
          <cell r="F779" t="str">
            <v>N-56</v>
          </cell>
          <cell r="G779" t="str">
            <v>N-56B</v>
          </cell>
          <cell r="H779" t="str">
            <v>B</v>
          </cell>
          <cell r="J779" t="str">
            <v>SW</v>
          </cell>
        </row>
        <row r="780">
          <cell r="C780" t="str">
            <v>A-404</v>
          </cell>
          <cell r="D780" t="str">
            <v>A-404-C</v>
          </cell>
          <cell r="F780" t="str">
            <v>N-56</v>
          </cell>
          <cell r="G780" t="str">
            <v>N-56C</v>
          </cell>
          <cell r="H780" t="str">
            <v>C</v>
          </cell>
          <cell r="J780" t="str">
            <v>SW</v>
          </cell>
        </row>
        <row r="781">
          <cell r="C781" t="str">
            <v>A-404</v>
          </cell>
          <cell r="D781" t="str">
            <v>A-404-D</v>
          </cell>
          <cell r="F781" t="str">
            <v>N-56</v>
          </cell>
          <cell r="G781" t="str">
            <v>N-56D</v>
          </cell>
          <cell r="H781" t="str">
            <v>D</v>
          </cell>
          <cell r="J781" t="str">
            <v>SW</v>
          </cell>
        </row>
        <row r="782">
          <cell r="B782" t="str">
            <v>A</v>
          </cell>
          <cell r="C782" t="str">
            <v>A-405</v>
          </cell>
          <cell r="D782" t="str">
            <v>A-405-A</v>
          </cell>
          <cell r="E782" t="str">
            <v>Nest</v>
          </cell>
          <cell r="F782" t="str">
            <v>N-44</v>
          </cell>
          <cell r="G782" t="str">
            <v>N-44A</v>
          </cell>
          <cell r="H782" t="str">
            <v>A</v>
          </cell>
          <cell r="I782" t="str">
            <v>Retained</v>
          </cell>
          <cell r="J782" t="str">
            <v>SW</v>
          </cell>
          <cell r="K782" t="str">
            <v>Released</v>
          </cell>
          <cell r="L782" t="str">
            <v>Frozen</v>
          </cell>
          <cell r="M782">
            <v>15.3</v>
          </cell>
          <cell r="N782">
            <v>8.5</v>
          </cell>
          <cell r="O782">
            <v>130.05000000000001</v>
          </cell>
        </row>
        <row r="783">
          <cell r="C783" t="str">
            <v>A-405</v>
          </cell>
          <cell r="D783" t="str">
            <v>A-405-B</v>
          </cell>
          <cell r="F783" t="str">
            <v>N-44</v>
          </cell>
          <cell r="G783" t="str">
            <v>N-44B</v>
          </cell>
          <cell r="H783" t="str">
            <v>B</v>
          </cell>
          <cell r="J783" t="str">
            <v>SW</v>
          </cell>
        </row>
        <row r="784">
          <cell r="C784" t="str">
            <v>A-405</v>
          </cell>
          <cell r="D784" t="str">
            <v>A-405-C</v>
          </cell>
          <cell r="F784" t="str">
            <v>N-44</v>
          </cell>
          <cell r="G784" t="str">
            <v>N-44C</v>
          </cell>
          <cell r="H784" t="str">
            <v>C</v>
          </cell>
          <cell r="J784" t="str">
            <v>SW</v>
          </cell>
        </row>
        <row r="785">
          <cell r="C785" t="str">
            <v>A-405</v>
          </cell>
          <cell r="D785" t="str">
            <v>A-405-D</v>
          </cell>
          <cell r="F785" t="str">
            <v>N-44</v>
          </cell>
          <cell r="G785" t="str">
            <v>N-44D</v>
          </cell>
          <cell r="H785" t="str">
            <v>D</v>
          </cell>
          <cell r="J785" t="str">
            <v>SW</v>
          </cell>
        </row>
        <row r="786">
          <cell r="B786" t="str">
            <v>A</v>
          </cell>
          <cell r="C786" t="str">
            <v>A-406</v>
          </cell>
          <cell r="D786" t="str">
            <v>A-406-A</v>
          </cell>
          <cell r="E786" t="str">
            <v>Nest</v>
          </cell>
          <cell r="F786" t="str">
            <v>N-45</v>
          </cell>
          <cell r="G786" t="str">
            <v>N-45A</v>
          </cell>
          <cell r="H786" t="str">
            <v>A</v>
          </cell>
          <cell r="I786" t="str">
            <v>Retained</v>
          </cell>
          <cell r="J786" t="str">
            <v>SW</v>
          </cell>
          <cell r="K786" t="str">
            <v>Released</v>
          </cell>
          <cell r="L786" t="str">
            <v>Frozen</v>
          </cell>
          <cell r="M786">
            <v>15.3</v>
          </cell>
          <cell r="N786">
            <v>8.5</v>
          </cell>
          <cell r="O786">
            <v>130.05000000000001</v>
          </cell>
        </row>
        <row r="787">
          <cell r="C787" t="str">
            <v>A-406</v>
          </cell>
          <cell r="D787" t="str">
            <v>A-406-B</v>
          </cell>
          <cell r="F787" t="str">
            <v>N-45</v>
          </cell>
          <cell r="G787" t="str">
            <v>N-45B</v>
          </cell>
          <cell r="H787" t="str">
            <v>B</v>
          </cell>
          <cell r="J787" t="str">
            <v>SW</v>
          </cell>
        </row>
        <row r="788">
          <cell r="C788" t="str">
            <v>A-406</v>
          </cell>
          <cell r="D788" t="str">
            <v>A-406-C</v>
          </cell>
          <cell r="F788" t="str">
            <v>N-45</v>
          </cell>
          <cell r="G788" t="str">
            <v>N-45C</v>
          </cell>
          <cell r="H788" t="str">
            <v>C</v>
          </cell>
          <cell r="J788" t="str">
            <v>SW</v>
          </cell>
        </row>
        <row r="789">
          <cell r="C789" t="str">
            <v>A-406</v>
          </cell>
          <cell r="D789" t="str">
            <v>A-406-D</v>
          </cell>
          <cell r="F789" t="str">
            <v>N-45</v>
          </cell>
          <cell r="G789" t="str">
            <v>N-45D</v>
          </cell>
          <cell r="H789" t="str">
            <v>D</v>
          </cell>
          <cell r="J789" t="str">
            <v>SW</v>
          </cell>
        </row>
        <row r="790">
          <cell r="B790" t="str">
            <v>A</v>
          </cell>
          <cell r="C790" t="str">
            <v>A-407</v>
          </cell>
          <cell r="D790" t="str">
            <v>A-407-A</v>
          </cell>
          <cell r="E790" t="str">
            <v>Nest</v>
          </cell>
          <cell r="F790" t="str">
            <v>N-46</v>
          </cell>
          <cell r="G790" t="str">
            <v>N-46A</v>
          </cell>
          <cell r="H790" t="str">
            <v>A</v>
          </cell>
          <cell r="I790" t="str">
            <v>Retained</v>
          </cell>
          <cell r="J790" t="str">
            <v>SW</v>
          </cell>
          <cell r="K790" t="str">
            <v>Released</v>
          </cell>
          <cell r="L790" t="str">
            <v>Frozen</v>
          </cell>
          <cell r="M790">
            <v>15.3</v>
          </cell>
          <cell r="N790">
            <v>8.5</v>
          </cell>
          <cell r="O790">
            <v>130.05000000000001</v>
          </cell>
        </row>
        <row r="791">
          <cell r="C791" t="str">
            <v>A-407</v>
          </cell>
          <cell r="D791" t="str">
            <v>A-407-B</v>
          </cell>
          <cell r="F791" t="str">
            <v>N-46</v>
          </cell>
          <cell r="G791" t="str">
            <v>N-46B</v>
          </cell>
          <cell r="H791" t="str">
            <v>B</v>
          </cell>
          <cell r="J791" t="str">
            <v>SW</v>
          </cell>
        </row>
        <row r="792">
          <cell r="C792" t="str">
            <v>A-407</v>
          </cell>
          <cell r="D792" t="str">
            <v>A-407-C</v>
          </cell>
          <cell r="F792" t="str">
            <v>N-46</v>
          </cell>
          <cell r="G792" t="str">
            <v>N-46C</v>
          </cell>
          <cell r="H792" t="str">
            <v>C</v>
          </cell>
          <cell r="J792" t="str">
            <v>SW</v>
          </cell>
        </row>
        <row r="793">
          <cell r="C793" t="str">
            <v>A-407</v>
          </cell>
          <cell r="D793" t="str">
            <v>A-407-D</v>
          </cell>
          <cell r="F793" t="str">
            <v>N-46</v>
          </cell>
          <cell r="G793" t="str">
            <v>N-46D</v>
          </cell>
          <cell r="H793" t="str">
            <v>D</v>
          </cell>
          <cell r="J793" t="str">
            <v>SW</v>
          </cell>
        </row>
        <row r="794">
          <cell r="B794" t="str">
            <v>A</v>
          </cell>
          <cell r="C794" t="str">
            <v>A-408</v>
          </cell>
          <cell r="D794" t="str">
            <v>A-408-A</v>
          </cell>
          <cell r="E794" t="str">
            <v>Nest</v>
          </cell>
          <cell r="F794" t="str">
            <v>N-47</v>
          </cell>
          <cell r="G794" t="str">
            <v>N-47A</v>
          </cell>
          <cell r="H794" t="str">
            <v>A</v>
          </cell>
          <cell r="I794" t="str">
            <v>Retained</v>
          </cell>
          <cell r="J794" t="str">
            <v>SW</v>
          </cell>
          <cell r="K794" t="str">
            <v>Released</v>
          </cell>
          <cell r="L794" t="str">
            <v>Frozen</v>
          </cell>
          <cell r="M794">
            <v>15.3</v>
          </cell>
          <cell r="N794">
            <v>8.5</v>
          </cell>
          <cell r="O794">
            <v>130.05000000000001</v>
          </cell>
        </row>
        <row r="795">
          <cell r="C795" t="str">
            <v>A-408</v>
          </cell>
          <cell r="D795" t="str">
            <v>A-408-B</v>
          </cell>
          <cell r="F795" t="str">
            <v>N-47</v>
          </cell>
          <cell r="G795" t="str">
            <v>N-47B</v>
          </cell>
          <cell r="H795" t="str">
            <v>B</v>
          </cell>
          <cell r="J795" t="str">
            <v>SW</v>
          </cell>
        </row>
        <row r="796">
          <cell r="C796" t="str">
            <v>A-408</v>
          </cell>
          <cell r="D796" t="str">
            <v>A-408-C</v>
          </cell>
          <cell r="F796" t="str">
            <v>N-47</v>
          </cell>
          <cell r="G796" t="str">
            <v>N-47C</v>
          </cell>
          <cell r="H796" t="str">
            <v>C</v>
          </cell>
          <cell r="J796" t="str">
            <v>SW</v>
          </cell>
        </row>
        <row r="797">
          <cell r="C797" t="str">
            <v>A-408</v>
          </cell>
          <cell r="D797" t="str">
            <v>A-408-D</v>
          </cell>
          <cell r="F797" t="str">
            <v>N-47</v>
          </cell>
          <cell r="G797" t="str">
            <v>N-47D</v>
          </cell>
          <cell r="H797" t="str">
            <v>D</v>
          </cell>
          <cell r="J797" t="str">
            <v>SW</v>
          </cell>
        </row>
        <row r="798">
          <cell r="B798" t="str">
            <v>A</v>
          </cell>
          <cell r="C798" t="str">
            <v>A-409</v>
          </cell>
          <cell r="D798" t="str">
            <v>A-409-A</v>
          </cell>
          <cell r="E798" t="str">
            <v>Nest</v>
          </cell>
          <cell r="F798" t="str">
            <v>N-48</v>
          </cell>
          <cell r="G798" t="str">
            <v>N-48A</v>
          </cell>
          <cell r="H798" t="str">
            <v>A</v>
          </cell>
          <cell r="I798" t="str">
            <v>Retained</v>
          </cell>
          <cell r="J798" t="str">
            <v>SW</v>
          </cell>
          <cell r="K798" t="str">
            <v>Released</v>
          </cell>
          <cell r="L798" t="str">
            <v>Frozen</v>
          </cell>
          <cell r="M798">
            <v>15.3</v>
          </cell>
          <cell r="N798">
            <v>8.5</v>
          </cell>
          <cell r="O798">
            <v>130.05000000000001</v>
          </cell>
        </row>
        <row r="799">
          <cell r="C799" t="str">
            <v>A-409</v>
          </cell>
          <cell r="D799" t="str">
            <v>A-409-B</v>
          </cell>
          <cell r="F799" t="str">
            <v>N-48</v>
          </cell>
          <cell r="G799" t="str">
            <v>N-48B</v>
          </cell>
          <cell r="H799" t="str">
            <v>B</v>
          </cell>
          <cell r="J799" t="str">
            <v>SW</v>
          </cell>
        </row>
        <row r="800">
          <cell r="C800" t="str">
            <v>A-409</v>
          </cell>
          <cell r="D800" t="str">
            <v>A-409-C</v>
          </cell>
          <cell r="F800" t="str">
            <v>N-48</v>
          </cell>
          <cell r="G800" t="str">
            <v>N-48C</v>
          </cell>
          <cell r="H800" t="str">
            <v>C</v>
          </cell>
          <cell r="J800" t="str">
            <v>SW</v>
          </cell>
        </row>
        <row r="801">
          <cell r="C801" t="str">
            <v>A-409</v>
          </cell>
          <cell r="D801" t="str">
            <v>A-409-D</v>
          </cell>
          <cell r="F801" t="str">
            <v>N-48</v>
          </cell>
          <cell r="G801" t="str">
            <v>N-48D</v>
          </cell>
          <cell r="H801" t="str">
            <v>D</v>
          </cell>
          <cell r="J801" t="str">
            <v>SW</v>
          </cell>
        </row>
        <row r="802">
          <cell r="B802" t="str">
            <v>A</v>
          </cell>
          <cell r="C802" t="str">
            <v>A-410</v>
          </cell>
          <cell r="D802" t="str">
            <v>A-410-A</v>
          </cell>
          <cell r="E802" t="str">
            <v>Nest</v>
          </cell>
          <cell r="F802" t="str">
            <v>N-49</v>
          </cell>
          <cell r="G802" t="str">
            <v>N-49A</v>
          </cell>
          <cell r="H802" t="str">
            <v>A</v>
          </cell>
          <cell r="I802" t="str">
            <v>Retained</v>
          </cell>
          <cell r="J802" t="str">
            <v>SW</v>
          </cell>
          <cell r="K802" t="str">
            <v>Released</v>
          </cell>
          <cell r="L802" t="str">
            <v>Frozen</v>
          </cell>
          <cell r="M802">
            <v>15.3</v>
          </cell>
          <cell r="N802">
            <v>8.5</v>
          </cell>
          <cell r="O802">
            <v>130.05000000000001</v>
          </cell>
        </row>
        <row r="803">
          <cell r="C803" t="str">
            <v>A-410</v>
          </cell>
          <cell r="D803" t="str">
            <v>A-410-B</v>
          </cell>
          <cell r="F803" t="str">
            <v>N-49</v>
          </cell>
          <cell r="G803" t="str">
            <v>N-49B</v>
          </cell>
          <cell r="H803" t="str">
            <v>B</v>
          </cell>
          <cell r="J803" t="str">
            <v>SW</v>
          </cell>
        </row>
        <row r="804">
          <cell r="C804" t="str">
            <v>A-410</v>
          </cell>
          <cell r="D804" t="str">
            <v>A-410-C</v>
          </cell>
          <cell r="F804" t="str">
            <v>N-49</v>
          </cell>
          <cell r="G804" t="str">
            <v>N-49C</v>
          </cell>
          <cell r="H804" t="str">
            <v>C</v>
          </cell>
          <cell r="J804" t="str">
            <v>SW</v>
          </cell>
        </row>
        <row r="805">
          <cell r="C805" t="str">
            <v>A-410</v>
          </cell>
          <cell r="D805" t="str">
            <v>A-410-D</v>
          </cell>
          <cell r="F805" t="str">
            <v>N-49</v>
          </cell>
          <cell r="G805" t="str">
            <v>N-49D</v>
          </cell>
          <cell r="H805" t="str">
            <v>D</v>
          </cell>
          <cell r="J805" t="str">
            <v>SW</v>
          </cell>
        </row>
        <row r="806">
          <cell r="B806" t="str">
            <v>A</v>
          </cell>
          <cell r="C806" t="str">
            <v>A-411</v>
          </cell>
          <cell r="D806" t="str">
            <v>A-411-A</v>
          </cell>
          <cell r="E806" t="str">
            <v>Nest</v>
          </cell>
          <cell r="F806" t="str">
            <v>N-50</v>
          </cell>
          <cell r="G806" t="str">
            <v>N-50A</v>
          </cell>
          <cell r="H806" t="str">
            <v>A</v>
          </cell>
          <cell r="I806" t="str">
            <v>Retained</v>
          </cell>
          <cell r="J806" t="str">
            <v>SW</v>
          </cell>
          <cell r="K806" t="str">
            <v>Released</v>
          </cell>
          <cell r="L806" t="str">
            <v>Frozen</v>
          </cell>
          <cell r="M806">
            <v>15.3</v>
          </cell>
          <cell r="N806">
            <v>8.5</v>
          </cell>
          <cell r="O806">
            <v>130.05000000000001</v>
          </cell>
        </row>
        <row r="807">
          <cell r="C807" t="str">
            <v>A-411</v>
          </cell>
          <cell r="D807" t="str">
            <v>A-411-B</v>
          </cell>
          <cell r="F807" t="str">
            <v>N-50</v>
          </cell>
          <cell r="G807" t="str">
            <v>N-50B</v>
          </cell>
          <cell r="H807" t="str">
            <v>B</v>
          </cell>
          <cell r="J807" t="str">
            <v>SW</v>
          </cell>
        </row>
        <row r="808">
          <cell r="C808" t="str">
            <v>A-411</v>
          </cell>
          <cell r="D808" t="str">
            <v>A-411-C</v>
          </cell>
          <cell r="F808" t="str">
            <v>N-50</v>
          </cell>
          <cell r="G808" t="str">
            <v>N-50C</v>
          </cell>
          <cell r="H808" t="str">
            <v>C</v>
          </cell>
          <cell r="J808" t="str">
            <v>SW</v>
          </cell>
        </row>
        <row r="809">
          <cell r="C809" t="str">
            <v>A-411</v>
          </cell>
          <cell r="D809" t="str">
            <v>A-411-D</v>
          </cell>
          <cell r="F809" t="str">
            <v>N-50</v>
          </cell>
          <cell r="G809" t="str">
            <v>N-50D</v>
          </cell>
          <cell r="H809" t="str">
            <v>D</v>
          </cell>
          <cell r="J809" t="str">
            <v>SW</v>
          </cell>
        </row>
        <row r="810">
          <cell r="B810" t="str">
            <v>A</v>
          </cell>
          <cell r="C810" t="str">
            <v>A-412</v>
          </cell>
          <cell r="D810" t="str">
            <v>A-412-A</v>
          </cell>
          <cell r="E810" t="str">
            <v>Nest</v>
          </cell>
          <cell r="F810" t="str">
            <v>N-51</v>
          </cell>
          <cell r="G810" t="str">
            <v>N-51A</v>
          </cell>
          <cell r="H810" t="str">
            <v>A</v>
          </cell>
          <cell r="I810" t="str">
            <v>Retained</v>
          </cell>
          <cell r="J810" t="str">
            <v>SW</v>
          </cell>
          <cell r="K810" t="str">
            <v>Released</v>
          </cell>
          <cell r="L810" t="str">
            <v>Frozen</v>
          </cell>
          <cell r="M810">
            <v>15.3</v>
          </cell>
          <cell r="N810">
            <v>8.5</v>
          </cell>
          <cell r="O810">
            <v>130.05000000000001</v>
          </cell>
        </row>
        <row r="811">
          <cell r="C811" t="str">
            <v>A-412</v>
          </cell>
          <cell r="D811" t="str">
            <v>A-412-B</v>
          </cell>
          <cell r="F811" t="str">
            <v>N-51</v>
          </cell>
          <cell r="G811" t="str">
            <v>N-51B</v>
          </cell>
          <cell r="H811" t="str">
            <v>B</v>
          </cell>
          <cell r="J811" t="str">
            <v>SW</v>
          </cell>
        </row>
        <row r="812">
          <cell r="C812" t="str">
            <v>A-412</v>
          </cell>
          <cell r="D812" t="str">
            <v>A-412-C</v>
          </cell>
          <cell r="F812" t="str">
            <v>N-51</v>
          </cell>
          <cell r="G812" t="str">
            <v>N-51C</v>
          </cell>
          <cell r="H812" t="str">
            <v>C</v>
          </cell>
          <cell r="J812" t="str">
            <v>SW</v>
          </cell>
        </row>
        <row r="813">
          <cell r="C813" t="str">
            <v>A-412</v>
          </cell>
          <cell r="D813" t="str">
            <v>A-412-D</v>
          </cell>
          <cell r="F813" t="str">
            <v>N-51</v>
          </cell>
          <cell r="G813" t="str">
            <v>N-51D</v>
          </cell>
          <cell r="H813" t="str">
            <v>D</v>
          </cell>
          <cell r="J813" t="str">
            <v>SW</v>
          </cell>
        </row>
        <row r="814">
          <cell r="B814" t="str">
            <v>A</v>
          </cell>
          <cell r="C814" t="str">
            <v>A-413</v>
          </cell>
          <cell r="D814" t="str">
            <v>A-413-A</v>
          </cell>
          <cell r="E814" t="str">
            <v>Nest</v>
          </cell>
          <cell r="F814" t="str">
            <v>N-52</v>
          </cell>
          <cell r="G814" t="str">
            <v>N-52A</v>
          </cell>
          <cell r="H814" t="str">
            <v>A</v>
          </cell>
          <cell r="I814" t="str">
            <v>Retained</v>
          </cell>
          <cell r="J814" t="str">
            <v>SW</v>
          </cell>
          <cell r="K814" t="str">
            <v>Released</v>
          </cell>
          <cell r="L814" t="str">
            <v>Frozen</v>
          </cell>
          <cell r="M814">
            <v>15.3</v>
          </cell>
          <cell r="N814">
            <v>8.5</v>
          </cell>
          <cell r="O814">
            <v>130.05000000000001</v>
          </cell>
        </row>
        <row r="815">
          <cell r="C815" t="str">
            <v>A-413</v>
          </cell>
          <cell r="D815" t="str">
            <v>A-413-B</v>
          </cell>
          <cell r="F815" t="str">
            <v>N-52</v>
          </cell>
          <cell r="G815" t="str">
            <v>N-52B</v>
          </cell>
          <cell r="H815" t="str">
            <v>B</v>
          </cell>
          <cell r="J815" t="str">
            <v>SW</v>
          </cell>
        </row>
        <row r="816">
          <cell r="C816" t="str">
            <v>A-413</v>
          </cell>
          <cell r="D816" t="str">
            <v>A-413-C</v>
          </cell>
          <cell r="F816" t="str">
            <v>N-52</v>
          </cell>
          <cell r="G816" t="str">
            <v>N-52C</v>
          </cell>
          <cell r="H816" t="str">
            <v>C</v>
          </cell>
          <cell r="J816" t="str">
            <v>SW</v>
          </cell>
        </row>
        <row r="817">
          <cell r="C817" t="str">
            <v>A-413</v>
          </cell>
          <cell r="D817" t="str">
            <v>A-413-D</v>
          </cell>
          <cell r="F817" t="str">
            <v>N-52</v>
          </cell>
          <cell r="G817" t="str">
            <v>N-52D</v>
          </cell>
          <cell r="H817" t="str">
            <v>D</v>
          </cell>
          <cell r="J817" t="str">
            <v>SW</v>
          </cell>
        </row>
        <row r="818">
          <cell r="B818" t="str">
            <v>A</v>
          </cell>
          <cell r="C818" t="str">
            <v>A-414</v>
          </cell>
          <cell r="D818" t="str">
            <v>A-414-A</v>
          </cell>
          <cell r="E818" t="str">
            <v>Nest</v>
          </cell>
          <cell r="F818" t="str">
            <v>N-53</v>
          </cell>
          <cell r="G818" t="str">
            <v>N-53A</v>
          </cell>
          <cell r="H818" t="str">
            <v>A</v>
          </cell>
          <cell r="I818" t="str">
            <v>Retained</v>
          </cell>
          <cell r="J818" t="str">
            <v>SW</v>
          </cell>
          <cell r="K818" t="str">
            <v>Released</v>
          </cell>
          <cell r="L818" t="str">
            <v>Frozen</v>
          </cell>
          <cell r="M818">
            <v>15.3</v>
          </cell>
          <cell r="N818">
            <v>8.5</v>
          </cell>
          <cell r="O818">
            <v>130.05000000000001</v>
          </cell>
        </row>
        <row r="819">
          <cell r="C819" t="str">
            <v>A-414</v>
          </cell>
          <cell r="D819" t="str">
            <v>A-414-B</v>
          </cell>
          <cell r="F819" t="str">
            <v>N-53</v>
          </cell>
          <cell r="G819" t="str">
            <v>N-53B</v>
          </cell>
          <cell r="H819" t="str">
            <v>B</v>
          </cell>
          <cell r="J819" t="str">
            <v>SW</v>
          </cell>
        </row>
        <row r="820">
          <cell r="C820" t="str">
            <v>A-414</v>
          </cell>
          <cell r="D820" t="str">
            <v>A-414-C</v>
          </cell>
          <cell r="F820" t="str">
            <v>N-53</v>
          </cell>
          <cell r="G820" t="str">
            <v>N-53C</v>
          </cell>
          <cell r="H820" t="str">
            <v>C</v>
          </cell>
          <cell r="J820" t="str">
            <v>SW</v>
          </cell>
        </row>
        <row r="821">
          <cell r="C821" t="str">
            <v>A-414</v>
          </cell>
          <cell r="D821" t="str">
            <v>A-414-D</v>
          </cell>
          <cell r="F821" t="str">
            <v>N-53</v>
          </cell>
          <cell r="G821" t="str">
            <v>N-53D</v>
          </cell>
          <cell r="H821" t="str">
            <v>D</v>
          </cell>
          <cell r="J821" t="str">
            <v>SW</v>
          </cell>
        </row>
        <row r="822">
          <cell r="B822" t="str">
            <v>A</v>
          </cell>
          <cell r="C822" t="str">
            <v>A-415</v>
          </cell>
          <cell r="D822" t="str">
            <v>A-415-A</v>
          </cell>
          <cell r="E822" t="str">
            <v>Nest</v>
          </cell>
          <cell r="F822" t="str">
            <v>N-54</v>
          </cell>
          <cell r="G822" t="str">
            <v>N-54A</v>
          </cell>
          <cell r="H822" t="str">
            <v>A</v>
          </cell>
          <cell r="I822" t="str">
            <v>Retained</v>
          </cell>
          <cell r="J822" t="str">
            <v>SW</v>
          </cell>
          <cell r="K822" t="str">
            <v>Released</v>
          </cell>
          <cell r="L822" t="str">
            <v>Frozen</v>
          </cell>
          <cell r="M822">
            <v>15.3</v>
          </cell>
          <cell r="N822">
            <v>8.5</v>
          </cell>
          <cell r="O822">
            <v>130.05000000000001</v>
          </cell>
        </row>
        <row r="823">
          <cell r="C823" t="str">
            <v>A-415</v>
          </cell>
          <cell r="D823" t="str">
            <v>A-415-B</v>
          </cell>
          <cell r="F823" t="str">
            <v>N-54</v>
          </cell>
          <cell r="G823" t="str">
            <v>N-54B</v>
          </cell>
          <cell r="H823" t="str">
            <v>B</v>
          </cell>
          <cell r="J823" t="str">
            <v>SW</v>
          </cell>
        </row>
        <row r="824">
          <cell r="C824" t="str">
            <v>A-415</v>
          </cell>
          <cell r="D824" t="str">
            <v>A-415-C</v>
          </cell>
          <cell r="F824" t="str">
            <v>N-54</v>
          </cell>
          <cell r="G824" t="str">
            <v>N-54C</v>
          </cell>
          <cell r="H824" t="str">
            <v>C</v>
          </cell>
          <cell r="J824" t="str">
            <v>SW</v>
          </cell>
        </row>
        <row r="825">
          <cell r="C825" t="str">
            <v>A-415</v>
          </cell>
          <cell r="D825" t="str">
            <v>A-415-D</v>
          </cell>
          <cell r="F825" t="str">
            <v>N-54</v>
          </cell>
          <cell r="G825" t="str">
            <v>N-54D</v>
          </cell>
          <cell r="H825" t="str">
            <v>D</v>
          </cell>
          <cell r="J825" t="str">
            <v>SW</v>
          </cell>
        </row>
        <row r="826">
          <cell r="B826" t="str">
            <v>A</v>
          </cell>
          <cell r="C826" t="str">
            <v>A-416</v>
          </cell>
          <cell r="D826" t="str">
            <v>A-416-A</v>
          </cell>
          <cell r="E826" t="str">
            <v>Nest</v>
          </cell>
          <cell r="F826" t="str">
            <v>N-43</v>
          </cell>
          <cell r="G826" t="str">
            <v>N-43A</v>
          </cell>
          <cell r="H826" t="str">
            <v>A</v>
          </cell>
          <cell r="I826" t="str">
            <v>Retained</v>
          </cell>
          <cell r="J826" t="str">
            <v>SW</v>
          </cell>
          <cell r="K826" t="str">
            <v>Released</v>
          </cell>
          <cell r="L826" t="str">
            <v>Frozen</v>
          </cell>
          <cell r="M826">
            <v>15.3</v>
          </cell>
          <cell r="N826">
            <v>8.5</v>
          </cell>
          <cell r="O826">
            <v>130.05000000000001</v>
          </cell>
        </row>
        <row r="827">
          <cell r="C827" t="str">
            <v>A-416</v>
          </cell>
          <cell r="D827" t="str">
            <v>A-416-B</v>
          </cell>
          <cell r="F827" t="str">
            <v>N-43</v>
          </cell>
          <cell r="G827" t="str">
            <v>N-43B</v>
          </cell>
          <cell r="H827" t="str">
            <v>B</v>
          </cell>
          <cell r="J827" t="str">
            <v>SW</v>
          </cell>
        </row>
        <row r="828">
          <cell r="C828" t="str">
            <v>A-416</v>
          </cell>
          <cell r="D828" t="str">
            <v>A-416-C</v>
          </cell>
          <cell r="F828" t="str">
            <v>N-43</v>
          </cell>
          <cell r="G828" t="str">
            <v>N-43C</v>
          </cell>
          <cell r="H828" t="str">
            <v>C</v>
          </cell>
          <cell r="J828" t="str">
            <v>SW</v>
          </cell>
        </row>
        <row r="829">
          <cell r="C829" t="str">
            <v>A-416</v>
          </cell>
          <cell r="D829" t="str">
            <v>A-416-D</v>
          </cell>
          <cell r="F829" t="str">
            <v>N-43</v>
          </cell>
          <cell r="G829" t="str">
            <v>N-43D</v>
          </cell>
          <cell r="H829" t="str">
            <v>D</v>
          </cell>
          <cell r="J829" t="str">
            <v>SW</v>
          </cell>
        </row>
        <row r="830">
          <cell r="B830" t="str">
            <v>A</v>
          </cell>
          <cell r="C830" t="str">
            <v>A-417</v>
          </cell>
          <cell r="D830" t="str">
            <v>A-417-A</v>
          </cell>
          <cell r="E830" t="str">
            <v>Nest</v>
          </cell>
          <cell r="F830" t="str">
            <v>N-42</v>
          </cell>
          <cell r="G830" t="str">
            <v>N-42A</v>
          </cell>
          <cell r="H830" t="str">
            <v>A</v>
          </cell>
          <cell r="I830" t="str">
            <v>Retained</v>
          </cell>
          <cell r="J830" t="str">
            <v>SW</v>
          </cell>
          <cell r="K830" t="str">
            <v>Released</v>
          </cell>
          <cell r="L830" t="str">
            <v>Frozen</v>
          </cell>
          <cell r="M830">
            <v>15.3</v>
          </cell>
          <cell r="N830">
            <v>8.5</v>
          </cell>
          <cell r="O830">
            <v>130.05000000000001</v>
          </cell>
        </row>
        <row r="831">
          <cell r="C831" t="str">
            <v>A-417</v>
          </cell>
          <cell r="D831" t="str">
            <v>A-417-B</v>
          </cell>
          <cell r="F831" t="str">
            <v>N-42</v>
          </cell>
          <cell r="G831" t="str">
            <v>N-42B</v>
          </cell>
          <cell r="H831" t="str">
            <v>B</v>
          </cell>
          <cell r="J831" t="str">
            <v>SW</v>
          </cell>
        </row>
        <row r="832">
          <cell r="C832" t="str">
            <v>A-417</v>
          </cell>
          <cell r="D832" t="str">
            <v>A-417-C</v>
          </cell>
          <cell r="F832" t="str">
            <v>N-42</v>
          </cell>
          <cell r="G832" t="str">
            <v>N-42C</v>
          </cell>
          <cell r="H832" t="str">
            <v>C</v>
          </cell>
          <cell r="J832" t="str">
            <v>SW</v>
          </cell>
        </row>
        <row r="833">
          <cell r="C833" t="str">
            <v>A-417</v>
          </cell>
          <cell r="D833" t="str">
            <v>A-417-D</v>
          </cell>
          <cell r="F833" t="str">
            <v>N-42</v>
          </cell>
          <cell r="G833" t="str">
            <v>N-42D</v>
          </cell>
          <cell r="H833" t="str">
            <v>D</v>
          </cell>
          <cell r="J833" t="str">
            <v>SW</v>
          </cell>
        </row>
        <row r="834">
          <cell r="B834" t="str">
            <v>A</v>
          </cell>
          <cell r="C834" t="str">
            <v>A-418</v>
          </cell>
          <cell r="D834" t="str">
            <v>A-418-A</v>
          </cell>
          <cell r="E834" t="str">
            <v>Nest</v>
          </cell>
          <cell r="F834" t="str">
            <v>N-41</v>
          </cell>
          <cell r="G834" t="str">
            <v>N-41A</v>
          </cell>
          <cell r="H834" t="str">
            <v>A</v>
          </cell>
          <cell r="I834" t="str">
            <v>Retained</v>
          </cell>
          <cell r="J834" t="str">
            <v>SW</v>
          </cell>
          <cell r="K834" t="str">
            <v>Released</v>
          </cell>
          <cell r="L834" t="str">
            <v>Frozen</v>
          </cell>
          <cell r="M834">
            <v>15.3</v>
          </cell>
          <cell r="N834">
            <v>8.5</v>
          </cell>
          <cell r="O834">
            <v>130.05000000000001</v>
          </cell>
        </row>
        <row r="835">
          <cell r="C835" t="str">
            <v>A-418</v>
          </cell>
          <cell r="D835" t="str">
            <v>A-418-B</v>
          </cell>
          <cell r="F835" t="str">
            <v>N-41</v>
          </cell>
          <cell r="G835" t="str">
            <v>N-41B</v>
          </cell>
          <cell r="H835" t="str">
            <v>B</v>
          </cell>
          <cell r="J835" t="str">
            <v>SW</v>
          </cell>
        </row>
        <row r="836">
          <cell r="C836" t="str">
            <v>A-418</v>
          </cell>
          <cell r="D836" t="str">
            <v>A-418-C</v>
          </cell>
          <cell r="F836" t="str">
            <v>N-41</v>
          </cell>
          <cell r="G836" t="str">
            <v>N-41C</v>
          </cell>
          <cell r="H836" t="str">
            <v>C</v>
          </cell>
          <cell r="J836" t="str">
            <v>SW</v>
          </cell>
        </row>
        <row r="837">
          <cell r="C837" t="str">
            <v>A-418</v>
          </cell>
          <cell r="D837" t="str">
            <v>A-418-D</v>
          </cell>
          <cell r="F837" t="str">
            <v>N-41</v>
          </cell>
          <cell r="G837" t="str">
            <v>N-41D</v>
          </cell>
          <cell r="H837" t="str">
            <v>D</v>
          </cell>
          <cell r="J837" t="str">
            <v>SW</v>
          </cell>
        </row>
        <row r="838">
          <cell r="B838" t="str">
            <v>A</v>
          </cell>
          <cell r="C838" t="str">
            <v>A-419</v>
          </cell>
          <cell r="D838" t="str">
            <v>A-419-A</v>
          </cell>
          <cell r="E838" t="str">
            <v>Nest</v>
          </cell>
          <cell r="F838" t="str">
            <v>N-40</v>
          </cell>
          <cell r="G838" t="str">
            <v>N-40A</v>
          </cell>
          <cell r="H838" t="str">
            <v>A</v>
          </cell>
          <cell r="I838" t="str">
            <v>Retained</v>
          </cell>
          <cell r="J838" t="str">
            <v>SW</v>
          </cell>
          <cell r="K838" t="str">
            <v>Released</v>
          </cell>
          <cell r="L838" t="str">
            <v>Frozen</v>
          </cell>
          <cell r="M838">
            <v>15.3</v>
          </cell>
          <cell r="N838">
            <v>8.5</v>
          </cell>
          <cell r="O838">
            <v>130.05000000000001</v>
          </cell>
        </row>
        <row r="839">
          <cell r="C839" t="str">
            <v>A-419</v>
          </cell>
          <cell r="D839" t="str">
            <v>A-419-B</v>
          </cell>
          <cell r="F839" t="str">
            <v>N-40</v>
          </cell>
          <cell r="G839" t="str">
            <v>N-40B</v>
          </cell>
          <cell r="H839" t="str">
            <v>B</v>
          </cell>
          <cell r="J839" t="str">
            <v>SW</v>
          </cell>
        </row>
        <row r="840">
          <cell r="C840" t="str">
            <v>A-419</v>
          </cell>
          <cell r="D840" t="str">
            <v>A-419-C</v>
          </cell>
          <cell r="F840" t="str">
            <v>N-40</v>
          </cell>
          <cell r="G840" t="str">
            <v>N-40C</v>
          </cell>
          <cell r="H840" t="str">
            <v>C</v>
          </cell>
          <cell r="J840" t="str">
            <v>SW</v>
          </cell>
        </row>
        <row r="841">
          <cell r="C841" t="str">
            <v>A-419</v>
          </cell>
          <cell r="D841" t="str">
            <v>A-419-D</v>
          </cell>
          <cell r="F841" t="str">
            <v>N-40</v>
          </cell>
          <cell r="G841" t="str">
            <v>N-40D</v>
          </cell>
          <cell r="H841" t="str">
            <v>D</v>
          </cell>
          <cell r="J841" t="str">
            <v>SW</v>
          </cell>
        </row>
        <row r="842">
          <cell r="B842" t="str">
            <v>A1</v>
          </cell>
          <cell r="C842" t="str">
            <v>A1-1</v>
          </cell>
          <cell r="D842" t="str">
            <v>A1-1-A</v>
          </cell>
          <cell r="E842" t="str">
            <v>Nest</v>
          </cell>
          <cell r="F842" t="str">
            <v>N-55</v>
          </cell>
          <cell r="G842" t="str">
            <v>N-55A</v>
          </cell>
          <cell r="H842" t="str">
            <v>A</v>
          </cell>
          <cell r="I842" t="str">
            <v>Retained</v>
          </cell>
          <cell r="J842" t="str">
            <v>SW</v>
          </cell>
          <cell r="K842" t="str">
            <v>Released</v>
          </cell>
          <cell r="L842" t="str">
            <v>Frozen</v>
          </cell>
          <cell r="M842">
            <v>15.3</v>
          </cell>
          <cell r="N842">
            <v>7.92</v>
          </cell>
          <cell r="O842">
            <v>121.176</v>
          </cell>
        </row>
        <row r="843">
          <cell r="C843" t="str">
            <v>A1-1</v>
          </cell>
          <cell r="D843" t="str">
            <v>A1-1-B</v>
          </cell>
          <cell r="F843" t="str">
            <v>N-55</v>
          </cell>
          <cell r="G843" t="str">
            <v>N-55B</v>
          </cell>
          <cell r="H843" t="str">
            <v>B</v>
          </cell>
          <cell r="J843" t="str">
            <v>SW</v>
          </cell>
        </row>
        <row r="844">
          <cell r="C844" t="str">
            <v>A1-1</v>
          </cell>
          <cell r="D844" t="str">
            <v>A1-1-C</v>
          </cell>
          <cell r="F844" t="str">
            <v>N-55</v>
          </cell>
          <cell r="G844" t="str">
            <v>N-55C</v>
          </cell>
          <cell r="H844" t="str">
            <v>C</v>
          </cell>
          <cell r="J844" t="str">
            <v>SW</v>
          </cell>
        </row>
        <row r="845">
          <cell r="C845" t="str">
            <v>A1-1</v>
          </cell>
          <cell r="D845" t="str">
            <v>A1-1-D</v>
          </cell>
          <cell r="F845" t="str">
            <v>N-55</v>
          </cell>
          <cell r="G845" t="str">
            <v>N-55D</v>
          </cell>
          <cell r="H845" t="str">
            <v>D</v>
          </cell>
          <cell r="J845" t="str">
            <v>SW</v>
          </cell>
        </row>
        <row r="846">
          <cell r="B846" t="str">
            <v>A1</v>
          </cell>
          <cell r="C846" t="str">
            <v>A1-2</v>
          </cell>
          <cell r="D846" t="str">
            <v>A1-2-A</v>
          </cell>
          <cell r="E846" t="str">
            <v>Nest</v>
          </cell>
          <cell r="F846" t="str">
            <v>N-68</v>
          </cell>
          <cell r="G846" t="str">
            <v>N-68A</v>
          </cell>
          <cell r="H846" t="str">
            <v>A</v>
          </cell>
          <cell r="I846" t="str">
            <v>Retained</v>
          </cell>
          <cell r="J846" t="str">
            <v>SW</v>
          </cell>
          <cell r="K846" t="str">
            <v>Released</v>
          </cell>
          <cell r="L846" t="str">
            <v>Frozen</v>
          </cell>
          <cell r="M846">
            <v>15.3</v>
          </cell>
          <cell r="N846">
            <v>7.92</v>
          </cell>
          <cell r="O846">
            <v>121.176</v>
          </cell>
        </row>
        <row r="847">
          <cell r="C847" t="str">
            <v>A1-2</v>
          </cell>
          <cell r="D847" t="str">
            <v>A1-2-B</v>
          </cell>
          <cell r="F847" t="str">
            <v>N-68</v>
          </cell>
          <cell r="G847" t="str">
            <v>N-68B</v>
          </cell>
          <cell r="H847" t="str">
            <v>B</v>
          </cell>
          <cell r="J847" t="str">
            <v>SW</v>
          </cell>
        </row>
        <row r="848">
          <cell r="C848" t="str">
            <v>A1-2</v>
          </cell>
          <cell r="D848" t="str">
            <v>A1-2-C</v>
          </cell>
          <cell r="F848" t="str">
            <v>N-68</v>
          </cell>
          <cell r="G848" t="str">
            <v>N-68C</v>
          </cell>
          <cell r="H848" t="str">
            <v>C</v>
          </cell>
          <cell r="J848" t="str">
            <v>SW</v>
          </cell>
        </row>
        <row r="849">
          <cell r="C849" t="str">
            <v>A1-2</v>
          </cell>
          <cell r="D849" t="str">
            <v>A1-2-D</v>
          </cell>
          <cell r="F849" t="str">
            <v>N-68</v>
          </cell>
          <cell r="G849" t="str">
            <v>N-68D</v>
          </cell>
          <cell r="H849" t="str">
            <v>D</v>
          </cell>
          <cell r="J849" t="str">
            <v>SW</v>
          </cell>
        </row>
        <row r="850">
          <cell r="B850" t="str">
            <v>A1</v>
          </cell>
          <cell r="C850" t="str">
            <v>A1-3</v>
          </cell>
          <cell r="D850" t="str">
            <v>A1-3-A</v>
          </cell>
          <cell r="E850" t="str">
            <v>Nest</v>
          </cell>
          <cell r="F850" t="str">
            <v>N-81</v>
          </cell>
          <cell r="G850" t="str">
            <v>N-81A</v>
          </cell>
          <cell r="H850" t="str">
            <v>A</v>
          </cell>
          <cell r="I850" t="str">
            <v>Retained</v>
          </cell>
          <cell r="J850" t="str">
            <v>SW</v>
          </cell>
          <cell r="K850" t="str">
            <v>Released</v>
          </cell>
          <cell r="L850" t="str">
            <v>Frozen</v>
          </cell>
          <cell r="M850">
            <v>15.3</v>
          </cell>
          <cell r="N850">
            <v>7.92</v>
          </cell>
          <cell r="O850">
            <v>121.176</v>
          </cell>
        </row>
        <row r="851">
          <cell r="C851" t="str">
            <v>A1-3</v>
          </cell>
          <cell r="D851" t="str">
            <v>A1-3-B</v>
          </cell>
          <cell r="F851" t="str">
            <v>N-81</v>
          </cell>
          <cell r="G851" t="str">
            <v>N-81B</v>
          </cell>
          <cell r="H851" t="str">
            <v>B</v>
          </cell>
          <cell r="J851" t="str">
            <v>SW</v>
          </cell>
        </row>
        <row r="852">
          <cell r="C852" t="str">
            <v>A1-3</v>
          </cell>
          <cell r="D852" t="str">
            <v>A1-3-C</v>
          </cell>
          <cell r="F852" t="str">
            <v>N-81</v>
          </cell>
          <cell r="G852" t="str">
            <v>N-81C</v>
          </cell>
          <cell r="H852" t="str">
            <v>C</v>
          </cell>
          <cell r="J852" t="str">
            <v>SW</v>
          </cell>
        </row>
        <row r="853">
          <cell r="C853" t="str">
            <v>A1-3</v>
          </cell>
          <cell r="D853" t="str">
            <v>A1-3-D</v>
          </cell>
          <cell r="F853" t="str">
            <v>N-81</v>
          </cell>
          <cell r="G853" t="str">
            <v>N-81D</v>
          </cell>
          <cell r="H853" t="str">
            <v>D</v>
          </cell>
          <cell r="J853" t="str">
            <v>SW</v>
          </cell>
        </row>
        <row r="854">
          <cell r="B854" t="str">
            <v>A2</v>
          </cell>
          <cell r="C854" t="str">
            <v>A2-1</v>
          </cell>
          <cell r="D854" t="str">
            <v>A2-1-A</v>
          </cell>
          <cell r="E854" t="str">
            <v>Nest</v>
          </cell>
          <cell r="F854" t="str">
            <v>N-94</v>
          </cell>
          <cell r="G854" t="str">
            <v>N-94A</v>
          </cell>
          <cell r="H854" t="str">
            <v>A</v>
          </cell>
          <cell r="I854" t="str">
            <v>Retained</v>
          </cell>
          <cell r="J854" t="str">
            <v>SW</v>
          </cell>
          <cell r="K854" t="str">
            <v>Released</v>
          </cell>
          <cell r="L854" t="str">
            <v>Frozen</v>
          </cell>
          <cell r="M854">
            <v>15.3</v>
          </cell>
          <cell r="N854">
            <v>7.32</v>
          </cell>
          <cell r="O854">
            <v>111.99600000000001</v>
          </cell>
        </row>
        <row r="855">
          <cell r="C855" t="str">
            <v>A2-1</v>
          </cell>
          <cell r="D855" t="str">
            <v>A2-1-B</v>
          </cell>
          <cell r="F855" t="str">
            <v>N-94</v>
          </cell>
          <cell r="G855" t="str">
            <v>N-94B</v>
          </cell>
          <cell r="H855" t="str">
            <v>B</v>
          </cell>
          <cell r="J855" t="str">
            <v>SW</v>
          </cell>
        </row>
        <row r="856">
          <cell r="C856" t="str">
            <v>A2-1</v>
          </cell>
          <cell r="D856" t="str">
            <v>A2-1-C</v>
          </cell>
          <cell r="F856" t="str">
            <v>N-94</v>
          </cell>
          <cell r="G856" t="str">
            <v>N-94C</v>
          </cell>
          <cell r="H856" t="str">
            <v>C</v>
          </cell>
          <cell r="J856" t="str">
            <v>SW</v>
          </cell>
        </row>
        <row r="857">
          <cell r="C857" t="str">
            <v>A2-1</v>
          </cell>
          <cell r="D857" t="str">
            <v>A2-1-D</v>
          </cell>
          <cell r="F857" t="str">
            <v>N-94</v>
          </cell>
          <cell r="G857" t="str">
            <v>N-94D</v>
          </cell>
          <cell r="H857" t="str">
            <v>D</v>
          </cell>
          <cell r="J857" t="str">
            <v>SW</v>
          </cell>
        </row>
        <row r="858">
          <cell r="B858" t="str">
            <v>A2</v>
          </cell>
          <cell r="C858" t="str">
            <v>A2-2</v>
          </cell>
          <cell r="D858" t="str">
            <v>A2-2-A</v>
          </cell>
          <cell r="E858" t="str">
            <v>Nest</v>
          </cell>
          <cell r="F858" t="str">
            <v>N-107</v>
          </cell>
          <cell r="G858" t="str">
            <v>N-107A</v>
          </cell>
          <cell r="H858" t="str">
            <v>A</v>
          </cell>
          <cell r="I858" t="str">
            <v>Retained</v>
          </cell>
          <cell r="J858" t="str">
            <v>SW</v>
          </cell>
          <cell r="K858" t="str">
            <v>Released</v>
          </cell>
          <cell r="L858" t="str">
            <v>Frozen</v>
          </cell>
          <cell r="M858">
            <v>15.3</v>
          </cell>
          <cell r="N858">
            <v>7.32</v>
          </cell>
          <cell r="O858">
            <v>111.99600000000001</v>
          </cell>
        </row>
        <row r="859">
          <cell r="C859" t="str">
            <v>A2-2</v>
          </cell>
          <cell r="D859" t="str">
            <v>A2-2-B</v>
          </cell>
          <cell r="F859" t="str">
            <v>N-107</v>
          </cell>
          <cell r="G859" t="str">
            <v>N-107B</v>
          </cell>
          <cell r="H859" t="str">
            <v>B</v>
          </cell>
          <cell r="J859" t="str">
            <v>SW</v>
          </cell>
        </row>
        <row r="860">
          <cell r="C860" t="str">
            <v>A2-2</v>
          </cell>
          <cell r="D860" t="str">
            <v>A2-2-C</v>
          </cell>
          <cell r="F860" t="str">
            <v>N-107</v>
          </cell>
          <cell r="G860" t="str">
            <v>N-107C</v>
          </cell>
          <cell r="H860" t="str">
            <v>C</v>
          </cell>
          <cell r="J860" t="str">
            <v>SW</v>
          </cell>
        </row>
        <row r="861">
          <cell r="C861" t="str">
            <v>A2-2</v>
          </cell>
          <cell r="D861" t="str">
            <v>A2-2-D</v>
          </cell>
          <cell r="F861" t="str">
            <v>N-107</v>
          </cell>
          <cell r="G861" t="str">
            <v>N-107D</v>
          </cell>
          <cell r="H861" t="str">
            <v>D</v>
          </cell>
          <cell r="J861" t="str">
            <v>SW</v>
          </cell>
        </row>
        <row r="862">
          <cell r="B862" t="str">
            <v>A4</v>
          </cell>
          <cell r="C862" t="str">
            <v>A4-1</v>
          </cell>
          <cell r="D862" t="str">
            <v>A4-1-A</v>
          </cell>
          <cell r="E862" t="str">
            <v>Jade</v>
          </cell>
          <cell r="F862" t="str">
            <v>J-56</v>
          </cell>
          <cell r="G862" t="str">
            <v>J-56A</v>
          </cell>
          <cell r="H862" t="str">
            <v>A</v>
          </cell>
          <cell r="I862" t="str">
            <v>Retained</v>
          </cell>
          <cell r="J862" t="str">
            <v>SW</v>
          </cell>
          <cell r="K862" t="str">
            <v>Frozen</v>
          </cell>
          <cell r="L862" t="str">
            <v>Released</v>
          </cell>
          <cell r="M862">
            <v>12.07</v>
          </cell>
          <cell r="N862">
            <v>8.3800000000000008</v>
          </cell>
          <cell r="O862">
            <v>101.14660000000001</v>
          </cell>
        </row>
        <row r="863">
          <cell r="C863" t="str">
            <v>A4-1</v>
          </cell>
          <cell r="D863" t="str">
            <v>A4-1-B</v>
          </cell>
          <cell r="F863" t="str">
            <v>J-56</v>
          </cell>
          <cell r="G863" t="str">
            <v>J-56B</v>
          </cell>
          <cell r="H863" t="str">
            <v>B</v>
          </cell>
          <cell r="J863" t="str">
            <v>SW</v>
          </cell>
        </row>
        <row r="864">
          <cell r="C864" t="str">
            <v>A4-1</v>
          </cell>
          <cell r="D864" t="str">
            <v>A4-1-C</v>
          </cell>
          <cell r="F864" t="str">
            <v>J-56</v>
          </cell>
          <cell r="G864" t="str">
            <v>J-56C</v>
          </cell>
          <cell r="H864" t="str">
            <v>C</v>
          </cell>
          <cell r="J864" t="str">
            <v>SW</v>
          </cell>
        </row>
        <row r="865">
          <cell r="C865" t="str">
            <v>A4-1</v>
          </cell>
          <cell r="D865" t="str">
            <v>A4-1-D</v>
          </cell>
          <cell r="F865" t="str">
            <v>J-56</v>
          </cell>
          <cell r="G865" t="str">
            <v>J-56D</v>
          </cell>
          <cell r="H865" t="str">
            <v>D</v>
          </cell>
          <cell r="J865" t="str">
            <v>SW</v>
          </cell>
        </row>
        <row r="866">
          <cell r="B866" t="str">
            <v>A4</v>
          </cell>
          <cell r="C866" t="str">
            <v>A4-2</v>
          </cell>
          <cell r="D866" t="str">
            <v>A4-2-A</v>
          </cell>
          <cell r="E866" t="str">
            <v>Jade</v>
          </cell>
          <cell r="F866" t="str">
            <v>J-57</v>
          </cell>
          <cell r="G866" t="str">
            <v>J-57A</v>
          </cell>
          <cell r="H866" t="str">
            <v>A</v>
          </cell>
          <cell r="I866" t="str">
            <v>Retained</v>
          </cell>
          <cell r="J866" t="str">
            <v>SW</v>
          </cell>
          <cell r="K866" t="str">
            <v>Frozen</v>
          </cell>
          <cell r="L866" t="str">
            <v>Released</v>
          </cell>
          <cell r="M866">
            <v>12.07</v>
          </cell>
          <cell r="N866">
            <v>8.3800000000000008</v>
          </cell>
          <cell r="O866">
            <v>101.14660000000001</v>
          </cell>
        </row>
        <row r="867">
          <cell r="C867" t="str">
            <v>A4-2</v>
          </cell>
          <cell r="D867" t="str">
            <v>A4-2-B</v>
          </cell>
          <cell r="F867" t="str">
            <v>J-57</v>
          </cell>
          <cell r="G867" t="str">
            <v>J-57B</v>
          </cell>
          <cell r="H867" t="str">
            <v>B</v>
          </cell>
          <cell r="J867" t="str">
            <v>SW</v>
          </cell>
        </row>
        <row r="868">
          <cell r="C868" t="str">
            <v>A4-2</v>
          </cell>
          <cell r="D868" t="str">
            <v>A4-2-C</v>
          </cell>
          <cell r="F868" t="str">
            <v>J-57</v>
          </cell>
          <cell r="G868" t="str">
            <v>J-57C</v>
          </cell>
          <cell r="H868" t="str">
            <v>C</v>
          </cell>
          <cell r="J868" t="str">
            <v>SW</v>
          </cell>
        </row>
        <row r="869">
          <cell r="C869" t="str">
            <v>A4-2</v>
          </cell>
          <cell r="D869" t="str">
            <v>A4-2-D</v>
          </cell>
          <cell r="F869" t="str">
            <v>J-57</v>
          </cell>
          <cell r="G869" t="str">
            <v>J-57D</v>
          </cell>
          <cell r="H869" t="str">
            <v>D</v>
          </cell>
          <cell r="J869" t="str">
            <v>SW</v>
          </cell>
        </row>
        <row r="870">
          <cell r="B870" t="str">
            <v>A4</v>
          </cell>
          <cell r="C870" t="str">
            <v>A4-3</v>
          </cell>
          <cell r="D870" t="str">
            <v>A4-3-A</v>
          </cell>
          <cell r="E870" t="str">
            <v>Jade</v>
          </cell>
          <cell r="F870" t="str">
            <v>J-58</v>
          </cell>
          <cell r="G870" t="str">
            <v>J-58A</v>
          </cell>
          <cell r="H870" t="str">
            <v>A</v>
          </cell>
          <cell r="I870" t="str">
            <v>Retained</v>
          </cell>
          <cell r="J870" t="str">
            <v>SW</v>
          </cell>
          <cell r="K870" t="str">
            <v>Frozen</v>
          </cell>
          <cell r="L870" t="str">
            <v>Released</v>
          </cell>
          <cell r="M870">
            <v>12.07</v>
          </cell>
          <cell r="N870">
            <v>8.3800000000000008</v>
          </cell>
          <cell r="O870">
            <v>101.14660000000001</v>
          </cell>
        </row>
        <row r="871">
          <cell r="C871" t="str">
            <v>A4-3</v>
          </cell>
          <cell r="D871" t="str">
            <v>A4-3-B</v>
          </cell>
          <cell r="F871" t="str">
            <v>J-58</v>
          </cell>
          <cell r="G871" t="str">
            <v>J-58B</v>
          </cell>
          <cell r="H871" t="str">
            <v>B</v>
          </cell>
          <cell r="J871" t="str">
            <v>SW</v>
          </cell>
        </row>
        <row r="872">
          <cell r="C872" t="str">
            <v>A4-3</v>
          </cell>
          <cell r="D872" t="str">
            <v>A4-3-C</v>
          </cell>
          <cell r="F872" t="str">
            <v>J-58</v>
          </cell>
          <cell r="G872" t="str">
            <v>J-58C</v>
          </cell>
          <cell r="H872" t="str">
            <v>C</v>
          </cell>
          <cell r="J872" t="str">
            <v>SW</v>
          </cell>
        </row>
        <row r="873">
          <cell r="C873" t="str">
            <v>A4-3</v>
          </cell>
          <cell r="D873" t="str">
            <v>A4-3-D</v>
          </cell>
          <cell r="F873" t="str">
            <v>J-58</v>
          </cell>
          <cell r="G873" t="str">
            <v>J-58D</v>
          </cell>
          <cell r="H873" t="str">
            <v>D</v>
          </cell>
          <cell r="J873" t="str">
            <v>SW</v>
          </cell>
        </row>
        <row r="874">
          <cell r="B874" t="str">
            <v>A4</v>
          </cell>
          <cell r="C874" t="str">
            <v>A4-4</v>
          </cell>
          <cell r="D874" t="str">
            <v>A4-4-A</v>
          </cell>
          <cell r="E874" t="str">
            <v>Jade</v>
          </cell>
          <cell r="F874" t="str">
            <v>J-59</v>
          </cell>
          <cell r="G874" t="str">
            <v>J-59A</v>
          </cell>
          <cell r="H874" t="str">
            <v>A</v>
          </cell>
          <cell r="I874" t="str">
            <v>Retained</v>
          </cell>
          <cell r="J874" t="str">
            <v>SW</v>
          </cell>
          <cell r="K874" t="str">
            <v>Frozen</v>
          </cell>
          <cell r="L874" t="str">
            <v>Released</v>
          </cell>
          <cell r="M874">
            <v>12.07</v>
          </cell>
          <cell r="N874">
            <v>8.3800000000000008</v>
          </cell>
          <cell r="O874">
            <v>101.14660000000001</v>
          </cell>
        </row>
        <row r="875">
          <cell r="C875" t="str">
            <v>A4-4</v>
          </cell>
          <cell r="D875" t="str">
            <v>A4-4-B</v>
          </cell>
          <cell r="F875" t="str">
            <v>J-59</v>
          </cell>
          <cell r="G875" t="str">
            <v>J-59B</v>
          </cell>
          <cell r="H875" t="str">
            <v>B</v>
          </cell>
          <cell r="J875" t="str">
            <v>SW</v>
          </cell>
        </row>
        <row r="876">
          <cell r="C876" t="str">
            <v>A4-4</v>
          </cell>
          <cell r="D876" t="str">
            <v>A4-4-C</v>
          </cell>
          <cell r="F876" t="str">
            <v>J-59</v>
          </cell>
          <cell r="G876" t="str">
            <v>J-59C</v>
          </cell>
          <cell r="H876" t="str">
            <v>C</v>
          </cell>
          <cell r="J876" t="str">
            <v>SW</v>
          </cell>
        </row>
        <row r="877">
          <cell r="C877" t="str">
            <v>A4-4</v>
          </cell>
          <cell r="D877" t="str">
            <v>A4-4-D</v>
          </cell>
          <cell r="F877" t="str">
            <v>J-59</v>
          </cell>
          <cell r="G877" t="str">
            <v>J-59D</v>
          </cell>
          <cell r="H877" t="str">
            <v>D</v>
          </cell>
          <cell r="J877" t="str">
            <v>SW</v>
          </cell>
        </row>
        <row r="878">
          <cell r="B878" t="str">
            <v>A4</v>
          </cell>
          <cell r="C878" t="str">
            <v>A4-5</v>
          </cell>
          <cell r="D878" t="str">
            <v>A4-5-A</v>
          </cell>
          <cell r="E878" t="str">
            <v>Jade</v>
          </cell>
          <cell r="F878" t="str">
            <v>J-60</v>
          </cell>
          <cell r="G878" t="str">
            <v>J-60A</v>
          </cell>
          <cell r="H878" t="str">
            <v>A</v>
          </cell>
          <cell r="I878" t="str">
            <v>Retained</v>
          </cell>
          <cell r="J878" t="str">
            <v>SW</v>
          </cell>
          <cell r="K878" t="str">
            <v>Frozen</v>
          </cell>
          <cell r="L878" t="str">
            <v>Released</v>
          </cell>
          <cell r="M878">
            <v>12.07</v>
          </cell>
          <cell r="N878">
            <v>8.3800000000000008</v>
          </cell>
          <cell r="O878">
            <v>101.14660000000001</v>
          </cell>
        </row>
        <row r="879">
          <cell r="C879" t="str">
            <v>A4-5</v>
          </cell>
          <cell r="D879" t="str">
            <v>A4-5-B</v>
          </cell>
          <cell r="F879" t="str">
            <v>J-60</v>
          </cell>
          <cell r="G879" t="str">
            <v>J-60B</v>
          </cell>
          <cell r="H879" t="str">
            <v>B</v>
          </cell>
          <cell r="J879" t="str">
            <v>SW</v>
          </cell>
        </row>
        <row r="880">
          <cell r="C880" t="str">
            <v>A4-5</v>
          </cell>
          <cell r="D880" t="str">
            <v>A4-5-C</v>
          </cell>
          <cell r="F880" t="str">
            <v>J-60</v>
          </cell>
          <cell r="G880" t="str">
            <v>J-60C</v>
          </cell>
          <cell r="H880" t="str">
            <v>C</v>
          </cell>
          <cell r="J880" t="str">
            <v>SW</v>
          </cell>
        </row>
        <row r="881">
          <cell r="C881" t="str">
            <v>A4-5</v>
          </cell>
          <cell r="D881" t="str">
            <v>A4-5-D</v>
          </cell>
          <cell r="F881" t="str">
            <v>J-60</v>
          </cell>
          <cell r="G881" t="str">
            <v>J-60D</v>
          </cell>
          <cell r="H881" t="str">
            <v>D</v>
          </cell>
          <cell r="J881" t="str">
            <v>SW</v>
          </cell>
        </row>
        <row r="882">
          <cell r="B882" t="str">
            <v>A4</v>
          </cell>
          <cell r="C882" t="str">
            <v>A4-6</v>
          </cell>
          <cell r="D882" t="str">
            <v>A4-6-A</v>
          </cell>
          <cell r="E882" t="str">
            <v>Jade</v>
          </cell>
          <cell r="F882" t="str">
            <v>J-61</v>
          </cell>
          <cell r="G882" t="str">
            <v>J-61A</v>
          </cell>
          <cell r="H882" t="str">
            <v>A</v>
          </cell>
          <cell r="I882" t="str">
            <v>Retained</v>
          </cell>
          <cell r="J882" t="str">
            <v>SW</v>
          </cell>
          <cell r="K882" t="str">
            <v>Frozen</v>
          </cell>
          <cell r="L882" t="str">
            <v>Released</v>
          </cell>
          <cell r="M882">
            <v>12.07</v>
          </cell>
          <cell r="N882">
            <v>8.3800000000000008</v>
          </cell>
          <cell r="O882">
            <v>101.14660000000001</v>
          </cell>
        </row>
        <row r="883">
          <cell r="C883" t="str">
            <v>A4-6</v>
          </cell>
          <cell r="D883" t="str">
            <v>A4-6-B</v>
          </cell>
          <cell r="F883" t="str">
            <v>J-61</v>
          </cell>
          <cell r="G883" t="str">
            <v>J-61B</v>
          </cell>
          <cell r="H883" t="str">
            <v>B</v>
          </cell>
          <cell r="J883" t="str">
            <v>SW</v>
          </cell>
        </row>
        <row r="884">
          <cell r="C884" t="str">
            <v>A4-6</v>
          </cell>
          <cell r="D884" t="str">
            <v>A4-6-C</v>
          </cell>
          <cell r="F884" t="str">
            <v>J-61</v>
          </cell>
          <cell r="G884" t="str">
            <v>J-61C</v>
          </cell>
          <cell r="H884" t="str">
            <v>C</v>
          </cell>
          <cell r="J884" t="str">
            <v>SW</v>
          </cell>
        </row>
        <row r="885">
          <cell r="C885" t="str">
            <v>A4-6</v>
          </cell>
          <cell r="D885" t="str">
            <v>A4-6-D</v>
          </cell>
          <cell r="F885" t="str">
            <v>J-61</v>
          </cell>
          <cell r="G885" t="str">
            <v>J-61D</v>
          </cell>
          <cell r="H885" t="str">
            <v>D</v>
          </cell>
          <cell r="J885" t="str">
            <v>SW</v>
          </cell>
        </row>
        <row r="886">
          <cell r="B886" t="str">
            <v>A4</v>
          </cell>
          <cell r="C886" t="str">
            <v>A4-7</v>
          </cell>
          <cell r="D886" t="str">
            <v>A4-7-A</v>
          </cell>
          <cell r="E886" t="str">
            <v>Jade</v>
          </cell>
          <cell r="F886" t="str">
            <v>J-62</v>
          </cell>
          <cell r="G886" t="str">
            <v>J-62A</v>
          </cell>
          <cell r="H886" t="str">
            <v>A</v>
          </cell>
          <cell r="I886" t="str">
            <v>Retained</v>
          </cell>
          <cell r="J886" t="str">
            <v>SW</v>
          </cell>
          <cell r="K886" t="str">
            <v>Frozen</v>
          </cell>
          <cell r="L886" t="str">
            <v>Released</v>
          </cell>
          <cell r="M886">
            <v>12.07</v>
          </cell>
          <cell r="N886">
            <v>8.3800000000000008</v>
          </cell>
          <cell r="O886">
            <v>101.14660000000001</v>
          </cell>
        </row>
        <row r="887">
          <cell r="C887" t="str">
            <v>A4-7</v>
          </cell>
          <cell r="D887" t="str">
            <v>A4-7-B</v>
          </cell>
          <cell r="F887" t="str">
            <v>J-62</v>
          </cell>
          <cell r="G887" t="str">
            <v>J-62B</v>
          </cell>
          <cell r="H887" t="str">
            <v>B</v>
          </cell>
          <cell r="J887" t="str">
            <v>SW</v>
          </cell>
        </row>
        <row r="888">
          <cell r="C888" t="str">
            <v>A4-7</v>
          </cell>
          <cell r="D888" t="str">
            <v>A4-7-C</v>
          </cell>
          <cell r="F888" t="str">
            <v>J-62</v>
          </cell>
          <cell r="G888" t="str">
            <v>J-62C</v>
          </cell>
          <cell r="H888" t="str">
            <v>C</v>
          </cell>
          <cell r="J888" t="str">
            <v>SW</v>
          </cell>
        </row>
        <row r="889">
          <cell r="C889" t="str">
            <v>A4-7</v>
          </cell>
          <cell r="D889" t="str">
            <v>A4-7-D</v>
          </cell>
          <cell r="F889" t="str">
            <v>J-62</v>
          </cell>
          <cell r="G889" t="str">
            <v>J-62D</v>
          </cell>
          <cell r="H889" t="str">
            <v>D</v>
          </cell>
          <cell r="J889" t="str">
            <v>SW</v>
          </cell>
        </row>
        <row r="890">
          <cell r="B890" t="str">
            <v>A4</v>
          </cell>
          <cell r="C890" t="str">
            <v>A4-8</v>
          </cell>
          <cell r="D890" t="str">
            <v>A4-8-A</v>
          </cell>
          <cell r="E890" t="str">
            <v>Jade</v>
          </cell>
          <cell r="F890" t="str">
            <v>J-63</v>
          </cell>
          <cell r="G890" t="str">
            <v>J-63A</v>
          </cell>
          <cell r="H890" t="str">
            <v>A</v>
          </cell>
          <cell r="I890" t="str">
            <v>Retained</v>
          </cell>
          <cell r="J890" t="str">
            <v>SW</v>
          </cell>
          <cell r="K890" t="str">
            <v>Frozen</v>
          </cell>
          <cell r="L890" t="str">
            <v>Released</v>
          </cell>
          <cell r="M890">
            <v>12.07</v>
          </cell>
          <cell r="N890">
            <v>8.3800000000000008</v>
          </cell>
          <cell r="O890">
            <v>101.14660000000001</v>
          </cell>
        </row>
        <row r="891">
          <cell r="C891" t="str">
            <v>A4-8</v>
          </cell>
          <cell r="D891" t="str">
            <v>A4-8-B</v>
          </cell>
          <cell r="F891" t="str">
            <v>J-63</v>
          </cell>
          <cell r="G891" t="str">
            <v>J-63B</v>
          </cell>
          <cell r="H891" t="str">
            <v>B</v>
          </cell>
          <cell r="J891" t="str">
            <v>SW</v>
          </cell>
        </row>
        <row r="892">
          <cell r="C892" t="str">
            <v>A4-8</v>
          </cell>
          <cell r="D892" t="str">
            <v>A4-8-C</v>
          </cell>
          <cell r="F892" t="str">
            <v>J-63</v>
          </cell>
          <cell r="G892" t="str">
            <v>J-63C</v>
          </cell>
          <cell r="H892" t="str">
            <v>C</v>
          </cell>
          <cell r="J892" t="str">
            <v>SW</v>
          </cell>
        </row>
        <row r="893">
          <cell r="C893" t="str">
            <v>A4-8</v>
          </cell>
          <cell r="D893" t="str">
            <v>A4-8-D</v>
          </cell>
          <cell r="F893" t="str">
            <v>J-63</v>
          </cell>
          <cell r="G893" t="str">
            <v>J-63D</v>
          </cell>
          <cell r="H893" t="str">
            <v>D</v>
          </cell>
          <cell r="J893" t="str">
            <v>SW</v>
          </cell>
        </row>
        <row r="894">
          <cell r="B894" t="str">
            <v>A4</v>
          </cell>
          <cell r="C894" t="str">
            <v>A4-9</v>
          </cell>
          <cell r="D894" t="str">
            <v>A4-9-A</v>
          </cell>
          <cell r="E894" t="str">
            <v>Jade</v>
          </cell>
          <cell r="F894" t="str">
            <v>J-82</v>
          </cell>
          <cell r="G894" t="str">
            <v>J-82A</v>
          </cell>
          <cell r="H894" t="str">
            <v>A</v>
          </cell>
          <cell r="I894" t="str">
            <v>Retained</v>
          </cell>
          <cell r="J894" t="str">
            <v>SW</v>
          </cell>
          <cell r="K894" t="str">
            <v>Frozen</v>
          </cell>
          <cell r="L894" t="str">
            <v>Released</v>
          </cell>
          <cell r="M894">
            <v>12.07</v>
          </cell>
          <cell r="N894">
            <v>8.3800000000000008</v>
          </cell>
          <cell r="O894">
            <v>101.14660000000001</v>
          </cell>
        </row>
        <row r="895">
          <cell r="C895" t="str">
            <v>A4-9</v>
          </cell>
          <cell r="D895" t="str">
            <v>A4-9-B</v>
          </cell>
          <cell r="F895" t="str">
            <v>J-82</v>
          </cell>
          <cell r="G895" t="str">
            <v>J-82B</v>
          </cell>
          <cell r="H895" t="str">
            <v>B</v>
          </cell>
          <cell r="J895" t="str">
            <v>SW</v>
          </cell>
        </row>
        <row r="896">
          <cell r="C896" t="str">
            <v>A4-9</v>
          </cell>
          <cell r="D896" t="str">
            <v>A4-9-C</v>
          </cell>
          <cell r="F896" t="str">
            <v>J-82</v>
          </cell>
          <cell r="G896" t="str">
            <v>J-82C</v>
          </cell>
          <cell r="H896" t="str">
            <v>C</v>
          </cell>
          <cell r="J896" t="str">
            <v>SW</v>
          </cell>
        </row>
        <row r="897">
          <cell r="C897" t="str">
            <v>A4-9</v>
          </cell>
          <cell r="D897" t="str">
            <v>A4-9-D</v>
          </cell>
          <cell r="F897" t="str">
            <v>J-82</v>
          </cell>
          <cell r="G897" t="str">
            <v>J-82D</v>
          </cell>
          <cell r="H897" t="str">
            <v>D</v>
          </cell>
          <cell r="J897" t="str">
            <v>SW</v>
          </cell>
        </row>
        <row r="898">
          <cell r="B898" t="str">
            <v>A4</v>
          </cell>
          <cell r="C898" t="str">
            <v>A4-10</v>
          </cell>
          <cell r="D898" t="str">
            <v>A4-10-A</v>
          </cell>
          <cell r="E898" t="str">
            <v>Jade</v>
          </cell>
          <cell r="F898" t="str">
            <v>J-81</v>
          </cell>
          <cell r="G898" t="str">
            <v>J-81A</v>
          </cell>
          <cell r="H898" t="str">
            <v>A</v>
          </cell>
          <cell r="I898" t="str">
            <v>Retained</v>
          </cell>
          <cell r="J898" t="str">
            <v>SW</v>
          </cell>
          <cell r="K898" t="str">
            <v>Frozen</v>
          </cell>
          <cell r="L898" t="str">
            <v>Released</v>
          </cell>
          <cell r="M898">
            <v>12.07</v>
          </cell>
          <cell r="N898">
            <v>8.3800000000000008</v>
          </cell>
          <cell r="O898">
            <v>101.14660000000001</v>
          </cell>
        </row>
        <row r="899">
          <cell r="C899" t="str">
            <v>A4-10</v>
          </cell>
          <cell r="D899" t="str">
            <v>A4-10-B</v>
          </cell>
          <cell r="F899" t="str">
            <v>J-81</v>
          </cell>
          <cell r="G899" t="str">
            <v>J-81B</v>
          </cell>
          <cell r="H899" t="str">
            <v>B</v>
          </cell>
          <cell r="J899" t="str">
            <v>SW</v>
          </cell>
        </row>
        <row r="900">
          <cell r="C900" t="str">
            <v>A4-10</v>
          </cell>
          <cell r="D900" t="str">
            <v>A4-10-C</v>
          </cell>
          <cell r="F900" t="str">
            <v>J-81</v>
          </cell>
          <cell r="G900" t="str">
            <v>J-81C</v>
          </cell>
          <cell r="H900" t="str">
            <v>C</v>
          </cell>
          <cell r="J900" t="str">
            <v>SW</v>
          </cell>
        </row>
        <row r="901">
          <cell r="C901" t="str">
            <v>A4-10</v>
          </cell>
          <cell r="D901" t="str">
            <v>A4-10-D</v>
          </cell>
          <cell r="F901" t="str">
            <v>J-81</v>
          </cell>
          <cell r="G901" t="str">
            <v>J-81D</v>
          </cell>
          <cell r="H901" t="str">
            <v>D</v>
          </cell>
          <cell r="J901" t="str">
            <v>SW</v>
          </cell>
        </row>
        <row r="902">
          <cell r="B902" t="str">
            <v>A4</v>
          </cell>
          <cell r="C902" t="str">
            <v>A4-11</v>
          </cell>
          <cell r="D902" t="str">
            <v>A4-11-A</v>
          </cell>
          <cell r="E902" t="str">
            <v>Jade</v>
          </cell>
          <cell r="F902" t="str">
            <v>J-80</v>
          </cell>
          <cell r="G902" t="str">
            <v>J-80A</v>
          </cell>
          <cell r="H902" t="str">
            <v>A</v>
          </cell>
          <cell r="I902" t="str">
            <v>Retained</v>
          </cell>
          <cell r="J902" t="str">
            <v>SW</v>
          </cell>
          <cell r="K902" t="str">
            <v>Frozen</v>
          </cell>
          <cell r="L902" t="str">
            <v>Released</v>
          </cell>
          <cell r="M902">
            <v>12.07</v>
          </cell>
          <cell r="N902">
            <v>8.3800000000000008</v>
          </cell>
          <cell r="O902">
            <v>101.14660000000001</v>
          </cell>
        </row>
        <row r="903">
          <cell r="C903" t="str">
            <v>A4-11</v>
          </cell>
          <cell r="D903" t="str">
            <v>A4-11-B</v>
          </cell>
          <cell r="F903" t="str">
            <v>J-80</v>
          </cell>
          <cell r="G903" t="str">
            <v>J-80B</v>
          </cell>
          <cell r="H903" t="str">
            <v>B</v>
          </cell>
          <cell r="J903" t="str">
            <v>SW</v>
          </cell>
        </row>
        <row r="904">
          <cell r="C904" t="str">
            <v>A4-11</v>
          </cell>
          <cell r="D904" t="str">
            <v>A4-11-C</v>
          </cell>
          <cell r="F904" t="str">
            <v>J-80</v>
          </cell>
          <cell r="G904" t="str">
            <v>J-80C</v>
          </cell>
          <cell r="H904" t="str">
            <v>C</v>
          </cell>
          <cell r="J904" t="str">
            <v>SW</v>
          </cell>
        </row>
        <row r="905">
          <cell r="C905" t="str">
            <v>A4-11</v>
          </cell>
          <cell r="D905" t="str">
            <v>A4-11-D</v>
          </cell>
          <cell r="F905" t="str">
            <v>J-80</v>
          </cell>
          <cell r="G905" t="str">
            <v>J-80D</v>
          </cell>
          <cell r="H905" t="str">
            <v>D</v>
          </cell>
          <cell r="J905" t="str">
            <v>SW</v>
          </cell>
        </row>
        <row r="906">
          <cell r="B906" t="str">
            <v>A4</v>
          </cell>
          <cell r="C906" t="str">
            <v>A4-12</v>
          </cell>
          <cell r="D906" t="str">
            <v>A4-12-A</v>
          </cell>
          <cell r="E906" t="str">
            <v>Jade</v>
          </cell>
          <cell r="F906" t="str">
            <v>J-79</v>
          </cell>
          <cell r="G906" t="str">
            <v>J-79A</v>
          </cell>
          <cell r="H906" t="str">
            <v>A</v>
          </cell>
          <cell r="I906" t="str">
            <v>Retained</v>
          </cell>
          <cell r="J906" t="str">
            <v>SW</v>
          </cell>
          <cell r="K906" t="str">
            <v>Frozen</v>
          </cell>
          <cell r="L906" t="str">
            <v>Released</v>
          </cell>
          <cell r="M906">
            <v>12.07</v>
          </cell>
          <cell r="N906">
            <v>8.3800000000000008</v>
          </cell>
          <cell r="O906">
            <v>101.14660000000001</v>
          </cell>
        </row>
        <row r="907">
          <cell r="C907" t="str">
            <v>A4-12</v>
          </cell>
          <cell r="D907" t="str">
            <v>A4-12-B</v>
          </cell>
          <cell r="F907" t="str">
            <v>J-79</v>
          </cell>
          <cell r="G907" t="str">
            <v>J-79B</v>
          </cell>
          <cell r="H907" t="str">
            <v>B</v>
          </cell>
          <cell r="J907" t="str">
            <v>SW</v>
          </cell>
        </row>
        <row r="908">
          <cell r="C908" t="str">
            <v>A4-12</v>
          </cell>
          <cell r="D908" t="str">
            <v>A4-12-C</v>
          </cell>
          <cell r="F908" t="str">
            <v>J-79</v>
          </cell>
          <cell r="G908" t="str">
            <v>J-79C</v>
          </cell>
          <cell r="H908" t="str">
            <v>C</v>
          </cell>
          <cell r="J908" t="str">
            <v>SW</v>
          </cell>
        </row>
        <row r="909">
          <cell r="C909" t="str">
            <v>A4-12</v>
          </cell>
          <cell r="D909" t="str">
            <v>A4-12-D</v>
          </cell>
          <cell r="F909" t="str">
            <v>J-79</v>
          </cell>
          <cell r="G909" t="str">
            <v>J-79D</v>
          </cell>
          <cell r="H909" t="str">
            <v>D</v>
          </cell>
          <cell r="J909" t="str">
            <v>SW</v>
          </cell>
        </row>
        <row r="910">
          <cell r="B910" t="str">
            <v>A4</v>
          </cell>
          <cell r="C910" t="str">
            <v>A4-13</v>
          </cell>
          <cell r="D910" t="str">
            <v>A4-13-A</v>
          </cell>
          <cell r="E910" t="str">
            <v>Jade</v>
          </cell>
          <cell r="F910" t="str">
            <v>J-78</v>
          </cell>
          <cell r="G910" t="str">
            <v>J-78A</v>
          </cell>
          <cell r="H910" t="str">
            <v>A</v>
          </cell>
          <cell r="I910" t="str">
            <v>Retained</v>
          </cell>
          <cell r="J910" t="str">
            <v>SW</v>
          </cell>
          <cell r="K910" t="str">
            <v>Frozen</v>
          </cell>
          <cell r="L910" t="str">
            <v>Released</v>
          </cell>
          <cell r="M910">
            <v>12.07</v>
          </cell>
          <cell r="N910">
            <v>8.3800000000000008</v>
          </cell>
          <cell r="O910">
            <v>101.14660000000001</v>
          </cell>
        </row>
        <row r="911">
          <cell r="C911" t="str">
            <v>A4-13</v>
          </cell>
          <cell r="D911" t="str">
            <v>A4-13-B</v>
          </cell>
          <cell r="F911" t="str">
            <v>J-78</v>
          </cell>
          <cell r="G911" t="str">
            <v>J-78B</v>
          </cell>
          <cell r="H911" t="str">
            <v>B</v>
          </cell>
          <cell r="J911" t="str">
            <v>SW</v>
          </cell>
        </row>
        <row r="912">
          <cell r="C912" t="str">
            <v>A4-13</v>
          </cell>
          <cell r="D912" t="str">
            <v>A4-13-C</v>
          </cell>
          <cell r="F912" t="str">
            <v>J-78</v>
          </cell>
          <cell r="G912" t="str">
            <v>J-78C</v>
          </cell>
          <cell r="H912" t="str">
            <v>C</v>
          </cell>
          <cell r="J912" t="str">
            <v>SW</v>
          </cell>
        </row>
        <row r="913">
          <cell r="C913" t="str">
            <v>A4-13</v>
          </cell>
          <cell r="D913" t="str">
            <v>A4-13-D</v>
          </cell>
          <cell r="F913" t="str">
            <v>J-78</v>
          </cell>
          <cell r="G913" t="str">
            <v>J-78D</v>
          </cell>
          <cell r="H913" t="str">
            <v>D</v>
          </cell>
          <cell r="J913" t="str">
            <v>SW</v>
          </cell>
        </row>
        <row r="914">
          <cell r="B914" t="str">
            <v>A4</v>
          </cell>
          <cell r="C914" t="str">
            <v>A4-14</v>
          </cell>
          <cell r="D914" t="str">
            <v>A4-14-A</v>
          </cell>
          <cell r="E914" t="str">
            <v>Jade</v>
          </cell>
          <cell r="F914" t="str">
            <v>J-77</v>
          </cell>
          <cell r="G914" t="str">
            <v>J-77A</v>
          </cell>
          <cell r="H914" t="str">
            <v>A</v>
          </cell>
          <cell r="I914" t="str">
            <v>Retained</v>
          </cell>
          <cell r="J914" t="str">
            <v>SW</v>
          </cell>
          <cell r="K914" t="str">
            <v>Frozen</v>
          </cell>
          <cell r="L914" t="str">
            <v>Released</v>
          </cell>
          <cell r="M914">
            <v>12.07</v>
          </cell>
          <cell r="N914">
            <v>8.3800000000000008</v>
          </cell>
          <cell r="O914">
            <v>101.14660000000001</v>
          </cell>
        </row>
        <row r="915">
          <cell r="C915" t="str">
            <v>A4-14</v>
          </cell>
          <cell r="D915" t="str">
            <v>A4-14-B</v>
          </cell>
          <cell r="F915" t="str">
            <v>J-77</v>
          </cell>
          <cell r="G915" t="str">
            <v>J-77B</v>
          </cell>
          <cell r="H915" t="str">
            <v>B</v>
          </cell>
          <cell r="J915" t="str">
            <v>SW</v>
          </cell>
        </row>
        <row r="916">
          <cell r="C916" t="str">
            <v>A4-14</v>
          </cell>
          <cell r="D916" t="str">
            <v>A4-14-C</v>
          </cell>
          <cell r="F916" t="str">
            <v>J-77</v>
          </cell>
          <cell r="G916" t="str">
            <v>J-77C</v>
          </cell>
          <cell r="H916" t="str">
            <v>C</v>
          </cell>
          <cell r="J916" t="str">
            <v>SW</v>
          </cell>
        </row>
        <row r="917">
          <cell r="C917" t="str">
            <v>A4-14</v>
          </cell>
          <cell r="D917" t="str">
            <v>A4-14-D</v>
          </cell>
          <cell r="F917" t="str">
            <v>J-77</v>
          </cell>
          <cell r="G917" t="str">
            <v>J-77D</v>
          </cell>
          <cell r="H917" t="str">
            <v>D</v>
          </cell>
          <cell r="J917" t="str">
            <v>SW</v>
          </cell>
        </row>
        <row r="918">
          <cell r="B918" t="str">
            <v>A4</v>
          </cell>
          <cell r="C918" t="str">
            <v>A4-15</v>
          </cell>
          <cell r="D918" t="str">
            <v>A4-15-A</v>
          </cell>
          <cell r="E918" t="str">
            <v>Jade</v>
          </cell>
          <cell r="F918" t="str">
            <v>J-76</v>
          </cell>
          <cell r="G918" t="str">
            <v>J-76A</v>
          </cell>
          <cell r="H918" t="str">
            <v>A</v>
          </cell>
          <cell r="I918" t="str">
            <v>Retained</v>
          </cell>
          <cell r="J918" t="str">
            <v>SW</v>
          </cell>
          <cell r="K918" t="str">
            <v>Frozen</v>
          </cell>
          <cell r="L918" t="str">
            <v>Released</v>
          </cell>
          <cell r="M918">
            <v>12.07</v>
          </cell>
          <cell r="N918">
            <v>8.3800000000000008</v>
          </cell>
          <cell r="O918">
            <v>101.14660000000001</v>
          </cell>
        </row>
        <row r="919">
          <cell r="C919" t="str">
            <v>A4-15</v>
          </cell>
          <cell r="D919" t="str">
            <v>A4-15-B</v>
          </cell>
          <cell r="F919" t="str">
            <v>J-76</v>
          </cell>
          <cell r="G919" t="str">
            <v>J-76B</v>
          </cell>
          <cell r="H919" t="str">
            <v>B</v>
          </cell>
          <cell r="J919" t="str">
            <v>SW</v>
          </cell>
        </row>
        <row r="920">
          <cell r="C920" t="str">
            <v>A4-15</v>
          </cell>
          <cell r="D920" t="str">
            <v>A4-15-C</v>
          </cell>
          <cell r="F920" t="str">
            <v>J-76</v>
          </cell>
          <cell r="G920" t="str">
            <v>J-76C</v>
          </cell>
          <cell r="H920" t="str">
            <v>C</v>
          </cell>
          <cell r="J920" t="str">
            <v>SW</v>
          </cell>
        </row>
        <row r="921">
          <cell r="C921" t="str">
            <v>A4-15</v>
          </cell>
          <cell r="D921" t="str">
            <v>A4-15-D</v>
          </cell>
          <cell r="F921" t="str">
            <v>J-76</v>
          </cell>
          <cell r="G921" t="str">
            <v>J-76D</v>
          </cell>
          <cell r="H921" t="str">
            <v>D</v>
          </cell>
          <cell r="J921" t="str">
            <v>SW</v>
          </cell>
        </row>
        <row r="922">
          <cell r="B922" t="str">
            <v>A4</v>
          </cell>
          <cell r="C922" t="str">
            <v>A4-16</v>
          </cell>
          <cell r="D922" t="str">
            <v>A4-16-A</v>
          </cell>
          <cell r="E922" t="str">
            <v>Jade</v>
          </cell>
          <cell r="F922" t="str">
            <v>J-75</v>
          </cell>
          <cell r="G922" t="str">
            <v>J-75A</v>
          </cell>
          <cell r="H922" t="str">
            <v>A</v>
          </cell>
          <cell r="I922" t="str">
            <v>Retained</v>
          </cell>
          <cell r="J922" t="str">
            <v>SW</v>
          </cell>
          <cell r="K922" t="str">
            <v>Frozen</v>
          </cell>
          <cell r="L922" t="str">
            <v>Released</v>
          </cell>
          <cell r="M922">
            <v>12.07</v>
          </cell>
          <cell r="N922">
            <v>8.3800000000000008</v>
          </cell>
          <cell r="O922">
            <v>101.14660000000001</v>
          </cell>
        </row>
        <row r="923">
          <cell r="C923" t="str">
            <v>A4-16</v>
          </cell>
          <cell r="D923" t="str">
            <v>A4-16-B</v>
          </cell>
          <cell r="F923" t="str">
            <v>J-75</v>
          </cell>
          <cell r="G923" t="str">
            <v>J-75B</v>
          </cell>
          <cell r="H923" t="str">
            <v>B</v>
          </cell>
          <cell r="J923" t="str">
            <v>SW</v>
          </cell>
        </row>
        <row r="924">
          <cell r="C924" t="str">
            <v>A4-16</v>
          </cell>
          <cell r="D924" t="str">
            <v>A4-16-C</v>
          </cell>
          <cell r="F924" t="str">
            <v>J-75</v>
          </cell>
          <cell r="G924" t="str">
            <v>J-75C</v>
          </cell>
          <cell r="H924" t="str">
            <v>C</v>
          </cell>
          <cell r="J924" t="str">
            <v>SW</v>
          </cell>
        </row>
        <row r="925">
          <cell r="C925" t="str">
            <v>A4-16</v>
          </cell>
          <cell r="D925" t="str">
            <v>A4-16-D</v>
          </cell>
          <cell r="F925" t="str">
            <v>J-75</v>
          </cell>
          <cell r="G925" t="str">
            <v>J-75D</v>
          </cell>
          <cell r="H925" t="str">
            <v>D</v>
          </cell>
          <cell r="J925" t="str">
            <v>SW</v>
          </cell>
        </row>
        <row r="926">
          <cell r="B926" t="str">
            <v>A5</v>
          </cell>
          <cell r="C926" t="str">
            <v>A5-1</v>
          </cell>
          <cell r="D926" t="str">
            <v>A5-1-A</v>
          </cell>
          <cell r="E926" t="str">
            <v>Jade</v>
          </cell>
          <cell r="F926" t="str">
            <v>J-55</v>
          </cell>
          <cell r="G926" t="str">
            <v>J-55A</v>
          </cell>
          <cell r="H926" t="str">
            <v>A</v>
          </cell>
          <cell r="I926" t="str">
            <v>Retained</v>
          </cell>
          <cell r="J926" t="str">
            <v>SW</v>
          </cell>
          <cell r="K926" t="str">
            <v>Frozen</v>
          </cell>
          <cell r="L926" t="str">
            <v>Released</v>
          </cell>
          <cell r="M926">
            <v>15.3</v>
          </cell>
          <cell r="N926">
            <v>8</v>
          </cell>
          <cell r="O926">
            <v>122.4</v>
          </cell>
        </row>
        <row r="927">
          <cell r="C927" t="str">
            <v>A5-1</v>
          </cell>
          <cell r="D927" t="str">
            <v>A5-1-B</v>
          </cell>
          <cell r="F927" t="str">
            <v>J-55</v>
          </cell>
          <cell r="G927" t="str">
            <v>J-55B</v>
          </cell>
          <cell r="H927" t="str">
            <v>B</v>
          </cell>
          <cell r="J927" t="str">
            <v>SW</v>
          </cell>
        </row>
        <row r="928">
          <cell r="C928" t="str">
            <v>A5-1</v>
          </cell>
          <cell r="D928" t="str">
            <v>A5-1-C</v>
          </cell>
          <cell r="F928" t="str">
            <v>J-55</v>
          </cell>
          <cell r="G928" t="str">
            <v>J-55C</v>
          </cell>
          <cell r="H928" t="str">
            <v>C</v>
          </cell>
          <cell r="J928" t="str">
            <v>SW</v>
          </cell>
        </row>
        <row r="929">
          <cell r="C929" t="str">
            <v>A5-1</v>
          </cell>
          <cell r="D929" t="str">
            <v>A5-1-D</v>
          </cell>
          <cell r="F929" t="str">
            <v>J-55</v>
          </cell>
          <cell r="G929" t="str">
            <v>J-55D</v>
          </cell>
          <cell r="H929" t="str">
            <v>D</v>
          </cell>
          <cell r="J929" t="str">
            <v>SW</v>
          </cell>
        </row>
        <row r="930">
          <cell r="B930" t="str">
            <v>A5</v>
          </cell>
          <cell r="C930" t="str">
            <v>A5-2</v>
          </cell>
          <cell r="D930" t="str">
            <v>A5-2-A</v>
          </cell>
          <cell r="E930" t="str">
            <v>Jade</v>
          </cell>
          <cell r="F930" t="str">
            <v>J-74</v>
          </cell>
          <cell r="G930" t="str">
            <v>J-74A</v>
          </cell>
          <cell r="H930" t="str">
            <v>A</v>
          </cell>
          <cell r="I930" t="str">
            <v>Retained</v>
          </cell>
          <cell r="J930" t="str">
            <v>SW</v>
          </cell>
          <cell r="K930" t="str">
            <v>Frozen</v>
          </cell>
          <cell r="L930" t="str">
            <v>Released</v>
          </cell>
          <cell r="M930">
            <v>15.3</v>
          </cell>
          <cell r="N930">
            <v>8</v>
          </cell>
          <cell r="O930">
            <v>122.4</v>
          </cell>
        </row>
        <row r="931">
          <cell r="C931" t="str">
            <v>A5-2</v>
          </cell>
          <cell r="D931" t="str">
            <v>A5-2-B</v>
          </cell>
          <cell r="F931" t="str">
            <v>J-74</v>
          </cell>
          <cell r="G931" t="str">
            <v>J-74B</v>
          </cell>
          <cell r="H931" t="str">
            <v>B</v>
          </cell>
          <cell r="J931" t="str">
            <v>SW</v>
          </cell>
        </row>
        <row r="932">
          <cell r="C932" t="str">
            <v>A5-2</v>
          </cell>
          <cell r="D932" t="str">
            <v>A5-2-C</v>
          </cell>
          <cell r="F932" t="str">
            <v>J-74</v>
          </cell>
          <cell r="G932" t="str">
            <v>J-74C</v>
          </cell>
          <cell r="H932" t="str">
            <v>C</v>
          </cell>
          <cell r="J932" t="str">
            <v>SW</v>
          </cell>
        </row>
        <row r="933">
          <cell r="C933" t="str">
            <v>A5-2</v>
          </cell>
          <cell r="D933" t="str">
            <v>A5-2-D</v>
          </cell>
          <cell r="F933" t="str">
            <v>J-74</v>
          </cell>
          <cell r="G933" t="str">
            <v>J-74D</v>
          </cell>
          <cell r="H933" t="str">
            <v>D</v>
          </cell>
          <cell r="J933" t="str">
            <v>SW</v>
          </cell>
        </row>
        <row r="934">
          <cell r="B934" t="str">
            <v>A6</v>
          </cell>
          <cell r="C934" t="str">
            <v>A6-1</v>
          </cell>
          <cell r="D934" t="str">
            <v>A6-1-A</v>
          </cell>
          <cell r="E934" t="str">
            <v>Nest</v>
          </cell>
          <cell r="F934" t="str">
            <v>N-67</v>
          </cell>
          <cell r="G934" t="str">
            <v>N-67A</v>
          </cell>
          <cell r="H934" t="str">
            <v>A</v>
          </cell>
          <cell r="I934" t="str">
            <v>Retained</v>
          </cell>
          <cell r="J934" t="str">
            <v>SW</v>
          </cell>
          <cell r="K934" t="str">
            <v>Released</v>
          </cell>
          <cell r="L934" t="str">
            <v>Frozen</v>
          </cell>
          <cell r="M934">
            <v>15.3</v>
          </cell>
          <cell r="N934">
            <v>8.39</v>
          </cell>
          <cell r="O934">
            <v>128.36700000000002</v>
          </cell>
        </row>
        <row r="935">
          <cell r="C935" t="str">
            <v>A6-1</v>
          </cell>
          <cell r="D935" t="str">
            <v>A6-1-B</v>
          </cell>
          <cell r="F935" t="str">
            <v>N-67</v>
          </cell>
          <cell r="G935" t="str">
            <v>N-67B</v>
          </cell>
          <cell r="H935" t="str">
            <v>B</v>
          </cell>
          <cell r="J935" t="str">
            <v>SW</v>
          </cell>
        </row>
        <row r="936">
          <cell r="C936" t="str">
            <v>A6-1</v>
          </cell>
          <cell r="D936" t="str">
            <v>A6-1-C</v>
          </cell>
          <cell r="F936" t="str">
            <v>N-67</v>
          </cell>
          <cell r="G936" t="str">
            <v>N-67C</v>
          </cell>
          <cell r="H936" t="str">
            <v>C</v>
          </cell>
          <cell r="J936" t="str">
            <v>SW</v>
          </cell>
        </row>
        <row r="937">
          <cell r="C937" t="str">
            <v>A6-1</v>
          </cell>
          <cell r="D937" t="str">
            <v>A6-1-D</v>
          </cell>
          <cell r="F937" t="str">
            <v>N-67</v>
          </cell>
          <cell r="G937" t="str">
            <v>N-67D</v>
          </cell>
          <cell r="H937" t="str">
            <v>D</v>
          </cell>
          <cell r="J937" t="str">
            <v>SW</v>
          </cell>
        </row>
        <row r="938">
          <cell r="B938" t="str">
            <v>A6</v>
          </cell>
          <cell r="C938" t="str">
            <v>A6-2</v>
          </cell>
          <cell r="D938" t="str">
            <v>A6-2-A</v>
          </cell>
          <cell r="E938" t="str">
            <v>Nest</v>
          </cell>
          <cell r="F938" t="str">
            <v>N-80</v>
          </cell>
          <cell r="G938" t="str">
            <v>N-80A</v>
          </cell>
          <cell r="H938" t="str">
            <v>A</v>
          </cell>
          <cell r="I938" t="str">
            <v>Retained</v>
          </cell>
          <cell r="J938" t="str">
            <v>SW</v>
          </cell>
          <cell r="K938" t="str">
            <v>Released</v>
          </cell>
          <cell r="L938" t="str">
            <v>Frozen</v>
          </cell>
          <cell r="M938">
            <v>15.3</v>
          </cell>
          <cell r="N938">
            <v>8.39</v>
          </cell>
          <cell r="O938">
            <v>128.36700000000002</v>
          </cell>
        </row>
        <row r="939">
          <cell r="C939" t="str">
            <v>A6-2</v>
          </cell>
          <cell r="D939" t="str">
            <v>A6-2-B</v>
          </cell>
          <cell r="F939" t="str">
            <v>N-80</v>
          </cell>
          <cell r="G939" t="str">
            <v>N-80B</v>
          </cell>
          <cell r="H939" t="str">
            <v>B</v>
          </cell>
          <cell r="J939" t="str">
            <v>SW</v>
          </cell>
        </row>
        <row r="940">
          <cell r="C940" t="str">
            <v>A6-2</v>
          </cell>
          <cell r="D940" t="str">
            <v>A6-2-C</v>
          </cell>
          <cell r="F940" t="str">
            <v>N-80</v>
          </cell>
          <cell r="G940" t="str">
            <v>N-80C</v>
          </cell>
          <cell r="H940" t="str">
            <v>C</v>
          </cell>
          <cell r="J940" t="str">
            <v>SW</v>
          </cell>
        </row>
        <row r="941">
          <cell r="C941" t="str">
            <v>A6-2</v>
          </cell>
          <cell r="D941" t="str">
            <v>A6-2-D</v>
          </cell>
          <cell r="F941" t="str">
            <v>N-80</v>
          </cell>
          <cell r="G941" t="str">
            <v>N-80D</v>
          </cell>
          <cell r="H941" t="str">
            <v>D</v>
          </cell>
          <cell r="J941" t="str">
            <v>SW</v>
          </cell>
        </row>
        <row r="942">
          <cell r="B942" t="str">
            <v>A6</v>
          </cell>
          <cell r="C942" t="str">
            <v>A6-3</v>
          </cell>
          <cell r="D942" t="str">
            <v>A6-3-A</v>
          </cell>
          <cell r="E942" t="str">
            <v>Nest</v>
          </cell>
          <cell r="F942" t="str">
            <v>N-93</v>
          </cell>
          <cell r="G942" t="str">
            <v>N-93A</v>
          </cell>
          <cell r="H942" t="str">
            <v>A</v>
          </cell>
          <cell r="I942" t="str">
            <v>Retained</v>
          </cell>
          <cell r="J942" t="str">
            <v>SW</v>
          </cell>
          <cell r="K942" t="str">
            <v>Frozen</v>
          </cell>
          <cell r="L942" t="str">
            <v>Frozen</v>
          </cell>
          <cell r="M942">
            <v>15.3</v>
          </cell>
          <cell r="N942">
            <v>8.39</v>
          </cell>
          <cell r="O942">
            <v>128.36700000000002</v>
          </cell>
        </row>
        <row r="943">
          <cell r="C943" t="str">
            <v>A6-3</v>
          </cell>
          <cell r="D943" t="str">
            <v>A6-3-B</v>
          </cell>
          <cell r="F943" t="str">
            <v>N-93</v>
          </cell>
          <cell r="G943" t="str">
            <v>N-93B</v>
          </cell>
          <cell r="H943" t="str">
            <v>B</v>
          </cell>
          <cell r="J943" t="str">
            <v>SW</v>
          </cell>
        </row>
        <row r="944">
          <cell r="C944" t="str">
            <v>A6-3</v>
          </cell>
          <cell r="D944" t="str">
            <v>A6-3-C</v>
          </cell>
          <cell r="F944" t="str">
            <v>N-93</v>
          </cell>
          <cell r="G944" t="str">
            <v>N-93C</v>
          </cell>
          <cell r="H944" t="str">
            <v>C</v>
          </cell>
          <cell r="J944" t="str">
            <v>SW</v>
          </cell>
        </row>
        <row r="945">
          <cell r="C945" t="str">
            <v>A6-3</v>
          </cell>
          <cell r="D945" t="str">
            <v>A6-3-D</v>
          </cell>
          <cell r="F945" t="str">
            <v>N-93</v>
          </cell>
          <cell r="G945" t="str">
            <v>N-93D</v>
          </cell>
          <cell r="H945" t="str">
            <v>D</v>
          </cell>
          <cell r="J945" t="str">
            <v>SW</v>
          </cell>
        </row>
        <row r="946">
          <cell r="B946" t="str">
            <v>A9</v>
          </cell>
          <cell r="C946" t="str">
            <v>A9-1</v>
          </cell>
          <cell r="D946" t="str">
            <v>A9-1-A</v>
          </cell>
          <cell r="E946" t="str">
            <v>Jade</v>
          </cell>
          <cell r="F946" t="str">
            <v>J-122</v>
          </cell>
          <cell r="G946" t="str">
            <v>J-122A</v>
          </cell>
          <cell r="H946" t="str">
            <v>A</v>
          </cell>
          <cell r="I946" t="str">
            <v>Retained</v>
          </cell>
          <cell r="J946" t="str">
            <v>SW</v>
          </cell>
          <cell r="K946" t="str">
            <v>Frozen</v>
          </cell>
          <cell r="L946" t="str">
            <v>Released</v>
          </cell>
          <cell r="M946">
            <v>15.3</v>
          </cell>
          <cell r="N946">
            <v>9.44</v>
          </cell>
          <cell r="O946">
            <v>144.43199999999999</v>
          </cell>
        </row>
        <row r="947">
          <cell r="C947" t="str">
            <v>A9-1</v>
          </cell>
          <cell r="D947" t="str">
            <v>A9-1-B</v>
          </cell>
          <cell r="F947" t="str">
            <v>J-122</v>
          </cell>
          <cell r="G947" t="str">
            <v>J-122B</v>
          </cell>
          <cell r="H947" t="str">
            <v>B</v>
          </cell>
          <cell r="J947" t="str">
            <v>SW</v>
          </cell>
        </row>
        <row r="948">
          <cell r="C948" t="str">
            <v>A9-1</v>
          </cell>
          <cell r="D948" t="str">
            <v>A9-1-C</v>
          </cell>
          <cell r="F948" t="str">
            <v>J-122</v>
          </cell>
          <cell r="G948" t="str">
            <v>J-122C</v>
          </cell>
          <cell r="H948" t="str">
            <v>C</v>
          </cell>
          <cell r="J948" t="str">
            <v>SW</v>
          </cell>
        </row>
        <row r="949">
          <cell r="C949" t="str">
            <v>A9-1</v>
          </cell>
          <cell r="D949" t="str">
            <v>A9-1-D</v>
          </cell>
          <cell r="F949" t="str">
            <v>J-122</v>
          </cell>
          <cell r="G949" t="str">
            <v>J-122D</v>
          </cell>
          <cell r="H949" t="str">
            <v>D</v>
          </cell>
          <cell r="J949" t="str">
            <v>SW</v>
          </cell>
        </row>
        <row r="950">
          <cell r="B950" t="str">
            <v>A9</v>
          </cell>
          <cell r="C950" t="str">
            <v>A9-2</v>
          </cell>
          <cell r="D950" t="str">
            <v>A9-2-A</v>
          </cell>
          <cell r="E950" t="str">
            <v>Jade</v>
          </cell>
          <cell r="F950" t="str">
            <v>J-126</v>
          </cell>
          <cell r="G950" t="str">
            <v>J-126A</v>
          </cell>
          <cell r="H950" t="str">
            <v>A</v>
          </cell>
          <cell r="I950" t="str">
            <v>Retained</v>
          </cell>
          <cell r="J950" t="str">
            <v>SW</v>
          </cell>
          <cell r="K950" t="str">
            <v>Frozen</v>
          </cell>
          <cell r="L950" t="str">
            <v>Released</v>
          </cell>
          <cell r="M950">
            <v>15.3</v>
          </cell>
          <cell r="N950">
            <v>9.44</v>
          </cell>
          <cell r="O950">
            <v>144.43199999999999</v>
          </cell>
        </row>
        <row r="951">
          <cell r="C951" t="str">
            <v>A9-2</v>
          </cell>
          <cell r="D951" t="str">
            <v>A9-2-B</v>
          </cell>
          <cell r="F951" t="str">
            <v>J-126</v>
          </cell>
          <cell r="G951" t="str">
            <v>J-126B</v>
          </cell>
          <cell r="H951" t="str">
            <v>B</v>
          </cell>
          <cell r="J951" t="str">
            <v>SW</v>
          </cell>
        </row>
        <row r="952">
          <cell r="C952" t="str">
            <v>A9-2</v>
          </cell>
          <cell r="D952" t="str">
            <v>A9-2-C</v>
          </cell>
          <cell r="F952" t="str">
            <v>J-126</v>
          </cell>
          <cell r="G952" t="str">
            <v>J-126C</v>
          </cell>
          <cell r="H952" t="str">
            <v>C</v>
          </cell>
          <cell r="J952" t="str">
            <v>SW</v>
          </cell>
        </row>
        <row r="953">
          <cell r="C953" t="str">
            <v>A9-2</v>
          </cell>
          <cell r="D953" t="str">
            <v>A9-2-D</v>
          </cell>
          <cell r="F953" t="str">
            <v>J-126</v>
          </cell>
          <cell r="G953" t="str">
            <v>J-126D</v>
          </cell>
          <cell r="H953" t="str">
            <v>D</v>
          </cell>
          <cell r="J953" t="str">
            <v>SW</v>
          </cell>
        </row>
        <row r="954">
          <cell r="B954" t="str">
            <v>A9</v>
          </cell>
          <cell r="C954" t="str">
            <v>A9-3</v>
          </cell>
          <cell r="D954" t="str">
            <v>A9-3-A</v>
          </cell>
          <cell r="E954" t="str">
            <v>Jade</v>
          </cell>
          <cell r="F954" t="str">
            <v>J-130</v>
          </cell>
          <cell r="G954" t="str">
            <v>J-130A</v>
          </cell>
          <cell r="H954" t="str">
            <v>A</v>
          </cell>
          <cell r="I954" t="str">
            <v>Retained</v>
          </cell>
          <cell r="J954" t="str">
            <v>SW</v>
          </cell>
          <cell r="K954" t="str">
            <v>Frozen</v>
          </cell>
          <cell r="L954" t="str">
            <v>Released</v>
          </cell>
          <cell r="M954">
            <v>15.3</v>
          </cell>
          <cell r="N954">
            <v>9.44</v>
          </cell>
          <cell r="O954">
            <v>144.43199999999999</v>
          </cell>
        </row>
        <row r="955">
          <cell r="C955" t="str">
            <v>A9-3</v>
          </cell>
          <cell r="D955" t="str">
            <v>A9-3-B</v>
          </cell>
          <cell r="F955" t="str">
            <v>J-130</v>
          </cell>
          <cell r="G955" t="str">
            <v>J-130B</v>
          </cell>
          <cell r="H955" t="str">
            <v>B</v>
          </cell>
          <cell r="J955" t="str">
            <v>SW</v>
          </cell>
        </row>
        <row r="956">
          <cell r="C956" t="str">
            <v>A9-3</v>
          </cell>
          <cell r="D956" t="str">
            <v>A9-3-C</v>
          </cell>
          <cell r="F956" t="str">
            <v>J-130</v>
          </cell>
          <cell r="G956" t="str">
            <v>J-130C</v>
          </cell>
          <cell r="H956" t="str">
            <v>C</v>
          </cell>
          <cell r="J956" t="str">
            <v>SW</v>
          </cell>
        </row>
        <row r="957">
          <cell r="C957" t="str">
            <v>A9-3</v>
          </cell>
          <cell r="D957" t="str">
            <v>A9-3-D</v>
          </cell>
          <cell r="F957" t="str">
            <v>J-130</v>
          </cell>
          <cell r="G957" t="str">
            <v>J-130D</v>
          </cell>
          <cell r="H957" t="str">
            <v>D</v>
          </cell>
          <cell r="J957" t="str">
            <v>SW</v>
          </cell>
        </row>
        <row r="958">
          <cell r="B958" t="str">
            <v>A9</v>
          </cell>
          <cell r="C958" t="str">
            <v>A9-4</v>
          </cell>
          <cell r="D958" t="str">
            <v>A9-4-A</v>
          </cell>
          <cell r="E958" t="str">
            <v>Jade</v>
          </cell>
          <cell r="F958" t="str">
            <v>J-134</v>
          </cell>
          <cell r="G958" t="str">
            <v>J-134A</v>
          </cell>
          <cell r="H958" t="str">
            <v>A</v>
          </cell>
          <cell r="I958" t="str">
            <v>Retained</v>
          </cell>
          <cell r="J958" t="str">
            <v>SW</v>
          </cell>
          <cell r="K958" t="str">
            <v>Frozen</v>
          </cell>
          <cell r="L958" t="str">
            <v>Released</v>
          </cell>
          <cell r="M958">
            <v>15.3</v>
          </cell>
          <cell r="N958">
            <v>9.44</v>
          </cell>
          <cell r="O958">
            <v>144.43199999999999</v>
          </cell>
        </row>
        <row r="959">
          <cell r="C959" t="str">
            <v>A9-4</v>
          </cell>
          <cell r="D959" t="str">
            <v>A9-4-B</v>
          </cell>
          <cell r="F959" t="str">
            <v>J-134</v>
          </cell>
          <cell r="G959" t="str">
            <v>J-134B</v>
          </cell>
          <cell r="H959" t="str">
            <v>B</v>
          </cell>
          <cell r="J959" t="str">
            <v>SW</v>
          </cell>
        </row>
        <row r="960">
          <cell r="C960" t="str">
            <v>A9-4</v>
          </cell>
          <cell r="D960" t="str">
            <v>A9-4-C</v>
          </cell>
          <cell r="F960" t="str">
            <v>J-134</v>
          </cell>
          <cell r="G960" t="str">
            <v>J-134C</v>
          </cell>
          <cell r="H960" t="str">
            <v>C</v>
          </cell>
          <cell r="J960" t="str">
            <v>SW</v>
          </cell>
        </row>
        <row r="961">
          <cell r="C961" t="str">
            <v>A9-4</v>
          </cell>
          <cell r="D961" t="str">
            <v>A9-4-D</v>
          </cell>
          <cell r="F961" t="str">
            <v>J-134</v>
          </cell>
          <cell r="G961" t="str">
            <v>J-134D</v>
          </cell>
          <cell r="H961" t="str">
            <v>D</v>
          </cell>
          <cell r="J961" t="str">
            <v>SW</v>
          </cell>
        </row>
        <row r="962">
          <cell r="B962" t="str">
            <v>A9</v>
          </cell>
          <cell r="C962" t="str">
            <v>A9-5</v>
          </cell>
          <cell r="D962" t="str">
            <v>A9-5-A</v>
          </cell>
          <cell r="E962" t="str">
            <v>Jade</v>
          </cell>
          <cell r="F962" t="str">
            <v>J-138</v>
          </cell>
          <cell r="G962" t="str">
            <v>J-138A</v>
          </cell>
          <cell r="H962" t="str">
            <v>A</v>
          </cell>
          <cell r="I962" t="str">
            <v>Retained</v>
          </cell>
          <cell r="J962" t="str">
            <v>SW</v>
          </cell>
          <cell r="K962" t="str">
            <v>Frozen</v>
          </cell>
          <cell r="L962" t="str">
            <v>Released</v>
          </cell>
          <cell r="M962">
            <v>15.3</v>
          </cell>
          <cell r="N962">
            <v>9.44</v>
          </cell>
          <cell r="O962">
            <v>144.43199999999999</v>
          </cell>
        </row>
        <row r="963">
          <cell r="C963" t="str">
            <v>A9-5</v>
          </cell>
          <cell r="D963" t="str">
            <v>A9-5-B</v>
          </cell>
          <cell r="F963" t="str">
            <v>J-138</v>
          </cell>
          <cell r="G963" t="str">
            <v>J-138B</v>
          </cell>
          <cell r="H963" t="str">
            <v>B</v>
          </cell>
          <cell r="J963" t="str">
            <v>SW</v>
          </cell>
        </row>
        <row r="964">
          <cell r="C964" t="str">
            <v>A9-5</v>
          </cell>
          <cell r="D964" t="str">
            <v>A9-5-C</v>
          </cell>
          <cell r="F964" t="str">
            <v>J-138</v>
          </cell>
          <cell r="G964" t="str">
            <v>J-138C</v>
          </cell>
          <cell r="H964" t="str">
            <v>C</v>
          </cell>
          <cell r="J964" t="str">
            <v>SW</v>
          </cell>
        </row>
        <row r="965">
          <cell r="C965" t="str">
            <v>A9-5</v>
          </cell>
          <cell r="D965" t="str">
            <v>A9-5-D</v>
          </cell>
          <cell r="F965" t="str">
            <v>J-138</v>
          </cell>
          <cell r="G965" t="str">
            <v>J-138D</v>
          </cell>
          <cell r="H965" t="str">
            <v>D</v>
          </cell>
          <cell r="J965" t="str">
            <v>SW</v>
          </cell>
        </row>
        <row r="966">
          <cell r="B966" t="str">
            <v>B</v>
          </cell>
          <cell r="C966" t="str">
            <v>B-30</v>
          </cell>
          <cell r="D966" t="str">
            <v>B-30-A</v>
          </cell>
          <cell r="E966" t="str">
            <v>Topaz</v>
          </cell>
          <cell r="F966" t="str">
            <v>T-45</v>
          </cell>
          <cell r="G966" t="str">
            <v>T-45A</v>
          </cell>
          <cell r="H966" t="str">
            <v>A</v>
          </cell>
          <cell r="I966" t="str">
            <v>Retained</v>
          </cell>
          <cell r="J966" t="str">
            <v>SW</v>
          </cell>
          <cell r="K966" t="str">
            <v>Frozen</v>
          </cell>
          <cell r="L966" t="str">
            <v>Frozen</v>
          </cell>
          <cell r="M966">
            <v>14</v>
          </cell>
          <cell r="N966">
            <v>7.2</v>
          </cell>
          <cell r="O966">
            <v>100.8</v>
          </cell>
        </row>
        <row r="967">
          <cell r="C967" t="str">
            <v>B-30</v>
          </cell>
          <cell r="D967" t="str">
            <v>B-30-B</v>
          </cell>
          <cell r="F967" t="str">
            <v>T-45</v>
          </cell>
          <cell r="G967" t="str">
            <v>T-45B</v>
          </cell>
          <cell r="H967" t="str">
            <v>B</v>
          </cell>
          <cell r="J967" t="str">
            <v>SW</v>
          </cell>
        </row>
        <row r="968">
          <cell r="C968" t="str">
            <v>B-30</v>
          </cell>
          <cell r="D968" t="str">
            <v>B-30-C</v>
          </cell>
          <cell r="F968" t="str">
            <v>T-45</v>
          </cell>
          <cell r="G968" t="str">
            <v>T-45C</v>
          </cell>
          <cell r="H968" t="str">
            <v>C</v>
          </cell>
          <cell r="J968" t="str">
            <v>SW</v>
          </cell>
        </row>
        <row r="969">
          <cell r="C969" t="str">
            <v>B-30</v>
          </cell>
          <cell r="D969" t="str">
            <v>B-30-D</v>
          </cell>
          <cell r="F969" t="str">
            <v>T-45</v>
          </cell>
          <cell r="G969" t="str">
            <v>T-45D</v>
          </cell>
          <cell r="H969" t="str">
            <v>D</v>
          </cell>
          <cell r="J969" t="str">
            <v>SW</v>
          </cell>
        </row>
        <row r="970">
          <cell r="B970" t="str">
            <v>B</v>
          </cell>
          <cell r="C970" t="str">
            <v>B-31</v>
          </cell>
          <cell r="D970" t="str">
            <v>B-31-A</v>
          </cell>
          <cell r="E970" t="str">
            <v>Topaz</v>
          </cell>
          <cell r="F970" t="str">
            <v>T-44</v>
          </cell>
          <cell r="G970" t="str">
            <v>T-44A</v>
          </cell>
          <cell r="H970" t="str">
            <v>A</v>
          </cell>
          <cell r="I970" t="str">
            <v>Retained</v>
          </cell>
          <cell r="J970" t="str">
            <v>SW</v>
          </cell>
          <cell r="K970" t="str">
            <v>Frozen</v>
          </cell>
          <cell r="L970" t="str">
            <v>Frozen</v>
          </cell>
          <cell r="M970">
            <v>14</v>
          </cell>
          <cell r="N970">
            <v>7.2</v>
          </cell>
          <cell r="O970">
            <v>100.8</v>
          </cell>
        </row>
        <row r="971">
          <cell r="C971" t="str">
            <v>B-31</v>
          </cell>
          <cell r="D971" t="str">
            <v>B-31-B</v>
          </cell>
          <cell r="F971" t="str">
            <v>T-44</v>
          </cell>
          <cell r="G971" t="str">
            <v>T-44B</v>
          </cell>
          <cell r="H971" t="str">
            <v>B</v>
          </cell>
          <cell r="J971" t="str">
            <v>SW</v>
          </cell>
        </row>
        <row r="972">
          <cell r="C972" t="str">
            <v>B-31</v>
          </cell>
          <cell r="D972" t="str">
            <v>B-31-C</v>
          </cell>
          <cell r="F972" t="str">
            <v>T-44</v>
          </cell>
          <cell r="G972" t="str">
            <v>T-44C</v>
          </cell>
          <cell r="H972" t="str">
            <v>C</v>
          </cell>
          <cell r="J972" t="str">
            <v>SW</v>
          </cell>
        </row>
        <row r="973">
          <cell r="C973" t="str">
            <v>B-31</v>
          </cell>
          <cell r="D973" t="str">
            <v>B-31-D</v>
          </cell>
          <cell r="F973" t="str">
            <v>T-44</v>
          </cell>
          <cell r="G973" t="str">
            <v>T-44D</v>
          </cell>
          <cell r="H973" t="str">
            <v>D</v>
          </cell>
          <cell r="J973" t="str">
            <v>SW</v>
          </cell>
        </row>
        <row r="974">
          <cell r="B974" t="str">
            <v>B</v>
          </cell>
          <cell r="C974" t="str">
            <v>B-32</v>
          </cell>
          <cell r="D974" t="str">
            <v>B-32-A</v>
          </cell>
          <cell r="E974" t="str">
            <v>Topaz</v>
          </cell>
          <cell r="F974" t="str">
            <v>T-43</v>
          </cell>
          <cell r="G974" t="str">
            <v>T-43A</v>
          </cell>
          <cell r="H974" t="str">
            <v>A</v>
          </cell>
          <cell r="I974" t="str">
            <v>Retained</v>
          </cell>
          <cell r="J974" t="str">
            <v>SW</v>
          </cell>
          <cell r="K974" t="str">
            <v>Frozen</v>
          </cell>
          <cell r="L974" t="str">
            <v>Frozen</v>
          </cell>
          <cell r="M974">
            <v>14</v>
          </cell>
          <cell r="N974">
            <v>7.2</v>
          </cell>
          <cell r="O974">
            <v>100.8</v>
          </cell>
        </row>
        <row r="975">
          <cell r="C975" t="str">
            <v>B-32</v>
          </cell>
          <cell r="D975" t="str">
            <v>B-32-B</v>
          </cell>
          <cell r="F975" t="str">
            <v>T-43</v>
          </cell>
          <cell r="G975" t="str">
            <v>T-43B</v>
          </cell>
          <cell r="H975" t="str">
            <v>B</v>
          </cell>
          <cell r="J975" t="str">
            <v>SW</v>
          </cell>
        </row>
        <row r="976">
          <cell r="C976" t="str">
            <v>B-32</v>
          </cell>
          <cell r="D976" t="str">
            <v>B-32-C</v>
          </cell>
          <cell r="F976" t="str">
            <v>T-43</v>
          </cell>
          <cell r="G976" t="str">
            <v>T-43C</v>
          </cell>
          <cell r="H976" t="str">
            <v>C</v>
          </cell>
          <cell r="J976" t="str">
            <v>SW</v>
          </cell>
        </row>
        <row r="977">
          <cell r="C977" t="str">
            <v>B-32</v>
          </cell>
          <cell r="D977" t="str">
            <v>B-32-D</v>
          </cell>
          <cell r="F977" t="str">
            <v>T-43</v>
          </cell>
          <cell r="G977" t="str">
            <v>T-43D</v>
          </cell>
          <cell r="H977" t="str">
            <v>D</v>
          </cell>
          <cell r="J977" t="str">
            <v>SW</v>
          </cell>
        </row>
        <row r="978">
          <cell r="B978" t="str">
            <v>B</v>
          </cell>
          <cell r="C978" t="str">
            <v>B-33</v>
          </cell>
          <cell r="D978" t="str">
            <v>B-33-A</v>
          </cell>
          <cell r="E978" t="str">
            <v>Topaz</v>
          </cell>
          <cell r="F978" t="str">
            <v>T-42</v>
          </cell>
          <cell r="G978" t="str">
            <v>T-42A</v>
          </cell>
          <cell r="H978" t="str">
            <v>A</v>
          </cell>
          <cell r="I978" t="str">
            <v>Retained</v>
          </cell>
          <cell r="J978" t="str">
            <v>SW</v>
          </cell>
          <cell r="K978" t="str">
            <v>Frozen</v>
          </cell>
          <cell r="L978" t="str">
            <v>Frozen</v>
          </cell>
          <cell r="M978">
            <v>14</v>
          </cell>
          <cell r="N978">
            <v>7.2</v>
          </cell>
          <cell r="O978">
            <v>100.8</v>
          </cell>
        </row>
        <row r="979">
          <cell r="C979" t="str">
            <v>B-33</v>
          </cell>
          <cell r="D979" t="str">
            <v>B-33-B</v>
          </cell>
          <cell r="F979" t="str">
            <v>T-42</v>
          </cell>
          <cell r="G979" t="str">
            <v>T-42B</v>
          </cell>
          <cell r="H979" t="str">
            <v>B</v>
          </cell>
          <cell r="J979" t="str">
            <v>SW</v>
          </cell>
        </row>
        <row r="980">
          <cell r="C980" t="str">
            <v>B-33</v>
          </cell>
          <cell r="D980" t="str">
            <v>B-33-C</v>
          </cell>
          <cell r="F980" t="str">
            <v>T-42</v>
          </cell>
          <cell r="G980" t="str">
            <v>T-42C</v>
          </cell>
          <cell r="H980" t="str">
            <v>C</v>
          </cell>
          <cell r="J980" t="str">
            <v>SW</v>
          </cell>
        </row>
        <row r="981">
          <cell r="C981" t="str">
            <v>B-33</v>
          </cell>
          <cell r="D981" t="str">
            <v>B-33-D</v>
          </cell>
          <cell r="F981" t="str">
            <v>T-42</v>
          </cell>
          <cell r="G981" t="str">
            <v>T-42D</v>
          </cell>
          <cell r="H981" t="str">
            <v>D</v>
          </cell>
          <cell r="J981" t="str">
            <v>SW</v>
          </cell>
        </row>
        <row r="982">
          <cell r="B982" t="str">
            <v>B</v>
          </cell>
          <cell r="C982" t="str">
            <v>B-34</v>
          </cell>
          <cell r="D982" t="str">
            <v>B-34-A</v>
          </cell>
          <cell r="E982" t="str">
            <v>Topaz</v>
          </cell>
          <cell r="F982" t="str">
            <v>T-41</v>
          </cell>
          <cell r="G982" t="str">
            <v>T-41A</v>
          </cell>
          <cell r="H982" t="str">
            <v>A</v>
          </cell>
          <cell r="I982" t="str">
            <v>Retained</v>
          </cell>
          <cell r="J982" t="str">
            <v>SW</v>
          </cell>
          <cell r="K982" t="str">
            <v>Frozen</v>
          </cell>
          <cell r="L982" t="str">
            <v>Frozen</v>
          </cell>
          <cell r="M982">
            <v>14</v>
          </cell>
          <cell r="N982">
            <v>7.2</v>
          </cell>
          <cell r="O982">
            <v>100.8</v>
          </cell>
        </row>
        <row r="983">
          <cell r="C983" t="str">
            <v>B-34</v>
          </cell>
          <cell r="D983" t="str">
            <v>B-34-B</v>
          </cell>
          <cell r="F983" t="str">
            <v>T-41</v>
          </cell>
          <cell r="G983" t="str">
            <v>T-41B</v>
          </cell>
          <cell r="H983" t="str">
            <v>B</v>
          </cell>
          <cell r="J983" t="str">
            <v>SW</v>
          </cell>
        </row>
        <row r="984">
          <cell r="C984" t="str">
            <v>B-34</v>
          </cell>
          <cell r="D984" t="str">
            <v>B-34-C</v>
          </cell>
          <cell r="F984" t="str">
            <v>T-41</v>
          </cell>
          <cell r="G984" t="str">
            <v>T-41C</v>
          </cell>
          <cell r="H984" t="str">
            <v>C</v>
          </cell>
          <cell r="J984" t="str">
            <v>SW</v>
          </cell>
        </row>
        <row r="985">
          <cell r="C985" t="str">
            <v>B-34</v>
          </cell>
          <cell r="D985" t="str">
            <v>B-34-D</v>
          </cell>
          <cell r="F985" t="str">
            <v>T-41</v>
          </cell>
          <cell r="G985" t="str">
            <v>T-41D</v>
          </cell>
          <cell r="H985" t="str">
            <v>D</v>
          </cell>
          <cell r="J985" t="str">
            <v>SW</v>
          </cell>
        </row>
        <row r="986">
          <cell r="B986" t="str">
            <v>B</v>
          </cell>
          <cell r="C986" t="str">
            <v>B-35</v>
          </cell>
          <cell r="D986" t="str">
            <v>B-35-A</v>
          </cell>
          <cell r="E986" t="str">
            <v>Topaz</v>
          </cell>
          <cell r="F986" t="str">
            <v>T-40</v>
          </cell>
          <cell r="G986" t="str">
            <v>T-40A</v>
          </cell>
          <cell r="H986" t="str">
            <v>A</v>
          </cell>
          <cell r="I986" t="str">
            <v>Retained</v>
          </cell>
          <cell r="J986" t="str">
            <v>SW</v>
          </cell>
          <cell r="K986" t="str">
            <v>Frozen</v>
          </cell>
          <cell r="L986" t="str">
            <v>Frozen</v>
          </cell>
          <cell r="M986">
            <v>14</v>
          </cell>
          <cell r="N986">
            <v>7.2</v>
          </cell>
          <cell r="O986">
            <v>100.8</v>
          </cell>
        </row>
        <row r="987">
          <cell r="C987" t="str">
            <v>B-35</v>
          </cell>
          <cell r="D987" t="str">
            <v>B-35-B</v>
          </cell>
          <cell r="F987" t="str">
            <v>T-40</v>
          </cell>
          <cell r="G987" t="str">
            <v>T-40B</v>
          </cell>
          <cell r="H987" t="str">
            <v>B</v>
          </cell>
          <cell r="J987" t="str">
            <v>SW</v>
          </cell>
        </row>
        <row r="988">
          <cell r="C988" t="str">
            <v>B-35</v>
          </cell>
          <cell r="D988" t="str">
            <v>B-35-C</v>
          </cell>
          <cell r="F988" t="str">
            <v>T-40</v>
          </cell>
          <cell r="G988" t="str">
            <v>T-40C</v>
          </cell>
          <cell r="H988" t="str">
            <v>C</v>
          </cell>
          <cell r="J988" t="str">
            <v>SW</v>
          </cell>
        </row>
        <row r="989">
          <cell r="C989" t="str">
            <v>B-35</v>
          </cell>
          <cell r="D989" t="str">
            <v>B-35-D</v>
          </cell>
          <cell r="F989" t="str">
            <v>T-40</v>
          </cell>
          <cell r="G989" t="str">
            <v>T-40D</v>
          </cell>
          <cell r="H989" t="str">
            <v>D</v>
          </cell>
          <cell r="J989" t="str">
            <v>SW</v>
          </cell>
        </row>
        <row r="990">
          <cell r="B990" t="str">
            <v>B</v>
          </cell>
          <cell r="C990" t="str">
            <v>B-36</v>
          </cell>
          <cell r="D990" t="str">
            <v>B-36-A</v>
          </cell>
          <cell r="E990" t="str">
            <v>Topaz</v>
          </cell>
          <cell r="F990" t="str">
            <v>T-39</v>
          </cell>
          <cell r="G990" t="str">
            <v>T-39A</v>
          </cell>
          <cell r="H990" t="str">
            <v>A</v>
          </cell>
          <cell r="I990" t="str">
            <v>Retained</v>
          </cell>
          <cell r="J990" t="str">
            <v>SW</v>
          </cell>
          <cell r="K990" t="str">
            <v>Frozen</v>
          </cell>
          <cell r="L990" t="str">
            <v>Frozen</v>
          </cell>
          <cell r="M990">
            <v>14</v>
          </cell>
          <cell r="N990">
            <v>7.2</v>
          </cell>
          <cell r="O990">
            <v>100.8</v>
          </cell>
        </row>
        <row r="991">
          <cell r="C991" t="str">
            <v>B-36</v>
          </cell>
          <cell r="D991" t="str">
            <v>B-36-B</v>
          </cell>
          <cell r="F991" t="str">
            <v>T-39</v>
          </cell>
          <cell r="G991" t="str">
            <v>T-39B</v>
          </cell>
          <cell r="H991" t="str">
            <v>B</v>
          </cell>
          <cell r="J991" t="str">
            <v>SW</v>
          </cell>
        </row>
        <row r="992">
          <cell r="C992" t="str">
            <v>B-36</v>
          </cell>
          <cell r="D992" t="str">
            <v>B-36-C</v>
          </cell>
          <cell r="F992" t="str">
            <v>T-39</v>
          </cell>
          <cell r="G992" t="str">
            <v>T-39C</v>
          </cell>
          <cell r="H992" t="str">
            <v>C</v>
          </cell>
          <cell r="J992" t="str">
            <v>SW</v>
          </cell>
        </row>
        <row r="993">
          <cell r="C993" t="str">
            <v>B-36</v>
          </cell>
          <cell r="D993" t="str">
            <v>B-36-D</v>
          </cell>
          <cell r="F993" t="str">
            <v>T-39</v>
          </cell>
          <cell r="G993" t="str">
            <v>T-39D</v>
          </cell>
          <cell r="H993" t="str">
            <v>D</v>
          </cell>
          <cell r="J993" t="str">
            <v>SW</v>
          </cell>
        </row>
        <row r="994">
          <cell r="B994" t="str">
            <v>B</v>
          </cell>
          <cell r="C994" t="str">
            <v>B-37</v>
          </cell>
          <cell r="D994" t="str">
            <v>B-37-A</v>
          </cell>
          <cell r="E994" t="str">
            <v>Topaz</v>
          </cell>
          <cell r="F994" t="str">
            <v>T-38</v>
          </cell>
          <cell r="G994" t="str">
            <v>T-38A</v>
          </cell>
          <cell r="H994" t="str">
            <v>A</v>
          </cell>
          <cell r="I994" t="str">
            <v>Retained</v>
          </cell>
          <cell r="J994" t="str">
            <v>SW</v>
          </cell>
          <cell r="K994" t="str">
            <v>Frozen</v>
          </cell>
          <cell r="L994" t="str">
            <v>Frozen</v>
          </cell>
          <cell r="M994">
            <v>14</v>
          </cell>
          <cell r="N994">
            <v>7.2</v>
          </cell>
          <cell r="O994">
            <v>100.8</v>
          </cell>
        </row>
        <row r="995">
          <cell r="C995" t="str">
            <v>B-37</v>
          </cell>
          <cell r="D995" t="str">
            <v>B-37-B</v>
          </cell>
          <cell r="F995" t="str">
            <v>T-38</v>
          </cell>
          <cell r="G995" t="str">
            <v>T-38B</v>
          </cell>
          <cell r="H995" t="str">
            <v>B</v>
          </cell>
          <cell r="J995" t="str">
            <v>SW</v>
          </cell>
        </row>
        <row r="996">
          <cell r="C996" t="str">
            <v>B-37</v>
          </cell>
          <cell r="D996" t="str">
            <v>B-37-C</v>
          </cell>
          <cell r="F996" t="str">
            <v>T-38</v>
          </cell>
          <cell r="G996" t="str">
            <v>T-38C</v>
          </cell>
          <cell r="H996" t="str">
            <v>C</v>
          </cell>
          <cell r="J996" t="str">
            <v>SW</v>
          </cell>
        </row>
        <row r="997">
          <cell r="C997" t="str">
            <v>B-37</v>
          </cell>
          <cell r="D997" t="str">
            <v>B-37-D</v>
          </cell>
          <cell r="F997" t="str">
            <v>T-38</v>
          </cell>
          <cell r="G997" t="str">
            <v>T-38D</v>
          </cell>
          <cell r="H997" t="str">
            <v>D</v>
          </cell>
          <cell r="J997" t="str">
            <v>SW</v>
          </cell>
        </row>
        <row r="998">
          <cell r="B998" t="str">
            <v>B</v>
          </cell>
          <cell r="C998" t="str">
            <v>B-38</v>
          </cell>
          <cell r="D998" t="str">
            <v>B-38-A</v>
          </cell>
          <cell r="E998" t="str">
            <v>Topaz</v>
          </cell>
          <cell r="F998" t="str">
            <v>T-37</v>
          </cell>
          <cell r="G998" t="str">
            <v>T-37A</v>
          </cell>
          <cell r="H998" t="str">
            <v>A</v>
          </cell>
          <cell r="I998" t="str">
            <v>Retained</v>
          </cell>
          <cell r="J998" t="str">
            <v>SW</v>
          </cell>
          <cell r="K998" t="str">
            <v>Frozen</v>
          </cell>
          <cell r="L998" t="str">
            <v>Frozen</v>
          </cell>
          <cell r="M998">
            <v>14</v>
          </cell>
          <cell r="N998">
            <v>7.2</v>
          </cell>
          <cell r="O998">
            <v>100.8</v>
          </cell>
        </row>
        <row r="999">
          <cell r="C999" t="str">
            <v>B-38</v>
          </cell>
          <cell r="D999" t="str">
            <v>B-38-B</v>
          </cell>
          <cell r="F999" t="str">
            <v>T-37</v>
          </cell>
          <cell r="G999" t="str">
            <v>T-37B</v>
          </cell>
          <cell r="H999" t="str">
            <v>B</v>
          </cell>
          <cell r="J999" t="str">
            <v>SW</v>
          </cell>
        </row>
        <row r="1000">
          <cell r="C1000" t="str">
            <v>B-38</v>
          </cell>
          <cell r="D1000" t="str">
            <v>B-38-C</v>
          </cell>
          <cell r="F1000" t="str">
            <v>T-37</v>
          </cell>
          <cell r="G1000" t="str">
            <v>T-37C</v>
          </cell>
          <cell r="H1000" t="str">
            <v>C</v>
          </cell>
          <cell r="J1000" t="str">
            <v>SW</v>
          </cell>
        </row>
        <row r="1001">
          <cell r="C1001" t="str">
            <v>B-38</v>
          </cell>
          <cell r="D1001" t="str">
            <v>B-38-D</v>
          </cell>
          <cell r="F1001" t="str">
            <v>T-37</v>
          </cell>
          <cell r="G1001" t="str">
            <v>T-37D</v>
          </cell>
          <cell r="H1001" t="str">
            <v>D</v>
          </cell>
          <cell r="J1001" t="str">
            <v>SW</v>
          </cell>
        </row>
        <row r="1002">
          <cell r="B1002" t="str">
            <v>B</v>
          </cell>
          <cell r="C1002" t="str">
            <v>B-39</v>
          </cell>
          <cell r="D1002" t="str">
            <v>B-39-A</v>
          </cell>
          <cell r="E1002" t="str">
            <v>Topaz</v>
          </cell>
          <cell r="F1002" t="str">
            <v>T-36</v>
          </cell>
          <cell r="G1002" t="str">
            <v>T-36A</v>
          </cell>
          <cell r="H1002" t="str">
            <v>A</v>
          </cell>
          <cell r="I1002" t="str">
            <v>Retained</v>
          </cell>
          <cell r="J1002" t="str">
            <v>SW</v>
          </cell>
          <cell r="K1002" t="str">
            <v>Frozen</v>
          </cell>
          <cell r="L1002" t="str">
            <v>Frozen</v>
          </cell>
          <cell r="M1002">
            <v>14</v>
          </cell>
          <cell r="N1002">
            <v>7.2</v>
          </cell>
          <cell r="O1002">
            <v>100.8</v>
          </cell>
        </row>
        <row r="1003">
          <cell r="C1003" t="str">
            <v>B-39</v>
          </cell>
          <cell r="D1003" t="str">
            <v>B-39-B</v>
          </cell>
          <cell r="F1003" t="str">
            <v>T-36</v>
          </cell>
          <cell r="G1003" t="str">
            <v>T-36B</v>
          </cell>
          <cell r="H1003" t="str">
            <v>B</v>
          </cell>
          <cell r="J1003" t="str">
            <v>SW</v>
          </cell>
        </row>
        <row r="1004">
          <cell r="C1004" t="str">
            <v>B-39</v>
          </cell>
          <cell r="D1004" t="str">
            <v>B-39-C</v>
          </cell>
          <cell r="F1004" t="str">
            <v>T-36</v>
          </cell>
          <cell r="G1004" t="str">
            <v>T-36C</v>
          </cell>
          <cell r="H1004" t="str">
            <v>C</v>
          </cell>
          <cell r="J1004" t="str">
            <v>SW</v>
          </cell>
        </row>
        <row r="1005">
          <cell r="C1005" t="str">
            <v>B-39</v>
          </cell>
          <cell r="D1005" t="str">
            <v>B-39-D</v>
          </cell>
          <cell r="F1005" t="str">
            <v>T-36</v>
          </cell>
          <cell r="G1005" t="str">
            <v>T-36D</v>
          </cell>
          <cell r="H1005" t="str">
            <v>D</v>
          </cell>
          <cell r="J1005" t="str">
            <v>SW</v>
          </cell>
        </row>
        <row r="1006">
          <cell r="B1006" t="str">
            <v>B</v>
          </cell>
          <cell r="C1006" t="str">
            <v>B-40</v>
          </cell>
          <cell r="D1006" t="str">
            <v>B-40-A</v>
          </cell>
          <cell r="E1006" t="str">
            <v>Topaz</v>
          </cell>
          <cell r="F1006" t="str">
            <v>T-35</v>
          </cell>
          <cell r="G1006" t="str">
            <v>T-35A</v>
          </cell>
          <cell r="H1006" t="str">
            <v>A</v>
          </cell>
          <cell r="I1006" t="str">
            <v>Retained</v>
          </cell>
          <cell r="J1006" t="str">
            <v>SW</v>
          </cell>
          <cell r="K1006" t="str">
            <v>Frozen</v>
          </cell>
          <cell r="L1006" t="str">
            <v>Frozen</v>
          </cell>
          <cell r="M1006">
            <v>14</v>
          </cell>
          <cell r="N1006">
            <v>7.2</v>
          </cell>
          <cell r="O1006">
            <v>100.8</v>
          </cell>
        </row>
        <row r="1007">
          <cell r="C1007" t="str">
            <v>B-40</v>
          </cell>
          <cell r="D1007" t="str">
            <v>B-40-B</v>
          </cell>
          <cell r="F1007" t="str">
            <v>T-35</v>
          </cell>
          <cell r="G1007" t="str">
            <v>T-35B</v>
          </cell>
          <cell r="H1007" t="str">
            <v>B</v>
          </cell>
          <cell r="J1007" t="str">
            <v>SW</v>
          </cell>
        </row>
        <row r="1008">
          <cell r="C1008" t="str">
            <v>B-40</v>
          </cell>
          <cell r="D1008" t="str">
            <v>B-40-C</v>
          </cell>
          <cell r="F1008" t="str">
            <v>T-35</v>
          </cell>
          <cell r="G1008" t="str">
            <v>T-35C</v>
          </cell>
          <cell r="H1008" t="str">
            <v>C</v>
          </cell>
          <cell r="J1008" t="str">
            <v>SW</v>
          </cell>
        </row>
        <row r="1009">
          <cell r="C1009" t="str">
            <v>B-40</v>
          </cell>
          <cell r="D1009" t="str">
            <v>B-40-D</v>
          </cell>
          <cell r="F1009" t="str">
            <v>T-35</v>
          </cell>
          <cell r="G1009" t="str">
            <v>T-35D</v>
          </cell>
          <cell r="H1009" t="str">
            <v>D</v>
          </cell>
          <cell r="J1009" t="str">
            <v>SW</v>
          </cell>
        </row>
        <row r="1010">
          <cell r="B1010" t="str">
            <v>B</v>
          </cell>
          <cell r="C1010" t="str">
            <v>B-41</v>
          </cell>
          <cell r="D1010" t="str">
            <v>B-41-A</v>
          </cell>
          <cell r="E1010" t="str">
            <v>Topaz</v>
          </cell>
          <cell r="F1010" t="str">
            <v>T-34</v>
          </cell>
          <cell r="G1010" t="str">
            <v>T-34A</v>
          </cell>
          <cell r="H1010" t="str">
            <v>A</v>
          </cell>
          <cell r="I1010" t="str">
            <v>Retained</v>
          </cell>
          <cell r="J1010" t="str">
            <v>SW</v>
          </cell>
          <cell r="K1010" t="str">
            <v>Frozen</v>
          </cell>
          <cell r="L1010" t="str">
            <v>Frozen</v>
          </cell>
          <cell r="M1010">
            <v>14</v>
          </cell>
          <cell r="N1010">
            <v>7.2</v>
          </cell>
          <cell r="O1010">
            <v>100.8</v>
          </cell>
        </row>
        <row r="1011">
          <cell r="C1011" t="str">
            <v>B-41</v>
          </cell>
          <cell r="D1011" t="str">
            <v>B-41-B</v>
          </cell>
          <cell r="F1011" t="str">
            <v>T-34</v>
          </cell>
          <cell r="G1011" t="str">
            <v>T-34B</v>
          </cell>
          <cell r="H1011" t="str">
            <v>B</v>
          </cell>
          <cell r="J1011" t="str">
            <v>SW</v>
          </cell>
        </row>
        <row r="1012">
          <cell r="C1012" t="str">
            <v>B-41</v>
          </cell>
          <cell r="D1012" t="str">
            <v>B-41-C</v>
          </cell>
          <cell r="F1012" t="str">
            <v>T-34</v>
          </cell>
          <cell r="G1012" t="str">
            <v>T-34C</v>
          </cell>
          <cell r="H1012" t="str">
            <v>C</v>
          </cell>
          <cell r="J1012" t="str">
            <v>SW</v>
          </cell>
        </row>
        <row r="1013">
          <cell r="C1013" t="str">
            <v>B-41</v>
          </cell>
          <cell r="D1013" t="str">
            <v>B-41-D</v>
          </cell>
          <cell r="F1013" t="str">
            <v>T-34</v>
          </cell>
          <cell r="G1013" t="str">
            <v>T-34D</v>
          </cell>
          <cell r="H1013" t="str">
            <v>D</v>
          </cell>
          <cell r="J1013" t="str">
            <v>SW</v>
          </cell>
        </row>
        <row r="1014">
          <cell r="B1014" t="str">
            <v>B</v>
          </cell>
          <cell r="C1014" t="str">
            <v>B-43</v>
          </cell>
          <cell r="D1014" t="str">
            <v>B-43-A</v>
          </cell>
          <cell r="E1014" t="str">
            <v>Topaz</v>
          </cell>
          <cell r="F1014" t="str">
            <v>T-48</v>
          </cell>
          <cell r="G1014" t="str">
            <v>T-48A</v>
          </cell>
          <cell r="H1014" t="str">
            <v>A</v>
          </cell>
          <cell r="I1014" t="str">
            <v>Retained</v>
          </cell>
          <cell r="J1014" t="str">
            <v>SW</v>
          </cell>
          <cell r="K1014" t="str">
            <v>Frozen</v>
          </cell>
          <cell r="L1014" t="str">
            <v>Frozen</v>
          </cell>
          <cell r="M1014">
            <v>14</v>
          </cell>
          <cell r="N1014">
            <v>7.2</v>
          </cell>
          <cell r="O1014">
            <v>100.8</v>
          </cell>
        </row>
        <row r="1015">
          <cell r="C1015" t="str">
            <v>B-43</v>
          </cell>
          <cell r="D1015" t="str">
            <v>B-43-B</v>
          </cell>
          <cell r="F1015" t="str">
            <v>T-48</v>
          </cell>
          <cell r="G1015" t="str">
            <v>T-48B</v>
          </cell>
          <cell r="H1015" t="str">
            <v>B</v>
          </cell>
          <cell r="J1015" t="str">
            <v>SW</v>
          </cell>
        </row>
        <row r="1016">
          <cell r="C1016" t="str">
            <v>B-43</v>
          </cell>
          <cell r="D1016" t="str">
            <v>B-43-C</v>
          </cell>
          <cell r="F1016" t="str">
            <v>T-48</v>
          </cell>
          <cell r="G1016" t="str">
            <v>T-48C</v>
          </cell>
          <cell r="H1016" t="str">
            <v>C</v>
          </cell>
          <cell r="J1016" t="str">
            <v>SW</v>
          </cell>
        </row>
        <row r="1017">
          <cell r="C1017" t="str">
            <v>B-43</v>
          </cell>
          <cell r="D1017" t="str">
            <v>B-43-D</v>
          </cell>
          <cell r="F1017" t="str">
            <v>T-48</v>
          </cell>
          <cell r="G1017" t="str">
            <v>T-48D</v>
          </cell>
          <cell r="H1017" t="str">
            <v>D</v>
          </cell>
          <cell r="J1017" t="str">
            <v>SW</v>
          </cell>
        </row>
        <row r="1018">
          <cell r="B1018" t="str">
            <v>B</v>
          </cell>
          <cell r="C1018" t="str">
            <v>B-44</v>
          </cell>
          <cell r="D1018" t="str">
            <v>B-44-A</v>
          </cell>
          <cell r="E1018" t="str">
            <v>Topaz</v>
          </cell>
          <cell r="F1018" t="str">
            <v>T-49</v>
          </cell>
          <cell r="G1018" t="str">
            <v>T-49A</v>
          </cell>
          <cell r="H1018" t="str">
            <v>A</v>
          </cell>
          <cell r="I1018" t="str">
            <v>Retained</v>
          </cell>
          <cell r="J1018" t="str">
            <v>SW</v>
          </cell>
          <cell r="K1018" t="str">
            <v>Frozen</v>
          </cell>
          <cell r="L1018" t="str">
            <v>Frozen</v>
          </cell>
          <cell r="M1018">
            <v>14</v>
          </cell>
          <cell r="N1018">
            <v>7.2</v>
          </cell>
          <cell r="O1018">
            <v>100.8</v>
          </cell>
        </row>
        <row r="1019">
          <cell r="C1019" t="str">
            <v>B-44</v>
          </cell>
          <cell r="D1019" t="str">
            <v>B-44-B</v>
          </cell>
          <cell r="F1019" t="str">
            <v>T-49</v>
          </cell>
          <cell r="G1019" t="str">
            <v>T-49B</v>
          </cell>
          <cell r="H1019" t="str">
            <v>B</v>
          </cell>
          <cell r="J1019" t="str">
            <v>SW</v>
          </cell>
        </row>
        <row r="1020">
          <cell r="C1020" t="str">
            <v>B-44</v>
          </cell>
          <cell r="D1020" t="str">
            <v>B-44-C</v>
          </cell>
          <cell r="F1020" t="str">
            <v>T-49</v>
          </cell>
          <cell r="G1020" t="str">
            <v>T-49C</v>
          </cell>
          <cell r="H1020" t="str">
            <v>C</v>
          </cell>
          <cell r="J1020" t="str">
            <v>SW</v>
          </cell>
        </row>
        <row r="1021">
          <cell r="C1021" t="str">
            <v>B-44</v>
          </cell>
          <cell r="D1021" t="str">
            <v>B-44-D</v>
          </cell>
          <cell r="F1021" t="str">
            <v>T-49</v>
          </cell>
          <cell r="G1021" t="str">
            <v>T-49D</v>
          </cell>
          <cell r="H1021" t="str">
            <v>D</v>
          </cell>
          <cell r="J1021" t="str">
            <v>SW</v>
          </cell>
        </row>
        <row r="1022">
          <cell r="B1022" t="str">
            <v>B</v>
          </cell>
          <cell r="C1022" t="str">
            <v>B-45</v>
          </cell>
          <cell r="D1022" t="str">
            <v>B-45-A</v>
          </cell>
          <cell r="E1022" t="str">
            <v>Topaz</v>
          </cell>
          <cell r="F1022" t="str">
            <v>T-50</v>
          </cell>
          <cell r="G1022" t="str">
            <v>T-50A</v>
          </cell>
          <cell r="H1022" t="str">
            <v>A</v>
          </cell>
          <cell r="I1022" t="str">
            <v>Retained</v>
          </cell>
          <cell r="J1022" t="str">
            <v>SW</v>
          </cell>
          <cell r="K1022" t="str">
            <v>Frozen</v>
          </cell>
          <cell r="L1022" t="str">
            <v>Frozen</v>
          </cell>
          <cell r="M1022">
            <v>14</v>
          </cell>
          <cell r="N1022">
            <v>7.2</v>
          </cell>
          <cell r="O1022">
            <v>100.8</v>
          </cell>
        </row>
        <row r="1023">
          <cell r="C1023" t="str">
            <v>B-45</v>
          </cell>
          <cell r="D1023" t="str">
            <v>B-45-B</v>
          </cell>
          <cell r="F1023" t="str">
            <v>T-50</v>
          </cell>
          <cell r="G1023" t="str">
            <v>T-50B</v>
          </cell>
          <cell r="H1023" t="str">
            <v>B</v>
          </cell>
          <cell r="J1023" t="str">
            <v>SW</v>
          </cell>
        </row>
        <row r="1024">
          <cell r="C1024" t="str">
            <v>B-45</v>
          </cell>
          <cell r="D1024" t="str">
            <v>B-45-C</v>
          </cell>
          <cell r="F1024" t="str">
            <v>T-50</v>
          </cell>
          <cell r="G1024" t="str">
            <v>T-50C</v>
          </cell>
          <cell r="H1024" t="str">
            <v>C</v>
          </cell>
          <cell r="J1024" t="str">
            <v>SW</v>
          </cell>
        </row>
        <row r="1025">
          <cell r="C1025" t="str">
            <v>B-45</v>
          </cell>
          <cell r="D1025" t="str">
            <v>B-45-D</v>
          </cell>
          <cell r="F1025" t="str">
            <v>T-50</v>
          </cell>
          <cell r="G1025" t="str">
            <v>T-50D</v>
          </cell>
          <cell r="H1025" t="str">
            <v>D</v>
          </cell>
          <cell r="J1025" t="str">
            <v>SW</v>
          </cell>
        </row>
        <row r="1026">
          <cell r="B1026" t="str">
            <v>B</v>
          </cell>
          <cell r="C1026" t="str">
            <v>B-46</v>
          </cell>
          <cell r="D1026" t="str">
            <v>B-46-A</v>
          </cell>
          <cell r="E1026" t="str">
            <v>Topaz</v>
          </cell>
          <cell r="F1026" t="str">
            <v>T-51</v>
          </cell>
          <cell r="G1026" t="str">
            <v>T-51A</v>
          </cell>
          <cell r="H1026" t="str">
            <v>A</v>
          </cell>
          <cell r="I1026" t="str">
            <v>Retained</v>
          </cell>
          <cell r="J1026" t="str">
            <v>SW</v>
          </cell>
          <cell r="K1026" t="str">
            <v>Frozen</v>
          </cell>
          <cell r="L1026" t="str">
            <v>Frozen</v>
          </cell>
          <cell r="M1026">
            <v>14</v>
          </cell>
          <cell r="N1026">
            <v>7.2</v>
          </cell>
          <cell r="O1026">
            <v>100.8</v>
          </cell>
        </row>
        <row r="1027">
          <cell r="C1027" t="str">
            <v>B-46</v>
          </cell>
          <cell r="D1027" t="str">
            <v>B-46-B</v>
          </cell>
          <cell r="F1027" t="str">
            <v>T-51</v>
          </cell>
          <cell r="G1027" t="str">
            <v>T-51B</v>
          </cell>
          <cell r="H1027" t="str">
            <v>B</v>
          </cell>
          <cell r="J1027" t="str">
            <v>SW</v>
          </cell>
        </row>
        <row r="1028">
          <cell r="C1028" t="str">
            <v>B-46</v>
          </cell>
          <cell r="D1028" t="str">
            <v>B-46-C</v>
          </cell>
          <cell r="F1028" t="str">
            <v>T-51</v>
          </cell>
          <cell r="G1028" t="str">
            <v>T-51C</v>
          </cell>
          <cell r="H1028" t="str">
            <v>C</v>
          </cell>
          <cell r="J1028" t="str">
            <v>SW</v>
          </cell>
        </row>
        <row r="1029">
          <cell r="C1029" t="str">
            <v>B-46</v>
          </cell>
          <cell r="D1029" t="str">
            <v>B-46-D</v>
          </cell>
          <cell r="F1029" t="str">
            <v>T-51</v>
          </cell>
          <cell r="G1029" t="str">
            <v>T-51D</v>
          </cell>
          <cell r="H1029" t="str">
            <v>D</v>
          </cell>
          <cell r="J1029" t="str">
            <v>SW</v>
          </cell>
        </row>
        <row r="1030">
          <cell r="B1030" t="str">
            <v>B</v>
          </cell>
          <cell r="C1030" t="str">
            <v>B-47</v>
          </cell>
          <cell r="D1030" t="str">
            <v>B-47-A</v>
          </cell>
          <cell r="E1030" t="str">
            <v>Topaz</v>
          </cell>
          <cell r="F1030" t="str">
            <v>T-52</v>
          </cell>
          <cell r="G1030" t="str">
            <v>T-52A</v>
          </cell>
          <cell r="H1030" t="str">
            <v>A</v>
          </cell>
          <cell r="I1030" t="str">
            <v>Retained</v>
          </cell>
          <cell r="J1030" t="str">
            <v>SW</v>
          </cell>
          <cell r="K1030" t="str">
            <v>Frozen</v>
          </cell>
          <cell r="L1030" t="str">
            <v>Frozen</v>
          </cell>
          <cell r="M1030">
            <v>14</v>
          </cell>
          <cell r="N1030">
            <v>7.2</v>
          </cell>
          <cell r="O1030">
            <v>100.8</v>
          </cell>
        </row>
        <row r="1031">
          <cell r="C1031" t="str">
            <v>B-47</v>
          </cell>
          <cell r="D1031" t="str">
            <v>B-47-B</v>
          </cell>
          <cell r="F1031" t="str">
            <v>T-52</v>
          </cell>
          <cell r="G1031" t="str">
            <v>T-52B</v>
          </cell>
          <cell r="H1031" t="str">
            <v>B</v>
          </cell>
          <cell r="J1031" t="str">
            <v>SW</v>
          </cell>
        </row>
        <row r="1032">
          <cell r="C1032" t="str">
            <v>B-47</v>
          </cell>
          <cell r="D1032" t="str">
            <v>B-47-C</v>
          </cell>
          <cell r="F1032" t="str">
            <v>T-52</v>
          </cell>
          <cell r="G1032" t="str">
            <v>T-52C</v>
          </cell>
          <cell r="H1032" t="str">
            <v>C</v>
          </cell>
          <cell r="J1032" t="str">
            <v>SW</v>
          </cell>
        </row>
        <row r="1033">
          <cell r="C1033" t="str">
            <v>B-47</v>
          </cell>
          <cell r="D1033" t="str">
            <v>B-47-D</v>
          </cell>
          <cell r="F1033" t="str">
            <v>T-52</v>
          </cell>
          <cell r="G1033" t="str">
            <v>T-52D</v>
          </cell>
          <cell r="H1033" t="str">
            <v>D</v>
          </cell>
          <cell r="J1033" t="str">
            <v>SW</v>
          </cell>
        </row>
        <row r="1034">
          <cell r="B1034" t="str">
            <v>B</v>
          </cell>
          <cell r="C1034" t="str">
            <v>B-48</v>
          </cell>
          <cell r="D1034" t="str">
            <v>B-48-A</v>
          </cell>
          <cell r="E1034" t="str">
            <v>Topaz</v>
          </cell>
          <cell r="F1034" t="str">
            <v>T-53</v>
          </cell>
          <cell r="G1034" t="str">
            <v>T-53A</v>
          </cell>
          <cell r="H1034" t="str">
            <v>A</v>
          </cell>
          <cell r="I1034" t="str">
            <v>Retained</v>
          </cell>
          <cell r="J1034" t="str">
            <v>SW</v>
          </cell>
          <cell r="K1034" t="str">
            <v>Frozen</v>
          </cell>
          <cell r="L1034" t="str">
            <v>Frozen</v>
          </cell>
          <cell r="M1034">
            <v>14</v>
          </cell>
          <cell r="N1034">
            <v>7.2</v>
          </cell>
          <cell r="O1034">
            <v>100.8</v>
          </cell>
        </row>
        <row r="1035">
          <cell r="C1035" t="str">
            <v>B-48</v>
          </cell>
          <cell r="D1035" t="str">
            <v>B-48-B</v>
          </cell>
          <cell r="F1035" t="str">
            <v>T-53</v>
          </cell>
          <cell r="G1035" t="str">
            <v>T-53B</v>
          </cell>
          <cell r="H1035" t="str">
            <v>B</v>
          </cell>
          <cell r="J1035" t="str">
            <v>SW</v>
          </cell>
        </row>
        <row r="1036">
          <cell r="C1036" t="str">
            <v>B-48</v>
          </cell>
          <cell r="D1036" t="str">
            <v>B-48-C</v>
          </cell>
          <cell r="F1036" t="str">
            <v>T-53</v>
          </cell>
          <cell r="G1036" t="str">
            <v>T-53C</v>
          </cell>
          <cell r="H1036" t="str">
            <v>C</v>
          </cell>
          <cell r="J1036" t="str">
            <v>SW</v>
          </cell>
        </row>
        <row r="1037">
          <cell r="C1037" t="str">
            <v>B-48</v>
          </cell>
          <cell r="D1037" t="str">
            <v>B-48-D</v>
          </cell>
          <cell r="F1037" t="str">
            <v>T-53</v>
          </cell>
          <cell r="G1037" t="str">
            <v>T-53D</v>
          </cell>
          <cell r="H1037" t="str">
            <v>D</v>
          </cell>
          <cell r="J1037" t="str">
            <v>SW</v>
          </cell>
        </row>
        <row r="1038">
          <cell r="B1038" t="str">
            <v>B</v>
          </cell>
          <cell r="C1038" t="str">
            <v>B-49</v>
          </cell>
          <cell r="D1038" t="str">
            <v>B-49-A</v>
          </cell>
          <cell r="E1038" t="str">
            <v>Topaz</v>
          </cell>
          <cell r="F1038" t="str">
            <v>T-54</v>
          </cell>
          <cell r="G1038" t="str">
            <v>T-54A</v>
          </cell>
          <cell r="H1038" t="str">
            <v>A</v>
          </cell>
          <cell r="I1038" t="str">
            <v>Retained</v>
          </cell>
          <cell r="J1038" t="str">
            <v>SW</v>
          </cell>
          <cell r="K1038" t="str">
            <v>Frozen</v>
          </cell>
          <cell r="L1038" t="str">
            <v>Frozen</v>
          </cell>
          <cell r="M1038">
            <v>14</v>
          </cell>
          <cell r="N1038">
            <v>7.2</v>
          </cell>
          <cell r="O1038">
            <v>100.8</v>
          </cell>
        </row>
        <row r="1039">
          <cell r="C1039" t="str">
            <v>B-49</v>
          </cell>
          <cell r="D1039" t="str">
            <v>B-49-B</v>
          </cell>
          <cell r="F1039" t="str">
            <v>T-54</v>
          </cell>
          <cell r="G1039" t="str">
            <v>T-54B</v>
          </cell>
          <cell r="H1039" t="str">
            <v>B</v>
          </cell>
          <cell r="J1039" t="str">
            <v>SW</v>
          </cell>
        </row>
        <row r="1040">
          <cell r="C1040" t="str">
            <v>B-49</v>
          </cell>
          <cell r="D1040" t="str">
            <v>B-49-C</v>
          </cell>
          <cell r="F1040" t="str">
            <v>T-54</v>
          </cell>
          <cell r="G1040" t="str">
            <v>T-54C</v>
          </cell>
          <cell r="H1040" t="str">
            <v>C</v>
          </cell>
          <cell r="J1040" t="str">
            <v>SW</v>
          </cell>
        </row>
        <row r="1041">
          <cell r="C1041" t="str">
            <v>B-49</v>
          </cell>
          <cell r="D1041" t="str">
            <v>B-49-D</v>
          </cell>
          <cell r="F1041" t="str">
            <v>T-54</v>
          </cell>
          <cell r="G1041" t="str">
            <v>T-54D</v>
          </cell>
          <cell r="H1041" t="str">
            <v>D</v>
          </cell>
          <cell r="J1041" t="str">
            <v>SW</v>
          </cell>
        </row>
        <row r="1042">
          <cell r="B1042" t="str">
            <v>B</v>
          </cell>
          <cell r="C1042" t="str">
            <v>B-50</v>
          </cell>
          <cell r="D1042" t="str">
            <v>B-50-A</v>
          </cell>
          <cell r="E1042" t="str">
            <v>Topaz</v>
          </cell>
          <cell r="F1042" t="str">
            <v>T-55</v>
          </cell>
          <cell r="G1042" t="str">
            <v>T-55A</v>
          </cell>
          <cell r="H1042" t="str">
            <v>A</v>
          </cell>
          <cell r="I1042" t="str">
            <v>Retained</v>
          </cell>
          <cell r="J1042" t="str">
            <v>SW</v>
          </cell>
          <cell r="K1042" t="str">
            <v>Frozen</v>
          </cell>
          <cell r="L1042" t="str">
            <v>Frozen</v>
          </cell>
          <cell r="M1042">
            <v>14</v>
          </cell>
          <cell r="N1042">
            <v>7.2</v>
          </cell>
          <cell r="O1042">
            <v>100.8</v>
          </cell>
        </row>
        <row r="1043">
          <cell r="C1043" t="str">
            <v>B-50</v>
          </cell>
          <cell r="D1043" t="str">
            <v>B-50-B</v>
          </cell>
          <cell r="F1043" t="str">
            <v>T-55</v>
          </cell>
          <cell r="G1043" t="str">
            <v>T-55B</v>
          </cell>
          <cell r="H1043" t="str">
            <v>B</v>
          </cell>
          <cell r="J1043" t="str">
            <v>SW</v>
          </cell>
        </row>
        <row r="1044">
          <cell r="C1044" t="str">
            <v>B-50</v>
          </cell>
          <cell r="D1044" t="str">
            <v>B-50-C</v>
          </cell>
          <cell r="F1044" t="str">
            <v>T-55</v>
          </cell>
          <cell r="G1044" t="str">
            <v>T-55C</v>
          </cell>
          <cell r="H1044" t="str">
            <v>C</v>
          </cell>
          <cell r="J1044" t="str">
            <v>SW</v>
          </cell>
        </row>
        <row r="1045">
          <cell r="C1045" t="str">
            <v>B-50</v>
          </cell>
          <cell r="D1045" t="str">
            <v>B-50-D</v>
          </cell>
          <cell r="F1045" t="str">
            <v>T-55</v>
          </cell>
          <cell r="G1045" t="str">
            <v>T-55D</v>
          </cell>
          <cell r="H1045" t="str">
            <v>D</v>
          </cell>
          <cell r="J1045" t="str">
            <v>SW</v>
          </cell>
        </row>
        <row r="1046">
          <cell r="B1046" t="str">
            <v>B</v>
          </cell>
          <cell r="C1046" t="str">
            <v>B-51</v>
          </cell>
          <cell r="D1046" t="str">
            <v>B-51-A</v>
          </cell>
          <cell r="E1046" t="str">
            <v>Topaz</v>
          </cell>
          <cell r="F1046" t="str">
            <v>T-56</v>
          </cell>
          <cell r="G1046" t="str">
            <v>T-56A</v>
          </cell>
          <cell r="H1046" t="str">
            <v>A</v>
          </cell>
          <cell r="I1046" t="str">
            <v>Retained</v>
          </cell>
          <cell r="J1046" t="str">
            <v>SW</v>
          </cell>
          <cell r="K1046" t="str">
            <v>Frozen</v>
          </cell>
          <cell r="L1046" t="str">
            <v>Frozen</v>
          </cell>
          <cell r="M1046">
            <v>14</v>
          </cell>
          <cell r="N1046">
            <v>7.2</v>
          </cell>
          <cell r="O1046">
            <v>100.8</v>
          </cell>
        </row>
        <row r="1047">
          <cell r="C1047" t="str">
            <v>B-51</v>
          </cell>
          <cell r="D1047" t="str">
            <v>B-51-B</v>
          </cell>
          <cell r="F1047" t="str">
            <v>T-56</v>
          </cell>
          <cell r="G1047" t="str">
            <v>T-56B</v>
          </cell>
          <cell r="H1047" t="str">
            <v>B</v>
          </cell>
          <cell r="J1047" t="str">
            <v>SW</v>
          </cell>
        </row>
        <row r="1048">
          <cell r="C1048" t="str">
            <v>B-51</v>
          </cell>
          <cell r="D1048" t="str">
            <v>B-51-C</v>
          </cell>
          <cell r="F1048" t="str">
            <v>T-56</v>
          </cell>
          <cell r="G1048" t="str">
            <v>T-56C</v>
          </cell>
          <cell r="H1048" t="str">
            <v>C</v>
          </cell>
          <cell r="J1048" t="str">
            <v>SW</v>
          </cell>
        </row>
        <row r="1049">
          <cell r="C1049" t="str">
            <v>B-51</v>
          </cell>
          <cell r="D1049" t="str">
            <v>B-51-D</v>
          </cell>
          <cell r="F1049" t="str">
            <v>T-56</v>
          </cell>
          <cell r="G1049" t="str">
            <v>T-56D</v>
          </cell>
          <cell r="H1049" t="str">
            <v>D</v>
          </cell>
          <cell r="J1049" t="str">
            <v>SW</v>
          </cell>
        </row>
        <row r="1050">
          <cell r="B1050" t="str">
            <v>B</v>
          </cell>
          <cell r="C1050" t="str">
            <v>B-52</v>
          </cell>
          <cell r="D1050" t="str">
            <v>B-52-A</v>
          </cell>
          <cell r="E1050" t="str">
            <v>Topaz</v>
          </cell>
          <cell r="F1050" t="str">
            <v>T-57</v>
          </cell>
          <cell r="G1050" t="str">
            <v>T-57A</v>
          </cell>
          <cell r="H1050" t="str">
            <v>A</v>
          </cell>
          <cell r="I1050" t="str">
            <v>Retained</v>
          </cell>
          <cell r="J1050" t="str">
            <v>SW</v>
          </cell>
          <cell r="K1050" t="str">
            <v>Frozen</v>
          </cell>
          <cell r="L1050" t="str">
            <v>Frozen</v>
          </cell>
          <cell r="M1050">
            <v>14</v>
          </cell>
          <cell r="N1050">
            <v>7.2</v>
          </cell>
          <cell r="O1050">
            <v>100.8</v>
          </cell>
        </row>
        <row r="1051">
          <cell r="C1051" t="str">
            <v>B-52</v>
          </cell>
          <cell r="D1051" t="str">
            <v>B-52-B</v>
          </cell>
          <cell r="F1051" t="str">
            <v>T-57</v>
          </cell>
          <cell r="G1051" t="str">
            <v>T-57B</v>
          </cell>
          <cell r="H1051" t="str">
            <v>B</v>
          </cell>
          <cell r="J1051" t="str">
            <v>SW</v>
          </cell>
        </row>
        <row r="1052">
          <cell r="C1052" t="str">
            <v>B-52</v>
          </cell>
          <cell r="D1052" t="str">
            <v>B-52-C</v>
          </cell>
          <cell r="F1052" t="str">
            <v>T-57</v>
          </cell>
          <cell r="G1052" t="str">
            <v>T-57C</v>
          </cell>
          <cell r="H1052" t="str">
            <v>C</v>
          </cell>
          <cell r="J1052" t="str">
            <v>SW</v>
          </cell>
        </row>
        <row r="1053">
          <cell r="C1053" t="str">
            <v>B-52</v>
          </cell>
          <cell r="D1053" t="str">
            <v>B-52-D</v>
          </cell>
          <cell r="F1053" t="str">
            <v>T-57</v>
          </cell>
          <cell r="G1053" t="str">
            <v>T-57D</v>
          </cell>
          <cell r="H1053" t="str">
            <v>D</v>
          </cell>
          <cell r="J1053" t="str">
            <v>SW</v>
          </cell>
        </row>
        <row r="1054">
          <cell r="B1054" t="str">
            <v>B</v>
          </cell>
          <cell r="C1054" t="str">
            <v>B-53</v>
          </cell>
          <cell r="D1054" t="str">
            <v>B-53-A</v>
          </cell>
          <cell r="E1054" t="str">
            <v>Topaz</v>
          </cell>
          <cell r="F1054" t="str">
            <v>T-58</v>
          </cell>
          <cell r="G1054" t="str">
            <v>T-58A</v>
          </cell>
          <cell r="H1054" t="str">
            <v>A</v>
          </cell>
          <cell r="I1054" t="str">
            <v>Retained</v>
          </cell>
          <cell r="J1054" t="str">
            <v>SW</v>
          </cell>
          <cell r="K1054" t="str">
            <v>Frozen</v>
          </cell>
          <cell r="L1054" t="str">
            <v>Frozen</v>
          </cell>
          <cell r="M1054">
            <v>14</v>
          </cell>
          <cell r="N1054">
            <v>7.2</v>
          </cell>
          <cell r="O1054">
            <v>100.8</v>
          </cell>
        </row>
        <row r="1055">
          <cell r="C1055" t="str">
            <v>B-53</v>
          </cell>
          <cell r="D1055" t="str">
            <v>B-53-B</v>
          </cell>
          <cell r="F1055" t="str">
            <v>T-58</v>
          </cell>
          <cell r="G1055" t="str">
            <v>T-58B</v>
          </cell>
          <cell r="H1055" t="str">
            <v>B</v>
          </cell>
          <cell r="J1055" t="str">
            <v>SW</v>
          </cell>
        </row>
        <row r="1056">
          <cell r="C1056" t="str">
            <v>B-53</v>
          </cell>
          <cell r="D1056" t="str">
            <v>B-53-C</v>
          </cell>
          <cell r="F1056" t="str">
            <v>T-58</v>
          </cell>
          <cell r="G1056" t="str">
            <v>T-58C</v>
          </cell>
          <cell r="H1056" t="str">
            <v>C</v>
          </cell>
          <cell r="J1056" t="str">
            <v>SW</v>
          </cell>
        </row>
        <row r="1057">
          <cell r="C1057" t="str">
            <v>B-53</v>
          </cell>
          <cell r="D1057" t="str">
            <v>B-53-D</v>
          </cell>
          <cell r="F1057" t="str">
            <v>T-58</v>
          </cell>
          <cell r="G1057" t="str">
            <v>T-58D</v>
          </cell>
          <cell r="H1057" t="str">
            <v>D</v>
          </cell>
          <cell r="J1057" t="str">
            <v>SW</v>
          </cell>
        </row>
        <row r="1058">
          <cell r="B1058" t="str">
            <v>B</v>
          </cell>
          <cell r="C1058" t="str">
            <v>B-54</v>
          </cell>
          <cell r="D1058" t="str">
            <v>B-54-A</v>
          </cell>
          <cell r="E1058" t="str">
            <v>Topaz</v>
          </cell>
          <cell r="F1058" t="str">
            <v>T-59</v>
          </cell>
          <cell r="G1058" t="str">
            <v>T-59A</v>
          </cell>
          <cell r="H1058" t="str">
            <v>A</v>
          </cell>
          <cell r="I1058" t="str">
            <v>Retained</v>
          </cell>
          <cell r="J1058" t="str">
            <v>SW</v>
          </cell>
          <cell r="K1058" t="str">
            <v>Frozen</v>
          </cell>
          <cell r="L1058" t="str">
            <v>Frozen</v>
          </cell>
          <cell r="M1058">
            <v>14</v>
          </cell>
          <cell r="N1058">
            <v>7.2</v>
          </cell>
          <cell r="O1058">
            <v>100.8</v>
          </cell>
        </row>
        <row r="1059">
          <cell r="C1059" t="str">
            <v>B-54</v>
          </cell>
          <cell r="D1059" t="str">
            <v>B-54-B</v>
          </cell>
          <cell r="F1059" t="str">
            <v>T-59</v>
          </cell>
          <cell r="G1059" t="str">
            <v>T-59B</v>
          </cell>
          <cell r="H1059" t="str">
            <v>B</v>
          </cell>
          <cell r="J1059" t="str">
            <v>SW</v>
          </cell>
        </row>
        <row r="1060">
          <cell r="C1060" t="str">
            <v>B-54</v>
          </cell>
          <cell r="D1060" t="str">
            <v>B-54-C</v>
          </cell>
          <cell r="F1060" t="str">
            <v>T-59</v>
          </cell>
          <cell r="G1060" t="str">
            <v>T-59C</v>
          </cell>
          <cell r="H1060" t="str">
            <v>C</v>
          </cell>
          <cell r="J1060" t="str">
            <v>SW</v>
          </cell>
        </row>
        <row r="1061">
          <cell r="C1061" t="str">
            <v>B-54</v>
          </cell>
          <cell r="D1061" t="str">
            <v>B-54-D</v>
          </cell>
          <cell r="F1061" t="str">
            <v>T-59</v>
          </cell>
          <cell r="G1061" t="str">
            <v>T-59D</v>
          </cell>
          <cell r="H1061" t="str">
            <v>D</v>
          </cell>
          <cell r="J1061" t="str">
            <v>SW</v>
          </cell>
        </row>
        <row r="1062">
          <cell r="B1062" t="str">
            <v>B</v>
          </cell>
          <cell r="C1062" t="str">
            <v>B-55</v>
          </cell>
          <cell r="D1062" t="str">
            <v>B-55-A</v>
          </cell>
          <cell r="E1062" t="str">
            <v>Nest</v>
          </cell>
          <cell r="F1062" t="str">
            <v>N-145</v>
          </cell>
          <cell r="G1062" t="str">
            <v>N-145A</v>
          </cell>
          <cell r="H1062" t="str">
            <v>A</v>
          </cell>
          <cell r="I1062" t="str">
            <v>Retained</v>
          </cell>
          <cell r="J1062" t="str">
            <v>SW</v>
          </cell>
          <cell r="K1062" t="str">
            <v>Released</v>
          </cell>
          <cell r="L1062" t="str">
            <v>Frozen</v>
          </cell>
          <cell r="M1062">
            <v>14</v>
          </cell>
          <cell r="N1062">
            <v>7.2</v>
          </cell>
          <cell r="O1062">
            <v>100.8</v>
          </cell>
        </row>
        <row r="1063">
          <cell r="C1063" t="str">
            <v>B-55</v>
          </cell>
          <cell r="D1063" t="str">
            <v>B-55-B</v>
          </cell>
          <cell r="F1063" t="str">
            <v>N-145</v>
          </cell>
          <cell r="G1063" t="str">
            <v>N-145B</v>
          </cell>
          <cell r="H1063" t="str">
            <v>B</v>
          </cell>
          <cell r="J1063" t="str">
            <v>SW</v>
          </cell>
        </row>
        <row r="1064">
          <cell r="C1064" t="str">
            <v>B-55</v>
          </cell>
          <cell r="D1064" t="str">
            <v>B-55-C</v>
          </cell>
          <cell r="F1064" t="str">
            <v>N-145</v>
          </cell>
          <cell r="G1064" t="str">
            <v>N-145C</v>
          </cell>
          <cell r="H1064" t="str">
            <v>C</v>
          </cell>
          <cell r="J1064" t="str">
            <v>SW</v>
          </cell>
        </row>
        <row r="1065">
          <cell r="C1065" t="str">
            <v>B-55</v>
          </cell>
          <cell r="D1065" t="str">
            <v>B-55-D</v>
          </cell>
          <cell r="F1065" t="str">
            <v>N-145</v>
          </cell>
          <cell r="G1065" t="str">
            <v>N-145D</v>
          </cell>
          <cell r="H1065" t="str">
            <v>D</v>
          </cell>
          <cell r="J1065" t="str">
            <v>SW</v>
          </cell>
        </row>
        <row r="1066">
          <cell r="B1066" t="str">
            <v>B</v>
          </cell>
          <cell r="C1066" t="str">
            <v>B-56</v>
          </cell>
          <cell r="D1066" t="str">
            <v>B-56-A</v>
          </cell>
          <cell r="E1066" t="str">
            <v>Nest</v>
          </cell>
          <cell r="F1066" t="str">
            <v>N-146</v>
          </cell>
          <cell r="G1066" t="str">
            <v>N-146A</v>
          </cell>
          <cell r="H1066" t="str">
            <v>A</v>
          </cell>
          <cell r="I1066" t="str">
            <v>Retained</v>
          </cell>
          <cell r="J1066" t="str">
            <v>SW</v>
          </cell>
          <cell r="K1066" t="str">
            <v>Released</v>
          </cell>
          <cell r="L1066" t="str">
            <v>Frozen</v>
          </cell>
          <cell r="M1066">
            <v>14</v>
          </cell>
          <cell r="N1066">
            <v>7.2</v>
          </cell>
          <cell r="O1066">
            <v>100.8</v>
          </cell>
        </row>
        <row r="1067">
          <cell r="C1067" t="str">
            <v>B-56</v>
          </cell>
          <cell r="D1067" t="str">
            <v>B-56-B</v>
          </cell>
          <cell r="F1067" t="str">
            <v>N-146</v>
          </cell>
          <cell r="G1067" t="str">
            <v>N-146B</v>
          </cell>
          <cell r="H1067" t="str">
            <v>B</v>
          </cell>
          <cell r="J1067" t="str">
            <v>SW</v>
          </cell>
        </row>
        <row r="1068">
          <cell r="C1068" t="str">
            <v>B-56</v>
          </cell>
          <cell r="D1068" t="str">
            <v>B-56-C</v>
          </cell>
          <cell r="F1068" t="str">
            <v>N-146</v>
          </cell>
          <cell r="G1068" t="str">
            <v>N-146C</v>
          </cell>
          <cell r="H1068" t="str">
            <v>C</v>
          </cell>
          <cell r="J1068" t="str">
            <v>SW</v>
          </cell>
        </row>
        <row r="1069">
          <cell r="C1069" t="str">
            <v>B-56</v>
          </cell>
          <cell r="D1069" t="str">
            <v>B-56-D</v>
          </cell>
          <cell r="F1069" t="str">
            <v>N-146</v>
          </cell>
          <cell r="G1069" t="str">
            <v>N-146D</v>
          </cell>
          <cell r="H1069" t="str">
            <v>D</v>
          </cell>
          <cell r="J1069" t="str">
            <v>SW</v>
          </cell>
        </row>
        <row r="1070">
          <cell r="B1070" t="str">
            <v>B</v>
          </cell>
          <cell r="C1070" t="str">
            <v>B-57</v>
          </cell>
          <cell r="D1070" t="str">
            <v>B-57-A</v>
          </cell>
          <cell r="E1070" t="str">
            <v>Nest</v>
          </cell>
          <cell r="F1070" t="str">
            <v>N-147</v>
          </cell>
          <cell r="G1070" t="str">
            <v>N-147A</v>
          </cell>
          <cell r="H1070" t="str">
            <v>A</v>
          </cell>
          <cell r="I1070" t="str">
            <v>Retained</v>
          </cell>
          <cell r="J1070" t="str">
            <v>SW</v>
          </cell>
          <cell r="K1070" t="str">
            <v>Released</v>
          </cell>
          <cell r="L1070" t="str">
            <v>Frozen</v>
          </cell>
          <cell r="M1070">
            <v>14</v>
          </cell>
          <cell r="N1070">
            <v>7.2</v>
          </cell>
          <cell r="O1070">
            <v>100.8</v>
          </cell>
        </row>
        <row r="1071">
          <cell r="C1071" t="str">
            <v>B-57</v>
          </cell>
          <cell r="D1071" t="str">
            <v>B-57-B</v>
          </cell>
          <cell r="F1071" t="str">
            <v>N-147</v>
          </cell>
          <cell r="G1071" t="str">
            <v>N-147B</v>
          </cell>
          <cell r="H1071" t="str">
            <v>B</v>
          </cell>
          <cell r="J1071" t="str">
            <v>SW</v>
          </cell>
        </row>
        <row r="1072">
          <cell r="C1072" t="str">
            <v>B-57</v>
          </cell>
          <cell r="D1072" t="str">
            <v>B-57-C</v>
          </cell>
          <cell r="F1072" t="str">
            <v>N-147</v>
          </cell>
          <cell r="G1072" t="str">
            <v>N-147C</v>
          </cell>
          <cell r="H1072" t="str">
            <v>C</v>
          </cell>
          <cell r="J1072" t="str">
            <v>SW</v>
          </cell>
        </row>
        <row r="1073">
          <cell r="C1073" t="str">
            <v>B-57</v>
          </cell>
          <cell r="D1073" t="str">
            <v>B-57-D</v>
          </cell>
          <cell r="F1073" t="str">
            <v>N-147</v>
          </cell>
          <cell r="G1073" t="str">
            <v>N-147D</v>
          </cell>
          <cell r="H1073" t="str">
            <v>D</v>
          </cell>
          <cell r="J1073" t="str">
            <v>SW</v>
          </cell>
        </row>
        <row r="1074">
          <cell r="B1074" t="str">
            <v>B</v>
          </cell>
          <cell r="C1074" t="str">
            <v>B-58</v>
          </cell>
          <cell r="D1074" t="str">
            <v>B-58-A</v>
          </cell>
          <cell r="E1074" t="str">
            <v>Nest</v>
          </cell>
          <cell r="F1074" t="str">
            <v>N-148</v>
          </cell>
          <cell r="G1074" t="str">
            <v>N-148A</v>
          </cell>
          <cell r="H1074" t="str">
            <v>A</v>
          </cell>
          <cell r="I1074" t="str">
            <v>Retained</v>
          </cell>
          <cell r="J1074" t="str">
            <v>SW</v>
          </cell>
          <cell r="K1074" t="str">
            <v>Released</v>
          </cell>
          <cell r="L1074" t="str">
            <v>Frozen</v>
          </cell>
          <cell r="M1074">
            <v>14</v>
          </cell>
          <cell r="N1074">
            <v>7.2</v>
          </cell>
          <cell r="O1074">
            <v>100.8</v>
          </cell>
        </row>
        <row r="1075">
          <cell r="C1075" t="str">
            <v>B-58</v>
          </cell>
          <cell r="D1075" t="str">
            <v>B-58-B</v>
          </cell>
          <cell r="F1075" t="str">
            <v>N-148</v>
          </cell>
          <cell r="G1075" t="str">
            <v>N-148B</v>
          </cell>
          <cell r="H1075" t="str">
            <v>B</v>
          </cell>
          <cell r="J1075" t="str">
            <v>SW</v>
          </cell>
        </row>
        <row r="1076">
          <cell r="C1076" t="str">
            <v>B-58</v>
          </cell>
          <cell r="D1076" t="str">
            <v>B-58-C</v>
          </cell>
          <cell r="F1076" t="str">
            <v>N-148</v>
          </cell>
          <cell r="G1076" t="str">
            <v>N-148C</v>
          </cell>
          <cell r="H1076" t="str">
            <v>C</v>
          </cell>
          <cell r="J1076" t="str">
            <v>SW</v>
          </cell>
        </row>
        <row r="1077">
          <cell r="C1077" t="str">
            <v>B-58</v>
          </cell>
          <cell r="D1077" t="str">
            <v>B-58-D</v>
          </cell>
          <cell r="F1077" t="str">
            <v>N-148</v>
          </cell>
          <cell r="G1077" t="str">
            <v>N-148D</v>
          </cell>
          <cell r="H1077" t="str">
            <v>D</v>
          </cell>
          <cell r="J1077" t="str">
            <v>SW</v>
          </cell>
        </row>
        <row r="1078">
          <cell r="B1078" t="str">
            <v>B</v>
          </cell>
          <cell r="C1078" t="str">
            <v>B-59</v>
          </cell>
          <cell r="D1078" t="str">
            <v>B-59-A</v>
          </cell>
          <cell r="E1078" t="str">
            <v>Nest</v>
          </cell>
          <cell r="F1078" t="str">
            <v>N-149</v>
          </cell>
          <cell r="G1078" t="str">
            <v>N-149A</v>
          </cell>
          <cell r="H1078" t="str">
            <v>A</v>
          </cell>
          <cell r="I1078" t="str">
            <v>Retained</v>
          </cell>
          <cell r="J1078" t="str">
            <v>SW</v>
          </cell>
          <cell r="K1078" t="str">
            <v>Released</v>
          </cell>
          <cell r="L1078" t="str">
            <v>Frozen</v>
          </cell>
          <cell r="M1078">
            <v>14</v>
          </cell>
          <cell r="N1078">
            <v>7.2</v>
          </cell>
          <cell r="O1078">
            <v>100.8</v>
          </cell>
        </row>
        <row r="1079">
          <cell r="C1079" t="str">
            <v>B-59</v>
          </cell>
          <cell r="D1079" t="str">
            <v>B-59-B</v>
          </cell>
          <cell r="F1079" t="str">
            <v>N-149</v>
          </cell>
          <cell r="G1079" t="str">
            <v>N-149B</v>
          </cell>
          <cell r="H1079" t="str">
            <v>B</v>
          </cell>
          <cell r="J1079" t="str">
            <v>SW</v>
          </cell>
        </row>
        <row r="1080">
          <cell r="C1080" t="str">
            <v>B-59</v>
          </cell>
          <cell r="D1080" t="str">
            <v>B-59-C</v>
          </cell>
          <cell r="F1080" t="str">
            <v>N-149</v>
          </cell>
          <cell r="G1080" t="str">
            <v>N-149C</v>
          </cell>
          <cell r="H1080" t="str">
            <v>C</v>
          </cell>
          <cell r="J1080" t="str">
            <v>SW</v>
          </cell>
        </row>
        <row r="1081">
          <cell r="C1081" t="str">
            <v>B-59</v>
          </cell>
          <cell r="D1081" t="str">
            <v>B-59-D</v>
          </cell>
          <cell r="F1081" t="str">
            <v>N-149</v>
          </cell>
          <cell r="G1081" t="str">
            <v>N-149D</v>
          </cell>
          <cell r="H1081" t="str">
            <v>D</v>
          </cell>
          <cell r="J1081" t="str">
            <v>SW</v>
          </cell>
        </row>
        <row r="1082">
          <cell r="B1082" t="str">
            <v>B</v>
          </cell>
          <cell r="C1082" t="str">
            <v>B-60</v>
          </cell>
          <cell r="D1082" t="str">
            <v>B-60-A</v>
          </cell>
          <cell r="E1082" t="str">
            <v>Nest</v>
          </cell>
          <cell r="F1082" t="str">
            <v>N-150</v>
          </cell>
          <cell r="G1082" t="str">
            <v>N-150A</v>
          </cell>
          <cell r="H1082" t="str">
            <v>A</v>
          </cell>
          <cell r="I1082" t="str">
            <v>Retained</v>
          </cell>
          <cell r="J1082" t="str">
            <v>SW</v>
          </cell>
          <cell r="K1082" t="str">
            <v>Released</v>
          </cell>
          <cell r="L1082" t="str">
            <v>Frozen</v>
          </cell>
          <cell r="M1082">
            <v>14</v>
          </cell>
          <cell r="N1082">
            <v>7.2</v>
          </cell>
          <cell r="O1082">
            <v>100.8</v>
          </cell>
        </row>
        <row r="1083">
          <cell r="C1083" t="str">
            <v>B-60</v>
          </cell>
          <cell r="D1083" t="str">
            <v>B-60-B</v>
          </cell>
          <cell r="F1083" t="str">
            <v>N-150</v>
          </cell>
          <cell r="G1083" t="str">
            <v>N-150B</v>
          </cell>
          <cell r="H1083" t="str">
            <v>B</v>
          </cell>
          <cell r="J1083" t="str">
            <v>SW</v>
          </cell>
        </row>
        <row r="1084">
          <cell r="C1084" t="str">
            <v>B-60</v>
          </cell>
          <cell r="D1084" t="str">
            <v>B-60-C</v>
          </cell>
          <cell r="F1084" t="str">
            <v>N-150</v>
          </cell>
          <cell r="G1084" t="str">
            <v>N-150C</v>
          </cell>
          <cell r="H1084" t="str">
            <v>C</v>
          </cell>
          <cell r="J1084" t="str">
            <v>SW</v>
          </cell>
        </row>
        <row r="1085">
          <cell r="C1085" t="str">
            <v>B-60</v>
          </cell>
          <cell r="D1085" t="str">
            <v>B-60-D</v>
          </cell>
          <cell r="F1085" t="str">
            <v>N-150</v>
          </cell>
          <cell r="G1085" t="str">
            <v>N-150D</v>
          </cell>
          <cell r="H1085" t="str">
            <v>D</v>
          </cell>
          <cell r="J1085" t="str">
            <v>SW</v>
          </cell>
        </row>
        <row r="1086">
          <cell r="B1086" t="str">
            <v>B</v>
          </cell>
          <cell r="C1086" t="str">
            <v>B-61</v>
          </cell>
          <cell r="D1086" t="str">
            <v>B-61-A</v>
          </cell>
          <cell r="E1086" t="str">
            <v>Nest</v>
          </cell>
          <cell r="F1086" t="str">
            <v>N-151</v>
          </cell>
          <cell r="G1086" t="str">
            <v>N-151A</v>
          </cell>
          <cell r="H1086" t="str">
            <v>A</v>
          </cell>
          <cell r="I1086" t="str">
            <v>Retained</v>
          </cell>
          <cell r="J1086" t="str">
            <v>SW</v>
          </cell>
          <cell r="K1086" t="str">
            <v>Released</v>
          </cell>
          <cell r="L1086" t="str">
            <v>Frozen</v>
          </cell>
          <cell r="M1086">
            <v>14</v>
          </cell>
          <cell r="N1086">
            <v>7.2</v>
          </cell>
          <cell r="O1086">
            <v>100.8</v>
          </cell>
        </row>
        <row r="1087">
          <cell r="C1087" t="str">
            <v>B-61</v>
          </cell>
          <cell r="D1087" t="str">
            <v>B-61-B</v>
          </cell>
          <cell r="F1087" t="str">
            <v>N-151</v>
          </cell>
          <cell r="G1087" t="str">
            <v>N-151B</v>
          </cell>
          <cell r="H1087" t="str">
            <v>B</v>
          </cell>
          <cell r="J1087" t="str">
            <v>SW</v>
          </cell>
        </row>
        <row r="1088">
          <cell r="C1088" t="str">
            <v>B-61</v>
          </cell>
          <cell r="D1088" t="str">
            <v>B-61-C</v>
          </cell>
          <cell r="F1088" t="str">
            <v>N-151</v>
          </cell>
          <cell r="G1088" t="str">
            <v>N-151C</v>
          </cell>
          <cell r="H1088" t="str">
            <v>C</v>
          </cell>
          <cell r="J1088" t="str">
            <v>SW</v>
          </cell>
        </row>
        <row r="1089">
          <cell r="C1089" t="str">
            <v>B-61</v>
          </cell>
          <cell r="D1089" t="str">
            <v>B-61-D</v>
          </cell>
          <cell r="F1089" t="str">
            <v>N-151</v>
          </cell>
          <cell r="G1089" t="str">
            <v>N-151D</v>
          </cell>
          <cell r="H1089" t="str">
            <v>D</v>
          </cell>
          <cell r="J1089" t="str">
            <v>SW</v>
          </cell>
        </row>
        <row r="1090">
          <cell r="B1090" t="str">
            <v>B</v>
          </cell>
          <cell r="C1090" t="str">
            <v>B-62</v>
          </cell>
          <cell r="D1090" t="str">
            <v>B-62-A</v>
          </cell>
          <cell r="E1090" t="str">
            <v>Nest</v>
          </cell>
          <cell r="F1090" t="str">
            <v>N-152</v>
          </cell>
          <cell r="G1090" t="str">
            <v>N-152A</v>
          </cell>
          <cell r="H1090" t="str">
            <v>A</v>
          </cell>
          <cell r="I1090" t="str">
            <v>Retained</v>
          </cell>
          <cell r="J1090" t="str">
            <v>SW</v>
          </cell>
          <cell r="K1090" t="str">
            <v>Released</v>
          </cell>
          <cell r="L1090" t="str">
            <v>Frozen</v>
          </cell>
          <cell r="M1090">
            <v>14</v>
          </cell>
          <cell r="N1090">
            <v>7.2</v>
          </cell>
          <cell r="O1090">
            <v>100.8</v>
          </cell>
        </row>
        <row r="1091">
          <cell r="C1091" t="str">
            <v>B-62</v>
          </cell>
          <cell r="D1091" t="str">
            <v>B-62-B</v>
          </cell>
          <cell r="F1091" t="str">
            <v>N-152</v>
          </cell>
          <cell r="G1091" t="str">
            <v>N-152B</v>
          </cell>
          <cell r="H1091" t="str">
            <v>B</v>
          </cell>
          <cell r="J1091" t="str">
            <v>SW</v>
          </cell>
        </row>
        <row r="1092">
          <cell r="C1092" t="str">
            <v>B-62</v>
          </cell>
          <cell r="D1092" t="str">
            <v>B-62-C</v>
          </cell>
          <cell r="F1092" t="str">
            <v>N-152</v>
          </cell>
          <cell r="G1092" t="str">
            <v>N-152C</v>
          </cell>
          <cell r="H1092" t="str">
            <v>C</v>
          </cell>
          <cell r="J1092" t="str">
            <v>SW</v>
          </cell>
        </row>
        <row r="1093">
          <cell r="C1093" t="str">
            <v>B-62</v>
          </cell>
          <cell r="D1093" t="str">
            <v>B-62-D</v>
          </cell>
          <cell r="F1093" t="str">
            <v>N-152</v>
          </cell>
          <cell r="G1093" t="str">
            <v>N-152D</v>
          </cell>
          <cell r="H1093" t="str">
            <v>D</v>
          </cell>
          <cell r="J1093" t="str">
            <v>SW</v>
          </cell>
        </row>
        <row r="1094">
          <cell r="B1094" t="str">
            <v>B</v>
          </cell>
          <cell r="C1094" t="str">
            <v>B-63</v>
          </cell>
          <cell r="D1094" t="str">
            <v>B-63-A</v>
          </cell>
          <cell r="E1094" t="str">
            <v>Nest</v>
          </cell>
          <cell r="F1094" t="str">
            <v>N-153</v>
          </cell>
          <cell r="G1094" t="str">
            <v>N-153A</v>
          </cell>
          <cell r="H1094" t="str">
            <v>A</v>
          </cell>
          <cell r="I1094" t="str">
            <v>Retained</v>
          </cell>
          <cell r="J1094" t="str">
            <v>SW</v>
          </cell>
          <cell r="K1094" t="str">
            <v>Released</v>
          </cell>
          <cell r="L1094" t="str">
            <v>Frozen</v>
          </cell>
          <cell r="M1094">
            <v>14</v>
          </cell>
          <cell r="N1094">
            <v>7.2</v>
          </cell>
          <cell r="O1094">
            <v>100.8</v>
          </cell>
        </row>
        <row r="1095">
          <cell r="C1095" t="str">
            <v>B-63</v>
          </cell>
          <cell r="D1095" t="str">
            <v>B-63-B</v>
          </cell>
          <cell r="F1095" t="str">
            <v>N-153</v>
          </cell>
          <cell r="G1095" t="str">
            <v>N-153B</v>
          </cell>
          <cell r="H1095" t="str">
            <v>B</v>
          </cell>
          <cell r="J1095" t="str">
            <v>SW</v>
          </cell>
        </row>
        <row r="1096">
          <cell r="C1096" t="str">
            <v>B-63</v>
          </cell>
          <cell r="D1096" t="str">
            <v>B-63-C</v>
          </cell>
          <cell r="F1096" t="str">
            <v>N-153</v>
          </cell>
          <cell r="G1096" t="str">
            <v>N-153C</v>
          </cell>
          <cell r="H1096" t="str">
            <v>C</v>
          </cell>
          <cell r="J1096" t="str">
            <v>SW</v>
          </cell>
        </row>
        <row r="1097">
          <cell r="C1097" t="str">
            <v>B-63</v>
          </cell>
          <cell r="D1097" t="str">
            <v>B-63-D</v>
          </cell>
          <cell r="F1097" t="str">
            <v>N-153</v>
          </cell>
          <cell r="G1097" t="str">
            <v>N-153D</v>
          </cell>
          <cell r="H1097" t="str">
            <v>D</v>
          </cell>
          <cell r="J1097" t="str">
            <v>SW</v>
          </cell>
        </row>
        <row r="1098">
          <cell r="B1098" t="str">
            <v>B</v>
          </cell>
          <cell r="C1098" t="str">
            <v>B-64</v>
          </cell>
          <cell r="D1098" t="str">
            <v>B-64-A</v>
          </cell>
          <cell r="E1098" t="str">
            <v>Nest</v>
          </cell>
          <cell r="F1098" t="str">
            <v>N-154</v>
          </cell>
          <cell r="G1098" t="str">
            <v>N-154A</v>
          </cell>
          <cell r="H1098" t="str">
            <v>A</v>
          </cell>
          <cell r="I1098" t="str">
            <v>Retained</v>
          </cell>
          <cell r="J1098" t="str">
            <v>SW</v>
          </cell>
          <cell r="K1098" t="str">
            <v>Released</v>
          </cell>
          <cell r="L1098" t="str">
            <v>Frozen</v>
          </cell>
          <cell r="M1098">
            <v>14</v>
          </cell>
          <cell r="N1098">
            <v>7.2</v>
          </cell>
          <cell r="O1098">
            <v>100.8</v>
          </cell>
        </row>
        <row r="1099">
          <cell r="C1099" t="str">
            <v>B-64</v>
          </cell>
          <cell r="D1099" t="str">
            <v>B-64-B</v>
          </cell>
          <cell r="F1099" t="str">
            <v>N-154</v>
          </cell>
          <cell r="G1099" t="str">
            <v>N-154B</v>
          </cell>
          <cell r="H1099" t="str">
            <v>B</v>
          </cell>
          <cell r="J1099" t="str">
            <v>SW</v>
          </cell>
        </row>
        <row r="1100">
          <cell r="C1100" t="str">
            <v>B-64</v>
          </cell>
          <cell r="D1100" t="str">
            <v>B-64-C</v>
          </cell>
          <cell r="F1100" t="str">
            <v>N-154</v>
          </cell>
          <cell r="G1100" t="str">
            <v>N-154C</v>
          </cell>
          <cell r="H1100" t="str">
            <v>C</v>
          </cell>
          <cell r="J1100" t="str">
            <v>SW</v>
          </cell>
        </row>
        <row r="1101">
          <cell r="C1101" t="str">
            <v>B-64</v>
          </cell>
          <cell r="D1101" t="str">
            <v>B-64-D</v>
          </cell>
          <cell r="F1101" t="str">
            <v>N-154</v>
          </cell>
          <cell r="G1101" t="str">
            <v>N-154D</v>
          </cell>
          <cell r="H1101" t="str">
            <v>D</v>
          </cell>
          <cell r="J1101" t="str">
            <v>SW</v>
          </cell>
        </row>
        <row r="1102">
          <cell r="B1102" t="str">
            <v>B</v>
          </cell>
          <cell r="C1102" t="str">
            <v>B-65</v>
          </cell>
          <cell r="D1102" t="str">
            <v>B-65-A</v>
          </cell>
          <cell r="E1102" t="str">
            <v>Opal</v>
          </cell>
          <cell r="F1102" t="str">
            <v>O-36</v>
          </cell>
          <cell r="G1102" t="str">
            <v>O-36A</v>
          </cell>
          <cell r="H1102" t="str">
            <v>A</v>
          </cell>
          <cell r="I1102" t="str">
            <v>Retained</v>
          </cell>
          <cell r="J1102" t="str">
            <v>SW</v>
          </cell>
          <cell r="K1102" t="str">
            <v>Released</v>
          </cell>
          <cell r="L1102" t="str">
            <v>Released</v>
          </cell>
          <cell r="M1102">
            <v>14</v>
          </cell>
          <cell r="N1102">
            <v>7.2</v>
          </cell>
          <cell r="O1102">
            <v>100.8</v>
          </cell>
        </row>
        <row r="1103">
          <cell r="C1103" t="str">
            <v>B-65</v>
          </cell>
          <cell r="D1103" t="str">
            <v>B-65-B</v>
          </cell>
          <cell r="F1103" t="str">
            <v>O-36</v>
          </cell>
          <cell r="G1103" t="str">
            <v>O-36B</v>
          </cell>
          <cell r="H1103" t="str">
            <v>B</v>
          </cell>
          <cell r="J1103" t="str">
            <v>SW</v>
          </cell>
        </row>
        <row r="1104">
          <cell r="C1104" t="str">
            <v>B-65</v>
          </cell>
          <cell r="D1104" t="str">
            <v>B-65-C</v>
          </cell>
          <cell r="F1104" t="str">
            <v>O-36</v>
          </cell>
          <cell r="G1104" t="str">
            <v>O-36C</v>
          </cell>
          <cell r="H1104" t="str">
            <v>C</v>
          </cell>
          <cell r="J1104" t="str">
            <v>SW</v>
          </cell>
        </row>
        <row r="1105">
          <cell r="C1105" t="str">
            <v>B-65</v>
          </cell>
          <cell r="D1105" t="str">
            <v>B-65-D</v>
          </cell>
          <cell r="F1105" t="str">
            <v>O-36</v>
          </cell>
          <cell r="G1105" t="str">
            <v>O-36D</v>
          </cell>
          <cell r="H1105" t="str">
            <v>D</v>
          </cell>
          <cell r="J1105" t="str">
            <v>SW</v>
          </cell>
        </row>
        <row r="1106">
          <cell r="B1106" t="str">
            <v>B</v>
          </cell>
          <cell r="C1106" t="str">
            <v>B-66</v>
          </cell>
          <cell r="D1106" t="str">
            <v>B-66-A</v>
          </cell>
          <cell r="E1106" t="str">
            <v>Opal</v>
          </cell>
          <cell r="F1106" t="str">
            <v>O-35</v>
          </cell>
          <cell r="G1106" t="str">
            <v>O-35A</v>
          </cell>
          <cell r="H1106" t="str">
            <v>A</v>
          </cell>
          <cell r="I1106" t="str">
            <v>Retained</v>
          </cell>
          <cell r="J1106" t="str">
            <v>SW</v>
          </cell>
          <cell r="K1106" t="str">
            <v>Released</v>
          </cell>
          <cell r="L1106" t="str">
            <v>Released</v>
          </cell>
          <cell r="M1106">
            <v>14</v>
          </cell>
          <cell r="N1106">
            <v>7.2</v>
          </cell>
          <cell r="O1106">
            <v>100.8</v>
          </cell>
        </row>
        <row r="1107">
          <cell r="C1107" t="str">
            <v>B-66</v>
          </cell>
          <cell r="D1107" t="str">
            <v>B-66-B</v>
          </cell>
          <cell r="F1107" t="str">
            <v>O-35</v>
          </cell>
          <cell r="G1107" t="str">
            <v>O-35B</v>
          </cell>
          <cell r="H1107" t="str">
            <v>B</v>
          </cell>
          <cell r="J1107" t="str">
            <v>SW</v>
          </cell>
        </row>
        <row r="1108">
          <cell r="C1108" t="str">
            <v>B-66</v>
          </cell>
          <cell r="D1108" t="str">
            <v>B-66-C</v>
          </cell>
          <cell r="F1108" t="str">
            <v>O-35</v>
          </cell>
          <cell r="G1108" t="str">
            <v>O-35C</v>
          </cell>
          <cell r="H1108" t="str">
            <v>C</v>
          </cell>
          <cell r="J1108" t="str">
            <v>SW</v>
          </cell>
        </row>
        <row r="1109">
          <cell r="C1109" t="str">
            <v>B-66</v>
          </cell>
          <cell r="D1109" t="str">
            <v>B-66-D</v>
          </cell>
          <cell r="F1109" t="str">
            <v>O-35</v>
          </cell>
          <cell r="G1109" t="str">
            <v>O-35D</v>
          </cell>
          <cell r="H1109" t="str">
            <v>D</v>
          </cell>
          <cell r="J1109" t="str">
            <v>SW</v>
          </cell>
        </row>
        <row r="1110">
          <cell r="B1110" t="str">
            <v>B</v>
          </cell>
          <cell r="C1110" t="str">
            <v>B-67</v>
          </cell>
          <cell r="D1110" t="str">
            <v>B-67-A</v>
          </cell>
          <cell r="E1110" t="str">
            <v>Opal</v>
          </cell>
          <cell r="F1110" t="str">
            <v>O-34</v>
          </cell>
          <cell r="G1110" t="str">
            <v>O-34A</v>
          </cell>
          <cell r="H1110" t="str">
            <v>A</v>
          </cell>
          <cell r="I1110" t="str">
            <v>Retained</v>
          </cell>
          <cell r="J1110" t="str">
            <v>SW</v>
          </cell>
          <cell r="K1110" t="str">
            <v>Released</v>
          </cell>
          <cell r="L1110" t="str">
            <v>Released</v>
          </cell>
          <cell r="M1110">
            <v>14</v>
          </cell>
          <cell r="N1110">
            <v>7.2</v>
          </cell>
          <cell r="O1110">
            <v>100.8</v>
          </cell>
        </row>
        <row r="1111">
          <cell r="C1111" t="str">
            <v>B-67</v>
          </cell>
          <cell r="D1111" t="str">
            <v>B-67-B</v>
          </cell>
          <cell r="F1111" t="str">
            <v>O-34</v>
          </cell>
          <cell r="G1111" t="str">
            <v>O-34B</v>
          </cell>
          <cell r="H1111" t="str">
            <v>B</v>
          </cell>
          <cell r="J1111" t="str">
            <v>SW</v>
          </cell>
        </row>
        <row r="1112">
          <cell r="C1112" t="str">
            <v>B-67</v>
          </cell>
          <cell r="D1112" t="str">
            <v>B-67-C</v>
          </cell>
          <cell r="F1112" t="str">
            <v>O-34</v>
          </cell>
          <cell r="G1112" t="str">
            <v>O-34C</v>
          </cell>
          <cell r="H1112" t="str">
            <v>C</v>
          </cell>
          <cell r="J1112" t="str">
            <v>SW</v>
          </cell>
        </row>
        <row r="1113">
          <cell r="C1113" t="str">
            <v>B-67</v>
          </cell>
          <cell r="D1113" t="str">
            <v>B-67-D</v>
          </cell>
          <cell r="F1113" t="str">
            <v>O-34</v>
          </cell>
          <cell r="G1113" t="str">
            <v>O-34D</v>
          </cell>
          <cell r="H1113" t="str">
            <v>D</v>
          </cell>
          <cell r="J1113" t="str">
            <v>SW</v>
          </cell>
        </row>
        <row r="1114">
          <cell r="B1114" t="str">
            <v>B</v>
          </cell>
          <cell r="C1114" t="str">
            <v>B-68</v>
          </cell>
          <cell r="D1114" t="str">
            <v>B-68-A</v>
          </cell>
          <cell r="E1114" t="str">
            <v>Opal</v>
          </cell>
          <cell r="F1114" t="str">
            <v>O-33</v>
          </cell>
          <cell r="G1114" t="str">
            <v>O-33A</v>
          </cell>
          <cell r="H1114" t="str">
            <v>A</v>
          </cell>
          <cell r="I1114" t="str">
            <v>Retained</v>
          </cell>
          <cell r="J1114" t="str">
            <v>SW</v>
          </cell>
          <cell r="K1114" t="str">
            <v>Released</v>
          </cell>
          <cell r="L1114" t="str">
            <v>Released</v>
          </cell>
          <cell r="M1114">
            <v>14</v>
          </cell>
          <cell r="N1114">
            <v>7.2</v>
          </cell>
          <cell r="O1114">
            <v>100.8</v>
          </cell>
        </row>
        <row r="1115">
          <cell r="C1115" t="str">
            <v>B-68</v>
          </cell>
          <cell r="D1115" t="str">
            <v>B-68-B</v>
          </cell>
          <cell r="F1115" t="str">
            <v>O-33</v>
          </cell>
          <cell r="G1115" t="str">
            <v>O-33B</v>
          </cell>
          <cell r="H1115" t="str">
            <v>B</v>
          </cell>
          <cell r="J1115" t="str">
            <v>SW</v>
          </cell>
        </row>
        <row r="1116">
          <cell r="C1116" t="str">
            <v>B-68</v>
          </cell>
          <cell r="D1116" t="str">
            <v>B-68-C</v>
          </cell>
          <cell r="F1116" t="str">
            <v>O-33</v>
          </cell>
          <cell r="G1116" t="str">
            <v>O-33C</v>
          </cell>
          <cell r="H1116" t="str">
            <v>C</v>
          </cell>
          <cell r="J1116" t="str">
            <v>SW</v>
          </cell>
        </row>
        <row r="1117">
          <cell r="C1117" t="str">
            <v>B-68</v>
          </cell>
          <cell r="D1117" t="str">
            <v>B-68-D</v>
          </cell>
          <cell r="F1117" t="str">
            <v>O-33</v>
          </cell>
          <cell r="G1117" t="str">
            <v>O-33D</v>
          </cell>
          <cell r="H1117" t="str">
            <v>D</v>
          </cell>
          <cell r="J1117" t="str">
            <v>SW</v>
          </cell>
        </row>
        <row r="1118">
          <cell r="B1118" t="str">
            <v>B</v>
          </cell>
          <cell r="C1118" t="str">
            <v>B-69</v>
          </cell>
          <cell r="D1118" t="str">
            <v>B-69-A</v>
          </cell>
          <cell r="E1118" t="str">
            <v>Opal</v>
          </cell>
          <cell r="F1118" t="str">
            <v>O-32</v>
          </cell>
          <cell r="G1118" t="str">
            <v>O-32A</v>
          </cell>
          <cell r="H1118" t="str">
            <v>A</v>
          </cell>
          <cell r="I1118" t="str">
            <v>Retained</v>
          </cell>
          <cell r="J1118" t="str">
            <v>SW</v>
          </cell>
          <cell r="K1118" t="str">
            <v>Released</v>
          </cell>
          <cell r="L1118" t="str">
            <v>Released</v>
          </cell>
          <cell r="M1118">
            <v>14</v>
          </cell>
          <cell r="N1118">
            <v>7.2</v>
          </cell>
          <cell r="O1118">
            <v>100.8</v>
          </cell>
        </row>
        <row r="1119">
          <cell r="C1119" t="str">
            <v>B-69</v>
          </cell>
          <cell r="D1119" t="str">
            <v>B-69-B</v>
          </cell>
          <cell r="F1119" t="str">
            <v>O-32</v>
          </cell>
          <cell r="G1119" t="str">
            <v>O-32B</v>
          </cell>
          <cell r="H1119" t="str">
            <v>B</v>
          </cell>
          <cell r="J1119" t="str">
            <v>SW</v>
          </cell>
        </row>
        <row r="1120">
          <cell r="C1120" t="str">
            <v>B-69</v>
          </cell>
          <cell r="D1120" t="str">
            <v>B-69-C</v>
          </cell>
          <cell r="F1120" t="str">
            <v>O-32</v>
          </cell>
          <cell r="G1120" t="str">
            <v>O-32C</v>
          </cell>
          <cell r="H1120" t="str">
            <v>C</v>
          </cell>
          <cell r="J1120" t="str">
            <v>SW</v>
          </cell>
        </row>
        <row r="1121">
          <cell r="C1121" t="str">
            <v>B-69</v>
          </cell>
          <cell r="D1121" t="str">
            <v>B-69-D</v>
          </cell>
          <cell r="F1121" t="str">
            <v>O-32</v>
          </cell>
          <cell r="G1121" t="str">
            <v>O-32D</v>
          </cell>
          <cell r="H1121" t="str">
            <v>D</v>
          </cell>
          <cell r="J1121" t="str">
            <v>SW</v>
          </cell>
        </row>
        <row r="1122">
          <cell r="B1122" t="str">
            <v>B</v>
          </cell>
          <cell r="C1122" t="str">
            <v>B-70</v>
          </cell>
          <cell r="D1122" t="str">
            <v>B-70-A</v>
          </cell>
          <cell r="E1122" t="str">
            <v>Opal</v>
          </cell>
          <cell r="F1122" t="str">
            <v>O-31</v>
          </cell>
          <cell r="G1122" t="str">
            <v>O-31A</v>
          </cell>
          <cell r="H1122" t="str">
            <v>A</v>
          </cell>
          <cell r="I1122" t="str">
            <v>Retained</v>
          </cell>
          <cell r="J1122" t="str">
            <v>SW</v>
          </cell>
          <cell r="K1122" t="str">
            <v>Released</v>
          </cell>
          <cell r="L1122" t="str">
            <v>Released</v>
          </cell>
          <cell r="M1122">
            <v>14</v>
          </cell>
          <cell r="N1122">
            <v>7.2</v>
          </cell>
          <cell r="O1122">
            <v>100.8</v>
          </cell>
        </row>
        <row r="1123">
          <cell r="C1123" t="str">
            <v>B-70</v>
          </cell>
          <cell r="D1123" t="str">
            <v>B-70-B</v>
          </cell>
          <cell r="F1123" t="str">
            <v>O-31</v>
          </cell>
          <cell r="G1123" t="str">
            <v>O-31B</v>
          </cell>
          <cell r="H1123" t="str">
            <v>B</v>
          </cell>
          <cell r="J1123" t="str">
            <v>SW</v>
          </cell>
        </row>
        <row r="1124">
          <cell r="C1124" t="str">
            <v>B-70</v>
          </cell>
          <cell r="D1124" t="str">
            <v>B-70-C</v>
          </cell>
          <cell r="F1124" t="str">
            <v>O-31</v>
          </cell>
          <cell r="G1124" t="str">
            <v>O-31C</v>
          </cell>
          <cell r="H1124" t="str">
            <v>C</v>
          </cell>
          <cell r="J1124" t="str">
            <v>SW</v>
          </cell>
        </row>
        <row r="1125">
          <cell r="C1125" t="str">
            <v>B-70</v>
          </cell>
          <cell r="D1125" t="str">
            <v>B-70-D</v>
          </cell>
          <cell r="F1125" t="str">
            <v>O-31</v>
          </cell>
          <cell r="G1125" t="str">
            <v>O-31D</v>
          </cell>
          <cell r="H1125" t="str">
            <v>D</v>
          </cell>
          <cell r="J1125" t="str">
            <v>SW</v>
          </cell>
        </row>
        <row r="1126">
          <cell r="B1126" t="str">
            <v>B</v>
          </cell>
          <cell r="C1126" t="str">
            <v>B-71</v>
          </cell>
          <cell r="D1126" t="str">
            <v>B-71-A</v>
          </cell>
          <cell r="E1126" t="str">
            <v>Opal</v>
          </cell>
          <cell r="F1126" t="str">
            <v>O-30</v>
          </cell>
          <cell r="G1126" t="str">
            <v>O-30A</v>
          </cell>
          <cell r="H1126" t="str">
            <v>A</v>
          </cell>
          <cell r="I1126" t="str">
            <v>Retained</v>
          </cell>
          <cell r="J1126" t="str">
            <v>SW</v>
          </cell>
          <cell r="K1126" t="str">
            <v>Released</v>
          </cell>
          <cell r="L1126" t="str">
            <v>Released</v>
          </cell>
          <cell r="M1126">
            <v>14</v>
          </cell>
          <cell r="N1126">
            <v>7.2</v>
          </cell>
          <cell r="O1126">
            <v>100.8</v>
          </cell>
        </row>
        <row r="1127">
          <cell r="C1127" t="str">
            <v>B-71</v>
          </cell>
          <cell r="D1127" t="str">
            <v>B-71-B</v>
          </cell>
          <cell r="F1127" t="str">
            <v>O-30</v>
          </cell>
          <cell r="G1127" t="str">
            <v>O-30B</v>
          </cell>
          <cell r="H1127" t="str">
            <v>B</v>
          </cell>
          <cell r="J1127" t="str">
            <v>SW</v>
          </cell>
        </row>
        <row r="1128">
          <cell r="C1128" t="str">
            <v>B-71</v>
          </cell>
          <cell r="D1128" t="str">
            <v>B-71-C</v>
          </cell>
          <cell r="F1128" t="str">
            <v>O-30</v>
          </cell>
          <cell r="G1128" t="str">
            <v>O-30C</v>
          </cell>
          <cell r="H1128" t="str">
            <v>C</v>
          </cell>
          <cell r="J1128" t="str">
            <v>SW</v>
          </cell>
        </row>
        <row r="1129">
          <cell r="C1129" t="str">
            <v>B-71</v>
          </cell>
          <cell r="D1129" t="str">
            <v>B-71-D</v>
          </cell>
          <cell r="F1129" t="str">
            <v>O-30</v>
          </cell>
          <cell r="G1129" t="str">
            <v>O-30D</v>
          </cell>
          <cell r="H1129" t="str">
            <v>D</v>
          </cell>
          <cell r="J1129" t="str">
            <v>SW</v>
          </cell>
        </row>
        <row r="1130">
          <cell r="B1130" t="str">
            <v>B</v>
          </cell>
          <cell r="C1130" t="str">
            <v>B-72</v>
          </cell>
          <cell r="D1130" t="str">
            <v>B-72-A</v>
          </cell>
          <cell r="E1130" t="str">
            <v>Opal</v>
          </cell>
          <cell r="F1130" t="str">
            <v>O-29</v>
          </cell>
          <cell r="G1130" t="str">
            <v>O-29A</v>
          </cell>
          <cell r="H1130" t="str">
            <v>A</v>
          </cell>
          <cell r="I1130" t="str">
            <v>Retained</v>
          </cell>
          <cell r="J1130" t="str">
            <v>SW</v>
          </cell>
          <cell r="K1130" t="str">
            <v>Released</v>
          </cell>
          <cell r="L1130" t="str">
            <v>Released</v>
          </cell>
          <cell r="M1130">
            <v>14</v>
          </cell>
          <cell r="N1130">
            <v>7.2</v>
          </cell>
          <cell r="O1130">
            <v>100.8</v>
          </cell>
        </row>
        <row r="1131">
          <cell r="C1131" t="str">
            <v>B-72</v>
          </cell>
          <cell r="D1131" t="str">
            <v>B-72-B</v>
          </cell>
          <cell r="F1131" t="str">
            <v>O-29</v>
          </cell>
          <cell r="G1131" t="str">
            <v>O-29B</v>
          </cell>
          <cell r="H1131" t="str">
            <v>B</v>
          </cell>
          <cell r="J1131" t="str">
            <v>SW</v>
          </cell>
        </row>
        <row r="1132">
          <cell r="C1132" t="str">
            <v>B-72</v>
          </cell>
          <cell r="D1132" t="str">
            <v>B-72-C</v>
          </cell>
          <cell r="F1132" t="str">
            <v>O-29</v>
          </cell>
          <cell r="G1132" t="str">
            <v>O-29C</v>
          </cell>
          <cell r="H1132" t="str">
            <v>C</v>
          </cell>
          <cell r="J1132" t="str">
            <v>SW</v>
          </cell>
        </row>
        <row r="1133">
          <cell r="C1133" t="str">
            <v>B-72</v>
          </cell>
          <cell r="D1133" t="str">
            <v>B-72-D</v>
          </cell>
          <cell r="F1133" t="str">
            <v>O-29</v>
          </cell>
          <cell r="G1133" t="str">
            <v>O-29D</v>
          </cell>
          <cell r="H1133" t="str">
            <v>D</v>
          </cell>
          <cell r="J1133" t="str">
            <v>SW</v>
          </cell>
        </row>
        <row r="1134">
          <cell r="B1134" t="str">
            <v>B</v>
          </cell>
          <cell r="C1134" t="str">
            <v>B-73</v>
          </cell>
          <cell r="D1134" t="str">
            <v>B-73-A</v>
          </cell>
          <cell r="E1134" t="str">
            <v>Opal</v>
          </cell>
          <cell r="F1134" t="str">
            <v>O-28</v>
          </cell>
          <cell r="G1134" t="str">
            <v>O-28A</v>
          </cell>
          <cell r="H1134" t="str">
            <v>A</v>
          </cell>
          <cell r="I1134" t="str">
            <v>Retained</v>
          </cell>
          <cell r="J1134" t="str">
            <v>SW</v>
          </cell>
          <cell r="K1134" t="str">
            <v>Released</v>
          </cell>
          <cell r="L1134" t="str">
            <v>Released</v>
          </cell>
          <cell r="M1134">
            <v>14</v>
          </cell>
          <cell r="N1134">
            <v>7.2</v>
          </cell>
          <cell r="O1134">
            <v>100.8</v>
          </cell>
        </row>
        <row r="1135">
          <cell r="C1135" t="str">
            <v>B-73</v>
          </cell>
          <cell r="D1135" t="str">
            <v>B-73-B</v>
          </cell>
          <cell r="F1135" t="str">
            <v>O-28</v>
          </cell>
          <cell r="G1135" t="str">
            <v>O-28B</v>
          </cell>
          <cell r="H1135" t="str">
            <v>B</v>
          </cell>
          <cell r="J1135" t="str">
            <v>SW</v>
          </cell>
        </row>
        <row r="1136">
          <cell r="C1136" t="str">
            <v>B-73</v>
          </cell>
          <cell r="D1136" t="str">
            <v>B-73-C</v>
          </cell>
          <cell r="F1136" t="str">
            <v>O-28</v>
          </cell>
          <cell r="G1136" t="str">
            <v>O-28C</v>
          </cell>
          <cell r="H1136" t="str">
            <v>C</v>
          </cell>
          <cell r="J1136" t="str">
            <v>SW</v>
          </cell>
        </row>
        <row r="1137">
          <cell r="C1137" t="str">
            <v>B-73</v>
          </cell>
          <cell r="D1137" t="str">
            <v>B-73-D</v>
          </cell>
          <cell r="F1137" t="str">
            <v>O-28</v>
          </cell>
          <cell r="G1137" t="str">
            <v>O-28D</v>
          </cell>
          <cell r="H1137" t="str">
            <v>D</v>
          </cell>
          <cell r="J1137" t="str">
            <v>SW</v>
          </cell>
        </row>
        <row r="1138">
          <cell r="B1138" t="str">
            <v>B</v>
          </cell>
          <cell r="C1138" t="str">
            <v>B-74</v>
          </cell>
          <cell r="D1138" t="str">
            <v>B-74-A</v>
          </cell>
          <cell r="E1138" t="str">
            <v>Opal</v>
          </cell>
          <cell r="F1138" t="str">
            <v>O-27</v>
          </cell>
          <cell r="G1138" t="str">
            <v>O-27A</v>
          </cell>
          <cell r="H1138" t="str">
            <v>A</v>
          </cell>
          <cell r="I1138" t="str">
            <v>Retained</v>
          </cell>
          <cell r="J1138" t="str">
            <v>SW</v>
          </cell>
          <cell r="K1138" t="str">
            <v>Released</v>
          </cell>
          <cell r="L1138" t="str">
            <v>Released</v>
          </cell>
          <cell r="M1138">
            <v>14</v>
          </cell>
          <cell r="N1138">
            <v>7.2</v>
          </cell>
          <cell r="O1138">
            <v>100.8</v>
          </cell>
        </row>
        <row r="1139">
          <cell r="C1139" t="str">
            <v>B-74</v>
          </cell>
          <cell r="D1139" t="str">
            <v>B-74-B</v>
          </cell>
          <cell r="F1139" t="str">
            <v>O-27</v>
          </cell>
          <cell r="G1139" t="str">
            <v>O-27B</v>
          </cell>
          <cell r="H1139" t="str">
            <v>B</v>
          </cell>
          <cell r="J1139" t="str">
            <v>SW</v>
          </cell>
        </row>
        <row r="1140">
          <cell r="C1140" t="str">
            <v>B-74</v>
          </cell>
          <cell r="D1140" t="str">
            <v>B-74-C</v>
          </cell>
          <cell r="F1140" t="str">
            <v>O-27</v>
          </cell>
          <cell r="G1140" t="str">
            <v>O-27C</v>
          </cell>
          <cell r="H1140" t="str">
            <v>C</v>
          </cell>
          <cell r="J1140" t="str">
            <v>SW</v>
          </cell>
        </row>
        <row r="1141">
          <cell r="C1141" t="str">
            <v>B-74</v>
          </cell>
          <cell r="D1141" t="str">
            <v>B-74-D</v>
          </cell>
          <cell r="F1141" t="str">
            <v>O-27</v>
          </cell>
          <cell r="G1141" t="str">
            <v>O-27D</v>
          </cell>
          <cell r="H1141" t="str">
            <v>D</v>
          </cell>
          <cell r="J1141" t="str">
            <v>SW</v>
          </cell>
        </row>
        <row r="1142">
          <cell r="B1142" t="str">
            <v>B</v>
          </cell>
          <cell r="C1142" t="str">
            <v>B-75</v>
          </cell>
          <cell r="D1142" t="str">
            <v>B-75-A</v>
          </cell>
          <cell r="E1142" t="str">
            <v>Opal</v>
          </cell>
          <cell r="F1142" t="str">
            <v>O-26</v>
          </cell>
          <cell r="G1142" t="str">
            <v>O-26A</v>
          </cell>
          <cell r="H1142" t="str">
            <v>A</v>
          </cell>
          <cell r="I1142" t="str">
            <v>Retained</v>
          </cell>
          <cell r="J1142" t="str">
            <v>SW</v>
          </cell>
          <cell r="K1142" t="str">
            <v>Released</v>
          </cell>
          <cell r="L1142" t="str">
            <v>Released</v>
          </cell>
          <cell r="M1142">
            <v>14</v>
          </cell>
          <cell r="N1142">
            <v>7.2</v>
          </cell>
          <cell r="O1142">
            <v>100.8</v>
          </cell>
        </row>
        <row r="1143">
          <cell r="C1143" t="str">
            <v>B-75</v>
          </cell>
          <cell r="D1143" t="str">
            <v>B-75-B</v>
          </cell>
          <cell r="F1143" t="str">
            <v>O-26</v>
          </cell>
          <cell r="G1143" t="str">
            <v>O-26B</v>
          </cell>
          <cell r="H1143" t="str">
            <v>B</v>
          </cell>
          <cell r="J1143" t="str">
            <v>SW</v>
          </cell>
        </row>
        <row r="1144">
          <cell r="C1144" t="str">
            <v>B-75</v>
          </cell>
          <cell r="D1144" t="str">
            <v>B-75-C</v>
          </cell>
          <cell r="F1144" t="str">
            <v>O-26</v>
          </cell>
          <cell r="G1144" t="str">
            <v>O-26C</v>
          </cell>
          <cell r="H1144" t="str">
            <v>C</v>
          </cell>
          <cell r="J1144" t="str">
            <v>SW</v>
          </cell>
        </row>
        <row r="1145">
          <cell r="C1145" t="str">
            <v>B-75</v>
          </cell>
          <cell r="D1145" t="str">
            <v>B-75-D</v>
          </cell>
          <cell r="F1145" t="str">
            <v>O-26</v>
          </cell>
          <cell r="G1145" t="str">
            <v>O-26D</v>
          </cell>
          <cell r="H1145" t="str">
            <v>D</v>
          </cell>
          <cell r="J1145" t="str">
            <v>SW</v>
          </cell>
        </row>
        <row r="1146">
          <cell r="B1146" t="str">
            <v>B</v>
          </cell>
          <cell r="C1146" t="str">
            <v>B-76</v>
          </cell>
          <cell r="D1146" t="str">
            <v>B-76-A</v>
          </cell>
          <cell r="E1146" t="str">
            <v>Opal</v>
          </cell>
          <cell r="F1146" t="str">
            <v>O-25</v>
          </cell>
          <cell r="G1146" t="str">
            <v>O-25A</v>
          </cell>
          <cell r="H1146" t="str">
            <v>A</v>
          </cell>
          <cell r="I1146" t="str">
            <v>Retained</v>
          </cell>
          <cell r="J1146" t="str">
            <v>SW</v>
          </cell>
          <cell r="K1146" t="str">
            <v>Released</v>
          </cell>
          <cell r="L1146" t="str">
            <v>Released</v>
          </cell>
          <cell r="M1146">
            <v>14</v>
          </cell>
          <cell r="N1146">
            <v>7.2</v>
          </cell>
          <cell r="O1146">
            <v>100.8</v>
          </cell>
        </row>
        <row r="1147">
          <cell r="C1147" t="str">
            <v>B-76</v>
          </cell>
          <cell r="D1147" t="str">
            <v>B-76-B</v>
          </cell>
          <cell r="F1147" t="str">
            <v>O-25</v>
          </cell>
          <cell r="G1147" t="str">
            <v>O-25B</v>
          </cell>
          <cell r="H1147" t="str">
            <v>B</v>
          </cell>
          <cell r="J1147" t="str">
            <v>SW</v>
          </cell>
        </row>
        <row r="1148">
          <cell r="C1148" t="str">
            <v>B-76</v>
          </cell>
          <cell r="D1148" t="str">
            <v>B-76-C</v>
          </cell>
          <cell r="F1148" t="str">
            <v>O-25</v>
          </cell>
          <cell r="G1148" t="str">
            <v>O-25C</v>
          </cell>
          <cell r="H1148" t="str">
            <v>C</v>
          </cell>
          <cell r="J1148" t="str">
            <v>SW</v>
          </cell>
        </row>
        <row r="1149">
          <cell r="C1149" t="str">
            <v>B-76</v>
          </cell>
          <cell r="D1149" t="str">
            <v>B-76-D</v>
          </cell>
          <cell r="F1149" t="str">
            <v>O-25</v>
          </cell>
          <cell r="G1149" t="str">
            <v>O-25D</v>
          </cell>
          <cell r="H1149" t="str">
            <v>D</v>
          </cell>
          <cell r="J1149" t="str">
            <v>SW</v>
          </cell>
        </row>
        <row r="1150">
          <cell r="B1150" t="str">
            <v>B</v>
          </cell>
          <cell r="C1150" t="str">
            <v>B-77</v>
          </cell>
          <cell r="D1150" t="str">
            <v>B-77-A</v>
          </cell>
          <cell r="E1150" t="str">
            <v>Opal</v>
          </cell>
          <cell r="F1150" t="str">
            <v>O-24</v>
          </cell>
          <cell r="G1150" t="str">
            <v>O-24A</v>
          </cell>
          <cell r="H1150" t="str">
            <v>A</v>
          </cell>
          <cell r="I1150" t="str">
            <v>Retained</v>
          </cell>
          <cell r="J1150" t="str">
            <v>SW</v>
          </cell>
          <cell r="K1150" t="str">
            <v>Released</v>
          </cell>
          <cell r="L1150" t="str">
            <v>Released</v>
          </cell>
          <cell r="M1150">
            <v>14</v>
          </cell>
          <cell r="N1150">
            <v>7.2</v>
          </cell>
          <cell r="O1150">
            <v>100.8</v>
          </cell>
        </row>
        <row r="1151">
          <cell r="C1151" t="str">
            <v>B-77</v>
          </cell>
          <cell r="D1151" t="str">
            <v>B-77-B</v>
          </cell>
          <cell r="F1151" t="str">
            <v>O-24</v>
          </cell>
          <cell r="G1151" t="str">
            <v>O-24B</v>
          </cell>
          <cell r="H1151" t="str">
            <v>B</v>
          </cell>
          <cell r="J1151" t="str">
            <v>SW</v>
          </cell>
        </row>
        <row r="1152">
          <cell r="C1152" t="str">
            <v>B-77</v>
          </cell>
          <cell r="D1152" t="str">
            <v>B-77-C</v>
          </cell>
          <cell r="F1152" t="str">
            <v>O-24</v>
          </cell>
          <cell r="G1152" t="str">
            <v>O-24C</v>
          </cell>
          <cell r="H1152" t="str">
            <v>C</v>
          </cell>
          <cell r="J1152" t="str">
            <v>SW</v>
          </cell>
        </row>
        <row r="1153">
          <cell r="C1153" t="str">
            <v>B-77</v>
          </cell>
          <cell r="D1153" t="str">
            <v>B-77-D</v>
          </cell>
          <cell r="F1153" t="str">
            <v>O-24</v>
          </cell>
          <cell r="G1153" t="str">
            <v>O-24D</v>
          </cell>
          <cell r="H1153" t="str">
            <v>D</v>
          </cell>
          <cell r="J1153" t="str">
            <v>SW</v>
          </cell>
        </row>
        <row r="1154">
          <cell r="B1154" t="str">
            <v>B</v>
          </cell>
          <cell r="C1154" t="str">
            <v>B-78</v>
          </cell>
          <cell r="D1154" t="str">
            <v>B-78-A</v>
          </cell>
          <cell r="E1154" t="str">
            <v>Opal</v>
          </cell>
          <cell r="F1154" t="str">
            <v>O-23</v>
          </cell>
          <cell r="G1154" t="str">
            <v>O-23A</v>
          </cell>
          <cell r="H1154" t="str">
            <v>A</v>
          </cell>
          <cell r="I1154" t="str">
            <v>Retained</v>
          </cell>
          <cell r="J1154" t="str">
            <v>SW</v>
          </cell>
          <cell r="K1154" t="str">
            <v>Released</v>
          </cell>
          <cell r="L1154" t="str">
            <v>Released</v>
          </cell>
          <cell r="M1154">
            <v>14</v>
          </cell>
          <cell r="N1154">
            <v>7.2</v>
          </cell>
          <cell r="O1154">
            <v>100.8</v>
          </cell>
        </row>
        <row r="1155">
          <cell r="C1155" t="str">
            <v>B-78</v>
          </cell>
          <cell r="D1155" t="str">
            <v>B-78-B</v>
          </cell>
          <cell r="F1155" t="str">
            <v>O-23</v>
          </cell>
          <cell r="G1155" t="str">
            <v>O-23B</v>
          </cell>
          <cell r="H1155" t="str">
            <v>B</v>
          </cell>
          <cell r="J1155" t="str">
            <v>SW</v>
          </cell>
        </row>
        <row r="1156">
          <cell r="C1156" t="str">
            <v>B-78</v>
          </cell>
          <cell r="D1156" t="str">
            <v>B-78-C</v>
          </cell>
          <cell r="F1156" t="str">
            <v>O-23</v>
          </cell>
          <cell r="G1156" t="str">
            <v>O-23C</v>
          </cell>
          <cell r="H1156" t="str">
            <v>C</v>
          </cell>
          <cell r="J1156" t="str">
            <v>SW</v>
          </cell>
        </row>
        <row r="1157">
          <cell r="C1157" t="str">
            <v>B-78</v>
          </cell>
          <cell r="D1157" t="str">
            <v>B-78-D</v>
          </cell>
          <cell r="F1157" t="str">
            <v>O-23</v>
          </cell>
          <cell r="G1157" t="str">
            <v>O-23D</v>
          </cell>
          <cell r="H1157" t="str">
            <v>D</v>
          </cell>
          <cell r="J1157" t="str">
            <v>SW</v>
          </cell>
        </row>
        <row r="1158">
          <cell r="B1158" t="str">
            <v>B</v>
          </cell>
          <cell r="C1158" t="str">
            <v>B-79</v>
          </cell>
          <cell r="D1158" t="str">
            <v>B-79-A</v>
          </cell>
          <cell r="E1158" t="str">
            <v>Opal</v>
          </cell>
          <cell r="F1158" t="str">
            <v>O-22</v>
          </cell>
          <cell r="G1158" t="str">
            <v>O-22A</v>
          </cell>
          <cell r="H1158" t="str">
            <v>A</v>
          </cell>
          <cell r="I1158" t="str">
            <v>Retained</v>
          </cell>
          <cell r="J1158" t="str">
            <v>SW</v>
          </cell>
          <cell r="K1158" t="str">
            <v>Released</v>
          </cell>
          <cell r="L1158" t="str">
            <v>Released</v>
          </cell>
          <cell r="M1158">
            <v>14</v>
          </cell>
          <cell r="N1158">
            <v>7.2</v>
          </cell>
          <cell r="O1158">
            <v>100.8</v>
          </cell>
        </row>
        <row r="1159">
          <cell r="C1159" t="str">
            <v>B-79</v>
          </cell>
          <cell r="D1159" t="str">
            <v>B-79-B</v>
          </cell>
          <cell r="F1159" t="str">
            <v>O-22</v>
          </cell>
          <cell r="G1159" t="str">
            <v>O-22B</v>
          </cell>
          <cell r="H1159" t="str">
            <v>B</v>
          </cell>
          <cell r="J1159" t="str">
            <v>SW</v>
          </cell>
        </row>
        <row r="1160">
          <cell r="C1160" t="str">
            <v>B-79</v>
          </cell>
          <cell r="D1160" t="str">
            <v>B-79-C</v>
          </cell>
          <cell r="F1160" t="str">
            <v>O-22</v>
          </cell>
          <cell r="G1160" t="str">
            <v>O-22C</v>
          </cell>
          <cell r="H1160" t="str">
            <v>C</v>
          </cell>
          <cell r="J1160" t="str">
            <v>SW</v>
          </cell>
        </row>
        <row r="1161">
          <cell r="C1161" t="str">
            <v>B-79</v>
          </cell>
          <cell r="D1161" t="str">
            <v>B-79-D</v>
          </cell>
          <cell r="F1161" t="str">
            <v>O-22</v>
          </cell>
          <cell r="G1161" t="str">
            <v>O-22D</v>
          </cell>
          <cell r="H1161" t="str">
            <v>D</v>
          </cell>
          <cell r="J1161" t="str">
            <v>SW</v>
          </cell>
        </row>
        <row r="1162">
          <cell r="B1162" t="str">
            <v>B</v>
          </cell>
          <cell r="C1162" t="str">
            <v>B-80</v>
          </cell>
          <cell r="D1162" t="str">
            <v>B-80-A</v>
          </cell>
          <cell r="E1162" t="str">
            <v>Opal</v>
          </cell>
          <cell r="F1162" t="str">
            <v>O-21</v>
          </cell>
          <cell r="G1162" t="str">
            <v>O-21A</v>
          </cell>
          <cell r="H1162" t="str">
            <v>A</v>
          </cell>
          <cell r="I1162" t="str">
            <v>Retained</v>
          </cell>
          <cell r="J1162" t="str">
            <v>SW</v>
          </cell>
          <cell r="K1162" t="str">
            <v>Released</v>
          </cell>
          <cell r="L1162" t="str">
            <v>Released</v>
          </cell>
          <cell r="M1162">
            <v>14</v>
          </cell>
          <cell r="N1162">
            <v>7.2</v>
          </cell>
          <cell r="O1162">
            <v>100.8</v>
          </cell>
        </row>
        <row r="1163">
          <cell r="C1163" t="str">
            <v>B-80</v>
          </cell>
          <cell r="D1163" t="str">
            <v>B-80-B</v>
          </cell>
          <cell r="F1163" t="str">
            <v>O-21</v>
          </cell>
          <cell r="G1163" t="str">
            <v>O-21B</v>
          </cell>
          <cell r="H1163" t="str">
            <v>B</v>
          </cell>
          <cell r="J1163" t="str">
            <v>SW</v>
          </cell>
        </row>
        <row r="1164">
          <cell r="C1164" t="str">
            <v>B-80</v>
          </cell>
          <cell r="D1164" t="str">
            <v>B-80-C</v>
          </cell>
          <cell r="F1164" t="str">
            <v>O-21</v>
          </cell>
          <cell r="G1164" t="str">
            <v>O-21C</v>
          </cell>
          <cell r="H1164" t="str">
            <v>C</v>
          </cell>
          <cell r="J1164" t="str">
            <v>SW</v>
          </cell>
        </row>
        <row r="1165">
          <cell r="C1165" t="str">
            <v>B-80</v>
          </cell>
          <cell r="D1165" t="str">
            <v>B-80-D</v>
          </cell>
          <cell r="F1165" t="str">
            <v>O-21</v>
          </cell>
          <cell r="G1165" t="str">
            <v>O-21D</v>
          </cell>
          <cell r="H1165" t="str">
            <v>D</v>
          </cell>
          <cell r="J1165" t="str">
            <v>SW</v>
          </cell>
        </row>
        <row r="1166">
          <cell r="B1166" t="str">
            <v>B</v>
          </cell>
          <cell r="C1166" t="str">
            <v>B-81</v>
          </cell>
          <cell r="D1166" t="str">
            <v>B-81-A</v>
          </cell>
          <cell r="E1166" t="str">
            <v>Opal</v>
          </cell>
          <cell r="F1166" t="str">
            <v>O-20</v>
          </cell>
          <cell r="G1166" t="str">
            <v>O-20A</v>
          </cell>
          <cell r="H1166" t="str">
            <v>A</v>
          </cell>
          <cell r="I1166" t="str">
            <v>Retained</v>
          </cell>
          <cell r="J1166" t="str">
            <v>SW</v>
          </cell>
          <cell r="K1166" t="str">
            <v>Released</v>
          </cell>
          <cell r="L1166" t="str">
            <v>Released</v>
          </cell>
          <cell r="M1166">
            <v>14</v>
          </cell>
          <cell r="N1166">
            <v>7.2</v>
          </cell>
          <cell r="O1166">
            <v>100.8</v>
          </cell>
        </row>
        <row r="1167">
          <cell r="C1167" t="str">
            <v>B-81</v>
          </cell>
          <cell r="D1167" t="str">
            <v>B-81-B</v>
          </cell>
          <cell r="F1167" t="str">
            <v>O-20</v>
          </cell>
          <cell r="G1167" t="str">
            <v>O-20B</v>
          </cell>
          <cell r="H1167" t="str">
            <v>B</v>
          </cell>
          <cell r="J1167" t="str">
            <v>SW</v>
          </cell>
        </row>
        <row r="1168">
          <cell r="C1168" t="str">
            <v>B-81</v>
          </cell>
          <cell r="D1168" t="str">
            <v>B-81-C</v>
          </cell>
          <cell r="F1168" t="str">
            <v>O-20</v>
          </cell>
          <cell r="G1168" t="str">
            <v>O-20C</v>
          </cell>
          <cell r="H1168" t="str">
            <v>C</v>
          </cell>
          <cell r="J1168" t="str">
            <v>SW</v>
          </cell>
        </row>
        <row r="1169">
          <cell r="C1169" t="str">
            <v>B-81</v>
          </cell>
          <cell r="D1169" t="str">
            <v>B-81-D</v>
          </cell>
          <cell r="F1169" t="str">
            <v>O-20</v>
          </cell>
          <cell r="G1169" t="str">
            <v>O-20D</v>
          </cell>
          <cell r="H1169" t="str">
            <v>D</v>
          </cell>
          <cell r="J1169" t="str">
            <v>SW</v>
          </cell>
        </row>
        <row r="1170">
          <cell r="B1170" t="str">
            <v>B</v>
          </cell>
          <cell r="C1170" t="str">
            <v>B-82</v>
          </cell>
          <cell r="D1170" t="str">
            <v>B-82-A</v>
          </cell>
          <cell r="E1170" t="str">
            <v>Opal</v>
          </cell>
          <cell r="F1170" t="str">
            <v>O-19</v>
          </cell>
          <cell r="G1170" t="str">
            <v>O-19A</v>
          </cell>
          <cell r="H1170" t="str">
            <v>A</v>
          </cell>
          <cell r="I1170" t="str">
            <v>Retained</v>
          </cell>
          <cell r="J1170" t="str">
            <v>SW</v>
          </cell>
          <cell r="K1170" t="str">
            <v>Released</v>
          </cell>
          <cell r="L1170" t="str">
            <v>Released</v>
          </cell>
          <cell r="M1170">
            <v>14</v>
          </cell>
          <cell r="N1170">
            <v>7.2</v>
          </cell>
          <cell r="O1170">
            <v>100.8</v>
          </cell>
        </row>
        <row r="1171">
          <cell r="C1171" t="str">
            <v>B-82</v>
          </cell>
          <cell r="D1171" t="str">
            <v>B-82-B</v>
          </cell>
          <cell r="F1171" t="str">
            <v>O-19</v>
          </cell>
          <cell r="G1171" t="str">
            <v>O-19B</v>
          </cell>
          <cell r="H1171" t="str">
            <v>B</v>
          </cell>
          <cell r="J1171" t="str">
            <v>SW</v>
          </cell>
        </row>
        <row r="1172">
          <cell r="C1172" t="str">
            <v>B-82</v>
          </cell>
          <cell r="D1172" t="str">
            <v>B-82-C</v>
          </cell>
          <cell r="F1172" t="str">
            <v>O-19</v>
          </cell>
          <cell r="G1172" t="str">
            <v>O-19C</v>
          </cell>
          <cell r="H1172" t="str">
            <v>C</v>
          </cell>
          <cell r="J1172" t="str">
            <v>SW</v>
          </cell>
        </row>
        <row r="1173">
          <cell r="C1173" t="str">
            <v>B-82</v>
          </cell>
          <cell r="D1173" t="str">
            <v>B-82-D</v>
          </cell>
          <cell r="F1173" t="str">
            <v>O-19</v>
          </cell>
          <cell r="G1173" t="str">
            <v>O-19D</v>
          </cell>
          <cell r="H1173" t="str">
            <v>D</v>
          </cell>
          <cell r="J1173" t="str">
            <v>SW</v>
          </cell>
        </row>
        <row r="1174">
          <cell r="B1174" t="str">
            <v>B</v>
          </cell>
          <cell r="C1174" t="str">
            <v>B-83</v>
          </cell>
          <cell r="D1174" t="str">
            <v>B-83-A</v>
          </cell>
          <cell r="E1174" t="str">
            <v>Opal</v>
          </cell>
          <cell r="F1174" t="str">
            <v>O-18</v>
          </cell>
          <cell r="G1174" t="str">
            <v>O-18A</v>
          </cell>
          <cell r="H1174" t="str">
            <v>A</v>
          </cell>
          <cell r="I1174" t="str">
            <v>Retained</v>
          </cell>
          <cell r="J1174" t="str">
            <v>SW</v>
          </cell>
          <cell r="K1174" t="str">
            <v>Released</v>
          </cell>
          <cell r="L1174" t="str">
            <v>Released</v>
          </cell>
          <cell r="M1174">
            <v>14</v>
          </cell>
          <cell r="N1174">
            <v>7.2</v>
          </cell>
          <cell r="O1174">
            <v>100.8</v>
          </cell>
        </row>
        <row r="1175">
          <cell r="C1175" t="str">
            <v>B-83</v>
          </cell>
          <cell r="D1175" t="str">
            <v>B-83-B</v>
          </cell>
          <cell r="F1175" t="str">
            <v>O-18</v>
          </cell>
          <cell r="G1175" t="str">
            <v>O-18B</v>
          </cell>
          <cell r="H1175" t="str">
            <v>B</v>
          </cell>
          <cell r="J1175" t="str">
            <v>SW</v>
          </cell>
        </row>
        <row r="1176">
          <cell r="C1176" t="str">
            <v>B-83</v>
          </cell>
          <cell r="D1176" t="str">
            <v>B-83-C</v>
          </cell>
          <cell r="F1176" t="str">
            <v>O-18</v>
          </cell>
          <cell r="G1176" t="str">
            <v>O-18C</v>
          </cell>
          <cell r="H1176" t="str">
            <v>C</v>
          </cell>
          <cell r="J1176" t="str">
            <v>SW</v>
          </cell>
        </row>
        <row r="1177">
          <cell r="C1177" t="str">
            <v>B-83</v>
          </cell>
          <cell r="D1177" t="str">
            <v>B-83-D</v>
          </cell>
          <cell r="F1177" t="str">
            <v>O-18</v>
          </cell>
          <cell r="G1177" t="str">
            <v>O-18D</v>
          </cell>
          <cell r="H1177" t="str">
            <v>D</v>
          </cell>
          <cell r="J1177" t="str">
            <v>SW</v>
          </cell>
        </row>
        <row r="1178">
          <cell r="B1178" t="str">
            <v>B</v>
          </cell>
          <cell r="C1178" t="str">
            <v>B-84</v>
          </cell>
          <cell r="D1178" t="str">
            <v>B-84-A</v>
          </cell>
          <cell r="E1178" t="str">
            <v>Opal</v>
          </cell>
          <cell r="F1178" t="str">
            <v>O-17</v>
          </cell>
          <cell r="G1178" t="str">
            <v>O-17A</v>
          </cell>
          <cell r="H1178" t="str">
            <v>A</v>
          </cell>
          <cell r="I1178" t="str">
            <v>Retained</v>
          </cell>
          <cell r="J1178" t="str">
            <v>SW</v>
          </cell>
          <cell r="K1178" t="str">
            <v>Released</v>
          </cell>
          <cell r="L1178" t="str">
            <v>Released</v>
          </cell>
          <cell r="M1178">
            <v>14</v>
          </cell>
          <cell r="N1178">
            <v>7.2</v>
          </cell>
          <cell r="O1178">
            <v>100.8</v>
          </cell>
        </row>
        <row r="1179">
          <cell r="C1179" t="str">
            <v>B-84</v>
          </cell>
          <cell r="D1179" t="str">
            <v>B-84-B</v>
          </cell>
          <cell r="F1179" t="str">
            <v>O-17</v>
          </cell>
          <cell r="G1179" t="str">
            <v>O-17B</v>
          </cell>
          <cell r="H1179" t="str">
            <v>B</v>
          </cell>
          <cell r="J1179" t="str">
            <v>SW</v>
          </cell>
        </row>
        <row r="1180">
          <cell r="C1180" t="str">
            <v>B-84</v>
          </cell>
          <cell r="D1180" t="str">
            <v>B-84-C</v>
          </cell>
          <cell r="F1180" t="str">
            <v>O-17</v>
          </cell>
          <cell r="G1180" t="str">
            <v>O-17C</v>
          </cell>
          <cell r="H1180" t="str">
            <v>C</v>
          </cell>
          <cell r="J1180" t="str">
            <v>SW</v>
          </cell>
        </row>
        <row r="1181">
          <cell r="C1181" t="str">
            <v>B-84</v>
          </cell>
          <cell r="D1181" t="str">
            <v>B-84-D</v>
          </cell>
          <cell r="F1181" t="str">
            <v>O-17</v>
          </cell>
          <cell r="G1181" t="str">
            <v>O-17D</v>
          </cell>
          <cell r="H1181" t="str">
            <v>D</v>
          </cell>
          <cell r="J1181" t="str">
            <v>SW</v>
          </cell>
        </row>
        <row r="1182">
          <cell r="B1182" t="str">
            <v>B</v>
          </cell>
          <cell r="C1182" t="str">
            <v>B-85</v>
          </cell>
          <cell r="D1182" t="str">
            <v>B-85-A</v>
          </cell>
          <cell r="E1182" t="str">
            <v>Opal</v>
          </cell>
          <cell r="F1182" t="str">
            <v>O-16</v>
          </cell>
          <cell r="G1182" t="str">
            <v>O-16A</v>
          </cell>
          <cell r="H1182" t="str">
            <v>A</v>
          </cell>
          <cell r="I1182" t="str">
            <v>Retained</v>
          </cell>
          <cell r="J1182" t="str">
            <v>SW</v>
          </cell>
          <cell r="K1182" t="str">
            <v>Released</v>
          </cell>
          <cell r="L1182" t="str">
            <v>Released</v>
          </cell>
          <cell r="M1182">
            <v>14</v>
          </cell>
          <cell r="N1182">
            <v>7.2</v>
          </cell>
          <cell r="O1182">
            <v>100.8</v>
          </cell>
        </row>
        <row r="1183">
          <cell r="C1183" t="str">
            <v>B-85</v>
          </cell>
          <cell r="D1183" t="str">
            <v>B-85-B</v>
          </cell>
          <cell r="F1183" t="str">
            <v>O-16</v>
          </cell>
          <cell r="G1183" t="str">
            <v>O-16B</v>
          </cell>
          <cell r="H1183" t="str">
            <v>B</v>
          </cell>
          <cell r="J1183" t="str">
            <v>SW</v>
          </cell>
        </row>
        <row r="1184">
          <cell r="C1184" t="str">
            <v>B-85</v>
          </cell>
          <cell r="D1184" t="str">
            <v>B-85-C</v>
          </cell>
          <cell r="F1184" t="str">
            <v>O-16</v>
          </cell>
          <cell r="G1184" t="str">
            <v>O-16C</v>
          </cell>
          <cell r="H1184" t="str">
            <v>C</v>
          </cell>
          <cell r="J1184" t="str">
            <v>SW</v>
          </cell>
        </row>
        <row r="1185">
          <cell r="C1185" t="str">
            <v>B-85</v>
          </cell>
          <cell r="D1185" t="str">
            <v>B-85-D</v>
          </cell>
          <cell r="F1185" t="str">
            <v>O-16</v>
          </cell>
          <cell r="G1185" t="str">
            <v>O-16D</v>
          </cell>
          <cell r="H1185" t="str">
            <v>D</v>
          </cell>
          <cell r="J1185" t="str">
            <v>SW</v>
          </cell>
        </row>
        <row r="1186">
          <cell r="B1186" t="str">
            <v>B</v>
          </cell>
          <cell r="C1186" t="str">
            <v>B-86</v>
          </cell>
          <cell r="D1186" t="str">
            <v>B-86-A</v>
          </cell>
          <cell r="E1186" t="str">
            <v>Opal</v>
          </cell>
          <cell r="F1186" t="str">
            <v>O-15</v>
          </cell>
          <cell r="G1186" t="str">
            <v>O-15A</v>
          </cell>
          <cell r="H1186" t="str">
            <v>A</v>
          </cell>
          <cell r="I1186" t="str">
            <v>Retained</v>
          </cell>
          <cell r="J1186" t="str">
            <v>SW</v>
          </cell>
          <cell r="K1186" t="str">
            <v>Released</v>
          </cell>
          <cell r="L1186" t="str">
            <v>Released</v>
          </cell>
          <cell r="M1186">
            <v>14</v>
          </cell>
          <cell r="N1186">
            <v>7.2</v>
          </cell>
          <cell r="O1186">
            <v>100.8</v>
          </cell>
        </row>
        <row r="1187">
          <cell r="C1187" t="str">
            <v>B-86</v>
          </cell>
          <cell r="D1187" t="str">
            <v>B-86-B</v>
          </cell>
          <cell r="F1187" t="str">
            <v>O-15</v>
          </cell>
          <cell r="G1187" t="str">
            <v>O-15B</v>
          </cell>
          <cell r="H1187" t="str">
            <v>B</v>
          </cell>
          <cell r="J1187" t="str">
            <v>SW</v>
          </cell>
        </row>
        <row r="1188">
          <cell r="C1188" t="str">
            <v>B-86</v>
          </cell>
          <cell r="D1188" t="str">
            <v>B-86-C</v>
          </cell>
          <cell r="F1188" t="str">
            <v>O-15</v>
          </cell>
          <cell r="G1188" t="str">
            <v>O-15C</v>
          </cell>
          <cell r="H1188" t="str">
            <v>C</v>
          </cell>
          <cell r="J1188" t="str">
            <v>SW</v>
          </cell>
        </row>
        <row r="1189">
          <cell r="C1189" t="str">
            <v>B-86</v>
          </cell>
          <cell r="D1189" t="str">
            <v>B-86-D</v>
          </cell>
          <cell r="F1189" t="str">
            <v>O-15</v>
          </cell>
          <cell r="G1189" t="str">
            <v>O-15D</v>
          </cell>
          <cell r="H1189" t="str">
            <v>D</v>
          </cell>
          <cell r="J1189" t="str">
            <v>SW</v>
          </cell>
        </row>
        <row r="1190">
          <cell r="B1190" t="str">
            <v>B</v>
          </cell>
          <cell r="C1190" t="str">
            <v>B-87</v>
          </cell>
          <cell r="D1190" t="str">
            <v>B-87-A</v>
          </cell>
          <cell r="E1190" t="str">
            <v>Opal</v>
          </cell>
          <cell r="F1190" t="str">
            <v>O-14</v>
          </cell>
          <cell r="G1190" t="str">
            <v>O-14A</v>
          </cell>
          <cell r="H1190" t="str">
            <v>A</v>
          </cell>
          <cell r="I1190" t="str">
            <v>Retained</v>
          </cell>
          <cell r="J1190" t="str">
            <v>SW</v>
          </cell>
          <cell r="K1190" t="str">
            <v>Released</v>
          </cell>
          <cell r="L1190" t="str">
            <v>Released</v>
          </cell>
          <cell r="M1190">
            <v>14</v>
          </cell>
          <cell r="N1190">
            <v>7.2</v>
          </cell>
          <cell r="O1190">
            <v>100.8</v>
          </cell>
        </row>
        <row r="1191">
          <cell r="C1191" t="str">
            <v>B-87</v>
          </cell>
          <cell r="D1191" t="str">
            <v>B-87-B</v>
          </cell>
          <cell r="F1191" t="str">
            <v>O-14</v>
          </cell>
          <cell r="G1191" t="str">
            <v>O-14B</v>
          </cell>
          <cell r="H1191" t="str">
            <v>B</v>
          </cell>
          <cell r="J1191" t="str">
            <v>SW</v>
          </cell>
        </row>
        <row r="1192">
          <cell r="C1192" t="str">
            <v>B-87</v>
          </cell>
          <cell r="D1192" t="str">
            <v>B-87-C</v>
          </cell>
          <cell r="F1192" t="str">
            <v>O-14</v>
          </cell>
          <cell r="G1192" t="str">
            <v>O-14C</v>
          </cell>
          <cell r="H1192" t="str">
            <v>C</v>
          </cell>
          <cell r="J1192" t="str">
            <v>SW</v>
          </cell>
        </row>
        <row r="1193">
          <cell r="C1193" t="str">
            <v>B-87</v>
          </cell>
          <cell r="D1193" t="str">
            <v>B-87-D</v>
          </cell>
          <cell r="F1193" t="str">
            <v>O-14</v>
          </cell>
          <cell r="G1193" t="str">
            <v>O-14D</v>
          </cell>
          <cell r="H1193" t="str">
            <v>D</v>
          </cell>
          <cell r="J1193" t="str">
            <v>SW</v>
          </cell>
        </row>
        <row r="1194">
          <cell r="B1194" t="str">
            <v>B</v>
          </cell>
          <cell r="C1194" t="str">
            <v>B-88</v>
          </cell>
          <cell r="D1194" t="str">
            <v>B-88-A</v>
          </cell>
          <cell r="E1194" t="str">
            <v>Opal</v>
          </cell>
          <cell r="F1194" t="str">
            <v>O-13</v>
          </cell>
          <cell r="G1194" t="str">
            <v>O-13A</v>
          </cell>
          <cell r="H1194" t="str">
            <v>A</v>
          </cell>
          <cell r="I1194" t="str">
            <v>Retained</v>
          </cell>
          <cell r="J1194" t="str">
            <v>SW</v>
          </cell>
          <cell r="K1194" t="str">
            <v>Released</v>
          </cell>
          <cell r="L1194" t="str">
            <v>Released</v>
          </cell>
          <cell r="M1194">
            <v>14</v>
          </cell>
          <cell r="N1194">
            <v>7.2</v>
          </cell>
          <cell r="O1194">
            <v>100.8</v>
          </cell>
        </row>
        <row r="1195">
          <cell r="C1195" t="str">
            <v>B-88</v>
          </cell>
          <cell r="D1195" t="str">
            <v>B-88-B</v>
          </cell>
          <cell r="F1195" t="str">
            <v>O-13</v>
          </cell>
          <cell r="G1195" t="str">
            <v>O-13B</v>
          </cell>
          <cell r="H1195" t="str">
            <v>B</v>
          </cell>
          <cell r="J1195" t="str">
            <v>SW</v>
          </cell>
        </row>
        <row r="1196">
          <cell r="C1196" t="str">
            <v>B-88</v>
          </cell>
          <cell r="D1196" t="str">
            <v>B-88-C</v>
          </cell>
          <cell r="F1196" t="str">
            <v>O-13</v>
          </cell>
          <cell r="G1196" t="str">
            <v>O-13C</v>
          </cell>
          <cell r="H1196" t="str">
            <v>C</v>
          </cell>
          <cell r="J1196" t="str">
            <v>SW</v>
          </cell>
        </row>
        <row r="1197">
          <cell r="C1197" t="str">
            <v>B-88</v>
          </cell>
          <cell r="D1197" t="str">
            <v>B-88-D</v>
          </cell>
          <cell r="F1197" t="str">
            <v>O-13</v>
          </cell>
          <cell r="G1197" t="str">
            <v>O-13D</v>
          </cell>
          <cell r="H1197" t="str">
            <v>D</v>
          </cell>
          <cell r="J1197" t="str">
            <v>SW</v>
          </cell>
        </row>
        <row r="1198">
          <cell r="B1198" t="str">
            <v>B</v>
          </cell>
          <cell r="C1198" t="str">
            <v>B-89</v>
          </cell>
          <cell r="D1198" t="str">
            <v>B-89-A</v>
          </cell>
          <cell r="E1198" t="str">
            <v>Opal</v>
          </cell>
          <cell r="F1198" t="str">
            <v>O-12</v>
          </cell>
          <cell r="G1198" t="str">
            <v>O-12A</v>
          </cell>
          <cell r="H1198" t="str">
            <v>A</v>
          </cell>
          <cell r="I1198" t="str">
            <v>Retained</v>
          </cell>
          <cell r="J1198" t="str">
            <v>SW</v>
          </cell>
          <cell r="K1198" t="str">
            <v>Released</v>
          </cell>
          <cell r="L1198" t="str">
            <v>Released</v>
          </cell>
          <cell r="M1198">
            <v>14</v>
          </cell>
          <cell r="N1198">
            <v>7.2</v>
          </cell>
          <cell r="O1198">
            <v>100.8</v>
          </cell>
        </row>
        <row r="1199">
          <cell r="C1199" t="str">
            <v>B-89</v>
          </cell>
          <cell r="D1199" t="str">
            <v>B-89-B</v>
          </cell>
          <cell r="F1199" t="str">
            <v>O-12</v>
          </cell>
          <cell r="G1199" t="str">
            <v>O-12B</v>
          </cell>
          <cell r="H1199" t="str">
            <v>B</v>
          </cell>
          <cell r="J1199" t="str">
            <v>SW</v>
          </cell>
        </row>
        <row r="1200">
          <cell r="C1200" t="str">
            <v>B-89</v>
          </cell>
          <cell r="D1200" t="str">
            <v>B-89-C</v>
          </cell>
          <cell r="F1200" t="str">
            <v>O-12</v>
          </cell>
          <cell r="G1200" t="str">
            <v>O-12C</v>
          </cell>
          <cell r="H1200" t="str">
            <v>C</v>
          </cell>
          <cell r="J1200" t="str">
            <v>SW</v>
          </cell>
        </row>
        <row r="1201">
          <cell r="C1201" t="str">
            <v>B-89</v>
          </cell>
          <cell r="D1201" t="str">
            <v>B-89-D</v>
          </cell>
          <cell r="F1201" t="str">
            <v>O-12</v>
          </cell>
          <cell r="G1201" t="str">
            <v>O-12D</v>
          </cell>
          <cell r="H1201" t="str">
            <v>D</v>
          </cell>
          <cell r="J1201" t="str">
            <v>SW</v>
          </cell>
        </row>
        <row r="1202">
          <cell r="B1202" t="str">
            <v>B</v>
          </cell>
          <cell r="C1202" t="str">
            <v>B-90</v>
          </cell>
          <cell r="D1202" t="str">
            <v>B-90-A</v>
          </cell>
          <cell r="E1202" t="str">
            <v>Opal</v>
          </cell>
          <cell r="F1202" t="str">
            <v>O-11</v>
          </cell>
          <cell r="G1202" t="str">
            <v>O-11A</v>
          </cell>
          <cell r="H1202" t="str">
            <v>A</v>
          </cell>
          <cell r="I1202" t="str">
            <v>Retained</v>
          </cell>
          <cell r="J1202" t="str">
            <v>SW</v>
          </cell>
          <cell r="K1202" t="str">
            <v>Released</v>
          </cell>
          <cell r="L1202" t="str">
            <v>Released</v>
          </cell>
          <cell r="M1202">
            <v>14</v>
          </cell>
          <cell r="N1202">
            <v>7.2</v>
          </cell>
          <cell r="O1202">
            <v>100.8</v>
          </cell>
        </row>
        <row r="1203">
          <cell r="C1203" t="str">
            <v>B-90</v>
          </cell>
          <cell r="D1203" t="str">
            <v>B-90-B</v>
          </cell>
          <cell r="F1203" t="str">
            <v>O-11</v>
          </cell>
          <cell r="G1203" t="str">
            <v>O-11B</v>
          </cell>
          <cell r="H1203" t="str">
            <v>B</v>
          </cell>
          <cell r="J1203" t="str">
            <v>SW</v>
          </cell>
        </row>
        <row r="1204">
          <cell r="C1204" t="str">
            <v>B-90</v>
          </cell>
          <cell r="D1204" t="str">
            <v>B-90-C</v>
          </cell>
          <cell r="F1204" t="str">
            <v>O-11</v>
          </cell>
          <cell r="G1204" t="str">
            <v>O-11C</v>
          </cell>
          <cell r="H1204" t="str">
            <v>C</v>
          </cell>
          <cell r="J1204" t="str">
            <v>SW</v>
          </cell>
        </row>
        <row r="1205">
          <cell r="C1205" t="str">
            <v>B-90</v>
          </cell>
          <cell r="D1205" t="str">
            <v>B-90-D</v>
          </cell>
          <cell r="F1205" t="str">
            <v>O-11</v>
          </cell>
          <cell r="G1205" t="str">
            <v>O-11D</v>
          </cell>
          <cell r="H1205" t="str">
            <v>D</v>
          </cell>
          <cell r="J1205" t="str">
            <v>SW</v>
          </cell>
        </row>
        <row r="1206">
          <cell r="B1206" t="str">
            <v>B</v>
          </cell>
          <cell r="C1206" t="str">
            <v>B-91</v>
          </cell>
          <cell r="D1206" t="str">
            <v>B-91-A</v>
          </cell>
          <cell r="E1206" t="str">
            <v>Opal</v>
          </cell>
          <cell r="F1206" t="str">
            <v>O-10</v>
          </cell>
          <cell r="G1206" t="str">
            <v>O-10A</v>
          </cell>
          <cell r="H1206" t="str">
            <v>A</v>
          </cell>
          <cell r="I1206" t="str">
            <v>Retained</v>
          </cell>
          <cell r="J1206" t="str">
            <v>SW</v>
          </cell>
          <cell r="K1206" t="str">
            <v>Released</v>
          </cell>
          <cell r="L1206" t="str">
            <v>Released</v>
          </cell>
          <cell r="M1206">
            <v>14</v>
          </cell>
          <cell r="N1206">
            <v>7.2</v>
          </cell>
          <cell r="O1206">
            <v>100.8</v>
          </cell>
        </row>
        <row r="1207">
          <cell r="C1207" t="str">
            <v>B-91</v>
          </cell>
          <cell r="D1207" t="str">
            <v>B-91-B</v>
          </cell>
          <cell r="F1207" t="str">
            <v>O-10</v>
          </cell>
          <cell r="G1207" t="str">
            <v>O-10B</v>
          </cell>
          <cell r="H1207" t="str">
            <v>B</v>
          </cell>
          <cell r="J1207" t="str">
            <v>SW</v>
          </cell>
        </row>
        <row r="1208">
          <cell r="C1208" t="str">
            <v>B-91</v>
          </cell>
          <cell r="D1208" t="str">
            <v>B-91-C</v>
          </cell>
          <cell r="F1208" t="str">
            <v>O-10</v>
          </cell>
          <cell r="G1208" t="str">
            <v>O-10C</v>
          </cell>
          <cell r="H1208" t="str">
            <v>C</v>
          </cell>
          <cell r="J1208" t="str">
            <v>SW</v>
          </cell>
        </row>
        <row r="1209">
          <cell r="C1209" t="str">
            <v>B-91</v>
          </cell>
          <cell r="D1209" t="str">
            <v>B-91-D</v>
          </cell>
          <cell r="F1209" t="str">
            <v>O-10</v>
          </cell>
          <cell r="G1209" t="str">
            <v>O-10D</v>
          </cell>
          <cell r="H1209" t="str">
            <v>D</v>
          </cell>
          <cell r="J1209" t="str">
            <v>SW</v>
          </cell>
        </row>
        <row r="1210">
          <cell r="B1210" t="str">
            <v>B</v>
          </cell>
          <cell r="C1210" t="str">
            <v>B-92</v>
          </cell>
          <cell r="D1210" t="str">
            <v>B-92-A</v>
          </cell>
          <cell r="E1210" t="str">
            <v>Opal</v>
          </cell>
          <cell r="F1210" t="str">
            <v>O-9</v>
          </cell>
          <cell r="G1210" t="str">
            <v>O-9A</v>
          </cell>
          <cell r="H1210" t="str">
            <v>A</v>
          </cell>
          <cell r="I1210" t="str">
            <v>Retained</v>
          </cell>
          <cell r="J1210" t="str">
            <v>SW</v>
          </cell>
          <cell r="K1210" t="str">
            <v>Released</v>
          </cell>
          <cell r="L1210" t="str">
            <v>Released</v>
          </cell>
          <cell r="M1210">
            <v>14</v>
          </cell>
          <cell r="N1210">
            <v>7.2</v>
          </cell>
          <cell r="O1210">
            <v>100.8</v>
          </cell>
        </row>
        <row r="1211">
          <cell r="C1211" t="str">
            <v>B-92</v>
          </cell>
          <cell r="D1211" t="str">
            <v>B-92-B</v>
          </cell>
          <cell r="F1211" t="str">
            <v>O-9</v>
          </cell>
          <cell r="G1211" t="str">
            <v>O-9B</v>
          </cell>
          <cell r="H1211" t="str">
            <v>B</v>
          </cell>
          <cell r="J1211" t="str">
            <v>SW</v>
          </cell>
        </row>
        <row r="1212">
          <cell r="C1212" t="str">
            <v>B-92</v>
          </cell>
          <cell r="D1212" t="str">
            <v>B-92-C</v>
          </cell>
          <cell r="F1212" t="str">
            <v>O-9</v>
          </cell>
          <cell r="G1212" t="str">
            <v>O-9C</v>
          </cell>
          <cell r="H1212" t="str">
            <v>C</v>
          </cell>
          <cell r="J1212" t="str">
            <v>SW</v>
          </cell>
        </row>
        <row r="1213">
          <cell r="C1213" t="str">
            <v>B-92</v>
          </cell>
          <cell r="D1213" t="str">
            <v>B-92-D</v>
          </cell>
          <cell r="F1213" t="str">
            <v>O-9</v>
          </cell>
          <cell r="G1213" t="str">
            <v>O-9D</v>
          </cell>
          <cell r="H1213" t="str">
            <v>D</v>
          </cell>
          <cell r="J1213" t="str">
            <v>SW</v>
          </cell>
        </row>
        <row r="1214">
          <cell r="B1214" t="str">
            <v>B</v>
          </cell>
          <cell r="C1214" t="str">
            <v>B-93</v>
          </cell>
          <cell r="D1214" t="str">
            <v>B-93-A</v>
          </cell>
          <cell r="E1214" t="str">
            <v>Opal</v>
          </cell>
          <cell r="F1214" t="str">
            <v>O-8</v>
          </cell>
          <cell r="G1214" t="str">
            <v>O-8A</v>
          </cell>
          <cell r="H1214" t="str">
            <v>A</v>
          </cell>
          <cell r="I1214" t="str">
            <v>Retained</v>
          </cell>
          <cell r="J1214" t="str">
            <v>SW</v>
          </cell>
          <cell r="K1214" t="str">
            <v>Released</v>
          </cell>
          <cell r="L1214" t="str">
            <v>Released</v>
          </cell>
          <cell r="M1214">
            <v>14</v>
          </cell>
          <cell r="N1214">
            <v>7.2</v>
          </cell>
          <cell r="O1214">
            <v>100.8</v>
          </cell>
        </row>
        <row r="1215">
          <cell r="C1215" t="str">
            <v>B-93</v>
          </cell>
          <cell r="D1215" t="str">
            <v>B-93-B</v>
          </cell>
          <cell r="F1215" t="str">
            <v>O-8</v>
          </cell>
          <cell r="G1215" t="str">
            <v>O-8B</v>
          </cell>
          <cell r="H1215" t="str">
            <v>B</v>
          </cell>
          <cell r="J1215" t="str">
            <v>SW</v>
          </cell>
        </row>
        <row r="1216">
          <cell r="C1216" t="str">
            <v>B-93</v>
          </cell>
          <cell r="D1216" t="str">
            <v>B-93-C</v>
          </cell>
          <cell r="F1216" t="str">
            <v>O-8</v>
          </cell>
          <cell r="G1216" t="str">
            <v>O-8C</v>
          </cell>
          <cell r="H1216" t="str">
            <v>C</v>
          </cell>
          <cell r="J1216" t="str">
            <v>SW</v>
          </cell>
        </row>
        <row r="1217">
          <cell r="C1217" t="str">
            <v>B-93</v>
          </cell>
          <cell r="D1217" t="str">
            <v>B-93-D</v>
          </cell>
          <cell r="F1217" t="str">
            <v>O-8</v>
          </cell>
          <cell r="G1217" t="str">
            <v>O-8D</v>
          </cell>
          <cell r="H1217" t="str">
            <v>D</v>
          </cell>
          <cell r="J1217" t="str">
            <v>SW</v>
          </cell>
        </row>
        <row r="1218">
          <cell r="B1218" t="str">
            <v>B</v>
          </cell>
          <cell r="C1218" t="str">
            <v>B-94</v>
          </cell>
          <cell r="D1218" t="str">
            <v>B-94-A</v>
          </cell>
          <cell r="E1218" t="str">
            <v>Opal</v>
          </cell>
          <cell r="F1218" t="str">
            <v>O-7</v>
          </cell>
          <cell r="G1218" t="str">
            <v>O-7A</v>
          </cell>
          <cell r="H1218" t="str">
            <v>A</v>
          </cell>
          <cell r="I1218" t="str">
            <v>Retained</v>
          </cell>
          <cell r="J1218" t="str">
            <v>SW</v>
          </cell>
          <cell r="K1218" t="str">
            <v>Released</v>
          </cell>
          <cell r="L1218" t="str">
            <v>Released</v>
          </cell>
          <cell r="M1218">
            <v>14</v>
          </cell>
          <cell r="N1218">
            <v>7.2</v>
          </cell>
          <cell r="O1218">
            <v>100.8</v>
          </cell>
        </row>
        <row r="1219">
          <cell r="C1219" t="str">
            <v>B-94</v>
          </cell>
          <cell r="D1219" t="str">
            <v>B-94-B</v>
          </cell>
          <cell r="F1219" t="str">
            <v>O-7</v>
          </cell>
          <cell r="G1219" t="str">
            <v>O-7B</v>
          </cell>
          <cell r="H1219" t="str">
            <v>B</v>
          </cell>
          <cell r="J1219" t="str">
            <v>SW</v>
          </cell>
        </row>
        <row r="1220">
          <cell r="C1220" t="str">
            <v>B-94</v>
          </cell>
          <cell r="D1220" t="str">
            <v>B-94-C</v>
          </cell>
          <cell r="F1220" t="str">
            <v>O-7</v>
          </cell>
          <cell r="G1220" t="str">
            <v>O-7C</v>
          </cell>
          <cell r="H1220" t="str">
            <v>C</v>
          </cell>
          <cell r="J1220" t="str">
            <v>SW</v>
          </cell>
        </row>
        <row r="1221">
          <cell r="C1221" t="str">
            <v>B-94</v>
          </cell>
          <cell r="D1221" t="str">
            <v>B-94-D</v>
          </cell>
          <cell r="F1221" t="str">
            <v>O-7</v>
          </cell>
          <cell r="G1221" t="str">
            <v>O-7D</v>
          </cell>
          <cell r="H1221" t="str">
            <v>D</v>
          </cell>
          <cell r="J1221" t="str">
            <v>SW</v>
          </cell>
        </row>
        <row r="1222">
          <cell r="B1222" t="str">
            <v>B</v>
          </cell>
          <cell r="C1222" t="str">
            <v>B-95</v>
          </cell>
          <cell r="D1222" t="str">
            <v>B-95-A</v>
          </cell>
          <cell r="E1222" t="str">
            <v>Opal</v>
          </cell>
          <cell r="F1222" t="str">
            <v>O-6</v>
          </cell>
          <cell r="G1222" t="str">
            <v>O-6A</v>
          </cell>
          <cell r="H1222" t="str">
            <v>A</v>
          </cell>
          <cell r="I1222" t="str">
            <v>Retained</v>
          </cell>
          <cell r="J1222" t="str">
            <v>SW</v>
          </cell>
          <cell r="K1222" t="str">
            <v>Released</v>
          </cell>
          <cell r="L1222" t="str">
            <v>Released</v>
          </cell>
          <cell r="M1222">
            <v>14</v>
          </cell>
          <cell r="N1222">
            <v>7.2</v>
          </cell>
          <cell r="O1222">
            <v>100.8</v>
          </cell>
        </row>
        <row r="1223">
          <cell r="C1223" t="str">
            <v>B-95</v>
          </cell>
          <cell r="D1223" t="str">
            <v>B-95-B</v>
          </cell>
          <cell r="F1223" t="str">
            <v>O-6</v>
          </cell>
          <cell r="G1223" t="str">
            <v>O-6B</v>
          </cell>
          <cell r="H1223" t="str">
            <v>B</v>
          </cell>
          <cell r="J1223" t="str">
            <v>SW</v>
          </cell>
        </row>
        <row r="1224">
          <cell r="C1224" t="str">
            <v>B-95</v>
          </cell>
          <cell r="D1224" t="str">
            <v>B-95-C</v>
          </cell>
          <cell r="F1224" t="str">
            <v>O-6</v>
          </cell>
          <cell r="G1224" t="str">
            <v>O-6C</v>
          </cell>
          <cell r="H1224" t="str">
            <v>C</v>
          </cell>
          <cell r="J1224" t="str">
            <v>SW</v>
          </cell>
        </row>
        <row r="1225">
          <cell r="C1225" t="str">
            <v>B-95</v>
          </cell>
          <cell r="D1225" t="str">
            <v>B-95-D</v>
          </cell>
          <cell r="F1225" t="str">
            <v>O-6</v>
          </cell>
          <cell r="G1225" t="str">
            <v>O-6D</v>
          </cell>
          <cell r="H1225" t="str">
            <v>D</v>
          </cell>
          <cell r="J1225" t="str">
            <v>SW</v>
          </cell>
        </row>
        <row r="1226">
          <cell r="B1226" t="str">
            <v>B</v>
          </cell>
          <cell r="C1226" t="str">
            <v>B-96</v>
          </cell>
          <cell r="D1226" t="str">
            <v>B-96-A</v>
          </cell>
          <cell r="E1226" t="str">
            <v>Opal</v>
          </cell>
          <cell r="F1226" t="str">
            <v>O-5</v>
          </cell>
          <cell r="G1226" t="str">
            <v>O-5A</v>
          </cell>
          <cell r="H1226" t="str">
            <v>A</v>
          </cell>
          <cell r="I1226" t="str">
            <v>Retained</v>
          </cell>
          <cell r="J1226" t="str">
            <v>SW</v>
          </cell>
          <cell r="K1226" t="str">
            <v>Released</v>
          </cell>
          <cell r="L1226" t="str">
            <v>Released</v>
          </cell>
          <cell r="M1226">
            <v>14</v>
          </cell>
          <cell r="N1226">
            <v>7.2</v>
          </cell>
          <cell r="O1226">
            <v>100.8</v>
          </cell>
        </row>
        <row r="1227">
          <cell r="C1227" t="str">
            <v>B-96</v>
          </cell>
          <cell r="D1227" t="str">
            <v>B-96-B</v>
          </cell>
          <cell r="F1227" t="str">
            <v>O-5</v>
          </cell>
          <cell r="G1227" t="str">
            <v>O-5B</v>
          </cell>
          <cell r="H1227" t="str">
            <v>B</v>
          </cell>
          <cell r="J1227" t="str">
            <v>SW</v>
          </cell>
        </row>
        <row r="1228">
          <cell r="C1228" t="str">
            <v>B-96</v>
          </cell>
          <cell r="D1228" t="str">
            <v>B-96-C</v>
          </cell>
          <cell r="F1228" t="str">
            <v>O-5</v>
          </cell>
          <cell r="G1228" t="str">
            <v>O-5C</v>
          </cell>
          <cell r="H1228" t="str">
            <v>C</v>
          </cell>
          <cell r="J1228" t="str">
            <v>SW</v>
          </cell>
        </row>
        <row r="1229">
          <cell r="C1229" t="str">
            <v>B-96</v>
          </cell>
          <cell r="D1229" t="str">
            <v>B-96-D</v>
          </cell>
          <cell r="F1229" t="str">
            <v>O-5</v>
          </cell>
          <cell r="G1229" t="str">
            <v>O-5D</v>
          </cell>
          <cell r="H1229" t="str">
            <v>D</v>
          </cell>
          <cell r="J1229" t="str">
            <v>SW</v>
          </cell>
        </row>
        <row r="1230">
          <cell r="B1230" t="str">
            <v>B</v>
          </cell>
          <cell r="C1230" t="str">
            <v>B-97</v>
          </cell>
          <cell r="D1230" t="str">
            <v>B-97-A</v>
          </cell>
          <cell r="E1230" t="str">
            <v>Opal</v>
          </cell>
          <cell r="F1230" t="str">
            <v>O-4</v>
          </cell>
          <cell r="G1230" t="str">
            <v>O-4A</v>
          </cell>
          <cell r="H1230" t="str">
            <v>A</v>
          </cell>
          <cell r="I1230" t="str">
            <v>Retained</v>
          </cell>
          <cell r="J1230" t="str">
            <v>SW</v>
          </cell>
          <cell r="K1230" t="str">
            <v>Released</v>
          </cell>
          <cell r="L1230" t="str">
            <v>Released</v>
          </cell>
          <cell r="M1230">
            <v>14</v>
          </cell>
          <cell r="N1230">
            <v>7.2</v>
          </cell>
          <cell r="O1230">
            <v>100.8</v>
          </cell>
        </row>
        <row r="1231">
          <cell r="C1231" t="str">
            <v>B-97</v>
          </cell>
          <cell r="D1231" t="str">
            <v>B-97-B</v>
          </cell>
          <cell r="F1231" t="str">
            <v>O-4</v>
          </cell>
          <cell r="G1231" t="str">
            <v>O-4B</v>
          </cell>
          <cell r="H1231" t="str">
            <v>B</v>
          </cell>
          <cell r="J1231" t="str">
            <v>SW</v>
          </cell>
        </row>
        <row r="1232">
          <cell r="C1232" t="str">
            <v>B-97</v>
          </cell>
          <cell r="D1232" t="str">
            <v>B-97-C</v>
          </cell>
          <cell r="F1232" t="str">
            <v>O-4</v>
          </cell>
          <cell r="G1232" t="str">
            <v>O-4C</v>
          </cell>
          <cell r="H1232" t="str">
            <v>C</v>
          </cell>
          <cell r="J1232" t="str">
            <v>SW</v>
          </cell>
        </row>
        <row r="1233">
          <cell r="C1233" t="str">
            <v>B-97</v>
          </cell>
          <cell r="D1233" t="str">
            <v>B-97-D</v>
          </cell>
          <cell r="F1233" t="str">
            <v>O-4</v>
          </cell>
          <cell r="G1233" t="str">
            <v>O-4D</v>
          </cell>
          <cell r="H1233" t="str">
            <v>D</v>
          </cell>
          <cell r="J1233" t="str">
            <v>SW</v>
          </cell>
        </row>
        <row r="1234">
          <cell r="B1234" t="str">
            <v>B</v>
          </cell>
          <cell r="C1234" t="str">
            <v>B-98</v>
          </cell>
          <cell r="D1234" t="str">
            <v>B-98-A</v>
          </cell>
          <cell r="E1234" t="str">
            <v>Opal</v>
          </cell>
          <cell r="F1234" t="str">
            <v>O-3</v>
          </cell>
          <cell r="G1234" t="str">
            <v>O-3A</v>
          </cell>
          <cell r="H1234" t="str">
            <v>A</v>
          </cell>
          <cell r="I1234" t="str">
            <v>Retained</v>
          </cell>
          <cell r="J1234" t="str">
            <v>SW</v>
          </cell>
          <cell r="K1234" t="str">
            <v>Released</v>
          </cell>
          <cell r="L1234" t="str">
            <v>Released</v>
          </cell>
          <cell r="M1234">
            <v>14</v>
          </cell>
          <cell r="N1234">
            <v>7.2</v>
          </cell>
          <cell r="O1234">
            <v>100.8</v>
          </cell>
        </row>
        <row r="1235">
          <cell r="C1235" t="str">
            <v>B-98</v>
          </cell>
          <cell r="D1235" t="str">
            <v>B-98-B</v>
          </cell>
          <cell r="F1235" t="str">
            <v>O-3</v>
          </cell>
          <cell r="G1235" t="str">
            <v>O-3B</v>
          </cell>
          <cell r="H1235" t="str">
            <v>B</v>
          </cell>
          <cell r="J1235" t="str">
            <v>SW</v>
          </cell>
        </row>
        <row r="1236">
          <cell r="C1236" t="str">
            <v>B-98</v>
          </cell>
          <cell r="D1236" t="str">
            <v>B-98-C</v>
          </cell>
          <cell r="F1236" t="str">
            <v>O-3</v>
          </cell>
          <cell r="G1236" t="str">
            <v>O-3C</v>
          </cell>
          <cell r="H1236" t="str">
            <v>C</v>
          </cell>
          <cell r="J1236" t="str">
            <v>SW</v>
          </cell>
        </row>
        <row r="1237">
          <cell r="C1237" t="str">
            <v>B-98</v>
          </cell>
          <cell r="D1237" t="str">
            <v>B-98-D</v>
          </cell>
          <cell r="F1237" t="str">
            <v>O-3</v>
          </cell>
          <cell r="G1237" t="str">
            <v>O-3D</v>
          </cell>
          <cell r="H1237" t="str">
            <v>D</v>
          </cell>
          <cell r="J1237" t="str">
            <v>SW</v>
          </cell>
        </row>
        <row r="1238">
          <cell r="B1238" t="str">
            <v>B</v>
          </cell>
          <cell r="C1238" t="str">
            <v>B-99</v>
          </cell>
          <cell r="D1238" t="str">
            <v>B-99-A</v>
          </cell>
          <cell r="E1238" t="str">
            <v>Opal</v>
          </cell>
          <cell r="F1238" t="str">
            <v>O-2</v>
          </cell>
          <cell r="G1238" t="str">
            <v>O-2A</v>
          </cell>
          <cell r="H1238" t="str">
            <v>A</v>
          </cell>
          <cell r="I1238" t="str">
            <v>Retained</v>
          </cell>
          <cell r="J1238" t="str">
            <v>SW</v>
          </cell>
          <cell r="K1238" t="str">
            <v>Released</v>
          </cell>
          <cell r="L1238" t="str">
            <v>Released</v>
          </cell>
          <cell r="M1238">
            <v>14</v>
          </cell>
          <cell r="N1238">
            <v>7.2</v>
          </cell>
          <cell r="O1238">
            <v>100.8</v>
          </cell>
        </row>
        <row r="1239">
          <cell r="C1239" t="str">
            <v>B-99</v>
          </cell>
          <cell r="D1239" t="str">
            <v>B-99-B</v>
          </cell>
          <cell r="F1239" t="str">
            <v>O-2</v>
          </cell>
          <cell r="G1239" t="str">
            <v>O-2B</v>
          </cell>
          <cell r="H1239" t="str">
            <v>B</v>
          </cell>
          <cell r="J1239" t="str">
            <v>SW</v>
          </cell>
        </row>
        <row r="1240">
          <cell r="C1240" t="str">
            <v>B-99</v>
          </cell>
          <cell r="D1240" t="str">
            <v>B-99-C</v>
          </cell>
          <cell r="F1240" t="str">
            <v>O-2</v>
          </cell>
          <cell r="G1240" t="str">
            <v>O-2C</v>
          </cell>
          <cell r="H1240" t="str">
            <v>C</v>
          </cell>
          <cell r="J1240" t="str">
            <v>SW</v>
          </cell>
        </row>
        <row r="1241">
          <cell r="C1241" t="str">
            <v>B-99</v>
          </cell>
          <cell r="D1241" t="str">
            <v>B-99-D</v>
          </cell>
          <cell r="F1241" t="str">
            <v>O-2</v>
          </cell>
          <cell r="G1241" t="str">
            <v>O-2D</v>
          </cell>
          <cell r="H1241" t="str">
            <v>D</v>
          </cell>
          <cell r="J1241" t="str">
            <v>SW</v>
          </cell>
        </row>
        <row r="1242">
          <cell r="B1242" t="str">
            <v>B</v>
          </cell>
          <cell r="C1242" t="str">
            <v>B-100</v>
          </cell>
          <cell r="D1242" t="str">
            <v>B-100-A</v>
          </cell>
          <cell r="E1242" t="str">
            <v>Opal</v>
          </cell>
          <cell r="F1242" t="str">
            <v>O-1</v>
          </cell>
          <cell r="G1242" t="str">
            <v>O-1A</v>
          </cell>
          <cell r="H1242" t="str">
            <v>A</v>
          </cell>
          <cell r="I1242" t="str">
            <v>Retained</v>
          </cell>
          <cell r="J1242" t="str">
            <v>SW</v>
          </cell>
          <cell r="K1242" t="str">
            <v>Released</v>
          </cell>
          <cell r="L1242" t="str">
            <v>Released</v>
          </cell>
          <cell r="M1242">
            <v>14</v>
          </cell>
          <cell r="N1242">
            <v>7.2</v>
          </cell>
          <cell r="O1242">
            <v>100.8</v>
          </cell>
        </row>
        <row r="1243">
          <cell r="C1243" t="str">
            <v>B-100</v>
          </cell>
          <cell r="D1243" t="str">
            <v>B-100-B</v>
          </cell>
          <cell r="F1243" t="str">
            <v>O-1</v>
          </cell>
          <cell r="G1243" t="str">
            <v>O-1B</v>
          </cell>
          <cell r="H1243" t="str">
            <v>B</v>
          </cell>
          <cell r="J1243" t="str">
            <v>SW</v>
          </cell>
        </row>
        <row r="1244">
          <cell r="C1244" t="str">
            <v>B-100</v>
          </cell>
          <cell r="D1244" t="str">
            <v>B-100-C</v>
          </cell>
          <cell r="F1244" t="str">
            <v>O-1</v>
          </cell>
          <cell r="G1244" t="str">
            <v>O-1C</v>
          </cell>
          <cell r="H1244" t="str">
            <v>C</v>
          </cell>
          <cell r="J1244" t="str">
            <v>SW</v>
          </cell>
        </row>
        <row r="1245">
          <cell r="C1245" t="str">
            <v>B-100</v>
          </cell>
          <cell r="D1245" t="str">
            <v>B-100-D</v>
          </cell>
          <cell r="F1245" t="str">
            <v>O-1</v>
          </cell>
          <cell r="G1245" t="str">
            <v>O-1D</v>
          </cell>
          <cell r="H1245" t="str">
            <v>D</v>
          </cell>
          <cell r="J1245" t="str">
            <v>SW</v>
          </cell>
        </row>
        <row r="1246">
          <cell r="B1246" t="str">
            <v>B</v>
          </cell>
          <cell r="C1246" t="str">
            <v>B-101</v>
          </cell>
          <cell r="D1246" t="str">
            <v>B-101-A</v>
          </cell>
          <cell r="E1246" t="str">
            <v>Opal</v>
          </cell>
          <cell r="F1246" t="str">
            <v>O-37</v>
          </cell>
          <cell r="G1246" t="str">
            <v>O-37A</v>
          </cell>
          <cell r="H1246" t="str">
            <v>A</v>
          </cell>
          <cell r="I1246" t="str">
            <v>Retained</v>
          </cell>
          <cell r="J1246" t="str">
            <v>SW</v>
          </cell>
          <cell r="K1246" t="str">
            <v>Released</v>
          </cell>
          <cell r="L1246" t="str">
            <v>Released</v>
          </cell>
          <cell r="M1246">
            <v>14</v>
          </cell>
          <cell r="N1246">
            <v>7.2</v>
          </cell>
          <cell r="O1246">
            <v>100.8</v>
          </cell>
        </row>
        <row r="1247">
          <cell r="C1247" t="str">
            <v>B-101</v>
          </cell>
          <cell r="D1247" t="str">
            <v>B-101-B</v>
          </cell>
          <cell r="F1247" t="str">
            <v>O-37</v>
          </cell>
          <cell r="G1247" t="str">
            <v>O-37B</v>
          </cell>
          <cell r="H1247" t="str">
            <v>B</v>
          </cell>
          <cell r="J1247" t="str">
            <v>SW</v>
          </cell>
        </row>
        <row r="1248">
          <cell r="C1248" t="str">
            <v>B-101</v>
          </cell>
          <cell r="D1248" t="str">
            <v>B-101-C</v>
          </cell>
          <cell r="F1248" t="str">
            <v>O-37</v>
          </cell>
          <cell r="G1248" t="str">
            <v>O-37C</v>
          </cell>
          <cell r="H1248" t="str">
            <v>C</v>
          </cell>
          <cell r="J1248" t="str">
            <v>SW</v>
          </cell>
        </row>
        <row r="1249">
          <cell r="C1249" t="str">
            <v>B-101</v>
          </cell>
          <cell r="D1249" t="str">
            <v>B-101-D</v>
          </cell>
          <cell r="F1249" t="str">
            <v>O-37</v>
          </cell>
          <cell r="G1249" t="str">
            <v>O-37D</v>
          </cell>
          <cell r="H1249" t="str">
            <v>D</v>
          </cell>
          <cell r="J1249" t="str">
            <v>SW</v>
          </cell>
        </row>
        <row r="1250">
          <cell r="B1250" t="str">
            <v>B</v>
          </cell>
          <cell r="C1250" t="str">
            <v>B-102</v>
          </cell>
          <cell r="D1250" t="str">
            <v>B-102-A</v>
          </cell>
          <cell r="E1250" t="str">
            <v>Opal</v>
          </cell>
          <cell r="F1250" t="str">
            <v>O-38</v>
          </cell>
          <cell r="G1250" t="str">
            <v>O-38A</v>
          </cell>
          <cell r="H1250" t="str">
            <v>A</v>
          </cell>
          <cell r="I1250" t="str">
            <v>Retained</v>
          </cell>
          <cell r="J1250" t="str">
            <v>SW</v>
          </cell>
          <cell r="K1250" t="str">
            <v>Released</v>
          </cell>
          <cell r="L1250" t="str">
            <v>Released</v>
          </cell>
          <cell r="M1250">
            <v>14</v>
          </cell>
          <cell r="N1250">
            <v>7.2</v>
          </cell>
          <cell r="O1250">
            <v>100.8</v>
          </cell>
        </row>
        <row r="1251">
          <cell r="C1251" t="str">
            <v>B-102</v>
          </cell>
          <cell r="D1251" t="str">
            <v>B-102-B</v>
          </cell>
          <cell r="F1251" t="str">
            <v>O-38</v>
          </cell>
          <cell r="G1251" t="str">
            <v>O-38B</v>
          </cell>
          <cell r="H1251" t="str">
            <v>B</v>
          </cell>
          <cell r="J1251" t="str">
            <v>SW</v>
          </cell>
        </row>
        <row r="1252">
          <cell r="C1252" t="str">
            <v>B-102</v>
          </cell>
          <cell r="D1252" t="str">
            <v>B-102-C</v>
          </cell>
          <cell r="F1252" t="str">
            <v>O-38</v>
          </cell>
          <cell r="G1252" t="str">
            <v>O-38C</v>
          </cell>
          <cell r="H1252" t="str">
            <v>C</v>
          </cell>
          <cell r="J1252" t="str">
            <v>SW</v>
          </cell>
        </row>
        <row r="1253">
          <cell r="C1253" t="str">
            <v>B-102</v>
          </cell>
          <cell r="D1253" t="str">
            <v>B-102-D</v>
          </cell>
          <cell r="F1253" t="str">
            <v>O-38</v>
          </cell>
          <cell r="G1253" t="str">
            <v>O-38D</v>
          </cell>
          <cell r="H1253" t="str">
            <v>D</v>
          </cell>
          <cell r="J1253" t="str">
            <v>SW</v>
          </cell>
        </row>
        <row r="1254">
          <cell r="B1254" t="str">
            <v>B</v>
          </cell>
          <cell r="C1254" t="str">
            <v>B-103</v>
          </cell>
          <cell r="D1254" t="str">
            <v>B-103-A</v>
          </cell>
          <cell r="E1254" t="str">
            <v>Opal</v>
          </cell>
          <cell r="F1254" t="str">
            <v>O-39</v>
          </cell>
          <cell r="G1254" t="str">
            <v>O-39A</v>
          </cell>
          <cell r="H1254" t="str">
            <v>A</v>
          </cell>
          <cell r="I1254" t="str">
            <v>Retained</v>
          </cell>
          <cell r="J1254" t="str">
            <v>SW</v>
          </cell>
          <cell r="K1254" t="str">
            <v>Released</v>
          </cell>
          <cell r="L1254" t="str">
            <v>Released</v>
          </cell>
          <cell r="M1254">
            <v>14</v>
          </cell>
          <cell r="N1254">
            <v>7.2</v>
          </cell>
          <cell r="O1254">
            <v>100.8</v>
          </cell>
        </row>
        <row r="1255">
          <cell r="C1255" t="str">
            <v>B-103</v>
          </cell>
          <cell r="D1255" t="str">
            <v>B-103-B</v>
          </cell>
          <cell r="F1255" t="str">
            <v>O-39</v>
          </cell>
          <cell r="G1255" t="str">
            <v>O-39B</v>
          </cell>
          <cell r="H1255" t="str">
            <v>B</v>
          </cell>
          <cell r="J1255" t="str">
            <v>SW</v>
          </cell>
        </row>
        <row r="1256">
          <cell r="C1256" t="str">
            <v>B-103</v>
          </cell>
          <cell r="D1256" t="str">
            <v>B-103-C</v>
          </cell>
          <cell r="F1256" t="str">
            <v>O-39</v>
          </cell>
          <cell r="G1256" t="str">
            <v>O-39C</v>
          </cell>
          <cell r="H1256" t="str">
            <v>C</v>
          </cell>
          <cell r="J1256" t="str">
            <v>SW</v>
          </cell>
        </row>
        <row r="1257">
          <cell r="C1257" t="str">
            <v>B-103</v>
          </cell>
          <cell r="D1257" t="str">
            <v>B-103-D</v>
          </cell>
          <cell r="F1257" t="str">
            <v>O-39</v>
          </cell>
          <cell r="G1257" t="str">
            <v>O-39D</v>
          </cell>
          <cell r="H1257" t="str">
            <v>D</v>
          </cell>
          <cell r="J1257" t="str">
            <v>SW</v>
          </cell>
        </row>
        <row r="1258">
          <cell r="B1258" t="str">
            <v>B</v>
          </cell>
          <cell r="C1258" t="str">
            <v>B-104</v>
          </cell>
          <cell r="D1258" t="str">
            <v>B-104-A</v>
          </cell>
          <cell r="E1258" t="str">
            <v>Opal</v>
          </cell>
          <cell r="F1258" t="str">
            <v>O-40</v>
          </cell>
          <cell r="G1258" t="str">
            <v>O-40A</v>
          </cell>
          <cell r="H1258" t="str">
            <v>A</v>
          </cell>
          <cell r="I1258" t="str">
            <v>Retained</v>
          </cell>
          <cell r="J1258" t="str">
            <v>SW</v>
          </cell>
          <cell r="K1258" t="str">
            <v>Released</v>
          </cell>
          <cell r="L1258" t="str">
            <v>Released</v>
          </cell>
          <cell r="M1258">
            <v>14</v>
          </cell>
          <cell r="N1258">
            <v>7.2</v>
          </cell>
          <cell r="O1258">
            <v>100.8</v>
          </cell>
        </row>
        <row r="1259">
          <cell r="C1259" t="str">
            <v>B-104</v>
          </cell>
          <cell r="D1259" t="str">
            <v>B-104-B</v>
          </cell>
          <cell r="F1259" t="str">
            <v>O-40</v>
          </cell>
          <cell r="G1259" t="str">
            <v>O-40B</v>
          </cell>
          <cell r="H1259" t="str">
            <v>B</v>
          </cell>
          <cell r="J1259" t="str">
            <v>SW</v>
          </cell>
        </row>
        <row r="1260">
          <cell r="C1260" t="str">
            <v>B-104</v>
          </cell>
          <cell r="D1260" t="str">
            <v>B-104-C</v>
          </cell>
          <cell r="F1260" t="str">
            <v>O-40</v>
          </cell>
          <cell r="G1260" t="str">
            <v>O-40C</v>
          </cell>
          <cell r="H1260" t="str">
            <v>C</v>
          </cell>
          <cell r="J1260" t="str">
            <v>SW</v>
          </cell>
        </row>
        <row r="1261">
          <cell r="C1261" t="str">
            <v>B-104</v>
          </cell>
          <cell r="D1261" t="str">
            <v>B-104-D</v>
          </cell>
          <cell r="F1261" t="str">
            <v>O-40</v>
          </cell>
          <cell r="G1261" t="str">
            <v>O-40D</v>
          </cell>
          <cell r="H1261" t="str">
            <v>D</v>
          </cell>
          <cell r="J1261" t="str">
            <v>SW</v>
          </cell>
        </row>
        <row r="1262">
          <cell r="B1262" t="str">
            <v>B</v>
          </cell>
          <cell r="C1262" t="str">
            <v>B-105</v>
          </cell>
          <cell r="D1262" t="str">
            <v>B-105-A</v>
          </cell>
          <cell r="E1262" t="str">
            <v>Opal</v>
          </cell>
          <cell r="F1262" t="str">
            <v>O-41</v>
          </cell>
          <cell r="G1262" t="str">
            <v>O-41A</v>
          </cell>
          <cell r="H1262" t="str">
            <v>A</v>
          </cell>
          <cell r="I1262" t="str">
            <v>Retained</v>
          </cell>
          <cell r="J1262" t="str">
            <v>SW</v>
          </cell>
          <cell r="K1262" t="str">
            <v>Released</v>
          </cell>
          <cell r="L1262" t="str">
            <v>Released</v>
          </cell>
          <cell r="M1262">
            <v>14</v>
          </cell>
          <cell r="N1262">
            <v>7.2</v>
          </cell>
          <cell r="O1262">
            <v>100.8</v>
          </cell>
        </row>
        <row r="1263">
          <cell r="C1263" t="str">
            <v>B-105</v>
          </cell>
          <cell r="D1263" t="str">
            <v>B-105-B</v>
          </cell>
          <cell r="F1263" t="str">
            <v>O-41</v>
          </cell>
          <cell r="G1263" t="str">
            <v>O-41B</v>
          </cell>
          <cell r="H1263" t="str">
            <v>B</v>
          </cell>
          <cell r="J1263" t="str">
            <v>SW</v>
          </cell>
        </row>
        <row r="1264">
          <cell r="C1264" t="str">
            <v>B-105</v>
          </cell>
          <cell r="D1264" t="str">
            <v>B-105-C</v>
          </cell>
          <cell r="F1264" t="str">
            <v>O-41</v>
          </cell>
          <cell r="G1264" t="str">
            <v>O-41C</v>
          </cell>
          <cell r="H1264" t="str">
            <v>C</v>
          </cell>
          <cell r="J1264" t="str">
            <v>SW</v>
          </cell>
        </row>
        <row r="1265">
          <cell r="C1265" t="str">
            <v>B-105</v>
          </cell>
          <cell r="D1265" t="str">
            <v>B-105-D</v>
          </cell>
          <cell r="F1265" t="str">
            <v>O-41</v>
          </cell>
          <cell r="G1265" t="str">
            <v>O-41D</v>
          </cell>
          <cell r="H1265" t="str">
            <v>D</v>
          </cell>
          <cell r="J1265" t="str">
            <v>SW</v>
          </cell>
        </row>
        <row r="1266">
          <cell r="B1266" t="str">
            <v>B</v>
          </cell>
          <cell r="C1266" t="str">
            <v>B-106</v>
          </cell>
          <cell r="D1266" t="str">
            <v>B-106-A</v>
          </cell>
          <cell r="E1266" t="str">
            <v>Opal</v>
          </cell>
          <cell r="F1266" t="str">
            <v>O-42</v>
          </cell>
          <cell r="G1266" t="str">
            <v>O-42A</v>
          </cell>
          <cell r="H1266" t="str">
            <v>A</v>
          </cell>
          <cell r="I1266" t="str">
            <v>Retained</v>
          </cell>
          <cell r="J1266" t="str">
            <v>SW</v>
          </cell>
          <cell r="K1266" t="str">
            <v>Released</v>
          </cell>
          <cell r="L1266" t="str">
            <v>Released</v>
          </cell>
          <cell r="M1266">
            <v>14</v>
          </cell>
          <cell r="N1266">
            <v>7.2</v>
          </cell>
          <cell r="O1266">
            <v>100.8</v>
          </cell>
        </row>
        <row r="1267">
          <cell r="C1267" t="str">
            <v>B-106</v>
          </cell>
          <cell r="D1267" t="str">
            <v>B-106-B</v>
          </cell>
          <cell r="F1267" t="str">
            <v>O-42</v>
          </cell>
          <cell r="G1267" t="str">
            <v>O-42B</v>
          </cell>
          <cell r="H1267" t="str">
            <v>B</v>
          </cell>
          <cell r="J1267" t="str">
            <v>SW</v>
          </cell>
        </row>
        <row r="1268">
          <cell r="C1268" t="str">
            <v>B-106</v>
          </cell>
          <cell r="D1268" t="str">
            <v>B-106-C</v>
          </cell>
          <cell r="F1268" t="str">
            <v>O-42</v>
          </cell>
          <cell r="G1268" t="str">
            <v>O-42C</v>
          </cell>
          <cell r="H1268" t="str">
            <v>C</v>
          </cell>
          <cell r="J1268" t="str">
            <v>SW</v>
          </cell>
        </row>
        <row r="1269">
          <cell r="C1269" t="str">
            <v>B-106</v>
          </cell>
          <cell r="D1269" t="str">
            <v>B-106-D</v>
          </cell>
          <cell r="F1269" t="str">
            <v>O-42</v>
          </cell>
          <cell r="G1269" t="str">
            <v>O-42D</v>
          </cell>
          <cell r="H1269" t="str">
            <v>D</v>
          </cell>
          <cell r="J1269" t="str">
            <v>SW</v>
          </cell>
        </row>
        <row r="1270">
          <cell r="B1270" t="str">
            <v>B</v>
          </cell>
          <cell r="C1270" t="str">
            <v>B-107</v>
          </cell>
          <cell r="D1270" t="str">
            <v>B-107-A</v>
          </cell>
          <cell r="E1270" t="str">
            <v>Opal</v>
          </cell>
          <cell r="F1270" t="str">
            <v>O-43</v>
          </cell>
          <cell r="G1270" t="str">
            <v>O-43A</v>
          </cell>
          <cell r="H1270" t="str">
            <v>A</v>
          </cell>
          <cell r="I1270" t="str">
            <v>Retained</v>
          </cell>
          <cell r="J1270" t="str">
            <v>SW</v>
          </cell>
          <cell r="K1270" t="str">
            <v>Released</v>
          </cell>
          <cell r="L1270" t="str">
            <v>Released</v>
          </cell>
          <cell r="M1270">
            <v>14</v>
          </cell>
          <cell r="N1270">
            <v>7.2</v>
          </cell>
          <cell r="O1270">
            <v>100.8</v>
          </cell>
        </row>
        <row r="1271">
          <cell r="C1271" t="str">
            <v>B-107</v>
          </cell>
          <cell r="D1271" t="str">
            <v>B-107-B</v>
          </cell>
          <cell r="F1271" t="str">
            <v>O-43</v>
          </cell>
          <cell r="G1271" t="str">
            <v>O-43B</v>
          </cell>
          <cell r="H1271" t="str">
            <v>B</v>
          </cell>
          <cell r="J1271" t="str">
            <v>SW</v>
          </cell>
        </row>
        <row r="1272">
          <cell r="C1272" t="str">
            <v>B-107</v>
          </cell>
          <cell r="D1272" t="str">
            <v>B-107-C</v>
          </cell>
          <cell r="F1272" t="str">
            <v>O-43</v>
          </cell>
          <cell r="G1272" t="str">
            <v>O-43C</v>
          </cell>
          <cell r="H1272" t="str">
            <v>C</v>
          </cell>
          <cell r="J1272" t="str">
            <v>SW</v>
          </cell>
        </row>
        <row r="1273">
          <cell r="C1273" t="str">
            <v>B-107</v>
          </cell>
          <cell r="D1273" t="str">
            <v>B-107-D</v>
          </cell>
          <cell r="F1273" t="str">
            <v>O-43</v>
          </cell>
          <cell r="G1273" t="str">
            <v>O-43D</v>
          </cell>
          <cell r="H1273" t="str">
            <v>D</v>
          </cell>
          <cell r="J1273" t="str">
            <v>SW</v>
          </cell>
        </row>
        <row r="1274">
          <cell r="B1274" t="str">
            <v>B</v>
          </cell>
          <cell r="C1274" t="str">
            <v>B-108</v>
          </cell>
          <cell r="D1274" t="str">
            <v>B-108-A</v>
          </cell>
          <cell r="E1274" t="str">
            <v>Opal</v>
          </cell>
          <cell r="F1274" t="str">
            <v>O-44</v>
          </cell>
          <cell r="G1274" t="str">
            <v>O-44A</v>
          </cell>
          <cell r="H1274" t="str">
            <v>A</v>
          </cell>
          <cell r="I1274" t="str">
            <v>Retained</v>
          </cell>
          <cell r="J1274" t="str">
            <v>SW</v>
          </cell>
          <cell r="K1274" t="str">
            <v>Released</v>
          </cell>
          <cell r="L1274" t="str">
            <v>Released</v>
          </cell>
          <cell r="M1274">
            <v>14</v>
          </cell>
          <cell r="N1274">
            <v>7.2</v>
          </cell>
          <cell r="O1274">
            <v>100.8</v>
          </cell>
        </row>
        <row r="1275">
          <cell r="C1275" t="str">
            <v>B-108</v>
          </cell>
          <cell r="D1275" t="str">
            <v>B-108-B</v>
          </cell>
          <cell r="F1275" t="str">
            <v>O-44</v>
          </cell>
          <cell r="G1275" t="str">
            <v>O-44B</v>
          </cell>
          <cell r="H1275" t="str">
            <v>B</v>
          </cell>
          <cell r="J1275" t="str">
            <v>SW</v>
          </cell>
        </row>
        <row r="1276">
          <cell r="C1276" t="str">
            <v>B-108</v>
          </cell>
          <cell r="D1276" t="str">
            <v>B-108-C</v>
          </cell>
          <cell r="F1276" t="str">
            <v>O-44</v>
          </cell>
          <cell r="G1276" t="str">
            <v>O-44C</v>
          </cell>
          <cell r="H1276" t="str">
            <v>C</v>
          </cell>
          <cell r="J1276" t="str">
            <v>SW</v>
          </cell>
        </row>
        <row r="1277">
          <cell r="C1277" t="str">
            <v>B-108</v>
          </cell>
          <cell r="D1277" t="str">
            <v>B-108-D</v>
          </cell>
          <cell r="F1277" t="str">
            <v>O-44</v>
          </cell>
          <cell r="G1277" t="str">
            <v>O-44D</v>
          </cell>
          <cell r="H1277" t="str">
            <v>D</v>
          </cell>
          <cell r="J1277" t="str">
            <v>SW</v>
          </cell>
        </row>
        <row r="1278">
          <cell r="B1278" t="str">
            <v>B</v>
          </cell>
          <cell r="C1278" t="str">
            <v>B-109</v>
          </cell>
          <cell r="D1278" t="str">
            <v>B-109-A</v>
          </cell>
          <cell r="E1278" t="str">
            <v>Opal</v>
          </cell>
          <cell r="F1278" t="str">
            <v>O-45</v>
          </cell>
          <cell r="G1278" t="str">
            <v>O-45A</v>
          </cell>
          <cell r="H1278" t="str">
            <v>A</v>
          </cell>
          <cell r="I1278" t="str">
            <v>Retained</v>
          </cell>
          <cell r="J1278" t="str">
            <v>SW</v>
          </cell>
          <cell r="K1278" t="str">
            <v>Released</v>
          </cell>
          <cell r="L1278" t="str">
            <v>Released</v>
          </cell>
          <cell r="M1278">
            <v>14</v>
          </cell>
          <cell r="N1278">
            <v>7.2</v>
          </cell>
          <cell r="O1278">
            <v>100.8</v>
          </cell>
        </row>
        <row r="1279">
          <cell r="C1279" t="str">
            <v>B-109</v>
          </cell>
          <cell r="D1279" t="str">
            <v>B-109-B</v>
          </cell>
          <cell r="F1279" t="str">
            <v>O-45</v>
          </cell>
          <cell r="G1279" t="str">
            <v>O-45B</v>
          </cell>
          <cell r="H1279" t="str">
            <v>B</v>
          </cell>
          <cell r="J1279" t="str">
            <v>SW</v>
          </cell>
        </row>
        <row r="1280">
          <cell r="C1280" t="str">
            <v>B-109</v>
          </cell>
          <cell r="D1280" t="str">
            <v>B-109-C</v>
          </cell>
          <cell r="F1280" t="str">
            <v>O-45</v>
          </cell>
          <cell r="G1280" t="str">
            <v>O-45C</v>
          </cell>
          <cell r="H1280" t="str">
            <v>C</v>
          </cell>
          <cell r="J1280" t="str">
            <v>SW</v>
          </cell>
        </row>
        <row r="1281">
          <cell r="C1281" t="str">
            <v>B-109</v>
          </cell>
          <cell r="D1281" t="str">
            <v>B-109-D</v>
          </cell>
          <cell r="F1281" t="str">
            <v>O-45</v>
          </cell>
          <cell r="G1281" t="str">
            <v>O-45D</v>
          </cell>
          <cell r="H1281" t="str">
            <v>D</v>
          </cell>
          <cell r="J1281" t="str">
            <v>SW</v>
          </cell>
        </row>
        <row r="1282">
          <cell r="B1282" t="str">
            <v>B</v>
          </cell>
          <cell r="C1282" t="str">
            <v>B-110</v>
          </cell>
          <cell r="D1282" t="str">
            <v>B-110-A</v>
          </cell>
          <cell r="E1282" t="str">
            <v>Opal</v>
          </cell>
          <cell r="F1282" t="str">
            <v>O-46</v>
          </cell>
          <cell r="G1282" t="str">
            <v>O-46A</v>
          </cell>
          <cell r="H1282" t="str">
            <v>A</v>
          </cell>
          <cell r="I1282" t="str">
            <v>Retained</v>
          </cell>
          <cell r="J1282" t="str">
            <v>SW</v>
          </cell>
          <cell r="K1282" t="str">
            <v>Released</v>
          </cell>
          <cell r="L1282" t="str">
            <v>Released</v>
          </cell>
          <cell r="M1282">
            <v>14</v>
          </cell>
          <cell r="N1282">
            <v>7.2</v>
          </cell>
          <cell r="O1282">
            <v>100.8</v>
          </cell>
        </row>
        <row r="1283">
          <cell r="C1283" t="str">
            <v>B-110</v>
          </cell>
          <cell r="D1283" t="str">
            <v>B-110-B</v>
          </cell>
          <cell r="F1283" t="str">
            <v>O-46</v>
          </cell>
          <cell r="G1283" t="str">
            <v>O-46B</v>
          </cell>
          <cell r="H1283" t="str">
            <v>B</v>
          </cell>
          <cell r="J1283" t="str">
            <v>SW</v>
          </cell>
        </row>
        <row r="1284">
          <cell r="C1284" t="str">
            <v>B-110</v>
          </cell>
          <cell r="D1284" t="str">
            <v>B-110-C</v>
          </cell>
          <cell r="F1284" t="str">
            <v>O-46</v>
          </cell>
          <cell r="G1284" t="str">
            <v>O-46C</v>
          </cell>
          <cell r="H1284" t="str">
            <v>C</v>
          </cell>
          <cell r="J1284" t="str">
            <v>SW</v>
          </cell>
        </row>
        <row r="1285">
          <cell r="C1285" t="str">
            <v>B-110</v>
          </cell>
          <cell r="D1285" t="str">
            <v>B-110-D</v>
          </cell>
          <cell r="F1285" t="str">
            <v>O-46</v>
          </cell>
          <cell r="G1285" t="str">
            <v>O-46D</v>
          </cell>
          <cell r="H1285" t="str">
            <v>D</v>
          </cell>
          <cell r="J1285" t="str">
            <v>SW</v>
          </cell>
        </row>
        <row r="1286">
          <cell r="B1286" t="str">
            <v>B</v>
          </cell>
          <cell r="C1286" t="str">
            <v>B-111</v>
          </cell>
          <cell r="D1286" t="str">
            <v>B-111-A</v>
          </cell>
          <cell r="E1286" t="str">
            <v>Opal</v>
          </cell>
          <cell r="F1286" t="str">
            <v>O-47</v>
          </cell>
          <cell r="G1286" t="str">
            <v>O-47A</v>
          </cell>
          <cell r="H1286" t="str">
            <v>A</v>
          </cell>
          <cell r="I1286" t="str">
            <v>Retained</v>
          </cell>
          <cell r="J1286" t="str">
            <v>SW</v>
          </cell>
          <cell r="K1286" t="str">
            <v>Released</v>
          </cell>
          <cell r="L1286" t="str">
            <v>Released</v>
          </cell>
          <cell r="M1286">
            <v>14</v>
          </cell>
          <cell r="N1286">
            <v>7.2</v>
          </cell>
          <cell r="O1286">
            <v>100.8</v>
          </cell>
        </row>
        <row r="1287">
          <cell r="C1287" t="str">
            <v>B-111</v>
          </cell>
          <cell r="D1287" t="str">
            <v>B-111-B</v>
          </cell>
          <cell r="F1287" t="str">
            <v>O-47</v>
          </cell>
          <cell r="G1287" t="str">
            <v>O-47B</v>
          </cell>
          <cell r="H1287" t="str">
            <v>B</v>
          </cell>
          <cell r="J1287" t="str">
            <v>SW</v>
          </cell>
        </row>
        <row r="1288">
          <cell r="C1288" t="str">
            <v>B-111</v>
          </cell>
          <cell r="D1288" t="str">
            <v>B-111-C</v>
          </cell>
          <cell r="F1288" t="str">
            <v>O-47</v>
          </cell>
          <cell r="G1288" t="str">
            <v>O-47C</v>
          </cell>
          <cell r="H1288" t="str">
            <v>C</v>
          </cell>
          <cell r="J1288" t="str">
            <v>SW</v>
          </cell>
        </row>
        <row r="1289">
          <cell r="C1289" t="str">
            <v>B-111</v>
          </cell>
          <cell r="D1289" t="str">
            <v>B-111-D</v>
          </cell>
          <cell r="F1289" t="str">
            <v>O-47</v>
          </cell>
          <cell r="G1289" t="str">
            <v>O-47D</v>
          </cell>
          <cell r="H1289" t="str">
            <v>D</v>
          </cell>
          <cell r="J1289" t="str">
            <v>SW</v>
          </cell>
        </row>
        <row r="1290">
          <cell r="B1290" t="str">
            <v>B</v>
          </cell>
          <cell r="C1290" t="str">
            <v>B-112</v>
          </cell>
          <cell r="D1290" t="str">
            <v>B-112-A</v>
          </cell>
          <cell r="E1290" t="str">
            <v>Opal</v>
          </cell>
          <cell r="F1290" t="str">
            <v>O-48</v>
          </cell>
          <cell r="G1290" t="str">
            <v>O-48A</v>
          </cell>
          <cell r="H1290" t="str">
            <v>A</v>
          </cell>
          <cell r="I1290" t="str">
            <v>Retained</v>
          </cell>
          <cell r="J1290" t="str">
            <v>SW</v>
          </cell>
          <cell r="K1290" t="str">
            <v>Released</v>
          </cell>
          <cell r="L1290" t="str">
            <v>Released</v>
          </cell>
          <cell r="M1290">
            <v>14</v>
          </cell>
          <cell r="N1290">
            <v>7.2</v>
          </cell>
          <cell r="O1290">
            <v>100.8</v>
          </cell>
        </row>
        <row r="1291">
          <cell r="C1291" t="str">
            <v>B-112</v>
          </cell>
          <cell r="D1291" t="str">
            <v>B-112-B</v>
          </cell>
          <cell r="F1291" t="str">
            <v>O-48</v>
          </cell>
          <cell r="G1291" t="str">
            <v>O-48B</v>
          </cell>
          <cell r="H1291" t="str">
            <v>B</v>
          </cell>
          <cell r="J1291" t="str">
            <v>SW</v>
          </cell>
        </row>
        <row r="1292">
          <cell r="C1292" t="str">
            <v>B-112</v>
          </cell>
          <cell r="D1292" t="str">
            <v>B-112-C</v>
          </cell>
          <cell r="F1292" t="str">
            <v>O-48</v>
          </cell>
          <cell r="G1292" t="str">
            <v>O-48C</v>
          </cell>
          <cell r="H1292" t="str">
            <v>C</v>
          </cell>
          <cell r="J1292" t="str">
            <v>SW</v>
          </cell>
        </row>
        <row r="1293">
          <cell r="C1293" t="str">
            <v>B-112</v>
          </cell>
          <cell r="D1293" t="str">
            <v>B-112-D</v>
          </cell>
          <cell r="F1293" t="str">
            <v>O-48</v>
          </cell>
          <cell r="G1293" t="str">
            <v>O-48D</v>
          </cell>
          <cell r="H1293" t="str">
            <v>D</v>
          </cell>
          <cell r="J1293" t="str">
            <v>SW</v>
          </cell>
        </row>
        <row r="1294">
          <cell r="B1294" t="str">
            <v>B</v>
          </cell>
          <cell r="C1294" t="str">
            <v>B-113</v>
          </cell>
          <cell r="D1294" t="str">
            <v>B-113-A</v>
          </cell>
          <cell r="E1294" t="str">
            <v>Opal</v>
          </cell>
          <cell r="F1294" t="str">
            <v>O-49</v>
          </cell>
          <cell r="G1294" t="str">
            <v>O-49A</v>
          </cell>
          <cell r="H1294" t="str">
            <v>A</v>
          </cell>
          <cell r="I1294" t="str">
            <v>Retained</v>
          </cell>
          <cell r="J1294" t="str">
            <v>SW</v>
          </cell>
          <cell r="K1294" t="str">
            <v>Released</v>
          </cell>
          <cell r="L1294" t="str">
            <v>Released</v>
          </cell>
          <cell r="M1294">
            <v>14</v>
          </cell>
          <cell r="N1294">
            <v>7.2</v>
          </cell>
          <cell r="O1294">
            <v>100.8</v>
          </cell>
        </row>
        <row r="1295">
          <cell r="C1295" t="str">
            <v>B-113</v>
          </cell>
          <cell r="D1295" t="str">
            <v>B-113-B</v>
          </cell>
          <cell r="F1295" t="str">
            <v>O-49</v>
          </cell>
          <cell r="G1295" t="str">
            <v>O-49B</v>
          </cell>
          <cell r="H1295" t="str">
            <v>B</v>
          </cell>
          <cell r="J1295" t="str">
            <v>SW</v>
          </cell>
        </row>
        <row r="1296">
          <cell r="C1296" t="str">
            <v>B-113</v>
          </cell>
          <cell r="D1296" t="str">
            <v>B-113-C</v>
          </cell>
          <cell r="F1296" t="str">
            <v>O-49</v>
          </cell>
          <cell r="G1296" t="str">
            <v>O-49C</v>
          </cell>
          <cell r="H1296" t="str">
            <v>C</v>
          </cell>
          <cell r="J1296" t="str">
            <v>SW</v>
          </cell>
        </row>
        <row r="1297">
          <cell r="C1297" t="str">
            <v>B-113</v>
          </cell>
          <cell r="D1297" t="str">
            <v>B-113-D</v>
          </cell>
          <cell r="F1297" t="str">
            <v>O-49</v>
          </cell>
          <cell r="G1297" t="str">
            <v>O-49D</v>
          </cell>
          <cell r="H1297" t="str">
            <v>D</v>
          </cell>
          <cell r="J1297" t="str">
            <v>SW</v>
          </cell>
        </row>
        <row r="1298">
          <cell r="B1298" t="str">
            <v>B</v>
          </cell>
          <cell r="C1298" t="str">
            <v>B-114</v>
          </cell>
          <cell r="D1298" t="str">
            <v>B-114-A</v>
          </cell>
          <cell r="E1298" t="str">
            <v>Opal</v>
          </cell>
          <cell r="F1298" t="str">
            <v>O-50</v>
          </cell>
          <cell r="G1298" t="str">
            <v>O-50A</v>
          </cell>
          <cell r="H1298" t="str">
            <v>A</v>
          </cell>
          <cell r="I1298" t="str">
            <v>Retained</v>
          </cell>
          <cell r="J1298" t="str">
            <v>SW</v>
          </cell>
          <cell r="K1298" t="str">
            <v>Released</v>
          </cell>
          <cell r="L1298" t="str">
            <v>Released</v>
          </cell>
          <cell r="M1298">
            <v>14</v>
          </cell>
          <cell r="N1298">
            <v>7.2</v>
          </cell>
          <cell r="O1298">
            <v>100.8</v>
          </cell>
        </row>
        <row r="1299">
          <cell r="C1299" t="str">
            <v>B-114</v>
          </cell>
          <cell r="D1299" t="str">
            <v>B-114-B</v>
          </cell>
          <cell r="F1299" t="str">
            <v>O-50</v>
          </cell>
          <cell r="G1299" t="str">
            <v>O-50B</v>
          </cell>
          <cell r="H1299" t="str">
            <v>B</v>
          </cell>
          <cell r="J1299" t="str">
            <v>SW</v>
          </cell>
        </row>
        <row r="1300">
          <cell r="C1300" t="str">
            <v>B-114</v>
          </cell>
          <cell r="D1300" t="str">
            <v>B-114-C</v>
          </cell>
          <cell r="F1300" t="str">
            <v>O-50</v>
          </cell>
          <cell r="G1300" t="str">
            <v>O-50C</v>
          </cell>
          <cell r="H1300" t="str">
            <v>C</v>
          </cell>
          <cell r="J1300" t="str">
            <v>SW</v>
          </cell>
        </row>
        <row r="1301">
          <cell r="C1301" t="str">
            <v>B-114</v>
          </cell>
          <cell r="D1301" t="str">
            <v>B-114-D</v>
          </cell>
          <cell r="F1301" t="str">
            <v>O-50</v>
          </cell>
          <cell r="G1301" t="str">
            <v>O-50D</v>
          </cell>
          <cell r="H1301" t="str">
            <v>D</v>
          </cell>
          <cell r="J1301" t="str">
            <v>SW</v>
          </cell>
        </row>
        <row r="1302">
          <cell r="B1302" t="str">
            <v>B</v>
          </cell>
          <cell r="C1302" t="str">
            <v>B-115</v>
          </cell>
          <cell r="D1302" t="str">
            <v>B-115-A</v>
          </cell>
          <cell r="E1302" t="str">
            <v>Opal</v>
          </cell>
          <cell r="F1302" t="str">
            <v>O-51</v>
          </cell>
          <cell r="G1302" t="str">
            <v>O-51A</v>
          </cell>
          <cell r="H1302" t="str">
            <v>A</v>
          </cell>
          <cell r="I1302" t="str">
            <v>Retained</v>
          </cell>
          <cell r="J1302" t="str">
            <v>SW</v>
          </cell>
          <cell r="K1302" t="str">
            <v>Released</v>
          </cell>
          <cell r="L1302" t="str">
            <v>Released</v>
          </cell>
          <cell r="M1302">
            <v>14</v>
          </cell>
          <cell r="N1302">
            <v>7.2</v>
          </cell>
          <cell r="O1302">
            <v>100.8</v>
          </cell>
        </row>
        <row r="1303">
          <cell r="C1303" t="str">
            <v>B-115</v>
          </cell>
          <cell r="D1303" t="str">
            <v>B-115-B</v>
          </cell>
          <cell r="F1303" t="str">
            <v>O-51</v>
          </cell>
          <cell r="G1303" t="str">
            <v>O-51B</v>
          </cell>
          <cell r="H1303" t="str">
            <v>B</v>
          </cell>
          <cell r="J1303" t="str">
            <v>SW</v>
          </cell>
        </row>
        <row r="1304">
          <cell r="C1304" t="str">
            <v>B-115</v>
          </cell>
          <cell r="D1304" t="str">
            <v>B-115-C</v>
          </cell>
          <cell r="F1304" t="str">
            <v>O-51</v>
          </cell>
          <cell r="G1304" t="str">
            <v>O-51C</v>
          </cell>
          <cell r="H1304" t="str">
            <v>C</v>
          </cell>
          <cell r="J1304" t="str">
            <v>SW</v>
          </cell>
        </row>
        <row r="1305">
          <cell r="C1305" t="str">
            <v>B-115</v>
          </cell>
          <cell r="D1305" t="str">
            <v>B-115-D</v>
          </cell>
          <cell r="F1305" t="str">
            <v>O-51</v>
          </cell>
          <cell r="G1305" t="str">
            <v>O-51D</v>
          </cell>
          <cell r="H1305" t="str">
            <v>D</v>
          </cell>
          <cell r="J1305" t="str">
            <v>SW</v>
          </cell>
        </row>
        <row r="1306">
          <cell r="B1306" t="str">
            <v>B</v>
          </cell>
          <cell r="C1306" t="str">
            <v>B-116</v>
          </cell>
          <cell r="D1306" t="str">
            <v>B-116-A</v>
          </cell>
          <cell r="E1306" t="str">
            <v>Opal</v>
          </cell>
          <cell r="F1306" t="str">
            <v>O-52</v>
          </cell>
          <cell r="G1306" t="str">
            <v>O-52A</v>
          </cell>
          <cell r="H1306" t="str">
            <v>A</v>
          </cell>
          <cell r="I1306" t="str">
            <v>Retained</v>
          </cell>
          <cell r="J1306" t="str">
            <v>SW</v>
          </cell>
          <cell r="K1306" t="str">
            <v>Released</v>
          </cell>
          <cell r="L1306" t="str">
            <v>Released</v>
          </cell>
          <cell r="M1306">
            <v>14</v>
          </cell>
          <cell r="N1306">
            <v>7.2</v>
          </cell>
          <cell r="O1306">
            <v>100.8</v>
          </cell>
        </row>
        <row r="1307">
          <cell r="C1307" t="str">
            <v>B-116</v>
          </cell>
          <cell r="D1307" t="str">
            <v>B-116-B</v>
          </cell>
          <cell r="F1307" t="str">
            <v>O-52</v>
          </cell>
          <cell r="G1307" t="str">
            <v>O-52B</v>
          </cell>
          <cell r="H1307" t="str">
            <v>B</v>
          </cell>
          <cell r="J1307" t="str">
            <v>SW</v>
          </cell>
        </row>
        <row r="1308">
          <cell r="C1308" t="str">
            <v>B-116</v>
          </cell>
          <cell r="D1308" t="str">
            <v>B-116-C</v>
          </cell>
          <cell r="F1308" t="str">
            <v>O-52</v>
          </cell>
          <cell r="G1308" t="str">
            <v>O-52C</v>
          </cell>
          <cell r="H1308" t="str">
            <v>C</v>
          </cell>
          <cell r="J1308" t="str">
            <v>SW</v>
          </cell>
        </row>
        <row r="1309">
          <cell r="C1309" t="str">
            <v>B-116</v>
          </cell>
          <cell r="D1309" t="str">
            <v>B-116-D</v>
          </cell>
          <cell r="F1309" t="str">
            <v>O-52</v>
          </cell>
          <cell r="G1309" t="str">
            <v>O-52D</v>
          </cell>
          <cell r="H1309" t="str">
            <v>D</v>
          </cell>
          <cell r="J1309" t="str">
            <v>SW</v>
          </cell>
        </row>
        <row r="1310">
          <cell r="B1310" t="str">
            <v>B</v>
          </cell>
          <cell r="C1310" t="str">
            <v>B-117</v>
          </cell>
          <cell r="D1310" t="str">
            <v>B-117-A</v>
          </cell>
          <cell r="E1310" t="str">
            <v>Opal</v>
          </cell>
          <cell r="F1310" t="str">
            <v>O-53</v>
          </cell>
          <cell r="G1310" t="str">
            <v>O-53A</v>
          </cell>
          <cell r="H1310" t="str">
            <v>A</v>
          </cell>
          <cell r="I1310" t="str">
            <v>Retained</v>
          </cell>
          <cell r="J1310" t="str">
            <v>SW</v>
          </cell>
          <cell r="K1310" t="str">
            <v>Released</v>
          </cell>
          <cell r="L1310" t="str">
            <v>Released</v>
          </cell>
          <cell r="M1310">
            <v>14</v>
          </cell>
          <cell r="N1310">
            <v>7.2</v>
          </cell>
          <cell r="O1310">
            <v>100.8</v>
          </cell>
        </row>
        <row r="1311">
          <cell r="C1311" t="str">
            <v>B-117</v>
          </cell>
          <cell r="D1311" t="str">
            <v>B-117-B</v>
          </cell>
          <cell r="F1311" t="str">
            <v>O-53</v>
          </cell>
          <cell r="G1311" t="str">
            <v>O-53B</v>
          </cell>
          <cell r="H1311" t="str">
            <v>B</v>
          </cell>
          <cell r="J1311" t="str">
            <v>SW</v>
          </cell>
        </row>
        <row r="1312">
          <cell r="C1312" t="str">
            <v>B-117</v>
          </cell>
          <cell r="D1312" t="str">
            <v>B-117-C</v>
          </cell>
          <cell r="F1312" t="str">
            <v>O-53</v>
          </cell>
          <cell r="G1312" t="str">
            <v>O-53C</v>
          </cell>
          <cell r="H1312" t="str">
            <v>C</v>
          </cell>
          <cell r="J1312" t="str">
            <v>SW</v>
          </cell>
        </row>
        <row r="1313">
          <cell r="C1313" t="str">
            <v>B-117</v>
          </cell>
          <cell r="D1313" t="str">
            <v>B-117-D</v>
          </cell>
          <cell r="F1313" t="str">
            <v>O-53</v>
          </cell>
          <cell r="G1313" t="str">
            <v>O-53D</v>
          </cell>
          <cell r="H1313" t="str">
            <v>D</v>
          </cell>
          <cell r="J1313" t="str">
            <v>SW</v>
          </cell>
        </row>
        <row r="1314">
          <cell r="B1314" t="str">
            <v>B</v>
          </cell>
          <cell r="C1314" t="str">
            <v>B-118</v>
          </cell>
          <cell r="D1314" t="str">
            <v>B-118-A</v>
          </cell>
          <cell r="E1314" t="str">
            <v>Opal</v>
          </cell>
          <cell r="F1314" t="str">
            <v>O-54</v>
          </cell>
          <cell r="G1314" t="str">
            <v>O-54A</v>
          </cell>
          <cell r="H1314" t="str">
            <v>A</v>
          </cell>
          <cell r="I1314" t="str">
            <v>Retained</v>
          </cell>
          <cell r="J1314" t="str">
            <v>SW</v>
          </cell>
          <cell r="K1314" t="str">
            <v>Released</v>
          </cell>
          <cell r="L1314" t="str">
            <v>Released</v>
          </cell>
          <cell r="M1314">
            <v>14</v>
          </cell>
          <cell r="N1314">
            <v>7.2</v>
          </cell>
          <cell r="O1314">
            <v>100.8</v>
          </cell>
        </row>
        <row r="1315">
          <cell r="C1315" t="str">
            <v>B-118</v>
          </cell>
          <cell r="D1315" t="str">
            <v>B-118-B</v>
          </cell>
          <cell r="F1315" t="str">
            <v>O-54</v>
          </cell>
          <cell r="G1315" t="str">
            <v>O-54B</v>
          </cell>
          <cell r="H1315" t="str">
            <v>B</v>
          </cell>
          <cell r="J1315" t="str">
            <v>SW</v>
          </cell>
        </row>
        <row r="1316">
          <cell r="C1316" t="str">
            <v>B-118</v>
          </cell>
          <cell r="D1316" t="str">
            <v>B-118-C</v>
          </cell>
          <cell r="F1316" t="str">
            <v>O-54</v>
          </cell>
          <cell r="G1316" t="str">
            <v>O-54C</v>
          </cell>
          <cell r="H1316" t="str">
            <v>C</v>
          </cell>
          <cell r="J1316" t="str">
            <v>SW</v>
          </cell>
        </row>
        <row r="1317">
          <cell r="C1317" t="str">
            <v>B-118</v>
          </cell>
          <cell r="D1317" t="str">
            <v>B-118-D</v>
          </cell>
          <cell r="F1317" t="str">
            <v>O-54</v>
          </cell>
          <cell r="G1317" t="str">
            <v>O-54D</v>
          </cell>
          <cell r="H1317" t="str">
            <v>D</v>
          </cell>
          <cell r="J1317" t="str">
            <v>SW</v>
          </cell>
        </row>
        <row r="1318">
          <cell r="B1318" t="str">
            <v>B</v>
          </cell>
          <cell r="C1318" t="str">
            <v>B-119</v>
          </cell>
          <cell r="D1318" t="str">
            <v>B-119-A</v>
          </cell>
          <cell r="E1318" t="str">
            <v>Opal</v>
          </cell>
          <cell r="F1318" t="str">
            <v>O-55</v>
          </cell>
          <cell r="G1318" t="str">
            <v>O-55A</v>
          </cell>
          <cell r="H1318" t="str">
            <v>A</v>
          </cell>
          <cell r="I1318" t="str">
            <v>Retained</v>
          </cell>
          <cell r="J1318" t="str">
            <v>SW</v>
          </cell>
          <cell r="K1318" t="str">
            <v>Released</v>
          </cell>
          <cell r="L1318" t="str">
            <v>Released</v>
          </cell>
          <cell r="M1318">
            <v>14</v>
          </cell>
          <cell r="N1318">
            <v>7.2</v>
          </cell>
          <cell r="O1318">
            <v>100.8</v>
          </cell>
        </row>
        <row r="1319">
          <cell r="C1319" t="str">
            <v>B-119</v>
          </cell>
          <cell r="D1319" t="str">
            <v>B-119-B</v>
          </cell>
          <cell r="F1319" t="str">
            <v>O-55</v>
          </cell>
          <cell r="G1319" t="str">
            <v>O-55B</v>
          </cell>
          <cell r="H1319" t="str">
            <v>B</v>
          </cell>
          <cell r="J1319" t="str">
            <v>SW</v>
          </cell>
        </row>
        <row r="1320">
          <cell r="C1320" t="str">
            <v>B-119</v>
          </cell>
          <cell r="D1320" t="str">
            <v>B-119-C</v>
          </cell>
          <cell r="F1320" t="str">
            <v>O-55</v>
          </cell>
          <cell r="G1320" t="str">
            <v>O-55C</v>
          </cell>
          <cell r="H1320" t="str">
            <v>C</v>
          </cell>
          <cell r="J1320" t="str">
            <v>SW</v>
          </cell>
        </row>
        <row r="1321">
          <cell r="C1321" t="str">
            <v>B-119</v>
          </cell>
          <cell r="D1321" t="str">
            <v>B-119-D</v>
          </cell>
          <cell r="F1321" t="str">
            <v>O-55</v>
          </cell>
          <cell r="G1321" t="str">
            <v>O-55D</v>
          </cell>
          <cell r="H1321" t="str">
            <v>D</v>
          </cell>
          <cell r="J1321" t="str">
            <v>SW</v>
          </cell>
        </row>
        <row r="1322">
          <cell r="B1322" t="str">
            <v>B</v>
          </cell>
          <cell r="C1322" t="str">
            <v>B-120</v>
          </cell>
          <cell r="D1322" t="str">
            <v>B-120-A</v>
          </cell>
          <cell r="E1322" t="str">
            <v>Opal</v>
          </cell>
          <cell r="F1322" t="str">
            <v>O-56</v>
          </cell>
          <cell r="G1322" t="str">
            <v>O-56A</v>
          </cell>
          <cell r="H1322" t="str">
            <v>A</v>
          </cell>
          <cell r="I1322" t="str">
            <v>Retained</v>
          </cell>
          <cell r="J1322" t="str">
            <v>SW</v>
          </cell>
          <cell r="K1322" t="str">
            <v>Released</v>
          </cell>
          <cell r="L1322" t="str">
            <v>Released</v>
          </cell>
          <cell r="M1322">
            <v>14</v>
          </cell>
          <cell r="N1322">
            <v>7.2</v>
          </cell>
          <cell r="O1322">
            <v>100.8</v>
          </cell>
        </row>
        <row r="1323">
          <cell r="C1323" t="str">
            <v>B-120</v>
          </cell>
          <cell r="D1323" t="str">
            <v>B-120-B</v>
          </cell>
          <cell r="F1323" t="str">
            <v>O-56</v>
          </cell>
          <cell r="G1323" t="str">
            <v>O-56B</v>
          </cell>
          <cell r="H1323" t="str">
            <v>B</v>
          </cell>
          <cell r="J1323" t="str">
            <v>SW</v>
          </cell>
        </row>
        <row r="1324">
          <cell r="C1324" t="str">
            <v>B-120</v>
          </cell>
          <cell r="D1324" t="str">
            <v>B-120-C</v>
          </cell>
          <cell r="F1324" t="str">
            <v>O-56</v>
          </cell>
          <cell r="G1324" t="str">
            <v>O-56C</v>
          </cell>
          <cell r="H1324" t="str">
            <v>C</v>
          </cell>
          <cell r="J1324" t="str">
            <v>SW</v>
          </cell>
        </row>
        <row r="1325">
          <cell r="C1325" t="str">
            <v>B-120</v>
          </cell>
          <cell r="D1325" t="str">
            <v>B-120-D</v>
          </cell>
          <cell r="F1325" t="str">
            <v>O-56</v>
          </cell>
          <cell r="G1325" t="str">
            <v>O-56D</v>
          </cell>
          <cell r="H1325" t="str">
            <v>D</v>
          </cell>
          <cell r="J1325" t="str">
            <v>SW</v>
          </cell>
        </row>
        <row r="1326">
          <cell r="B1326" t="str">
            <v>B</v>
          </cell>
          <cell r="C1326" t="str">
            <v>B-121</v>
          </cell>
          <cell r="D1326" t="str">
            <v>B-121-A</v>
          </cell>
          <cell r="E1326" t="str">
            <v>Opal</v>
          </cell>
          <cell r="F1326" t="str">
            <v>O-57</v>
          </cell>
          <cell r="G1326" t="str">
            <v>O-57A</v>
          </cell>
          <cell r="H1326" t="str">
            <v>A</v>
          </cell>
          <cell r="I1326" t="str">
            <v>Retained</v>
          </cell>
          <cell r="J1326" t="str">
            <v>SW</v>
          </cell>
          <cell r="K1326" t="str">
            <v>Released</v>
          </cell>
          <cell r="L1326" t="str">
            <v>Released</v>
          </cell>
          <cell r="M1326">
            <v>14</v>
          </cell>
          <cell r="N1326">
            <v>7.2</v>
          </cell>
          <cell r="O1326">
            <v>100.8</v>
          </cell>
        </row>
        <row r="1327">
          <cell r="C1327" t="str">
            <v>B-121</v>
          </cell>
          <cell r="D1327" t="str">
            <v>B-121-B</v>
          </cell>
          <cell r="F1327" t="str">
            <v>O-57</v>
          </cell>
          <cell r="G1327" t="str">
            <v>O-57B</v>
          </cell>
          <cell r="H1327" t="str">
            <v>B</v>
          </cell>
          <cell r="J1327" t="str">
            <v>SW</v>
          </cell>
        </row>
        <row r="1328">
          <cell r="C1328" t="str">
            <v>B-121</v>
          </cell>
          <cell r="D1328" t="str">
            <v>B-121-C</v>
          </cell>
          <cell r="F1328" t="str">
            <v>O-57</v>
          </cell>
          <cell r="G1328" t="str">
            <v>O-57C</v>
          </cell>
          <cell r="H1328" t="str">
            <v>C</v>
          </cell>
          <cell r="J1328" t="str">
            <v>SW</v>
          </cell>
        </row>
        <row r="1329">
          <cell r="C1329" t="str">
            <v>B-121</v>
          </cell>
          <cell r="D1329" t="str">
            <v>B-121-D</v>
          </cell>
          <cell r="F1329" t="str">
            <v>O-57</v>
          </cell>
          <cell r="G1329" t="str">
            <v>O-57D</v>
          </cell>
          <cell r="H1329" t="str">
            <v>D</v>
          </cell>
          <cell r="J1329" t="str">
            <v>SW</v>
          </cell>
        </row>
        <row r="1330">
          <cell r="B1330" t="str">
            <v>B</v>
          </cell>
          <cell r="C1330" t="str">
            <v>B-122</v>
          </cell>
          <cell r="D1330" t="str">
            <v>B-122-A</v>
          </cell>
          <cell r="E1330" t="str">
            <v>Opal</v>
          </cell>
          <cell r="F1330" t="str">
            <v>O-58</v>
          </cell>
          <cell r="G1330" t="str">
            <v>O-58A</v>
          </cell>
          <cell r="H1330" t="str">
            <v>A</v>
          </cell>
          <cell r="I1330" t="str">
            <v>Retained</v>
          </cell>
          <cell r="J1330" t="str">
            <v>SW</v>
          </cell>
          <cell r="K1330" t="str">
            <v>Released</v>
          </cell>
          <cell r="L1330" t="str">
            <v>Released</v>
          </cell>
          <cell r="M1330">
            <v>14</v>
          </cell>
          <cell r="N1330">
            <v>7.2</v>
          </cell>
          <cell r="O1330">
            <v>100.8</v>
          </cell>
        </row>
        <row r="1331">
          <cell r="C1331" t="str">
            <v>B-122</v>
          </cell>
          <cell r="D1331" t="str">
            <v>B-122-B</v>
          </cell>
          <cell r="F1331" t="str">
            <v>O-58</v>
          </cell>
          <cell r="G1331" t="str">
            <v>O-58B</v>
          </cell>
          <cell r="H1331" t="str">
            <v>B</v>
          </cell>
          <cell r="J1331" t="str">
            <v>SW</v>
          </cell>
        </row>
        <row r="1332">
          <cell r="C1332" t="str">
            <v>B-122</v>
          </cell>
          <cell r="D1332" t="str">
            <v>B-122-C</v>
          </cell>
          <cell r="F1332" t="str">
            <v>O-58</v>
          </cell>
          <cell r="G1332" t="str">
            <v>O-58C</v>
          </cell>
          <cell r="H1332" t="str">
            <v>C</v>
          </cell>
          <cell r="J1332" t="str">
            <v>SW</v>
          </cell>
        </row>
        <row r="1333">
          <cell r="C1333" t="str">
            <v>B-122</v>
          </cell>
          <cell r="D1333" t="str">
            <v>B-122-D</v>
          </cell>
          <cell r="F1333" t="str">
            <v>O-58</v>
          </cell>
          <cell r="G1333" t="str">
            <v>O-58D</v>
          </cell>
          <cell r="H1333" t="str">
            <v>D</v>
          </cell>
          <cell r="J1333" t="str">
            <v>SW</v>
          </cell>
        </row>
        <row r="1334">
          <cell r="B1334" t="str">
            <v>B</v>
          </cell>
          <cell r="C1334" t="str">
            <v>B-123</v>
          </cell>
          <cell r="D1334" t="str">
            <v>B-123-A</v>
          </cell>
          <cell r="E1334" t="str">
            <v>Opal</v>
          </cell>
          <cell r="F1334" t="str">
            <v>O-59</v>
          </cell>
          <cell r="G1334" t="str">
            <v>O-59A</v>
          </cell>
          <cell r="H1334" t="str">
            <v>A</v>
          </cell>
          <cell r="I1334" t="str">
            <v>Retained</v>
          </cell>
          <cell r="J1334" t="str">
            <v>SW</v>
          </cell>
          <cell r="K1334" t="str">
            <v>Released</v>
          </cell>
          <cell r="L1334" t="str">
            <v>Released</v>
          </cell>
          <cell r="M1334">
            <v>14</v>
          </cell>
          <cell r="N1334">
            <v>7.2</v>
          </cell>
          <cell r="O1334">
            <v>100.8</v>
          </cell>
        </row>
        <row r="1335">
          <cell r="C1335" t="str">
            <v>B-123</v>
          </cell>
          <cell r="D1335" t="str">
            <v>B-123-B</v>
          </cell>
          <cell r="F1335" t="str">
            <v>O-59</v>
          </cell>
          <cell r="G1335" t="str">
            <v>O-59B</v>
          </cell>
          <cell r="H1335" t="str">
            <v>B</v>
          </cell>
          <cell r="J1335" t="str">
            <v>SW</v>
          </cell>
        </row>
        <row r="1336">
          <cell r="C1336" t="str">
            <v>B-123</v>
          </cell>
          <cell r="D1336" t="str">
            <v>B-123-C</v>
          </cell>
          <cell r="F1336" t="str">
            <v>O-59</v>
          </cell>
          <cell r="G1336" t="str">
            <v>O-59C</v>
          </cell>
          <cell r="H1336" t="str">
            <v>C</v>
          </cell>
          <cell r="J1336" t="str">
            <v>SW</v>
          </cell>
        </row>
        <row r="1337">
          <cell r="C1337" t="str">
            <v>B-123</v>
          </cell>
          <cell r="D1337" t="str">
            <v>B-123-D</v>
          </cell>
          <cell r="F1337" t="str">
            <v>O-59</v>
          </cell>
          <cell r="G1337" t="str">
            <v>O-59D</v>
          </cell>
          <cell r="H1337" t="str">
            <v>D</v>
          </cell>
          <cell r="J1337" t="str">
            <v>SW</v>
          </cell>
        </row>
        <row r="1338">
          <cell r="B1338" t="str">
            <v>B</v>
          </cell>
          <cell r="C1338" t="str">
            <v>B-124</v>
          </cell>
          <cell r="D1338" t="str">
            <v>B-124-A</v>
          </cell>
          <cell r="E1338" t="str">
            <v>Opal</v>
          </cell>
          <cell r="F1338" t="str">
            <v>O-60</v>
          </cell>
          <cell r="G1338" t="str">
            <v>O-60A</v>
          </cell>
          <cell r="H1338" t="str">
            <v>A</v>
          </cell>
          <cell r="I1338" t="str">
            <v>Retained</v>
          </cell>
          <cell r="J1338" t="str">
            <v>SW</v>
          </cell>
          <cell r="K1338" t="str">
            <v>Released</v>
          </cell>
          <cell r="L1338" t="str">
            <v>Released</v>
          </cell>
          <cell r="M1338">
            <v>14</v>
          </cell>
          <cell r="N1338">
            <v>7.2</v>
          </cell>
          <cell r="O1338">
            <v>100.8</v>
          </cell>
        </row>
        <row r="1339">
          <cell r="C1339" t="str">
            <v>B-124</v>
          </cell>
          <cell r="D1339" t="str">
            <v>B-124-B</v>
          </cell>
          <cell r="F1339" t="str">
            <v>O-60</v>
          </cell>
          <cell r="G1339" t="str">
            <v>O-60B</v>
          </cell>
          <cell r="H1339" t="str">
            <v>B</v>
          </cell>
          <cell r="J1339" t="str">
            <v>SW</v>
          </cell>
        </row>
        <row r="1340">
          <cell r="C1340" t="str">
            <v>B-124</v>
          </cell>
          <cell r="D1340" t="str">
            <v>B-124-C</v>
          </cell>
          <cell r="F1340" t="str">
            <v>O-60</v>
          </cell>
          <cell r="G1340" t="str">
            <v>O-60C</v>
          </cell>
          <cell r="H1340" t="str">
            <v>C</v>
          </cell>
          <cell r="J1340" t="str">
            <v>SW</v>
          </cell>
        </row>
        <row r="1341">
          <cell r="C1341" t="str">
            <v>B-124</v>
          </cell>
          <cell r="D1341" t="str">
            <v>B-124-D</v>
          </cell>
          <cell r="F1341" t="str">
            <v>O-60</v>
          </cell>
          <cell r="G1341" t="str">
            <v>O-60D</v>
          </cell>
          <cell r="H1341" t="str">
            <v>D</v>
          </cell>
          <cell r="J1341" t="str">
            <v>SW</v>
          </cell>
        </row>
        <row r="1342">
          <cell r="B1342" t="str">
            <v>B</v>
          </cell>
          <cell r="C1342" t="str">
            <v>B-125</v>
          </cell>
          <cell r="D1342" t="str">
            <v>B-125-A</v>
          </cell>
          <cell r="E1342" t="str">
            <v>Opal</v>
          </cell>
          <cell r="F1342" t="str">
            <v>O-61</v>
          </cell>
          <cell r="G1342" t="str">
            <v>O-61A</v>
          </cell>
          <cell r="H1342" t="str">
            <v>A</v>
          </cell>
          <cell r="I1342" t="str">
            <v>Retained</v>
          </cell>
          <cell r="J1342" t="str">
            <v>SW</v>
          </cell>
          <cell r="K1342" t="str">
            <v>Released</v>
          </cell>
          <cell r="L1342" t="str">
            <v>Released</v>
          </cell>
          <cell r="M1342">
            <v>14</v>
          </cell>
          <cell r="N1342">
            <v>7.2</v>
          </cell>
          <cell r="O1342">
            <v>100.8</v>
          </cell>
        </row>
        <row r="1343">
          <cell r="C1343" t="str">
            <v>B-125</v>
          </cell>
          <cell r="D1343" t="str">
            <v>B-125-B</v>
          </cell>
          <cell r="F1343" t="str">
            <v>O-61</v>
          </cell>
          <cell r="G1343" t="str">
            <v>O-61B</v>
          </cell>
          <cell r="H1343" t="str">
            <v>B</v>
          </cell>
          <cell r="J1343" t="str">
            <v>SW</v>
          </cell>
        </row>
        <row r="1344">
          <cell r="C1344" t="str">
            <v>B-125</v>
          </cell>
          <cell r="D1344" t="str">
            <v>B-125-C</v>
          </cell>
          <cell r="F1344" t="str">
            <v>O-61</v>
          </cell>
          <cell r="G1344" t="str">
            <v>O-61C</v>
          </cell>
          <cell r="H1344" t="str">
            <v>C</v>
          </cell>
          <cell r="J1344" t="str">
            <v>SW</v>
          </cell>
        </row>
        <row r="1345">
          <cell r="C1345" t="str">
            <v>B-125</v>
          </cell>
          <cell r="D1345" t="str">
            <v>B-125-D</v>
          </cell>
          <cell r="F1345" t="str">
            <v>O-61</v>
          </cell>
          <cell r="G1345" t="str">
            <v>O-61D</v>
          </cell>
          <cell r="H1345" t="str">
            <v>D</v>
          </cell>
          <cell r="J1345" t="str">
            <v>SW</v>
          </cell>
        </row>
        <row r="1346">
          <cell r="B1346" t="str">
            <v>B</v>
          </cell>
          <cell r="C1346" t="str">
            <v>B-126</v>
          </cell>
          <cell r="D1346" t="str">
            <v>B-126-A</v>
          </cell>
          <cell r="E1346" t="str">
            <v>Opal</v>
          </cell>
          <cell r="F1346" t="str">
            <v>O-62</v>
          </cell>
          <cell r="G1346" t="str">
            <v>O-62A</v>
          </cell>
          <cell r="H1346" t="str">
            <v>A</v>
          </cell>
          <cell r="I1346" t="str">
            <v>Retained</v>
          </cell>
          <cell r="J1346" t="str">
            <v>SW</v>
          </cell>
          <cell r="K1346" t="str">
            <v>Released</v>
          </cell>
          <cell r="L1346" t="str">
            <v>Released</v>
          </cell>
          <cell r="M1346">
            <v>14</v>
          </cell>
          <cell r="N1346">
            <v>7.2</v>
          </cell>
          <cell r="O1346">
            <v>100.8</v>
          </cell>
        </row>
        <row r="1347">
          <cell r="C1347" t="str">
            <v>B-126</v>
          </cell>
          <cell r="D1347" t="str">
            <v>B-126-B</v>
          </cell>
          <cell r="F1347" t="str">
            <v>O-62</v>
          </cell>
          <cell r="G1347" t="str">
            <v>O-62B</v>
          </cell>
          <cell r="H1347" t="str">
            <v>B</v>
          </cell>
          <cell r="J1347" t="str">
            <v>SW</v>
          </cell>
        </row>
        <row r="1348">
          <cell r="C1348" t="str">
            <v>B-126</v>
          </cell>
          <cell r="D1348" t="str">
            <v>B-126-C</v>
          </cell>
          <cell r="F1348" t="str">
            <v>O-62</v>
          </cell>
          <cell r="G1348" t="str">
            <v>O-62C</v>
          </cell>
          <cell r="H1348" t="str">
            <v>C</v>
          </cell>
          <cell r="J1348" t="str">
            <v>SW</v>
          </cell>
        </row>
        <row r="1349">
          <cell r="C1349" t="str">
            <v>B-126</v>
          </cell>
          <cell r="D1349" t="str">
            <v>B-126-D</v>
          </cell>
          <cell r="F1349" t="str">
            <v>O-62</v>
          </cell>
          <cell r="G1349" t="str">
            <v>O-62D</v>
          </cell>
          <cell r="H1349" t="str">
            <v>D</v>
          </cell>
          <cell r="J1349" t="str">
            <v>SW</v>
          </cell>
        </row>
        <row r="1350">
          <cell r="B1350" t="str">
            <v>B</v>
          </cell>
          <cell r="C1350" t="str">
            <v>B-127</v>
          </cell>
          <cell r="D1350" t="str">
            <v>B-127-A</v>
          </cell>
          <cell r="E1350" t="str">
            <v>Opal</v>
          </cell>
          <cell r="F1350" t="str">
            <v>O-63</v>
          </cell>
          <cell r="G1350" t="str">
            <v>O-63A</v>
          </cell>
          <cell r="H1350" t="str">
            <v>A</v>
          </cell>
          <cell r="I1350" t="str">
            <v>Retained</v>
          </cell>
          <cell r="J1350" t="str">
            <v>SW</v>
          </cell>
          <cell r="K1350" t="str">
            <v>Released</v>
          </cell>
          <cell r="L1350" t="str">
            <v>Released</v>
          </cell>
          <cell r="M1350">
            <v>14</v>
          </cell>
          <cell r="N1350">
            <v>7.2</v>
          </cell>
          <cell r="O1350">
            <v>100.8</v>
          </cell>
        </row>
        <row r="1351">
          <cell r="C1351" t="str">
            <v>B-127</v>
          </cell>
          <cell r="D1351" t="str">
            <v>B-127-B</v>
          </cell>
          <cell r="F1351" t="str">
            <v>O-63</v>
          </cell>
          <cell r="G1351" t="str">
            <v>O-63B</v>
          </cell>
          <cell r="H1351" t="str">
            <v>B</v>
          </cell>
          <cell r="J1351" t="str">
            <v>SW</v>
          </cell>
        </row>
        <row r="1352">
          <cell r="C1352" t="str">
            <v>B-127</v>
          </cell>
          <cell r="D1352" t="str">
            <v>B-127-C</v>
          </cell>
          <cell r="F1352" t="str">
            <v>O-63</v>
          </cell>
          <cell r="G1352" t="str">
            <v>O-63C</v>
          </cell>
          <cell r="H1352" t="str">
            <v>C</v>
          </cell>
          <cell r="J1352" t="str">
            <v>SW</v>
          </cell>
        </row>
        <row r="1353">
          <cell r="C1353" t="str">
            <v>B-127</v>
          </cell>
          <cell r="D1353" t="str">
            <v>B-127-D</v>
          </cell>
          <cell r="F1353" t="str">
            <v>O-63</v>
          </cell>
          <cell r="G1353" t="str">
            <v>O-63D</v>
          </cell>
          <cell r="H1353" t="str">
            <v>D</v>
          </cell>
          <cell r="J1353" t="str">
            <v>SW</v>
          </cell>
        </row>
        <row r="1354">
          <cell r="B1354" t="str">
            <v>B</v>
          </cell>
          <cell r="C1354" t="str">
            <v>B-128</v>
          </cell>
          <cell r="D1354" t="str">
            <v>B-128-A</v>
          </cell>
          <cell r="E1354" t="str">
            <v>Opal</v>
          </cell>
          <cell r="F1354" t="str">
            <v>O-64</v>
          </cell>
          <cell r="G1354" t="str">
            <v>O-64A</v>
          </cell>
          <cell r="H1354" t="str">
            <v>A</v>
          </cell>
          <cell r="I1354" t="str">
            <v>Retained</v>
          </cell>
          <cell r="J1354" t="str">
            <v>SW</v>
          </cell>
          <cell r="K1354" t="str">
            <v>Released</v>
          </cell>
          <cell r="L1354" t="str">
            <v>Released</v>
          </cell>
          <cell r="M1354">
            <v>14</v>
          </cell>
          <cell r="N1354">
            <v>7.2</v>
          </cell>
          <cell r="O1354">
            <v>100.8</v>
          </cell>
        </row>
        <row r="1355">
          <cell r="C1355" t="str">
            <v>B-128</v>
          </cell>
          <cell r="D1355" t="str">
            <v>B-128-B</v>
          </cell>
          <cell r="F1355" t="str">
            <v>O-64</v>
          </cell>
          <cell r="G1355" t="str">
            <v>O-64B</v>
          </cell>
          <cell r="H1355" t="str">
            <v>B</v>
          </cell>
          <cell r="J1355" t="str">
            <v>SW</v>
          </cell>
        </row>
        <row r="1356">
          <cell r="C1356" t="str">
            <v>B-128</v>
          </cell>
          <cell r="D1356" t="str">
            <v>B-128-C</v>
          </cell>
          <cell r="F1356" t="str">
            <v>O-64</v>
          </cell>
          <cell r="G1356" t="str">
            <v>O-64C</v>
          </cell>
          <cell r="H1356" t="str">
            <v>C</v>
          </cell>
          <cell r="J1356" t="str">
            <v>SW</v>
          </cell>
        </row>
        <row r="1357">
          <cell r="C1357" t="str">
            <v>B-128</v>
          </cell>
          <cell r="D1357" t="str">
            <v>B-128-D</v>
          </cell>
          <cell r="F1357" t="str">
            <v>O-64</v>
          </cell>
          <cell r="G1357" t="str">
            <v>O-64D</v>
          </cell>
          <cell r="H1357" t="str">
            <v>D</v>
          </cell>
          <cell r="J1357" t="str">
            <v>SW</v>
          </cell>
        </row>
        <row r="1358">
          <cell r="B1358" t="str">
            <v>B</v>
          </cell>
          <cell r="C1358" t="str">
            <v>B-129</v>
          </cell>
          <cell r="D1358" t="str">
            <v>B-129-A</v>
          </cell>
          <cell r="E1358" t="str">
            <v>Opal</v>
          </cell>
          <cell r="F1358" t="str">
            <v>O-65</v>
          </cell>
          <cell r="G1358" t="str">
            <v>O-65A</v>
          </cell>
          <cell r="H1358" t="str">
            <v>A</v>
          </cell>
          <cell r="I1358" t="str">
            <v>Retained</v>
          </cell>
          <cell r="J1358" t="str">
            <v>SW</v>
          </cell>
          <cell r="K1358" t="str">
            <v>Released</v>
          </cell>
          <cell r="L1358" t="str">
            <v>Released</v>
          </cell>
          <cell r="M1358">
            <v>14</v>
          </cell>
          <cell r="N1358">
            <v>7.2</v>
          </cell>
          <cell r="O1358">
            <v>100.8</v>
          </cell>
        </row>
        <row r="1359">
          <cell r="C1359" t="str">
            <v>B-129</v>
          </cell>
          <cell r="D1359" t="str">
            <v>B-129-B</v>
          </cell>
          <cell r="F1359" t="str">
            <v>O-65</v>
          </cell>
          <cell r="G1359" t="str">
            <v>O-65B</v>
          </cell>
          <cell r="H1359" t="str">
            <v>B</v>
          </cell>
          <cell r="J1359" t="str">
            <v>SW</v>
          </cell>
        </row>
        <row r="1360">
          <cell r="C1360" t="str">
            <v>B-129</v>
          </cell>
          <cell r="D1360" t="str">
            <v>B-129-C</v>
          </cell>
          <cell r="F1360" t="str">
            <v>O-65</v>
          </cell>
          <cell r="G1360" t="str">
            <v>O-65C</v>
          </cell>
          <cell r="H1360" t="str">
            <v>C</v>
          </cell>
          <cell r="J1360" t="str">
            <v>SW</v>
          </cell>
        </row>
        <row r="1361">
          <cell r="C1361" t="str">
            <v>B-129</v>
          </cell>
          <cell r="D1361" t="str">
            <v>B-129-D</v>
          </cell>
          <cell r="F1361" t="str">
            <v>O-65</v>
          </cell>
          <cell r="G1361" t="str">
            <v>O-65D</v>
          </cell>
          <cell r="H1361" t="str">
            <v>D</v>
          </cell>
          <cell r="J1361" t="str">
            <v>SW</v>
          </cell>
        </row>
        <row r="1362">
          <cell r="B1362" t="str">
            <v>B</v>
          </cell>
          <cell r="C1362" t="str">
            <v>B-130</v>
          </cell>
          <cell r="D1362" t="str">
            <v>B-130-A</v>
          </cell>
          <cell r="E1362" t="str">
            <v>Opal</v>
          </cell>
          <cell r="F1362" t="str">
            <v>O-66</v>
          </cell>
          <cell r="G1362" t="str">
            <v>O-66A</v>
          </cell>
          <cell r="H1362" t="str">
            <v>A</v>
          </cell>
          <cell r="I1362" t="str">
            <v>Retained</v>
          </cell>
          <cell r="J1362" t="str">
            <v>SW</v>
          </cell>
          <cell r="K1362" t="str">
            <v>Released</v>
          </cell>
          <cell r="L1362" t="str">
            <v>Released</v>
          </cell>
          <cell r="M1362">
            <v>14</v>
          </cell>
          <cell r="N1362">
            <v>7.2</v>
          </cell>
          <cell r="O1362">
            <v>100.8</v>
          </cell>
        </row>
        <row r="1363">
          <cell r="C1363" t="str">
            <v>B-130</v>
          </cell>
          <cell r="D1363" t="str">
            <v>B-130-B</v>
          </cell>
          <cell r="F1363" t="str">
            <v>O-66</v>
          </cell>
          <cell r="G1363" t="str">
            <v>O-66B</v>
          </cell>
          <cell r="H1363" t="str">
            <v>B</v>
          </cell>
          <cell r="J1363" t="str">
            <v>SW</v>
          </cell>
        </row>
        <row r="1364">
          <cell r="C1364" t="str">
            <v>B-130</v>
          </cell>
          <cell r="D1364" t="str">
            <v>B-130-C</v>
          </cell>
          <cell r="F1364" t="str">
            <v>O-66</v>
          </cell>
          <cell r="G1364" t="str">
            <v>O-66C</v>
          </cell>
          <cell r="H1364" t="str">
            <v>C</v>
          </cell>
          <cell r="J1364" t="str">
            <v>SW</v>
          </cell>
        </row>
        <row r="1365">
          <cell r="C1365" t="str">
            <v>B-130</v>
          </cell>
          <cell r="D1365" t="str">
            <v>B-130-D</v>
          </cell>
          <cell r="F1365" t="str">
            <v>O-66</v>
          </cell>
          <cell r="G1365" t="str">
            <v>O-66D</v>
          </cell>
          <cell r="H1365" t="str">
            <v>D</v>
          </cell>
          <cell r="J1365" t="str">
            <v>SW</v>
          </cell>
        </row>
        <row r="1366">
          <cell r="B1366" t="str">
            <v>B</v>
          </cell>
          <cell r="C1366" t="str">
            <v>B-131</v>
          </cell>
          <cell r="D1366" t="str">
            <v>B-131-A</v>
          </cell>
          <cell r="E1366" t="str">
            <v>Opal</v>
          </cell>
          <cell r="F1366" t="str">
            <v>O-67</v>
          </cell>
          <cell r="G1366" t="str">
            <v>O-67A</v>
          </cell>
          <cell r="H1366" t="str">
            <v>A</v>
          </cell>
          <cell r="I1366" t="str">
            <v>Retained</v>
          </cell>
          <cell r="J1366" t="str">
            <v>SW</v>
          </cell>
          <cell r="K1366" t="str">
            <v>Released</v>
          </cell>
          <cell r="L1366" t="str">
            <v>Released</v>
          </cell>
          <cell r="M1366">
            <v>14</v>
          </cell>
          <cell r="N1366">
            <v>7.2</v>
          </cell>
          <cell r="O1366">
            <v>100.8</v>
          </cell>
        </row>
        <row r="1367">
          <cell r="C1367" t="str">
            <v>B-131</v>
          </cell>
          <cell r="D1367" t="str">
            <v>B-131-B</v>
          </cell>
          <cell r="F1367" t="str">
            <v>O-67</v>
          </cell>
          <cell r="G1367" t="str">
            <v>O-67B</v>
          </cell>
          <cell r="H1367" t="str">
            <v>B</v>
          </cell>
          <cell r="J1367" t="str">
            <v>SW</v>
          </cell>
        </row>
        <row r="1368">
          <cell r="C1368" t="str">
            <v>B-131</v>
          </cell>
          <cell r="D1368" t="str">
            <v>B-131-C</v>
          </cell>
          <cell r="F1368" t="str">
            <v>O-67</v>
          </cell>
          <cell r="G1368" t="str">
            <v>O-67C</v>
          </cell>
          <cell r="H1368" t="str">
            <v>C</v>
          </cell>
          <cell r="J1368" t="str">
            <v>SW</v>
          </cell>
        </row>
        <row r="1369">
          <cell r="C1369" t="str">
            <v>B-131</v>
          </cell>
          <cell r="D1369" t="str">
            <v>B-131-D</v>
          </cell>
          <cell r="F1369" t="str">
            <v>O-67</v>
          </cell>
          <cell r="G1369" t="str">
            <v>O-67D</v>
          </cell>
          <cell r="H1369" t="str">
            <v>D</v>
          </cell>
          <cell r="J1369" t="str">
            <v>SW</v>
          </cell>
        </row>
        <row r="1370">
          <cell r="B1370" t="str">
            <v>B</v>
          </cell>
          <cell r="C1370" t="str">
            <v>B-132</v>
          </cell>
          <cell r="D1370" t="str">
            <v>B-132-A</v>
          </cell>
          <cell r="E1370" t="str">
            <v>Opal</v>
          </cell>
          <cell r="F1370" t="str">
            <v>O-68</v>
          </cell>
          <cell r="G1370" t="str">
            <v>O-68A</v>
          </cell>
          <cell r="H1370" t="str">
            <v>A</v>
          </cell>
          <cell r="I1370" t="str">
            <v>Retained</v>
          </cell>
          <cell r="J1370" t="str">
            <v>SW</v>
          </cell>
          <cell r="K1370" t="str">
            <v>Released</v>
          </cell>
          <cell r="L1370" t="str">
            <v>Released</v>
          </cell>
          <cell r="M1370">
            <v>14</v>
          </cell>
          <cell r="N1370">
            <v>7.2</v>
          </cell>
          <cell r="O1370">
            <v>100.8</v>
          </cell>
        </row>
        <row r="1371">
          <cell r="C1371" t="str">
            <v>B-132</v>
          </cell>
          <cell r="D1371" t="str">
            <v>B-132-B</v>
          </cell>
          <cell r="F1371" t="str">
            <v>O-68</v>
          </cell>
          <cell r="G1371" t="str">
            <v>O-68B</v>
          </cell>
          <cell r="H1371" t="str">
            <v>B</v>
          </cell>
          <cell r="J1371" t="str">
            <v>SW</v>
          </cell>
        </row>
        <row r="1372">
          <cell r="C1372" t="str">
            <v>B-132</v>
          </cell>
          <cell r="D1372" t="str">
            <v>B-132-C</v>
          </cell>
          <cell r="F1372" t="str">
            <v>O-68</v>
          </cell>
          <cell r="G1372" t="str">
            <v>O-68C</v>
          </cell>
          <cell r="H1372" t="str">
            <v>C</v>
          </cell>
          <cell r="J1372" t="str">
            <v>SW</v>
          </cell>
        </row>
        <row r="1373">
          <cell r="C1373" t="str">
            <v>B-132</v>
          </cell>
          <cell r="D1373" t="str">
            <v>B-132-D</v>
          </cell>
          <cell r="F1373" t="str">
            <v>O-68</v>
          </cell>
          <cell r="G1373" t="str">
            <v>O-68D</v>
          </cell>
          <cell r="H1373" t="str">
            <v>D</v>
          </cell>
          <cell r="J1373" t="str">
            <v>SW</v>
          </cell>
        </row>
        <row r="1374">
          <cell r="B1374" t="str">
            <v>B</v>
          </cell>
          <cell r="C1374" t="str">
            <v>B-133</v>
          </cell>
          <cell r="D1374" t="str">
            <v>B-133-A</v>
          </cell>
          <cell r="E1374" t="str">
            <v>Opal</v>
          </cell>
          <cell r="F1374" t="str">
            <v>O-69</v>
          </cell>
          <cell r="G1374" t="str">
            <v>O-69A</v>
          </cell>
          <cell r="H1374" t="str">
            <v>A</v>
          </cell>
          <cell r="I1374" t="str">
            <v>Retained</v>
          </cell>
          <cell r="J1374" t="str">
            <v>SW</v>
          </cell>
          <cell r="K1374" t="str">
            <v>Released</v>
          </cell>
          <cell r="L1374" t="str">
            <v>Released</v>
          </cell>
          <cell r="M1374">
            <v>14</v>
          </cell>
          <cell r="N1374">
            <v>7.2</v>
          </cell>
          <cell r="O1374">
            <v>100.8</v>
          </cell>
        </row>
        <row r="1375">
          <cell r="C1375" t="str">
            <v>B-133</v>
          </cell>
          <cell r="D1375" t="str">
            <v>B-133-B</v>
          </cell>
          <cell r="F1375" t="str">
            <v>O-69</v>
          </cell>
          <cell r="G1375" t="str">
            <v>O-69B</v>
          </cell>
          <cell r="H1375" t="str">
            <v>B</v>
          </cell>
          <cell r="J1375" t="str">
            <v>SW</v>
          </cell>
        </row>
        <row r="1376">
          <cell r="C1376" t="str">
            <v>B-133</v>
          </cell>
          <cell r="D1376" t="str">
            <v>B-133-C</v>
          </cell>
          <cell r="F1376" t="str">
            <v>O-69</v>
          </cell>
          <cell r="G1376" t="str">
            <v>O-69C</v>
          </cell>
          <cell r="H1376" t="str">
            <v>C</v>
          </cell>
          <cell r="J1376" t="str">
            <v>SW</v>
          </cell>
        </row>
        <row r="1377">
          <cell r="C1377" t="str">
            <v>B-133</v>
          </cell>
          <cell r="D1377" t="str">
            <v>B-133-D</v>
          </cell>
          <cell r="F1377" t="str">
            <v>O-69</v>
          </cell>
          <cell r="G1377" t="str">
            <v>O-69D</v>
          </cell>
          <cell r="H1377" t="str">
            <v>D</v>
          </cell>
          <cell r="J1377" t="str">
            <v>SW</v>
          </cell>
        </row>
        <row r="1378">
          <cell r="B1378" t="str">
            <v>B</v>
          </cell>
          <cell r="C1378" t="str">
            <v>B-134</v>
          </cell>
          <cell r="D1378" t="str">
            <v>B-134-A</v>
          </cell>
          <cell r="E1378" t="str">
            <v>Opal</v>
          </cell>
          <cell r="F1378" t="str">
            <v>O-70</v>
          </cell>
          <cell r="G1378" t="str">
            <v>O-70A</v>
          </cell>
          <cell r="H1378" t="str">
            <v>A</v>
          </cell>
          <cell r="I1378" t="str">
            <v>Retained</v>
          </cell>
          <cell r="J1378" t="str">
            <v>SW</v>
          </cell>
          <cell r="K1378" t="str">
            <v>Released</v>
          </cell>
          <cell r="L1378" t="str">
            <v>Released</v>
          </cell>
          <cell r="M1378">
            <v>14</v>
          </cell>
          <cell r="N1378">
            <v>7.2</v>
          </cell>
          <cell r="O1378">
            <v>100.8</v>
          </cell>
        </row>
        <row r="1379">
          <cell r="C1379" t="str">
            <v>B-134</v>
          </cell>
          <cell r="D1379" t="str">
            <v>B-134-B</v>
          </cell>
          <cell r="F1379" t="str">
            <v>O-70</v>
          </cell>
          <cell r="G1379" t="str">
            <v>O-70B</v>
          </cell>
          <cell r="H1379" t="str">
            <v>B</v>
          </cell>
          <cell r="J1379" t="str">
            <v>SW</v>
          </cell>
        </row>
        <row r="1380">
          <cell r="C1380" t="str">
            <v>B-134</v>
          </cell>
          <cell r="D1380" t="str">
            <v>B-134-C</v>
          </cell>
          <cell r="F1380" t="str">
            <v>O-70</v>
          </cell>
          <cell r="G1380" t="str">
            <v>O-70C</v>
          </cell>
          <cell r="H1380" t="str">
            <v>C</v>
          </cell>
          <cell r="J1380" t="str">
            <v>SW</v>
          </cell>
        </row>
        <row r="1381">
          <cell r="C1381" t="str">
            <v>B-134</v>
          </cell>
          <cell r="D1381" t="str">
            <v>B-134-D</v>
          </cell>
          <cell r="F1381" t="str">
            <v>O-70</v>
          </cell>
          <cell r="G1381" t="str">
            <v>O-70D</v>
          </cell>
          <cell r="H1381" t="str">
            <v>D</v>
          </cell>
          <cell r="J1381" t="str">
            <v>SW</v>
          </cell>
        </row>
        <row r="1382">
          <cell r="B1382" t="str">
            <v>B</v>
          </cell>
          <cell r="C1382" t="str">
            <v>B-135</v>
          </cell>
          <cell r="D1382" t="str">
            <v>B-135-A</v>
          </cell>
          <cell r="E1382" t="str">
            <v>Opal</v>
          </cell>
          <cell r="F1382" t="str">
            <v>O-71</v>
          </cell>
          <cell r="G1382" t="str">
            <v>O-71A</v>
          </cell>
          <cell r="H1382" t="str">
            <v>A</v>
          </cell>
          <cell r="I1382" t="str">
            <v>Retained</v>
          </cell>
          <cell r="J1382" t="str">
            <v>SW</v>
          </cell>
          <cell r="K1382" t="str">
            <v>Released</v>
          </cell>
          <cell r="L1382" t="str">
            <v>Released</v>
          </cell>
          <cell r="M1382">
            <v>14</v>
          </cell>
          <cell r="N1382">
            <v>7.2</v>
          </cell>
          <cell r="O1382">
            <v>100.8</v>
          </cell>
        </row>
        <row r="1383">
          <cell r="C1383" t="str">
            <v>B-135</v>
          </cell>
          <cell r="D1383" t="str">
            <v>B-135-B</v>
          </cell>
          <cell r="F1383" t="str">
            <v>O-71</v>
          </cell>
          <cell r="G1383" t="str">
            <v>O-71B</v>
          </cell>
          <cell r="H1383" t="str">
            <v>B</v>
          </cell>
          <cell r="J1383" t="str">
            <v>SW</v>
          </cell>
        </row>
        <row r="1384">
          <cell r="C1384" t="str">
            <v>B-135</v>
          </cell>
          <cell r="D1384" t="str">
            <v>B-135-C</v>
          </cell>
          <cell r="F1384" t="str">
            <v>O-71</v>
          </cell>
          <cell r="G1384" t="str">
            <v>O-71C</v>
          </cell>
          <cell r="H1384" t="str">
            <v>C</v>
          </cell>
          <cell r="J1384" t="str">
            <v>SW</v>
          </cell>
        </row>
        <row r="1385">
          <cell r="C1385" t="str">
            <v>B-135</v>
          </cell>
          <cell r="D1385" t="str">
            <v>B-135-D</v>
          </cell>
          <cell r="F1385" t="str">
            <v>O-71</v>
          </cell>
          <cell r="G1385" t="str">
            <v>O-71D</v>
          </cell>
          <cell r="H1385" t="str">
            <v>D</v>
          </cell>
          <cell r="J1385" t="str">
            <v>SW</v>
          </cell>
        </row>
        <row r="1386">
          <cell r="B1386" t="str">
            <v>B</v>
          </cell>
          <cell r="C1386" t="str">
            <v>B-136</v>
          </cell>
          <cell r="D1386" t="str">
            <v>B-136-A</v>
          </cell>
          <cell r="E1386" t="str">
            <v>Opal</v>
          </cell>
          <cell r="F1386" t="str">
            <v>O-72</v>
          </cell>
          <cell r="G1386" t="str">
            <v>O-72A</v>
          </cell>
          <cell r="H1386" t="str">
            <v>A</v>
          </cell>
          <cell r="I1386" t="str">
            <v>Retained</v>
          </cell>
          <cell r="J1386" t="str">
            <v>SW</v>
          </cell>
          <cell r="K1386" t="str">
            <v>Released</v>
          </cell>
          <cell r="L1386" t="str">
            <v>Released</v>
          </cell>
          <cell r="M1386">
            <v>14</v>
          </cell>
          <cell r="N1386">
            <v>7.2</v>
          </cell>
          <cell r="O1386">
            <v>100.8</v>
          </cell>
        </row>
        <row r="1387">
          <cell r="C1387" t="str">
            <v>B-136</v>
          </cell>
          <cell r="D1387" t="str">
            <v>B-136-B</v>
          </cell>
          <cell r="F1387" t="str">
            <v>O-72</v>
          </cell>
          <cell r="G1387" t="str">
            <v>O-72B</v>
          </cell>
          <cell r="H1387" t="str">
            <v>B</v>
          </cell>
          <cell r="J1387" t="str">
            <v>SW</v>
          </cell>
        </row>
        <row r="1388">
          <cell r="C1388" t="str">
            <v>B-136</v>
          </cell>
          <cell r="D1388" t="str">
            <v>B-136-C</v>
          </cell>
          <cell r="F1388" t="str">
            <v>O-72</v>
          </cell>
          <cell r="G1388" t="str">
            <v>O-72C</v>
          </cell>
          <cell r="H1388" t="str">
            <v>C</v>
          </cell>
          <cell r="J1388" t="str">
            <v>SW</v>
          </cell>
        </row>
        <row r="1389">
          <cell r="C1389" t="str">
            <v>B-136</v>
          </cell>
          <cell r="D1389" t="str">
            <v>B-136-D</v>
          </cell>
          <cell r="F1389" t="str">
            <v>O-72</v>
          </cell>
          <cell r="G1389" t="str">
            <v>O-72D</v>
          </cell>
          <cell r="H1389" t="str">
            <v>D</v>
          </cell>
          <cell r="J1389" t="str">
            <v>SW</v>
          </cell>
        </row>
        <row r="1390">
          <cell r="B1390" t="str">
            <v>B</v>
          </cell>
          <cell r="C1390" t="str">
            <v>B-137</v>
          </cell>
          <cell r="D1390" t="str">
            <v>B-137-A</v>
          </cell>
          <cell r="E1390" t="str">
            <v>Opal</v>
          </cell>
          <cell r="F1390" t="str">
            <v>O-192</v>
          </cell>
          <cell r="G1390" t="str">
            <v>O-192A</v>
          </cell>
          <cell r="H1390" t="str">
            <v>A</v>
          </cell>
          <cell r="I1390" t="str">
            <v>Retained</v>
          </cell>
          <cell r="J1390" t="str">
            <v>SW</v>
          </cell>
          <cell r="K1390" t="str">
            <v>Frozen</v>
          </cell>
          <cell r="L1390" t="str">
            <v>Released</v>
          </cell>
          <cell r="M1390">
            <v>14</v>
          </cell>
          <cell r="N1390">
            <v>7.2</v>
          </cell>
          <cell r="O1390">
            <v>100.8</v>
          </cell>
        </row>
        <row r="1391">
          <cell r="C1391" t="str">
            <v>B-137</v>
          </cell>
          <cell r="D1391" t="str">
            <v>B-137-B</v>
          </cell>
          <cell r="F1391" t="str">
            <v>O-192</v>
          </cell>
          <cell r="G1391" t="str">
            <v>O-192B</v>
          </cell>
          <cell r="H1391" t="str">
            <v>B</v>
          </cell>
          <cell r="J1391" t="str">
            <v>SW</v>
          </cell>
        </row>
        <row r="1392">
          <cell r="C1392" t="str">
            <v>B-137</v>
          </cell>
          <cell r="D1392" t="str">
            <v>B-137-C</v>
          </cell>
          <cell r="F1392" t="str">
            <v>O-192</v>
          </cell>
          <cell r="G1392" t="str">
            <v>O-192C</v>
          </cell>
          <cell r="H1392" t="str">
            <v>C</v>
          </cell>
          <cell r="J1392" t="str">
            <v>SW</v>
          </cell>
        </row>
        <row r="1393">
          <cell r="C1393" t="str">
            <v>B-137</v>
          </cell>
          <cell r="D1393" t="str">
            <v>B-137-D</v>
          </cell>
          <cell r="F1393" t="str">
            <v>O-192</v>
          </cell>
          <cell r="G1393" t="str">
            <v>O-192D</v>
          </cell>
          <cell r="H1393" t="str">
            <v>D</v>
          </cell>
          <cell r="J1393" t="str">
            <v>SW</v>
          </cell>
        </row>
        <row r="1394">
          <cell r="B1394" t="str">
            <v>B</v>
          </cell>
          <cell r="C1394" t="str">
            <v>B-138</v>
          </cell>
          <cell r="D1394" t="str">
            <v>B-138-A</v>
          </cell>
          <cell r="E1394" t="str">
            <v>Opal</v>
          </cell>
          <cell r="F1394" t="str">
            <v>O-193</v>
          </cell>
          <cell r="G1394" t="str">
            <v>O-193A</v>
          </cell>
          <cell r="H1394" t="str">
            <v>A</v>
          </cell>
          <cell r="I1394" t="str">
            <v>Retained</v>
          </cell>
          <cell r="J1394" t="str">
            <v>SW</v>
          </cell>
          <cell r="K1394" t="str">
            <v>Frozen</v>
          </cell>
          <cell r="L1394" t="str">
            <v>Released</v>
          </cell>
          <cell r="M1394">
            <v>14</v>
          </cell>
          <cell r="N1394">
            <v>7.2</v>
          </cell>
          <cell r="O1394">
            <v>100.8</v>
          </cell>
        </row>
        <row r="1395">
          <cell r="C1395" t="str">
            <v>B-138</v>
          </cell>
          <cell r="D1395" t="str">
            <v>B-138-B</v>
          </cell>
          <cell r="F1395" t="str">
            <v>O-193</v>
          </cell>
          <cell r="G1395" t="str">
            <v>O-193B</v>
          </cell>
          <cell r="H1395" t="str">
            <v>B</v>
          </cell>
          <cell r="J1395" t="str">
            <v>SW</v>
          </cell>
        </row>
        <row r="1396">
          <cell r="C1396" t="str">
            <v>B-138</v>
          </cell>
          <cell r="D1396" t="str">
            <v>B-138-C</v>
          </cell>
          <cell r="F1396" t="str">
            <v>O-193</v>
          </cell>
          <cell r="G1396" t="str">
            <v>O-193C</v>
          </cell>
          <cell r="H1396" t="str">
            <v>C</v>
          </cell>
          <cell r="J1396" t="str">
            <v>SW</v>
          </cell>
        </row>
        <row r="1397">
          <cell r="C1397" t="str">
            <v>B-138</v>
          </cell>
          <cell r="D1397" t="str">
            <v>B-138-D</v>
          </cell>
          <cell r="F1397" t="str">
            <v>O-193</v>
          </cell>
          <cell r="G1397" t="str">
            <v>O-193D</v>
          </cell>
          <cell r="H1397" t="str">
            <v>D</v>
          </cell>
          <cell r="J1397" t="str">
            <v>SW</v>
          </cell>
        </row>
        <row r="1398">
          <cell r="B1398" t="str">
            <v>B</v>
          </cell>
          <cell r="C1398" t="str">
            <v>B-139</v>
          </cell>
          <cell r="D1398" t="str">
            <v>B-139-A</v>
          </cell>
          <cell r="E1398" t="str">
            <v>Opal</v>
          </cell>
          <cell r="F1398" t="str">
            <v>O-194</v>
          </cell>
          <cell r="G1398" t="str">
            <v>O-194A</v>
          </cell>
          <cell r="H1398" t="str">
            <v>A</v>
          </cell>
          <cell r="I1398" t="str">
            <v>Retained</v>
          </cell>
          <cell r="J1398" t="str">
            <v>SW</v>
          </cell>
          <cell r="K1398" t="str">
            <v>Frozen</v>
          </cell>
          <cell r="L1398" t="str">
            <v>Released</v>
          </cell>
          <cell r="M1398">
            <v>14</v>
          </cell>
          <cell r="N1398">
            <v>7.2</v>
          </cell>
          <cell r="O1398">
            <v>100.8</v>
          </cell>
        </row>
        <row r="1399">
          <cell r="C1399" t="str">
            <v>B-139</v>
          </cell>
          <cell r="D1399" t="str">
            <v>B-139-B</v>
          </cell>
          <cell r="F1399" t="str">
            <v>O-194</v>
          </cell>
          <cell r="G1399" t="str">
            <v>O-194B</v>
          </cell>
          <cell r="H1399" t="str">
            <v>B</v>
          </cell>
          <cell r="J1399" t="str">
            <v>SW</v>
          </cell>
        </row>
        <row r="1400">
          <cell r="C1400" t="str">
            <v>B-139</v>
          </cell>
          <cell r="D1400" t="str">
            <v>B-139-C</v>
          </cell>
          <cell r="F1400" t="str">
            <v>O-194</v>
          </cell>
          <cell r="G1400" t="str">
            <v>O-194C</v>
          </cell>
          <cell r="H1400" t="str">
            <v>C</v>
          </cell>
          <cell r="J1400" t="str">
            <v>SW</v>
          </cell>
        </row>
        <row r="1401">
          <cell r="C1401" t="str">
            <v>B-139</v>
          </cell>
          <cell r="D1401" t="str">
            <v>B-139-D</v>
          </cell>
          <cell r="F1401" t="str">
            <v>O-194</v>
          </cell>
          <cell r="G1401" t="str">
            <v>O-194D</v>
          </cell>
          <cell r="H1401" t="str">
            <v>D</v>
          </cell>
          <cell r="J1401" t="str">
            <v>SW</v>
          </cell>
        </row>
        <row r="1402">
          <cell r="B1402" t="str">
            <v>B</v>
          </cell>
          <cell r="C1402" t="str">
            <v>B-140</v>
          </cell>
          <cell r="D1402" t="str">
            <v>B-140-A</v>
          </cell>
          <cell r="E1402" t="str">
            <v>Opal</v>
          </cell>
          <cell r="F1402" t="str">
            <v>O-195</v>
          </cell>
          <cell r="G1402" t="str">
            <v>O-195A</v>
          </cell>
          <cell r="H1402" t="str">
            <v>A</v>
          </cell>
          <cell r="I1402" t="str">
            <v>Retained</v>
          </cell>
          <cell r="J1402" t="str">
            <v>SW</v>
          </cell>
          <cell r="K1402" t="str">
            <v>Frozen</v>
          </cell>
          <cell r="L1402" t="str">
            <v>Released</v>
          </cell>
          <cell r="M1402">
            <v>14</v>
          </cell>
          <cell r="N1402">
            <v>7.2</v>
          </cell>
          <cell r="O1402">
            <v>100.8</v>
          </cell>
        </row>
        <row r="1403">
          <cell r="C1403" t="str">
            <v>B-140</v>
          </cell>
          <cell r="D1403" t="str">
            <v>B-140-B</v>
          </cell>
          <cell r="F1403" t="str">
            <v>O-195</v>
          </cell>
          <cell r="G1403" t="str">
            <v>O-195B</v>
          </cell>
          <cell r="H1403" t="str">
            <v>B</v>
          </cell>
          <cell r="J1403" t="str">
            <v>SW</v>
          </cell>
        </row>
        <row r="1404">
          <cell r="C1404" t="str">
            <v>B-140</v>
          </cell>
          <cell r="D1404" t="str">
            <v>B-140-C</v>
          </cell>
          <cell r="F1404" t="str">
            <v>O-195</v>
          </cell>
          <cell r="G1404" t="str">
            <v>O-195C</v>
          </cell>
          <cell r="H1404" t="str">
            <v>C</v>
          </cell>
          <cell r="J1404" t="str">
            <v>SW</v>
          </cell>
        </row>
        <row r="1405">
          <cell r="C1405" t="str">
            <v>B-140</v>
          </cell>
          <cell r="D1405" t="str">
            <v>B-140-D</v>
          </cell>
          <cell r="F1405" t="str">
            <v>O-195</v>
          </cell>
          <cell r="G1405" t="str">
            <v>O-195D</v>
          </cell>
          <cell r="H1405" t="str">
            <v>D</v>
          </cell>
          <cell r="J1405" t="str">
            <v>SW</v>
          </cell>
        </row>
        <row r="1406">
          <cell r="B1406" t="str">
            <v>B</v>
          </cell>
          <cell r="C1406" t="str">
            <v>B-141</v>
          </cell>
          <cell r="D1406" t="str">
            <v>B-141-A</v>
          </cell>
          <cell r="E1406" t="str">
            <v>Opal</v>
          </cell>
          <cell r="F1406" t="str">
            <v>O-196</v>
          </cell>
          <cell r="G1406" t="str">
            <v>O-196A</v>
          </cell>
          <cell r="H1406" t="str">
            <v>A</v>
          </cell>
          <cell r="I1406" t="str">
            <v>Retained</v>
          </cell>
          <cell r="J1406" t="str">
            <v>SW</v>
          </cell>
          <cell r="K1406" t="str">
            <v>Frozen</v>
          </cell>
          <cell r="L1406" t="str">
            <v>Released</v>
          </cell>
          <cell r="M1406">
            <v>14</v>
          </cell>
          <cell r="N1406">
            <v>7.2</v>
          </cell>
          <cell r="O1406">
            <v>100.8</v>
          </cell>
        </row>
        <row r="1407">
          <cell r="C1407" t="str">
            <v>B-141</v>
          </cell>
          <cell r="D1407" t="str">
            <v>B-141-B</v>
          </cell>
          <cell r="F1407" t="str">
            <v>O-196</v>
          </cell>
          <cell r="G1407" t="str">
            <v>O-196B</v>
          </cell>
          <cell r="H1407" t="str">
            <v>B</v>
          </cell>
          <cell r="J1407" t="str">
            <v>SW</v>
          </cell>
        </row>
        <row r="1408">
          <cell r="C1408" t="str">
            <v>B-141</v>
          </cell>
          <cell r="D1408" t="str">
            <v>B-141-C</v>
          </cell>
          <cell r="F1408" t="str">
            <v>O-196</v>
          </cell>
          <cell r="G1408" t="str">
            <v>O-196C</v>
          </cell>
          <cell r="H1408" t="str">
            <v>C</v>
          </cell>
          <cell r="J1408" t="str">
            <v>SW</v>
          </cell>
        </row>
        <row r="1409">
          <cell r="C1409" t="str">
            <v>B-141</v>
          </cell>
          <cell r="D1409" t="str">
            <v>B-141-D</v>
          </cell>
          <cell r="F1409" t="str">
            <v>O-196</v>
          </cell>
          <cell r="G1409" t="str">
            <v>O-196D</v>
          </cell>
          <cell r="H1409" t="str">
            <v>D</v>
          </cell>
          <cell r="J1409" t="str">
            <v>SW</v>
          </cell>
        </row>
        <row r="1410">
          <cell r="B1410" t="str">
            <v>B</v>
          </cell>
          <cell r="C1410" t="str">
            <v>B-142</v>
          </cell>
          <cell r="D1410" t="str">
            <v>B-142-A</v>
          </cell>
          <cell r="E1410" t="str">
            <v>Opal</v>
          </cell>
          <cell r="F1410" t="str">
            <v>O-197</v>
          </cell>
          <cell r="G1410" t="str">
            <v>O-197A</v>
          </cell>
          <cell r="H1410" t="str">
            <v>A</v>
          </cell>
          <cell r="I1410" t="str">
            <v>Retained</v>
          </cell>
          <cell r="J1410" t="str">
            <v>SW</v>
          </cell>
          <cell r="K1410" t="str">
            <v>Frozen</v>
          </cell>
          <cell r="L1410" t="str">
            <v>Released</v>
          </cell>
          <cell r="M1410">
            <v>14</v>
          </cell>
          <cell r="N1410">
            <v>7.2</v>
          </cell>
          <cell r="O1410">
            <v>100.8</v>
          </cell>
        </row>
        <row r="1411">
          <cell r="C1411" t="str">
            <v>B-142</v>
          </cell>
          <cell r="D1411" t="str">
            <v>B-142-B</v>
          </cell>
          <cell r="F1411" t="str">
            <v>O-197</v>
          </cell>
          <cell r="G1411" t="str">
            <v>O-197B</v>
          </cell>
          <cell r="H1411" t="str">
            <v>B</v>
          </cell>
          <cell r="J1411" t="str">
            <v>SW</v>
          </cell>
        </row>
        <row r="1412">
          <cell r="C1412" t="str">
            <v>B-142</v>
          </cell>
          <cell r="D1412" t="str">
            <v>B-142-C</v>
          </cell>
          <cell r="F1412" t="str">
            <v>O-197</v>
          </cell>
          <cell r="G1412" t="str">
            <v>O-197C</v>
          </cell>
          <cell r="H1412" t="str">
            <v>C</v>
          </cell>
          <cell r="J1412" t="str">
            <v>SW</v>
          </cell>
        </row>
        <row r="1413">
          <cell r="C1413" t="str">
            <v>B-142</v>
          </cell>
          <cell r="D1413" t="str">
            <v>B-142-D</v>
          </cell>
          <cell r="F1413" t="str">
            <v>O-197</v>
          </cell>
          <cell r="G1413" t="str">
            <v>O-197D</v>
          </cell>
          <cell r="H1413" t="str">
            <v>D</v>
          </cell>
          <cell r="J1413" t="str">
            <v>SW</v>
          </cell>
        </row>
        <row r="1414">
          <cell r="B1414" t="str">
            <v>B</v>
          </cell>
          <cell r="C1414" t="str">
            <v>B-143</v>
          </cell>
          <cell r="D1414" t="str">
            <v>B-143-A</v>
          </cell>
          <cell r="E1414" t="str">
            <v>Opal</v>
          </cell>
          <cell r="F1414" t="str">
            <v>O-198</v>
          </cell>
          <cell r="G1414" t="str">
            <v>O-198A</v>
          </cell>
          <cell r="H1414" t="str">
            <v>A</v>
          </cell>
          <cell r="I1414" t="str">
            <v>Retained</v>
          </cell>
          <cell r="J1414" t="str">
            <v>SW</v>
          </cell>
          <cell r="K1414" t="str">
            <v>Frozen</v>
          </cell>
          <cell r="L1414" t="str">
            <v>Released</v>
          </cell>
          <cell r="M1414">
            <v>14</v>
          </cell>
          <cell r="N1414">
            <v>7.2</v>
          </cell>
          <cell r="O1414">
            <v>100.8</v>
          </cell>
        </row>
        <row r="1415">
          <cell r="C1415" t="str">
            <v>B-143</v>
          </cell>
          <cell r="D1415" t="str">
            <v>B-143-B</v>
          </cell>
          <cell r="F1415" t="str">
            <v>O-198</v>
          </cell>
          <cell r="G1415" t="str">
            <v>O-198B</v>
          </cell>
          <cell r="H1415" t="str">
            <v>B</v>
          </cell>
          <cell r="J1415" t="str">
            <v>SW</v>
          </cell>
        </row>
        <row r="1416">
          <cell r="C1416" t="str">
            <v>B-143</v>
          </cell>
          <cell r="D1416" t="str">
            <v>B-143-C</v>
          </cell>
          <cell r="F1416" t="str">
            <v>O-198</v>
          </cell>
          <cell r="G1416" t="str">
            <v>O-198C</v>
          </cell>
          <cell r="H1416" t="str">
            <v>C</v>
          </cell>
          <cell r="J1416" t="str">
            <v>SW</v>
          </cell>
        </row>
        <row r="1417">
          <cell r="C1417" t="str">
            <v>B-143</v>
          </cell>
          <cell r="D1417" t="str">
            <v>B-143-D</v>
          </cell>
          <cell r="F1417" t="str">
            <v>O-198</v>
          </cell>
          <cell r="G1417" t="str">
            <v>O-198D</v>
          </cell>
          <cell r="H1417" t="str">
            <v>D</v>
          </cell>
          <cell r="J1417" t="str">
            <v>SW</v>
          </cell>
        </row>
        <row r="1418">
          <cell r="B1418" t="str">
            <v>B</v>
          </cell>
          <cell r="C1418" t="str">
            <v>B-144</v>
          </cell>
          <cell r="D1418" t="str">
            <v>B-144-A</v>
          </cell>
          <cell r="E1418" t="str">
            <v>Opal</v>
          </cell>
          <cell r="F1418" t="str">
            <v>O-199</v>
          </cell>
          <cell r="G1418" t="str">
            <v>O-199A</v>
          </cell>
          <cell r="H1418" t="str">
            <v>A</v>
          </cell>
          <cell r="I1418" t="str">
            <v>Retained</v>
          </cell>
          <cell r="J1418" t="str">
            <v>SW</v>
          </cell>
          <cell r="K1418" t="str">
            <v>Frozen</v>
          </cell>
          <cell r="L1418" t="str">
            <v>Released</v>
          </cell>
          <cell r="M1418">
            <v>14</v>
          </cell>
          <cell r="N1418">
            <v>7.2</v>
          </cell>
          <cell r="O1418">
            <v>100.8</v>
          </cell>
        </row>
        <row r="1419">
          <cell r="C1419" t="str">
            <v>B-144</v>
          </cell>
          <cell r="D1419" t="str">
            <v>B-144-B</v>
          </cell>
          <cell r="F1419" t="str">
            <v>O-199</v>
          </cell>
          <cell r="G1419" t="str">
            <v>O-199B</v>
          </cell>
          <cell r="H1419" t="str">
            <v>B</v>
          </cell>
          <cell r="J1419" t="str">
            <v>SW</v>
          </cell>
        </row>
        <row r="1420">
          <cell r="C1420" t="str">
            <v>B-144</v>
          </cell>
          <cell r="D1420" t="str">
            <v>B-144-C</v>
          </cell>
          <cell r="F1420" t="str">
            <v>O-199</v>
          </cell>
          <cell r="G1420" t="str">
            <v>O-199C</v>
          </cell>
          <cell r="H1420" t="str">
            <v>C</v>
          </cell>
          <cell r="J1420" t="str">
            <v>SW</v>
          </cell>
        </row>
        <row r="1421">
          <cell r="C1421" t="str">
            <v>B-144</v>
          </cell>
          <cell r="D1421" t="str">
            <v>B-144-D</v>
          </cell>
          <cell r="F1421" t="str">
            <v>O-199</v>
          </cell>
          <cell r="G1421" t="str">
            <v>O-199D</v>
          </cell>
          <cell r="H1421" t="str">
            <v>D</v>
          </cell>
          <cell r="J1421" t="str">
            <v>SW</v>
          </cell>
        </row>
        <row r="1422">
          <cell r="B1422" t="str">
            <v>B</v>
          </cell>
          <cell r="C1422" t="str">
            <v>B-145</v>
          </cell>
          <cell r="D1422" t="str">
            <v>B-145-A</v>
          </cell>
          <cell r="E1422" t="str">
            <v>Opal</v>
          </cell>
          <cell r="F1422" t="str">
            <v>O-200</v>
          </cell>
          <cell r="G1422" t="str">
            <v>O-200A</v>
          </cell>
          <cell r="H1422" t="str">
            <v>A</v>
          </cell>
          <cell r="I1422" t="str">
            <v>Retained</v>
          </cell>
          <cell r="J1422" t="str">
            <v>SW</v>
          </cell>
          <cell r="K1422" t="str">
            <v>Frozen</v>
          </cell>
          <cell r="L1422" t="str">
            <v>Released</v>
          </cell>
          <cell r="M1422">
            <v>14</v>
          </cell>
          <cell r="N1422">
            <v>7.2</v>
          </cell>
          <cell r="O1422">
            <v>100.8</v>
          </cell>
        </row>
        <row r="1423">
          <cell r="C1423" t="str">
            <v>B-145</v>
          </cell>
          <cell r="D1423" t="str">
            <v>B-145-B</v>
          </cell>
          <cell r="F1423" t="str">
            <v>O-200</v>
          </cell>
          <cell r="G1423" t="str">
            <v>O-200B</v>
          </cell>
          <cell r="H1423" t="str">
            <v>B</v>
          </cell>
          <cell r="J1423" t="str">
            <v>SW</v>
          </cell>
        </row>
        <row r="1424">
          <cell r="C1424" t="str">
            <v>B-145</v>
          </cell>
          <cell r="D1424" t="str">
            <v>B-145-C</v>
          </cell>
          <cell r="F1424" t="str">
            <v>O-200</v>
          </cell>
          <cell r="G1424" t="str">
            <v>O-200C</v>
          </cell>
          <cell r="H1424" t="str">
            <v>C</v>
          </cell>
          <cell r="J1424" t="str">
            <v>SW</v>
          </cell>
        </row>
        <row r="1425">
          <cell r="C1425" t="str">
            <v>B-145</v>
          </cell>
          <cell r="D1425" t="str">
            <v>B-145-D</v>
          </cell>
          <cell r="F1425" t="str">
            <v>O-200</v>
          </cell>
          <cell r="G1425" t="str">
            <v>O-200D</v>
          </cell>
          <cell r="H1425" t="str">
            <v>D</v>
          </cell>
          <cell r="J1425" t="str">
            <v>SW</v>
          </cell>
        </row>
        <row r="1426">
          <cell r="B1426" t="str">
            <v>B</v>
          </cell>
          <cell r="C1426" t="str">
            <v>B-146</v>
          </cell>
          <cell r="D1426" t="str">
            <v>B-146-A</v>
          </cell>
          <cell r="E1426" t="str">
            <v>Opal</v>
          </cell>
          <cell r="F1426" t="str">
            <v>O-201</v>
          </cell>
          <cell r="G1426" t="str">
            <v>O-201A</v>
          </cell>
          <cell r="H1426" t="str">
            <v>A</v>
          </cell>
          <cell r="I1426" t="str">
            <v>Retained</v>
          </cell>
          <cell r="J1426" t="str">
            <v>SW</v>
          </cell>
          <cell r="K1426" t="str">
            <v>Frozen</v>
          </cell>
          <cell r="L1426" t="str">
            <v>Released</v>
          </cell>
          <cell r="M1426">
            <v>14</v>
          </cell>
          <cell r="N1426">
            <v>7.2</v>
          </cell>
          <cell r="O1426">
            <v>100.8</v>
          </cell>
        </row>
        <row r="1427">
          <cell r="C1427" t="str">
            <v>B-146</v>
          </cell>
          <cell r="D1427" t="str">
            <v>B-146-B</v>
          </cell>
          <cell r="F1427" t="str">
            <v>O-201</v>
          </cell>
          <cell r="G1427" t="str">
            <v>O-201B</v>
          </cell>
          <cell r="H1427" t="str">
            <v>B</v>
          </cell>
          <cell r="J1427" t="str">
            <v>SW</v>
          </cell>
        </row>
        <row r="1428">
          <cell r="C1428" t="str">
            <v>B-146</v>
          </cell>
          <cell r="D1428" t="str">
            <v>B-146-C</v>
          </cell>
          <cell r="F1428" t="str">
            <v>O-201</v>
          </cell>
          <cell r="G1428" t="str">
            <v>O-201C</v>
          </cell>
          <cell r="H1428" t="str">
            <v>C</v>
          </cell>
          <cell r="J1428" t="str">
            <v>SW</v>
          </cell>
        </row>
        <row r="1429">
          <cell r="C1429" t="str">
            <v>B-146</v>
          </cell>
          <cell r="D1429" t="str">
            <v>B-146-D</v>
          </cell>
          <cell r="F1429" t="str">
            <v>O-201</v>
          </cell>
          <cell r="G1429" t="str">
            <v>O-201D</v>
          </cell>
          <cell r="H1429" t="str">
            <v>D</v>
          </cell>
          <cell r="J1429" t="str">
            <v>SW</v>
          </cell>
        </row>
        <row r="1430">
          <cell r="B1430" t="str">
            <v>B</v>
          </cell>
          <cell r="C1430" t="str">
            <v>B-147</v>
          </cell>
          <cell r="D1430" t="str">
            <v>B-147-A</v>
          </cell>
          <cell r="E1430" t="str">
            <v>Opal</v>
          </cell>
          <cell r="F1430" t="str">
            <v>O-202</v>
          </cell>
          <cell r="G1430" t="str">
            <v>O-202A</v>
          </cell>
          <cell r="H1430" t="str">
            <v>A</v>
          </cell>
          <cell r="I1430" t="str">
            <v>Retained</v>
          </cell>
          <cell r="J1430" t="str">
            <v>SW</v>
          </cell>
          <cell r="K1430" t="str">
            <v>Frozen</v>
          </cell>
          <cell r="L1430" t="str">
            <v>Released</v>
          </cell>
          <cell r="M1430">
            <v>14</v>
          </cell>
          <cell r="N1430">
            <v>7.2</v>
          </cell>
          <cell r="O1430">
            <v>100.8</v>
          </cell>
        </row>
        <row r="1431">
          <cell r="C1431" t="str">
            <v>B-147</v>
          </cell>
          <cell r="D1431" t="str">
            <v>B-147-B</v>
          </cell>
          <cell r="F1431" t="str">
            <v>O-202</v>
          </cell>
          <cell r="G1431" t="str">
            <v>O-202B</v>
          </cell>
          <cell r="H1431" t="str">
            <v>B</v>
          </cell>
          <cell r="J1431" t="str">
            <v>SW</v>
          </cell>
        </row>
        <row r="1432">
          <cell r="C1432" t="str">
            <v>B-147</v>
          </cell>
          <cell r="D1432" t="str">
            <v>B-147-C</v>
          </cell>
          <cell r="F1432" t="str">
            <v>O-202</v>
          </cell>
          <cell r="G1432" t="str">
            <v>O-202C</v>
          </cell>
          <cell r="H1432" t="str">
            <v>C</v>
          </cell>
          <cell r="J1432" t="str">
            <v>SW</v>
          </cell>
        </row>
        <row r="1433">
          <cell r="C1433" t="str">
            <v>B-147</v>
          </cell>
          <cell r="D1433" t="str">
            <v>B-147-D</v>
          </cell>
          <cell r="F1433" t="str">
            <v>O-202</v>
          </cell>
          <cell r="G1433" t="str">
            <v>O-202D</v>
          </cell>
          <cell r="H1433" t="str">
            <v>D</v>
          </cell>
          <cell r="J1433" t="str">
            <v>SW</v>
          </cell>
        </row>
        <row r="1434">
          <cell r="B1434" t="str">
            <v>B</v>
          </cell>
          <cell r="C1434" t="str">
            <v>B-148</v>
          </cell>
          <cell r="D1434" t="str">
            <v>B-148-A</v>
          </cell>
          <cell r="E1434" t="str">
            <v>Opal</v>
          </cell>
          <cell r="F1434" t="str">
            <v>O-203</v>
          </cell>
          <cell r="G1434" t="str">
            <v>O-203A</v>
          </cell>
          <cell r="H1434" t="str">
            <v>A</v>
          </cell>
          <cell r="I1434" t="str">
            <v>Retained</v>
          </cell>
          <cell r="J1434" t="str">
            <v>SW</v>
          </cell>
          <cell r="K1434" t="str">
            <v>Frozen</v>
          </cell>
          <cell r="L1434" t="str">
            <v>Released</v>
          </cell>
          <cell r="M1434">
            <v>14</v>
          </cell>
          <cell r="N1434">
            <v>7.2</v>
          </cell>
          <cell r="O1434">
            <v>100.8</v>
          </cell>
        </row>
        <row r="1435">
          <cell r="C1435" t="str">
            <v>B-148</v>
          </cell>
          <cell r="D1435" t="str">
            <v>B-148-B</v>
          </cell>
          <cell r="F1435" t="str">
            <v>O-203</v>
          </cell>
          <cell r="G1435" t="str">
            <v>O-203B</v>
          </cell>
          <cell r="H1435" t="str">
            <v>B</v>
          </cell>
          <cell r="J1435" t="str">
            <v>SW</v>
          </cell>
        </row>
        <row r="1436">
          <cell r="C1436" t="str">
            <v>B-148</v>
          </cell>
          <cell r="D1436" t="str">
            <v>B-148-C</v>
          </cell>
          <cell r="F1436" t="str">
            <v>O-203</v>
          </cell>
          <cell r="G1436" t="str">
            <v>O-203C</v>
          </cell>
          <cell r="H1436" t="str">
            <v>C</v>
          </cell>
          <cell r="J1436" t="str">
            <v>SW</v>
          </cell>
        </row>
        <row r="1437">
          <cell r="C1437" t="str">
            <v>B-148</v>
          </cell>
          <cell r="D1437" t="str">
            <v>B-148-D</v>
          </cell>
          <cell r="F1437" t="str">
            <v>O-203</v>
          </cell>
          <cell r="G1437" t="str">
            <v>O-203D</v>
          </cell>
          <cell r="H1437" t="str">
            <v>D</v>
          </cell>
          <cell r="J1437" t="str">
            <v>SW</v>
          </cell>
        </row>
        <row r="1438">
          <cell r="B1438" t="str">
            <v>B</v>
          </cell>
          <cell r="C1438" t="str">
            <v>B-149</v>
          </cell>
          <cell r="D1438" t="str">
            <v>B-149-A</v>
          </cell>
          <cell r="E1438" t="str">
            <v>Opal</v>
          </cell>
          <cell r="F1438" t="str">
            <v>O-204</v>
          </cell>
          <cell r="G1438" t="str">
            <v>O-204A</v>
          </cell>
          <cell r="H1438" t="str">
            <v>A</v>
          </cell>
          <cell r="I1438" t="str">
            <v>Retained</v>
          </cell>
          <cell r="J1438" t="str">
            <v>SW</v>
          </cell>
          <cell r="K1438" t="str">
            <v>Frozen</v>
          </cell>
          <cell r="L1438" t="str">
            <v>Released</v>
          </cell>
          <cell r="M1438">
            <v>14</v>
          </cell>
          <cell r="N1438">
            <v>7.2</v>
          </cell>
          <cell r="O1438">
            <v>100.8</v>
          </cell>
        </row>
        <row r="1439">
          <cell r="C1439" t="str">
            <v>B-149</v>
          </cell>
          <cell r="D1439" t="str">
            <v>B-149-B</v>
          </cell>
          <cell r="F1439" t="str">
            <v>O-204</v>
          </cell>
          <cell r="G1439" t="str">
            <v>O-204B</v>
          </cell>
          <cell r="H1439" t="str">
            <v>B</v>
          </cell>
          <cell r="J1439" t="str">
            <v>SW</v>
          </cell>
        </row>
        <row r="1440">
          <cell r="C1440" t="str">
            <v>B-149</v>
          </cell>
          <cell r="D1440" t="str">
            <v>B-149-C</v>
          </cell>
          <cell r="F1440" t="str">
            <v>O-204</v>
          </cell>
          <cell r="G1440" t="str">
            <v>O-204C</v>
          </cell>
          <cell r="H1440" t="str">
            <v>C</v>
          </cell>
          <cell r="J1440" t="str">
            <v>SW</v>
          </cell>
        </row>
        <row r="1441">
          <cell r="C1441" t="str">
            <v>B-149</v>
          </cell>
          <cell r="D1441" t="str">
            <v>B-149-D</v>
          </cell>
          <cell r="F1441" t="str">
            <v>O-204</v>
          </cell>
          <cell r="G1441" t="str">
            <v>O-204D</v>
          </cell>
          <cell r="H1441" t="str">
            <v>D</v>
          </cell>
          <cell r="J1441" t="str">
            <v>SW</v>
          </cell>
        </row>
        <row r="1442">
          <cell r="B1442" t="str">
            <v>B</v>
          </cell>
          <cell r="C1442" t="str">
            <v>B-150</v>
          </cell>
          <cell r="D1442" t="str">
            <v>B-150-A</v>
          </cell>
          <cell r="E1442" t="str">
            <v>Opal</v>
          </cell>
          <cell r="F1442" t="str">
            <v>O-205</v>
          </cell>
          <cell r="G1442" t="str">
            <v>O-205A</v>
          </cell>
          <cell r="H1442" t="str">
            <v>A</v>
          </cell>
          <cell r="I1442" t="str">
            <v>Retained</v>
          </cell>
          <cell r="J1442" t="str">
            <v>SW</v>
          </cell>
          <cell r="K1442" t="str">
            <v>Frozen</v>
          </cell>
          <cell r="L1442" t="str">
            <v>Released</v>
          </cell>
          <cell r="M1442">
            <v>14</v>
          </cell>
          <cell r="N1442">
            <v>7.2</v>
          </cell>
          <cell r="O1442">
            <v>100.8</v>
          </cell>
        </row>
        <row r="1443">
          <cell r="C1443" t="str">
            <v>B-150</v>
          </cell>
          <cell r="D1443" t="str">
            <v>B-150-B</v>
          </cell>
          <cell r="F1443" t="str">
            <v>O-205</v>
          </cell>
          <cell r="G1443" t="str">
            <v>O-205B</v>
          </cell>
          <cell r="H1443" t="str">
            <v>B</v>
          </cell>
          <cell r="J1443" t="str">
            <v>SW</v>
          </cell>
        </row>
        <row r="1444">
          <cell r="C1444" t="str">
            <v>B-150</v>
          </cell>
          <cell r="D1444" t="str">
            <v>B-150-C</v>
          </cell>
          <cell r="F1444" t="str">
            <v>O-205</v>
          </cell>
          <cell r="G1444" t="str">
            <v>O-205C</v>
          </cell>
          <cell r="H1444" t="str">
            <v>C</v>
          </cell>
          <cell r="J1444" t="str">
            <v>SW</v>
          </cell>
        </row>
        <row r="1445">
          <cell r="C1445" t="str">
            <v>B-150</v>
          </cell>
          <cell r="D1445" t="str">
            <v>B-150-D</v>
          </cell>
          <cell r="F1445" t="str">
            <v>O-205</v>
          </cell>
          <cell r="G1445" t="str">
            <v>O-205D</v>
          </cell>
          <cell r="H1445" t="str">
            <v>D</v>
          </cell>
          <cell r="J1445" t="str">
            <v>SW</v>
          </cell>
        </row>
        <row r="1446">
          <cell r="B1446" t="str">
            <v>B</v>
          </cell>
          <cell r="C1446" t="str">
            <v>B-151</v>
          </cell>
          <cell r="D1446" t="str">
            <v>B-151-A</v>
          </cell>
          <cell r="E1446" t="str">
            <v>Opal</v>
          </cell>
          <cell r="F1446" t="str">
            <v>O-206</v>
          </cell>
          <cell r="G1446" t="str">
            <v>O-206A</v>
          </cell>
          <cell r="H1446" t="str">
            <v>A</v>
          </cell>
          <cell r="I1446" t="str">
            <v>Retained</v>
          </cell>
          <cell r="J1446" t="str">
            <v>SW</v>
          </cell>
          <cell r="K1446" t="str">
            <v>Frozen</v>
          </cell>
          <cell r="L1446" t="str">
            <v>Released</v>
          </cell>
          <cell r="M1446">
            <v>14</v>
          </cell>
          <cell r="N1446">
            <v>7.2</v>
          </cell>
          <cell r="O1446">
            <v>100.8</v>
          </cell>
        </row>
        <row r="1447">
          <cell r="C1447" t="str">
            <v>B-151</v>
          </cell>
          <cell r="D1447" t="str">
            <v>B-151-B</v>
          </cell>
          <cell r="F1447" t="str">
            <v>O-206</v>
          </cell>
          <cell r="G1447" t="str">
            <v>O-206B</v>
          </cell>
          <cell r="H1447" t="str">
            <v>B</v>
          </cell>
          <cell r="J1447" t="str">
            <v>SW</v>
          </cell>
        </row>
        <row r="1448">
          <cell r="C1448" t="str">
            <v>B-151</v>
          </cell>
          <cell r="D1448" t="str">
            <v>B-151-C</v>
          </cell>
          <cell r="F1448" t="str">
            <v>O-206</v>
          </cell>
          <cell r="G1448" t="str">
            <v>O-206C</v>
          </cell>
          <cell r="H1448" t="str">
            <v>C</v>
          </cell>
          <cell r="J1448" t="str">
            <v>SW</v>
          </cell>
        </row>
        <row r="1449">
          <cell r="C1449" t="str">
            <v>B-151</v>
          </cell>
          <cell r="D1449" t="str">
            <v>B-151-D</v>
          </cell>
          <cell r="F1449" t="str">
            <v>O-206</v>
          </cell>
          <cell r="G1449" t="str">
            <v>O-206D</v>
          </cell>
          <cell r="H1449" t="str">
            <v>D</v>
          </cell>
          <cell r="J1449" t="str">
            <v>SW</v>
          </cell>
        </row>
        <row r="1450">
          <cell r="B1450" t="str">
            <v>B</v>
          </cell>
          <cell r="C1450" t="str">
            <v>B-152</v>
          </cell>
          <cell r="D1450" t="str">
            <v>B-152-A</v>
          </cell>
          <cell r="E1450" t="str">
            <v>Opal</v>
          </cell>
          <cell r="F1450" t="str">
            <v>O-207</v>
          </cell>
          <cell r="G1450" t="str">
            <v>O-207A</v>
          </cell>
          <cell r="H1450" t="str">
            <v>A</v>
          </cell>
          <cell r="I1450" t="str">
            <v>Retained</v>
          </cell>
          <cell r="J1450" t="str">
            <v>SW</v>
          </cell>
          <cell r="K1450" t="str">
            <v>Frozen</v>
          </cell>
          <cell r="L1450" t="str">
            <v>Released</v>
          </cell>
          <cell r="M1450">
            <v>14</v>
          </cell>
          <cell r="N1450">
            <v>7.2</v>
          </cell>
          <cell r="O1450">
            <v>100.8</v>
          </cell>
        </row>
        <row r="1451">
          <cell r="C1451" t="str">
            <v>B-152</v>
          </cell>
          <cell r="D1451" t="str">
            <v>B-152-B</v>
          </cell>
          <cell r="F1451" t="str">
            <v>O-207</v>
          </cell>
          <cell r="G1451" t="str">
            <v>O-207B</v>
          </cell>
          <cell r="H1451" t="str">
            <v>B</v>
          </cell>
          <cell r="J1451" t="str">
            <v>SW</v>
          </cell>
        </row>
        <row r="1452">
          <cell r="C1452" t="str">
            <v>B-152</v>
          </cell>
          <cell r="D1452" t="str">
            <v>B-152-C</v>
          </cell>
          <cell r="F1452" t="str">
            <v>O-207</v>
          </cell>
          <cell r="G1452" t="str">
            <v>O-207C</v>
          </cell>
          <cell r="H1452" t="str">
            <v>C</v>
          </cell>
          <cell r="J1452" t="str">
            <v>SW</v>
          </cell>
        </row>
        <row r="1453">
          <cell r="C1453" t="str">
            <v>B-152</v>
          </cell>
          <cell r="D1453" t="str">
            <v>B-152-D</v>
          </cell>
          <cell r="F1453" t="str">
            <v>O-207</v>
          </cell>
          <cell r="G1453" t="str">
            <v>O-207D</v>
          </cell>
          <cell r="H1453" t="str">
            <v>D</v>
          </cell>
          <cell r="J1453" t="str">
            <v>SW</v>
          </cell>
        </row>
        <row r="1454">
          <cell r="B1454" t="str">
            <v>B</v>
          </cell>
          <cell r="C1454" t="str">
            <v>B-153</v>
          </cell>
          <cell r="D1454" t="str">
            <v>B-153-A</v>
          </cell>
          <cell r="E1454" t="str">
            <v>Opal</v>
          </cell>
          <cell r="F1454" t="str">
            <v>O-208</v>
          </cell>
          <cell r="G1454" t="str">
            <v>O-208A</v>
          </cell>
          <cell r="H1454" t="str">
            <v>A</v>
          </cell>
          <cell r="I1454" t="str">
            <v>Retained</v>
          </cell>
          <cell r="J1454" t="str">
            <v>SW</v>
          </cell>
          <cell r="K1454" t="str">
            <v>Frozen</v>
          </cell>
          <cell r="L1454" t="str">
            <v>Released</v>
          </cell>
          <cell r="M1454">
            <v>14</v>
          </cell>
          <cell r="N1454">
            <v>7.2</v>
          </cell>
          <cell r="O1454">
            <v>100.8</v>
          </cell>
        </row>
        <row r="1455">
          <cell r="C1455" t="str">
            <v>B-153</v>
          </cell>
          <cell r="D1455" t="str">
            <v>B-153-B</v>
          </cell>
          <cell r="F1455" t="str">
            <v>O-208</v>
          </cell>
          <cell r="G1455" t="str">
            <v>O-208B</v>
          </cell>
          <cell r="H1455" t="str">
            <v>B</v>
          </cell>
          <cell r="J1455" t="str">
            <v>SW</v>
          </cell>
        </row>
        <row r="1456">
          <cell r="C1456" t="str">
            <v>B-153</v>
          </cell>
          <cell r="D1456" t="str">
            <v>B-153-C</v>
          </cell>
          <cell r="F1456" t="str">
            <v>O-208</v>
          </cell>
          <cell r="G1456" t="str">
            <v>O-208C</v>
          </cell>
          <cell r="H1456" t="str">
            <v>C</v>
          </cell>
          <cell r="J1456" t="str">
            <v>SW</v>
          </cell>
        </row>
        <row r="1457">
          <cell r="C1457" t="str">
            <v>B-153</v>
          </cell>
          <cell r="D1457" t="str">
            <v>B-153-D</v>
          </cell>
          <cell r="F1457" t="str">
            <v>O-208</v>
          </cell>
          <cell r="G1457" t="str">
            <v>O-208D</v>
          </cell>
          <cell r="H1457" t="str">
            <v>D</v>
          </cell>
          <cell r="J1457" t="str">
            <v>SW</v>
          </cell>
        </row>
        <row r="1458">
          <cell r="B1458" t="str">
            <v>B</v>
          </cell>
          <cell r="C1458" t="str">
            <v>B-154</v>
          </cell>
          <cell r="D1458" t="str">
            <v>B-154-A</v>
          </cell>
          <cell r="E1458" t="str">
            <v>Opal</v>
          </cell>
          <cell r="F1458" t="str">
            <v>O-209</v>
          </cell>
          <cell r="G1458" t="str">
            <v>O-209A</v>
          </cell>
          <cell r="H1458" t="str">
            <v>A</v>
          </cell>
          <cell r="I1458" t="str">
            <v>Retained</v>
          </cell>
          <cell r="J1458" t="str">
            <v>SW</v>
          </cell>
          <cell r="K1458" t="str">
            <v>Frozen</v>
          </cell>
          <cell r="L1458" t="str">
            <v>Released</v>
          </cell>
          <cell r="M1458">
            <v>14</v>
          </cell>
          <cell r="N1458">
            <v>7.2</v>
          </cell>
          <cell r="O1458">
            <v>100.8</v>
          </cell>
        </row>
        <row r="1459">
          <cell r="C1459" t="str">
            <v>B-154</v>
          </cell>
          <cell r="D1459" t="str">
            <v>B-154-B</v>
          </cell>
          <cell r="F1459" t="str">
            <v>O-209</v>
          </cell>
          <cell r="G1459" t="str">
            <v>O-209B</v>
          </cell>
          <cell r="H1459" t="str">
            <v>B</v>
          </cell>
          <cell r="J1459" t="str">
            <v>SW</v>
          </cell>
        </row>
        <row r="1460">
          <cell r="C1460" t="str">
            <v>B-154</v>
          </cell>
          <cell r="D1460" t="str">
            <v>B-154-C</v>
          </cell>
          <cell r="F1460" t="str">
            <v>O-209</v>
          </cell>
          <cell r="G1460" t="str">
            <v>O-209C</v>
          </cell>
          <cell r="H1460" t="str">
            <v>C</v>
          </cell>
          <cell r="J1460" t="str">
            <v>SW</v>
          </cell>
        </row>
        <row r="1461">
          <cell r="C1461" t="str">
            <v>B-154</v>
          </cell>
          <cell r="D1461" t="str">
            <v>B-154-D</v>
          </cell>
          <cell r="F1461" t="str">
            <v>O-209</v>
          </cell>
          <cell r="G1461" t="str">
            <v>O-209D</v>
          </cell>
          <cell r="H1461" t="str">
            <v>D</v>
          </cell>
          <cell r="J1461" t="str">
            <v>SW</v>
          </cell>
        </row>
        <row r="1462">
          <cell r="B1462" t="str">
            <v>B</v>
          </cell>
          <cell r="C1462" t="str">
            <v>B-155</v>
          </cell>
          <cell r="D1462" t="str">
            <v>B-155-A</v>
          </cell>
          <cell r="E1462" t="str">
            <v>Opal</v>
          </cell>
          <cell r="F1462" t="str">
            <v>O-210</v>
          </cell>
          <cell r="G1462" t="str">
            <v>O-210A</v>
          </cell>
          <cell r="H1462" t="str">
            <v>A</v>
          </cell>
          <cell r="I1462" t="str">
            <v>Retained</v>
          </cell>
          <cell r="J1462" t="str">
            <v>SW</v>
          </cell>
          <cell r="K1462" t="str">
            <v>Frozen</v>
          </cell>
          <cell r="L1462" t="str">
            <v>Released</v>
          </cell>
          <cell r="M1462">
            <v>14</v>
          </cell>
          <cell r="N1462">
            <v>7.2</v>
          </cell>
          <cell r="O1462">
            <v>100.8</v>
          </cell>
        </row>
        <row r="1463">
          <cell r="C1463" t="str">
            <v>B-155</v>
          </cell>
          <cell r="D1463" t="str">
            <v>B-155-B</v>
          </cell>
          <cell r="F1463" t="str">
            <v>O-210</v>
          </cell>
          <cell r="G1463" t="str">
            <v>O-210B</v>
          </cell>
          <cell r="H1463" t="str">
            <v>B</v>
          </cell>
          <cell r="J1463" t="str">
            <v>SW</v>
          </cell>
        </row>
        <row r="1464">
          <cell r="C1464" t="str">
            <v>B-155</v>
          </cell>
          <cell r="D1464" t="str">
            <v>B-155-C</v>
          </cell>
          <cell r="F1464" t="str">
            <v>O-210</v>
          </cell>
          <cell r="G1464" t="str">
            <v>O-210C</v>
          </cell>
          <cell r="H1464" t="str">
            <v>C</v>
          </cell>
          <cell r="J1464" t="str">
            <v>SW</v>
          </cell>
        </row>
        <row r="1465">
          <cell r="C1465" t="str">
            <v>B-155</v>
          </cell>
          <cell r="D1465" t="str">
            <v>B-155-D</v>
          </cell>
          <cell r="F1465" t="str">
            <v>O-210</v>
          </cell>
          <cell r="G1465" t="str">
            <v>O-210D</v>
          </cell>
          <cell r="H1465" t="str">
            <v>D</v>
          </cell>
          <cell r="J1465" t="str">
            <v>SW</v>
          </cell>
        </row>
        <row r="1466">
          <cell r="B1466" t="str">
            <v>B</v>
          </cell>
          <cell r="C1466" t="str">
            <v>B-156</v>
          </cell>
          <cell r="D1466" t="str">
            <v>B-156-A</v>
          </cell>
          <cell r="E1466" t="str">
            <v>Opal</v>
          </cell>
          <cell r="F1466" t="str">
            <v>O-190</v>
          </cell>
          <cell r="G1466" t="str">
            <v>O-190A</v>
          </cell>
          <cell r="H1466" t="str">
            <v>A</v>
          </cell>
          <cell r="I1466" t="str">
            <v>Retained</v>
          </cell>
          <cell r="J1466" t="str">
            <v>SW</v>
          </cell>
          <cell r="K1466" t="str">
            <v>Released</v>
          </cell>
          <cell r="L1466" t="str">
            <v>Frozen</v>
          </cell>
          <cell r="M1466">
            <v>14</v>
          </cell>
          <cell r="N1466">
            <v>7.2</v>
          </cell>
          <cell r="O1466">
            <v>100.8</v>
          </cell>
        </row>
        <row r="1467">
          <cell r="C1467" t="str">
            <v>B-156</v>
          </cell>
          <cell r="D1467" t="str">
            <v>B-156-B</v>
          </cell>
          <cell r="F1467" t="str">
            <v>O-190</v>
          </cell>
          <cell r="G1467" t="str">
            <v>O-190B</v>
          </cell>
          <cell r="H1467" t="str">
            <v>B</v>
          </cell>
          <cell r="J1467" t="str">
            <v>SW</v>
          </cell>
        </row>
        <row r="1468">
          <cell r="C1468" t="str">
            <v>B-156</v>
          </cell>
          <cell r="D1468" t="str">
            <v>B-156-C</v>
          </cell>
          <cell r="F1468" t="str">
            <v>O-190</v>
          </cell>
          <cell r="G1468" t="str">
            <v>O-190C</v>
          </cell>
          <cell r="H1468" t="str">
            <v>C</v>
          </cell>
          <cell r="J1468" t="str">
            <v>SW</v>
          </cell>
        </row>
        <row r="1469">
          <cell r="C1469" t="str">
            <v>B-156</v>
          </cell>
          <cell r="D1469" t="str">
            <v>B-156-D</v>
          </cell>
          <cell r="F1469" t="str">
            <v>O-190</v>
          </cell>
          <cell r="G1469" t="str">
            <v>O-190D</v>
          </cell>
          <cell r="H1469" t="str">
            <v>D</v>
          </cell>
          <cell r="J1469" t="str">
            <v>SW</v>
          </cell>
        </row>
        <row r="1470">
          <cell r="B1470" t="str">
            <v>B</v>
          </cell>
          <cell r="C1470" t="str">
            <v>B-157</v>
          </cell>
          <cell r="D1470" t="str">
            <v>B-157-A</v>
          </cell>
          <cell r="E1470" t="str">
            <v>Opal</v>
          </cell>
          <cell r="F1470" t="str">
            <v>O-189</v>
          </cell>
          <cell r="G1470" t="str">
            <v>O-189A</v>
          </cell>
          <cell r="H1470" t="str">
            <v>A</v>
          </cell>
          <cell r="I1470" t="str">
            <v>Retained</v>
          </cell>
          <cell r="J1470" t="str">
            <v>SW</v>
          </cell>
          <cell r="K1470" t="str">
            <v>Released</v>
          </cell>
          <cell r="L1470" t="str">
            <v>Frozen</v>
          </cell>
          <cell r="M1470">
            <v>14</v>
          </cell>
          <cell r="N1470">
            <v>7.2</v>
          </cell>
          <cell r="O1470">
            <v>100.8</v>
          </cell>
        </row>
        <row r="1471">
          <cell r="C1471" t="str">
            <v>B-157</v>
          </cell>
          <cell r="D1471" t="str">
            <v>B-157-B</v>
          </cell>
          <cell r="F1471" t="str">
            <v>O-189</v>
          </cell>
          <cell r="G1471" t="str">
            <v>O-189B</v>
          </cell>
          <cell r="H1471" t="str">
            <v>B</v>
          </cell>
          <cell r="J1471" t="str">
            <v>SW</v>
          </cell>
        </row>
        <row r="1472">
          <cell r="C1472" t="str">
            <v>B-157</v>
          </cell>
          <cell r="D1472" t="str">
            <v>B-157-C</v>
          </cell>
          <cell r="F1472" t="str">
            <v>O-189</v>
          </cell>
          <cell r="G1472" t="str">
            <v>O-189C</v>
          </cell>
          <cell r="H1472" t="str">
            <v>C</v>
          </cell>
          <cell r="J1472" t="str">
            <v>SW</v>
          </cell>
        </row>
        <row r="1473">
          <cell r="C1473" t="str">
            <v>B-157</v>
          </cell>
          <cell r="D1473" t="str">
            <v>B-157-D</v>
          </cell>
          <cell r="F1473" t="str">
            <v>O-189</v>
          </cell>
          <cell r="G1473" t="str">
            <v>O-189D</v>
          </cell>
          <cell r="H1473" t="str">
            <v>D</v>
          </cell>
          <cell r="J1473" t="str">
            <v>SW</v>
          </cell>
        </row>
        <row r="1474">
          <cell r="B1474" t="str">
            <v>B</v>
          </cell>
          <cell r="C1474" t="str">
            <v>B-158</v>
          </cell>
          <cell r="D1474" t="str">
            <v>B-158-A</v>
          </cell>
          <cell r="E1474" t="str">
            <v>Opal</v>
          </cell>
          <cell r="F1474" t="str">
            <v>O-188</v>
          </cell>
          <cell r="G1474" t="str">
            <v>O-188A</v>
          </cell>
          <cell r="H1474" t="str">
            <v>A</v>
          </cell>
          <cell r="I1474" t="str">
            <v>Retained</v>
          </cell>
          <cell r="J1474" t="str">
            <v>SW</v>
          </cell>
          <cell r="K1474" t="str">
            <v>Released</v>
          </cell>
          <cell r="L1474" t="str">
            <v>Frozen</v>
          </cell>
          <cell r="M1474">
            <v>14</v>
          </cell>
          <cell r="N1474">
            <v>7.2</v>
          </cell>
          <cell r="O1474">
            <v>100.8</v>
          </cell>
        </row>
        <row r="1475">
          <cell r="C1475" t="str">
            <v>B-158</v>
          </cell>
          <cell r="D1475" t="str">
            <v>B-158-B</v>
          </cell>
          <cell r="F1475" t="str">
            <v>O-188</v>
          </cell>
          <cell r="G1475" t="str">
            <v>O-188B</v>
          </cell>
          <cell r="H1475" t="str">
            <v>B</v>
          </cell>
          <cell r="J1475" t="str">
            <v>SW</v>
          </cell>
        </row>
        <row r="1476">
          <cell r="C1476" t="str">
            <v>B-158</v>
          </cell>
          <cell r="D1476" t="str">
            <v>B-158-C</v>
          </cell>
          <cell r="F1476" t="str">
            <v>O-188</v>
          </cell>
          <cell r="G1476" t="str">
            <v>O-188C</v>
          </cell>
          <cell r="H1476" t="str">
            <v>C</v>
          </cell>
          <cell r="J1476" t="str">
            <v>SW</v>
          </cell>
        </row>
        <row r="1477">
          <cell r="C1477" t="str">
            <v>B-158</v>
          </cell>
          <cell r="D1477" t="str">
            <v>B-158-D</v>
          </cell>
          <cell r="F1477" t="str">
            <v>O-188</v>
          </cell>
          <cell r="G1477" t="str">
            <v>O-188D</v>
          </cell>
          <cell r="H1477" t="str">
            <v>D</v>
          </cell>
          <cell r="J1477" t="str">
            <v>SW</v>
          </cell>
        </row>
        <row r="1478">
          <cell r="B1478" t="str">
            <v>B</v>
          </cell>
          <cell r="C1478" t="str">
            <v>B-159</v>
          </cell>
          <cell r="D1478" t="str">
            <v>B-159-A</v>
          </cell>
          <cell r="E1478" t="str">
            <v>Opal</v>
          </cell>
          <cell r="F1478" t="str">
            <v>O-187</v>
          </cell>
          <cell r="G1478" t="str">
            <v>O-187A</v>
          </cell>
          <cell r="H1478" t="str">
            <v>A</v>
          </cell>
          <cell r="I1478" t="str">
            <v>Retained</v>
          </cell>
          <cell r="J1478" t="str">
            <v>SW</v>
          </cell>
          <cell r="K1478" t="str">
            <v>Released</v>
          </cell>
          <cell r="L1478" t="str">
            <v>Frozen</v>
          </cell>
          <cell r="M1478">
            <v>14</v>
          </cell>
          <cell r="N1478">
            <v>7.2</v>
          </cell>
          <cell r="O1478">
            <v>100.8</v>
          </cell>
        </row>
        <row r="1479">
          <cell r="C1479" t="str">
            <v>B-159</v>
          </cell>
          <cell r="D1479" t="str">
            <v>B-159-B</v>
          </cell>
          <cell r="F1479" t="str">
            <v>O-187</v>
          </cell>
          <cell r="G1479" t="str">
            <v>O-187B</v>
          </cell>
          <cell r="H1479" t="str">
            <v>B</v>
          </cell>
          <cell r="J1479" t="str">
            <v>SW</v>
          </cell>
        </row>
        <row r="1480">
          <cell r="C1480" t="str">
            <v>B-159</v>
          </cell>
          <cell r="D1480" t="str">
            <v>B-159-C</v>
          </cell>
          <cell r="F1480" t="str">
            <v>O-187</v>
          </cell>
          <cell r="G1480" t="str">
            <v>O-187C</v>
          </cell>
          <cell r="H1480" t="str">
            <v>C</v>
          </cell>
          <cell r="J1480" t="str">
            <v>SW</v>
          </cell>
        </row>
        <row r="1481">
          <cell r="C1481" t="str">
            <v>B-159</v>
          </cell>
          <cell r="D1481" t="str">
            <v>B-159-D</v>
          </cell>
          <cell r="F1481" t="str">
            <v>O-187</v>
          </cell>
          <cell r="G1481" t="str">
            <v>O-187D</v>
          </cell>
          <cell r="H1481" t="str">
            <v>D</v>
          </cell>
          <cell r="J1481" t="str">
            <v>SW</v>
          </cell>
        </row>
        <row r="1482">
          <cell r="B1482" t="str">
            <v>B</v>
          </cell>
          <cell r="C1482" t="str">
            <v>B-160</v>
          </cell>
          <cell r="D1482" t="str">
            <v>B-160-A</v>
          </cell>
          <cell r="E1482" t="str">
            <v>Opal</v>
          </cell>
          <cell r="F1482" t="str">
            <v>O-186</v>
          </cell>
          <cell r="G1482" t="str">
            <v>O-186A</v>
          </cell>
          <cell r="H1482" t="str">
            <v>A</v>
          </cell>
          <cell r="I1482" t="str">
            <v>Retained</v>
          </cell>
          <cell r="J1482" t="str">
            <v>SW</v>
          </cell>
          <cell r="K1482" t="str">
            <v>Released</v>
          </cell>
          <cell r="L1482" t="str">
            <v>Frozen</v>
          </cell>
          <cell r="M1482">
            <v>14</v>
          </cell>
          <cell r="N1482">
            <v>7.2</v>
          </cell>
          <cell r="O1482">
            <v>100.8</v>
          </cell>
        </row>
        <row r="1483">
          <cell r="C1483" t="str">
            <v>B-160</v>
          </cell>
          <cell r="D1483" t="str">
            <v>B-160-B</v>
          </cell>
          <cell r="F1483" t="str">
            <v>O-186</v>
          </cell>
          <cell r="G1483" t="str">
            <v>O-186B</v>
          </cell>
          <cell r="H1483" t="str">
            <v>B</v>
          </cell>
          <cell r="J1483" t="str">
            <v>SW</v>
          </cell>
        </row>
        <row r="1484">
          <cell r="C1484" t="str">
            <v>B-160</v>
          </cell>
          <cell r="D1484" t="str">
            <v>B-160-C</v>
          </cell>
          <cell r="F1484" t="str">
            <v>O-186</v>
          </cell>
          <cell r="G1484" t="str">
            <v>O-186C</v>
          </cell>
          <cell r="H1484" t="str">
            <v>C</v>
          </cell>
          <cell r="J1484" t="str">
            <v>SW</v>
          </cell>
        </row>
        <row r="1485">
          <cell r="C1485" t="str">
            <v>B-160</v>
          </cell>
          <cell r="D1485" t="str">
            <v>B-160-D</v>
          </cell>
          <cell r="F1485" t="str">
            <v>O-186</v>
          </cell>
          <cell r="G1485" t="str">
            <v>O-186D</v>
          </cell>
          <cell r="H1485" t="str">
            <v>D</v>
          </cell>
          <cell r="J1485" t="str">
            <v>SW</v>
          </cell>
        </row>
        <row r="1486">
          <cell r="B1486" t="str">
            <v>B</v>
          </cell>
          <cell r="C1486" t="str">
            <v>B-161</v>
          </cell>
          <cell r="D1486" t="str">
            <v>B-161-A</v>
          </cell>
          <cell r="E1486" t="str">
            <v>Opal</v>
          </cell>
          <cell r="F1486" t="str">
            <v>O-185</v>
          </cell>
          <cell r="G1486" t="str">
            <v>O-185A</v>
          </cell>
          <cell r="H1486" t="str">
            <v>A</v>
          </cell>
          <cell r="I1486" t="str">
            <v>Retained</v>
          </cell>
          <cell r="J1486" t="str">
            <v>SW</v>
          </cell>
          <cell r="K1486" t="str">
            <v>Released</v>
          </cell>
          <cell r="L1486" t="str">
            <v>Frozen</v>
          </cell>
          <cell r="M1486">
            <v>14</v>
          </cell>
          <cell r="N1486">
            <v>7.2</v>
          </cell>
          <cell r="O1486">
            <v>100.8</v>
          </cell>
        </row>
        <row r="1487">
          <cell r="C1487" t="str">
            <v>B-161</v>
          </cell>
          <cell r="D1487" t="str">
            <v>B-161-B</v>
          </cell>
          <cell r="F1487" t="str">
            <v>O-185</v>
          </cell>
          <cell r="G1487" t="str">
            <v>O-185B</v>
          </cell>
          <cell r="H1487" t="str">
            <v>B</v>
          </cell>
          <cell r="J1487" t="str">
            <v>SW</v>
          </cell>
        </row>
        <row r="1488">
          <cell r="C1488" t="str">
            <v>B-161</v>
          </cell>
          <cell r="D1488" t="str">
            <v>B-161-C</v>
          </cell>
          <cell r="F1488" t="str">
            <v>O-185</v>
          </cell>
          <cell r="G1488" t="str">
            <v>O-185C</v>
          </cell>
          <cell r="H1488" t="str">
            <v>C</v>
          </cell>
          <cell r="J1488" t="str">
            <v>SW</v>
          </cell>
        </row>
        <row r="1489">
          <cell r="C1489" t="str">
            <v>B-161</v>
          </cell>
          <cell r="D1489" t="str">
            <v>B-161-D</v>
          </cell>
          <cell r="F1489" t="str">
            <v>O-185</v>
          </cell>
          <cell r="G1489" t="str">
            <v>O-185D</v>
          </cell>
          <cell r="H1489" t="str">
            <v>D</v>
          </cell>
          <cell r="J1489" t="str">
            <v>SW</v>
          </cell>
        </row>
        <row r="1490">
          <cell r="B1490" t="str">
            <v>B</v>
          </cell>
          <cell r="C1490" t="str">
            <v>B-162</v>
          </cell>
          <cell r="D1490" t="str">
            <v>B-162-A</v>
          </cell>
          <cell r="E1490" t="str">
            <v>Opal</v>
          </cell>
          <cell r="F1490" t="str">
            <v>O-184</v>
          </cell>
          <cell r="G1490" t="str">
            <v>O-184A</v>
          </cell>
          <cell r="H1490" t="str">
            <v>A</v>
          </cell>
          <cell r="I1490" t="str">
            <v>Retained</v>
          </cell>
          <cell r="J1490" t="str">
            <v>SW</v>
          </cell>
          <cell r="K1490" t="str">
            <v>Released</v>
          </cell>
          <cell r="L1490" t="str">
            <v>Frozen</v>
          </cell>
          <cell r="M1490">
            <v>14</v>
          </cell>
          <cell r="N1490">
            <v>7.2</v>
          </cell>
          <cell r="O1490">
            <v>100.8</v>
          </cell>
        </row>
        <row r="1491">
          <cell r="C1491" t="str">
            <v>B-162</v>
          </cell>
          <cell r="D1491" t="str">
            <v>B-162-B</v>
          </cell>
          <cell r="F1491" t="str">
            <v>O-184</v>
          </cell>
          <cell r="G1491" t="str">
            <v>O-184B</v>
          </cell>
          <cell r="H1491" t="str">
            <v>B</v>
          </cell>
          <cell r="J1491" t="str">
            <v>SW</v>
          </cell>
        </row>
        <row r="1492">
          <cell r="C1492" t="str">
            <v>B-162</v>
          </cell>
          <cell r="D1492" t="str">
            <v>B-162-C</v>
          </cell>
          <cell r="F1492" t="str">
            <v>O-184</v>
          </cell>
          <cell r="G1492" t="str">
            <v>O-184C</v>
          </cell>
          <cell r="H1492" t="str">
            <v>C</v>
          </cell>
          <cell r="J1492" t="str">
            <v>SW</v>
          </cell>
        </row>
        <row r="1493">
          <cell r="C1493" t="str">
            <v>B-162</v>
          </cell>
          <cell r="D1493" t="str">
            <v>B-162-D</v>
          </cell>
          <cell r="F1493" t="str">
            <v>O-184</v>
          </cell>
          <cell r="G1493" t="str">
            <v>O-184D</v>
          </cell>
          <cell r="H1493" t="str">
            <v>D</v>
          </cell>
          <cell r="J1493" t="str">
            <v>SW</v>
          </cell>
        </row>
        <row r="1494">
          <cell r="B1494" t="str">
            <v>B</v>
          </cell>
          <cell r="C1494" t="str">
            <v>B-163</v>
          </cell>
          <cell r="D1494" t="str">
            <v>B-163-A</v>
          </cell>
          <cell r="E1494" t="str">
            <v>Opal</v>
          </cell>
          <cell r="F1494" t="str">
            <v>O-183</v>
          </cell>
          <cell r="G1494" t="str">
            <v>O-183A</v>
          </cell>
          <cell r="H1494" t="str">
            <v>A</v>
          </cell>
          <cell r="I1494" t="str">
            <v>Retained</v>
          </cell>
          <cell r="J1494" t="str">
            <v>SW</v>
          </cell>
          <cell r="K1494" t="str">
            <v>Released</v>
          </cell>
          <cell r="L1494" t="str">
            <v>Frozen</v>
          </cell>
          <cell r="M1494">
            <v>14</v>
          </cell>
          <cell r="N1494">
            <v>7.2</v>
          </cell>
          <cell r="O1494">
            <v>100.8</v>
          </cell>
        </row>
        <row r="1495">
          <cell r="C1495" t="str">
            <v>B-163</v>
          </cell>
          <cell r="D1495" t="str">
            <v>B-163-B</v>
          </cell>
          <cell r="F1495" t="str">
            <v>O-183</v>
          </cell>
          <cell r="G1495" t="str">
            <v>O-183B</v>
          </cell>
          <cell r="H1495" t="str">
            <v>B</v>
          </cell>
          <cell r="J1495" t="str">
            <v>SW</v>
          </cell>
        </row>
        <row r="1496">
          <cell r="C1496" t="str">
            <v>B-163</v>
          </cell>
          <cell r="D1496" t="str">
            <v>B-163-C</v>
          </cell>
          <cell r="F1496" t="str">
            <v>O-183</v>
          </cell>
          <cell r="G1496" t="str">
            <v>O-183C</v>
          </cell>
          <cell r="H1496" t="str">
            <v>C</v>
          </cell>
          <cell r="J1496" t="str">
            <v>SW</v>
          </cell>
        </row>
        <row r="1497">
          <cell r="C1497" t="str">
            <v>B-163</v>
          </cell>
          <cell r="D1497" t="str">
            <v>B-163-D</v>
          </cell>
          <cell r="F1497" t="str">
            <v>O-183</v>
          </cell>
          <cell r="G1497" t="str">
            <v>O-183D</v>
          </cell>
          <cell r="H1497" t="str">
            <v>D</v>
          </cell>
          <cell r="J1497" t="str">
            <v>SW</v>
          </cell>
        </row>
        <row r="1498">
          <cell r="B1498" t="str">
            <v>B</v>
          </cell>
          <cell r="C1498" t="str">
            <v>B-164</v>
          </cell>
          <cell r="D1498" t="str">
            <v>B-164-A</v>
          </cell>
          <cell r="E1498" t="str">
            <v>Opal</v>
          </cell>
          <cell r="F1498" t="str">
            <v>O-182</v>
          </cell>
          <cell r="G1498" t="str">
            <v>O-182A</v>
          </cell>
          <cell r="H1498" t="str">
            <v>A</v>
          </cell>
          <cell r="I1498" t="str">
            <v>Retained</v>
          </cell>
          <cell r="J1498" t="str">
            <v>SW</v>
          </cell>
          <cell r="K1498" t="str">
            <v>Released</v>
          </cell>
          <cell r="L1498" t="str">
            <v>Frozen</v>
          </cell>
          <cell r="M1498">
            <v>14</v>
          </cell>
          <cell r="N1498">
            <v>7.2</v>
          </cell>
          <cell r="O1498">
            <v>100.8</v>
          </cell>
        </row>
        <row r="1499">
          <cell r="C1499" t="str">
            <v>B-164</v>
          </cell>
          <cell r="D1499" t="str">
            <v>B-164-B</v>
          </cell>
          <cell r="F1499" t="str">
            <v>O-182</v>
          </cell>
          <cell r="G1499" t="str">
            <v>O-182B</v>
          </cell>
          <cell r="H1499" t="str">
            <v>B</v>
          </cell>
          <cell r="J1499" t="str">
            <v>SW</v>
          </cell>
        </row>
        <row r="1500">
          <cell r="C1500" t="str">
            <v>B-164</v>
          </cell>
          <cell r="D1500" t="str">
            <v>B-164-C</v>
          </cell>
          <cell r="F1500" t="str">
            <v>O-182</v>
          </cell>
          <cell r="G1500" t="str">
            <v>O-182C</v>
          </cell>
          <cell r="H1500" t="str">
            <v>C</v>
          </cell>
          <cell r="J1500" t="str">
            <v>SW</v>
          </cell>
        </row>
        <row r="1501">
          <cell r="C1501" t="str">
            <v>B-164</v>
          </cell>
          <cell r="D1501" t="str">
            <v>B-164-D</v>
          </cell>
          <cell r="F1501" t="str">
            <v>O-182</v>
          </cell>
          <cell r="G1501" t="str">
            <v>O-182D</v>
          </cell>
          <cell r="H1501" t="str">
            <v>D</v>
          </cell>
          <cell r="J1501" t="str">
            <v>SW</v>
          </cell>
        </row>
        <row r="1502">
          <cell r="B1502" t="str">
            <v>B</v>
          </cell>
          <cell r="C1502" t="str">
            <v>B-165</v>
          </cell>
          <cell r="D1502" t="str">
            <v>B-165-A</v>
          </cell>
          <cell r="E1502" t="str">
            <v>Opal</v>
          </cell>
          <cell r="F1502" t="str">
            <v>O-181</v>
          </cell>
          <cell r="G1502" t="str">
            <v>O-181A</v>
          </cell>
          <cell r="H1502" t="str">
            <v>A</v>
          </cell>
          <cell r="I1502" t="str">
            <v>Retained</v>
          </cell>
          <cell r="J1502" t="str">
            <v>SW</v>
          </cell>
          <cell r="K1502" t="str">
            <v>Released</v>
          </cell>
          <cell r="L1502" t="str">
            <v>Frozen</v>
          </cell>
          <cell r="M1502">
            <v>14</v>
          </cell>
          <cell r="N1502">
            <v>7.2</v>
          </cell>
          <cell r="O1502">
            <v>100.8</v>
          </cell>
        </row>
        <row r="1503">
          <cell r="C1503" t="str">
            <v>B-165</v>
          </cell>
          <cell r="D1503" t="str">
            <v>B-165-B</v>
          </cell>
          <cell r="F1503" t="str">
            <v>O-181</v>
          </cell>
          <cell r="G1503" t="str">
            <v>O-181B</v>
          </cell>
          <cell r="H1503" t="str">
            <v>B</v>
          </cell>
          <cell r="J1503" t="str">
            <v>SW</v>
          </cell>
        </row>
        <row r="1504">
          <cell r="C1504" t="str">
            <v>B-165</v>
          </cell>
          <cell r="D1504" t="str">
            <v>B-165-C</v>
          </cell>
          <cell r="F1504" t="str">
            <v>O-181</v>
          </cell>
          <cell r="G1504" t="str">
            <v>O-181C</v>
          </cell>
          <cell r="H1504" t="str">
            <v>C</v>
          </cell>
          <cell r="J1504" t="str">
            <v>SW</v>
          </cell>
        </row>
        <row r="1505">
          <cell r="C1505" t="str">
            <v>B-165</v>
          </cell>
          <cell r="D1505" t="str">
            <v>B-165-D</v>
          </cell>
          <cell r="F1505" t="str">
            <v>O-181</v>
          </cell>
          <cell r="G1505" t="str">
            <v>O-181D</v>
          </cell>
          <cell r="H1505" t="str">
            <v>D</v>
          </cell>
          <cell r="J1505" t="str">
            <v>SW</v>
          </cell>
        </row>
        <row r="1506">
          <cell r="B1506" t="str">
            <v>B</v>
          </cell>
          <cell r="C1506" t="str">
            <v>B-166</v>
          </cell>
          <cell r="D1506" t="str">
            <v>B-166-A</v>
          </cell>
          <cell r="E1506" t="str">
            <v>Opal</v>
          </cell>
          <cell r="F1506" t="str">
            <v>O-180</v>
          </cell>
          <cell r="G1506" t="str">
            <v>O-180A</v>
          </cell>
          <cell r="H1506" t="str">
            <v>A</v>
          </cell>
          <cell r="I1506" t="str">
            <v>Retained</v>
          </cell>
          <cell r="J1506" t="str">
            <v>SW</v>
          </cell>
          <cell r="K1506" t="str">
            <v>Released</v>
          </cell>
          <cell r="L1506" t="str">
            <v>Frozen</v>
          </cell>
          <cell r="M1506">
            <v>14</v>
          </cell>
          <cell r="N1506">
            <v>7.2</v>
          </cell>
          <cell r="O1506">
            <v>100.8</v>
          </cell>
        </row>
        <row r="1507">
          <cell r="C1507" t="str">
            <v>B-166</v>
          </cell>
          <cell r="D1507" t="str">
            <v>B-166-B</v>
          </cell>
          <cell r="F1507" t="str">
            <v>O-180</v>
          </cell>
          <cell r="G1507" t="str">
            <v>O-180B</v>
          </cell>
          <cell r="H1507" t="str">
            <v>B</v>
          </cell>
          <cell r="J1507" t="str">
            <v>SW</v>
          </cell>
        </row>
        <row r="1508">
          <cell r="C1508" t="str">
            <v>B-166</v>
          </cell>
          <cell r="D1508" t="str">
            <v>B-166-C</v>
          </cell>
          <cell r="F1508" t="str">
            <v>O-180</v>
          </cell>
          <cell r="G1508" t="str">
            <v>O-180C</v>
          </cell>
          <cell r="H1508" t="str">
            <v>C</v>
          </cell>
          <cell r="J1508" t="str">
            <v>SW</v>
          </cell>
        </row>
        <row r="1509">
          <cell r="C1509" t="str">
            <v>B-166</v>
          </cell>
          <cell r="D1509" t="str">
            <v>B-166-D</v>
          </cell>
          <cell r="F1509" t="str">
            <v>O-180</v>
          </cell>
          <cell r="G1509" t="str">
            <v>O-180D</v>
          </cell>
          <cell r="H1509" t="str">
            <v>D</v>
          </cell>
          <cell r="J1509" t="str">
            <v>SW</v>
          </cell>
        </row>
        <row r="1510">
          <cell r="B1510" t="str">
            <v>B</v>
          </cell>
          <cell r="C1510" t="str">
            <v>B-167</v>
          </cell>
          <cell r="D1510" t="str">
            <v>B-167-A</v>
          </cell>
          <cell r="E1510" t="str">
            <v>Opal</v>
          </cell>
          <cell r="F1510" t="str">
            <v>O-179</v>
          </cell>
          <cell r="G1510" t="str">
            <v>O-179A</v>
          </cell>
          <cell r="H1510" t="str">
            <v>A</v>
          </cell>
          <cell r="I1510" t="str">
            <v>Retained</v>
          </cell>
          <cell r="J1510" t="str">
            <v>SW</v>
          </cell>
          <cell r="K1510" t="str">
            <v>Released</v>
          </cell>
          <cell r="L1510" t="str">
            <v>Frozen</v>
          </cell>
          <cell r="M1510">
            <v>14</v>
          </cell>
          <cell r="N1510">
            <v>7.2</v>
          </cell>
          <cell r="O1510">
            <v>100.8</v>
          </cell>
        </row>
        <row r="1511">
          <cell r="C1511" t="str">
            <v>B-167</v>
          </cell>
          <cell r="D1511" t="str">
            <v>B-167-B</v>
          </cell>
          <cell r="F1511" t="str">
            <v>O-179</v>
          </cell>
          <cell r="G1511" t="str">
            <v>O-179B</v>
          </cell>
          <cell r="H1511" t="str">
            <v>B</v>
          </cell>
          <cell r="J1511" t="str">
            <v>SW</v>
          </cell>
        </row>
        <row r="1512">
          <cell r="C1512" t="str">
            <v>B-167</v>
          </cell>
          <cell r="D1512" t="str">
            <v>B-167-C</v>
          </cell>
          <cell r="F1512" t="str">
            <v>O-179</v>
          </cell>
          <cell r="G1512" t="str">
            <v>O-179C</v>
          </cell>
          <cell r="H1512" t="str">
            <v>C</v>
          </cell>
          <cell r="J1512" t="str">
            <v>SW</v>
          </cell>
        </row>
        <row r="1513">
          <cell r="C1513" t="str">
            <v>B-167</v>
          </cell>
          <cell r="D1513" t="str">
            <v>B-167-D</v>
          </cell>
          <cell r="F1513" t="str">
            <v>O-179</v>
          </cell>
          <cell r="G1513" t="str">
            <v>O-179D</v>
          </cell>
          <cell r="H1513" t="str">
            <v>D</v>
          </cell>
          <cell r="J1513" t="str">
            <v>SW</v>
          </cell>
        </row>
        <row r="1514">
          <cell r="B1514" t="str">
            <v>B</v>
          </cell>
          <cell r="C1514" t="str">
            <v>B-168</v>
          </cell>
          <cell r="D1514" t="str">
            <v>B-168-A</v>
          </cell>
          <cell r="E1514" t="str">
            <v>Opal</v>
          </cell>
          <cell r="F1514" t="str">
            <v>O-178</v>
          </cell>
          <cell r="G1514" t="str">
            <v>O-178A</v>
          </cell>
          <cell r="H1514" t="str">
            <v>A</v>
          </cell>
          <cell r="I1514" t="str">
            <v>Retained</v>
          </cell>
          <cell r="J1514" t="str">
            <v>SW</v>
          </cell>
          <cell r="K1514" t="str">
            <v>Released</v>
          </cell>
          <cell r="L1514" t="str">
            <v>Frozen</v>
          </cell>
          <cell r="M1514">
            <v>14</v>
          </cell>
          <cell r="N1514">
            <v>7.2</v>
          </cell>
          <cell r="O1514">
            <v>100.8</v>
          </cell>
        </row>
        <row r="1515">
          <cell r="C1515" t="str">
            <v>B-168</v>
          </cell>
          <cell r="D1515" t="str">
            <v>B-168-B</v>
          </cell>
          <cell r="F1515" t="str">
            <v>O-178</v>
          </cell>
          <cell r="G1515" t="str">
            <v>O-178B</v>
          </cell>
          <cell r="H1515" t="str">
            <v>B</v>
          </cell>
          <cell r="J1515" t="str">
            <v>SW</v>
          </cell>
        </row>
        <row r="1516">
          <cell r="C1516" t="str">
            <v>B-168</v>
          </cell>
          <cell r="D1516" t="str">
            <v>B-168-C</v>
          </cell>
          <cell r="F1516" t="str">
            <v>O-178</v>
          </cell>
          <cell r="G1516" t="str">
            <v>O-178C</v>
          </cell>
          <cell r="H1516" t="str">
            <v>C</v>
          </cell>
          <cell r="J1516" t="str">
            <v>SW</v>
          </cell>
        </row>
        <row r="1517">
          <cell r="C1517" t="str">
            <v>B-168</v>
          </cell>
          <cell r="D1517" t="str">
            <v>B-168-D</v>
          </cell>
          <cell r="F1517" t="str">
            <v>O-178</v>
          </cell>
          <cell r="G1517" t="str">
            <v>O-178D</v>
          </cell>
          <cell r="H1517" t="str">
            <v>D</v>
          </cell>
          <cell r="J1517" t="str">
            <v>SW</v>
          </cell>
        </row>
        <row r="1518">
          <cell r="B1518" t="str">
            <v>B</v>
          </cell>
          <cell r="C1518" t="str">
            <v>B-169</v>
          </cell>
          <cell r="D1518" t="str">
            <v>B-169-A</v>
          </cell>
          <cell r="E1518" t="str">
            <v>Opal</v>
          </cell>
          <cell r="F1518" t="str">
            <v>O-177</v>
          </cell>
          <cell r="G1518" t="str">
            <v>O-177A</v>
          </cell>
          <cell r="H1518" t="str">
            <v>A</v>
          </cell>
          <cell r="I1518" t="str">
            <v>Retained</v>
          </cell>
          <cell r="J1518" t="str">
            <v>SW</v>
          </cell>
          <cell r="K1518" t="str">
            <v>Released</v>
          </cell>
          <cell r="L1518" t="str">
            <v>Frozen</v>
          </cell>
          <cell r="M1518">
            <v>14</v>
          </cell>
          <cell r="N1518">
            <v>7.2</v>
          </cell>
          <cell r="O1518">
            <v>100.8</v>
          </cell>
        </row>
        <row r="1519">
          <cell r="C1519" t="str">
            <v>B-169</v>
          </cell>
          <cell r="D1519" t="str">
            <v>B-169-B</v>
          </cell>
          <cell r="F1519" t="str">
            <v>O-177</v>
          </cell>
          <cell r="G1519" t="str">
            <v>O-177B</v>
          </cell>
          <cell r="H1519" t="str">
            <v>B</v>
          </cell>
          <cell r="J1519" t="str">
            <v>SW</v>
          </cell>
        </row>
        <row r="1520">
          <cell r="C1520" t="str">
            <v>B-169</v>
          </cell>
          <cell r="D1520" t="str">
            <v>B-169-C</v>
          </cell>
          <cell r="F1520" t="str">
            <v>O-177</v>
          </cell>
          <cell r="G1520" t="str">
            <v>O-177C</v>
          </cell>
          <cell r="H1520" t="str">
            <v>C</v>
          </cell>
          <cell r="J1520" t="str">
            <v>SW</v>
          </cell>
        </row>
        <row r="1521">
          <cell r="C1521" t="str">
            <v>B-169</v>
          </cell>
          <cell r="D1521" t="str">
            <v>B-169-D</v>
          </cell>
          <cell r="F1521" t="str">
            <v>O-177</v>
          </cell>
          <cell r="G1521" t="str">
            <v>O-177D</v>
          </cell>
          <cell r="H1521" t="str">
            <v>D</v>
          </cell>
          <cell r="J1521" t="str">
            <v>SW</v>
          </cell>
        </row>
        <row r="1522">
          <cell r="B1522" t="str">
            <v>B</v>
          </cell>
          <cell r="C1522" t="str">
            <v>B-170</v>
          </cell>
          <cell r="D1522" t="str">
            <v>B-170-A</v>
          </cell>
          <cell r="E1522" t="str">
            <v>Opal</v>
          </cell>
          <cell r="F1522" t="str">
            <v>O-176</v>
          </cell>
          <cell r="G1522" t="str">
            <v>O-176A</v>
          </cell>
          <cell r="H1522" t="str">
            <v>A</v>
          </cell>
          <cell r="I1522" t="str">
            <v>Retained</v>
          </cell>
          <cell r="J1522" t="str">
            <v>SW</v>
          </cell>
          <cell r="K1522" t="str">
            <v>Released</v>
          </cell>
          <cell r="L1522" t="str">
            <v>Frozen</v>
          </cell>
          <cell r="M1522">
            <v>14</v>
          </cell>
          <cell r="N1522">
            <v>7.2</v>
          </cell>
          <cell r="O1522">
            <v>100.8</v>
          </cell>
        </row>
        <row r="1523">
          <cell r="C1523" t="str">
            <v>B-170</v>
          </cell>
          <cell r="D1523" t="str">
            <v>B-170-B</v>
          </cell>
          <cell r="F1523" t="str">
            <v>O-176</v>
          </cell>
          <cell r="G1523" t="str">
            <v>O-176B</v>
          </cell>
          <cell r="H1523" t="str">
            <v>B</v>
          </cell>
          <cell r="J1523" t="str">
            <v>SW</v>
          </cell>
        </row>
        <row r="1524">
          <cell r="C1524" t="str">
            <v>B-170</v>
          </cell>
          <cell r="D1524" t="str">
            <v>B-170-C</v>
          </cell>
          <cell r="F1524" t="str">
            <v>O-176</v>
          </cell>
          <cell r="G1524" t="str">
            <v>O-176C</v>
          </cell>
          <cell r="H1524" t="str">
            <v>C</v>
          </cell>
          <cell r="J1524" t="str">
            <v>SW</v>
          </cell>
        </row>
        <row r="1525">
          <cell r="C1525" t="str">
            <v>B-170</v>
          </cell>
          <cell r="D1525" t="str">
            <v>B-170-D</v>
          </cell>
          <cell r="F1525" t="str">
            <v>O-176</v>
          </cell>
          <cell r="G1525" t="str">
            <v>O-176D</v>
          </cell>
          <cell r="H1525" t="str">
            <v>D</v>
          </cell>
          <cell r="J1525" t="str">
            <v>SW</v>
          </cell>
        </row>
        <row r="1526">
          <cell r="B1526" t="str">
            <v>B</v>
          </cell>
          <cell r="C1526" t="str">
            <v>B-171</v>
          </cell>
          <cell r="D1526" t="str">
            <v>B-171-A</v>
          </cell>
          <cell r="E1526" t="str">
            <v>Opal</v>
          </cell>
          <cell r="F1526" t="str">
            <v>O-175</v>
          </cell>
          <cell r="G1526" t="str">
            <v>O-175A</v>
          </cell>
          <cell r="H1526" t="str">
            <v>A</v>
          </cell>
          <cell r="I1526" t="str">
            <v>Retained</v>
          </cell>
          <cell r="J1526" t="str">
            <v>SW</v>
          </cell>
          <cell r="K1526" t="str">
            <v>Released</v>
          </cell>
          <cell r="L1526" t="str">
            <v>Frozen</v>
          </cell>
          <cell r="M1526">
            <v>14</v>
          </cell>
          <cell r="N1526">
            <v>7.2</v>
          </cell>
          <cell r="O1526">
            <v>100.8</v>
          </cell>
        </row>
        <row r="1527">
          <cell r="C1527" t="str">
            <v>B-171</v>
          </cell>
          <cell r="D1527" t="str">
            <v>B-171-B</v>
          </cell>
          <cell r="F1527" t="str">
            <v>O-175</v>
          </cell>
          <cell r="G1527" t="str">
            <v>O-175B</v>
          </cell>
          <cell r="H1527" t="str">
            <v>B</v>
          </cell>
          <cell r="J1527" t="str">
            <v>SW</v>
          </cell>
        </row>
        <row r="1528">
          <cell r="C1528" t="str">
            <v>B-171</v>
          </cell>
          <cell r="D1528" t="str">
            <v>B-171-C</v>
          </cell>
          <cell r="F1528" t="str">
            <v>O-175</v>
          </cell>
          <cell r="G1528" t="str">
            <v>O-175C</v>
          </cell>
          <cell r="H1528" t="str">
            <v>C</v>
          </cell>
          <cell r="J1528" t="str">
            <v>SW</v>
          </cell>
        </row>
        <row r="1529">
          <cell r="C1529" t="str">
            <v>B-171</v>
          </cell>
          <cell r="D1529" t="str">
            <v>B-171-D</v>
          </cell>
          <cell r="F1529" t="str">
            <v>O-175</v>
          </cell>
          <cell r="G1529" t="str">
            <v>O-175D</v>
          </cell>
          <cell r="H1529" t="str">
            <v>D</v>
          </cell>
          <cell r="J1529" t="str">
            <v>SW</v>
          </cell>
        </row>
        <row r="1530">
          <cell r="B1530" t="str">
            <v>B</v>
          </cell>
          <cell r="C1530" t="str">
            <v>B-172</v>
          </cell>
          <cell r="D1530" t="str">
            <v>B-172-A</v>
          </cell>
          <cell r="E1530" t="str">
            <v>Opal</v>
          </cell>
          <cell r="F1530" t="str">
            <v>O-174</v>
          </cell>
          <cell r="G1530" t="str">
            <v>O-174A</v>
          </cell>
          <cell r="H1530" t="str">
            <v>A</v>
          </cell>
          <cell r="I1530" t="str">
            <v>Retained</v>
          </cell>
          <cell r="J1530" t="str">
            <v>SW</v>
          </cell>
          <cell r="K1530" t="str">
            <v>Released</v>
          </cell>
          <cell r="L1530" t="str">
            <v>Frozen</v>
          </cell>
          <cell r="M1530">
            <v>14</v>
          </cell>
          <cell r="N1530">
            <v>7.2</v>
          </cell>
          <cell r="O1530">
            <v>100.8</v>
          </cell>
        </row>
        <row r="1531">
          <cell r="C1531" t="str">
            <v>B-172</v>
          </cell>
          <cell r="D1531" t="str">
            <v>B-172-B</v>
          </cell>
          <cell r="F1531" t="str">
            <v>O-174</v>
          </cell>
          <cell r="G1531" t="str">
            <v>O-174B</v>
          </cell>
          <cell r="H1531" t="str">
            <v>B</v>
          </cell>
          <cell r="J1531" t="str">
            <v>SW</v>
          </cell>
        </row>
        <row r="1532">
          <cell r="C1532" t="str">
            <v>B-172</v>
          </cell>
          <cell r="D1532" t="str">
            <v>B-172-C</v>
          </cell>
          <cell r="F1532" t="str">
            <v>O-174</v>
          </cell>
          <cell r="G1532" t="str">
            <v>O-174C</v>
          </cell>
          <cell r="H1532" t="str">
            <v>C</v>
          </cell>
          <cell r="J1532" t="str">
            <v>SW</v>
          </cell>
        </row>
        <row r="1533">
          <cell r="C1533" t="str">
            <v>B-172</v>
          </cell>
          <cell r="D1533" t="str">
            <v>B-172-D</v>
          </cell>
          <cell r="F1533" t="str">
            <v>O-174</v>
          </cell>
          <cell r="G1533" t="str">
            <v>O-174D</v>
          </cell>
          <cell r="H1533" t="str">
            <v>D</v>
          </cell>
          <cell r="J1533" t="str">
            <v>SW</v>
          </cell>
        </row>
        <row r="1534">
          <cell r="B1534" t="str">
            <v>B</v>
          </cell>
          <cell r="C1534" t="str">
            <v>B-173</v>
          </cell>
          <cell r="D1534" t="str">
            <v>B-173-A</v>
          </cell>
          <cell r="E1534" t="str">
            <v>Opal</v>
          </cell>
          <cell r="F1534" t="str">
            <v>O-173</v>
          </cell>
          <cell r="G1534" t="str">
            <v>O-173A</v>
          </cell>
          <cell r="H1534" t="str">
            <v>A</v>
          </cell>
          <cell r="I1534" t="str">
            <v>Retained</v>
          </cell>
          <cell r="J1534" t="str">
            <v>SW</v>
          </cell>
          <cell r="K1534" t="str">
            <v>Released</v>
          </cell>
          <cell r="L1534" t="str">
            <v>Frozen</v>
          </cell>
          <cell r="M1534">
            <v>14</v>
          </cell>
          <cell r="N1534">
            <v>7.2</v>
          </cell>
          <cell r="O1534">
            <v>100.8</v>
          </cell>
        </row>
        <row r="1535">
          <cell r="C1535" t="str">
            <v>B-173</v>
          </cell>
          <cell r="D1535" t="str">
            <v>B-173-B</v>
          </cell>
          <cell r="F1535" t="str">
            <v>O-173</v>
          </cell>
          <cell r="G1535" t="str">
            <v>O-173B</v>
          </cell>
          <cell r="H1535" t="str">
            <v>B</v>
          </cell>
          <cell r="J1535" t="str">
            <v>SW</v>
          </cell>
        </row>
        <row r="1536">
          <cell r="C1536" t="str">
            <v>B-173</v>
          </cell>
          <cell r="D1536" t="str">
            <v>B-173-C</v>
          </cell>
          <cell r="F1536" t="str">
            <v>O-173</v>
          </cell>
          <cell r="G1536" t="str">
            <v>O-173C</v>
          </cell>
          <cell r="H1536" t="str">
            <v>C</v>
          </cell>
          <cell r="J1536" t="str">
            <v>SW</v>
          </cell>
        </row>
        <row r="1537">
          <cell r="C1537" t="str">
            <v>B-173</v>
          </cell>
          <cell r="D1537" t="str">
            <v>B-173-D</v>
          </cell>
          <cell r="F1537" t="str">
            <v>O-173</v>
          </cell>
          <cell r="G1537" t="str">
            <v>O-173D</v>
          </cell>
          <cell r="H1537" t="str">
            <v>D</v>
          </cell>
          <cell r="J1537" t="str">
            <v>SW</v>
          </cell>
        </row>
        <row r="1538">
          <cell r="B1538" t="str">
            <v>B</v>
          </cell>
          <cell r="C1538" t="str">
            <v>B-174</v>
          </cell>
          <cell r="D1538" t="str">
            <v>B-174-A</v>
          </cell>
          <cell r="E1538" t="str">
            <v>Opal</v>
          </cell>
          <cell r="F1538" t="str">
            <v>O-172</v>
          </cell>
          <cell r="G1538" t="str">
            <v>O-172A</v>
          </cell>
          <cell r="H1538" t="str">
            <v>A</v>
          </cell>
          <cell r="I1538" t="str">
            <v>Retained</v>
          </cell>
          <cell r="J1538" t="str">
            <v>SW</v>
          </cell>
          <cell r="K1538" t="str">
            <v>Released</v>
          </cell>
          <cell r="L1538" t="str">
            <v>Frozen</v>
          </cell>
          <cell r="M1538">
            <v>14</v>
          </cell>
          <cell r="N1538">
            <v>7.2</v>
          </cell>
          <cell r="O1538">
            <v>100.8</v>
          </cell>
        </row>
        <row r="1539">
          <cell r="C1539" t="str">
            <v>B-174</v>
          </cell>
          <cell r="D1539" t="str">
            <v>B-174-B</v>
          </cell>
          <cell r="F1539" t="str">
            <v>O-172</v>
          </cell>
          <cell r="G1539" t="str">
            <v>O-172B</v>
          </cell>
          <cell r="H1539" t="str">
            <v>B</v>
          </cell>
          <cell r="J1539" t="str">
            <v>SW</v>
          </cell>
        </row>
        <row r="1540">
          <cell r="C1540" t="str">
            <v>B-174</v>
          </cell>
          <cell r="D1540" t="str">
            <v>B-174-C</v>
          </cell>
          <cell r="F1540" t="str">
            <v>O-172</v>
          </cell>
          <cell r="G1540" t="str">
            <v>O-172C</v>
          </cell>
          <cell r="H1540" t="str">
            <v>C</v>
          </cell>
          <cell r="J1540" t="str">
            <v>SW</v>
          </cell>
        </row>
        <row r="1541">
          <cell r="C1541" t="str">
            <v>B-174</v>
          </cell>
          <cell r="D1541" t="str">
            <v>B-174-D</v>
          </cell>
          <cell r="F1541" t="str">
            <v>O-172</v>
          </cell>
          <cell r="G1541" t="str">
            <v>O-172D</v>
          </cell>
          <cell r="H1541" t="str">
            <v>D</v>
          </cell>
          <cell r="J1541" t="str">
            <v>SW</v>
          </cell>
        </row>
        <row r="1542">
          <cell r="B1542" t="str">
            <v>B</v>
          </cell>
          <cell r="C1542" t="str">
            <v>B-175</v>
          </cell>
          <cell r="D1542" t="str">
            <v>B-175-A</v>
          </cell>
          <cell r="E1542" t="str">
            <v>Opal</v>
          </cell>
          <cell r="F1542" t="str">
            <v>O-171</v>
          </cell>
          <cell r="G1542" t="str">
            <v>O-171A</v>
          </cell>
          <cell r="H1542" t="str">
            <v>A</v>
          </cell>
          <cell r="I1542" t="str">
            <v>Retained</v>
          </cell>
          <cell r="J1542" t="str">
            <v>SW</v>
          </cell>
          <cell r="K1542" t="str">
            <v>Released</v>
          </cell>
          <cell r="L1542" t="str">
            <v>Frozen</v>
          </cell>
          <cell r="M1542">
            <v>14</v>
          </cell>
          <cell r="N1542">
            <v>7.2</v>
          </cell>
          <cell r="O1542">
            <v>100.8</v>
          </cell>
        </row>
        <row r="1543">
          <cell r="C1543" t="str">
            <v>B-175</v>
          </cell>
          <cell r="D1543" t="str">
            <v>B-175-B</v>
          </cell>
          <cell r="F1543" t="str">
            <v>O-171</v>
          </cell>
          <cell r="G1543" t="str">
            <v>O-171B</v>
          </cell>
          <cell r="H1543" t="str">
            <v>B</v>
          </cell>
          <cell r="J1543" t="str">
            <v>SW</v>
          </cell>
        </row>
        <row r="1544">
          <cell r="C1544" t="str">
            <v>B-175</v>
          </cell>
          <cell r="D1544" t="str">
            <v>B-175-C</v>
          </cell>
          <cell r="F1544" t="str">
            <v>O-171</v>
          </cell>
          <cell r="G1544" t="str">
            <v>O-171C</v>
          </cell>
          <cell r="H1544" t="str">
            <v>C</v>
          </cell>
          <cell r="J1544" t="str">
            <v>SW</v>
          </cell>
        </row>
        <row r="1545">
          <cell r="C1545" t="str">
            <v>B-175</v>
          </cell>
          <cell r="D1545" t="str">
            <v>B-175-D</v>
          </cell>
          <cell r="F1545" t="str">
            <v>O-171</v>
          </cell>
          <cell r="G1545" t="str">
            <v>O-171D</v>
          </cell>
          <cell r="H1545" t="str">
            <v>D</v>
          </cell>
          <cell r="J1545" t="str">
            <v>SW</v>
          </cell>
        </row>
        <row r="1546">
          <cell r="B1546" t="str">
            <v>B</v>
          </cell>
          <cell r="C1546" t="str">
            <v>B-176</v>
          </cell>
          <cell r="D1546" t="str">
            <v>B-176-A</v>
          </cell>
          <cell r="E1546" t="str">
            <v>Opal</v>
          </cell>
          <cell r="F1546" t="str">
            <v>O-149</v>
          </cell>
          <cell r="G1546" t="str">
            <v>O-149A</v>
          </cell>
          <cell r="H1546" t="str">
            <v>A</v>
          </cell>
          <cell r="I1546" t="str">
            <v>Retained</v>
          </cell>
          <cell r="J1546" t="str">
            <v>SW</v>
          </cell>
          <cell r="K1546" t="str">
            <v>Released</v>
          </cell>
          <cell r="L1546" t="str">
            <v>Frozen</v>
          </cell>
          <cell r="M1546">
            <v>14</v>
          </cell>
          <cell r="N1546">
            <v>7.2</v>
          </cell>
          <cell r="O1546">
            <v>100.8</v>
          </cell>
        </row>
        <row r="1547">
          <cell r="C1547" t="str">
            <v>B-176</v>
          </cell>
          <cell r="D1547" t="str">
            <v>B-176-B</v>
          </cell>
          <cell r="F1547" t="str">
            <v>O-149</v>
          </cell>
          <cell r="G1547" t="str">
            <v>O-149B</v>
          </cell>
          <cell r="H1547" t="str">
            <v>B</v>
          </cell>
          <cell r="J1547" t="str">
            <v>SW</v>
          </cell>
        </row>
        <row r="1548">
          <cell r="C1548" t="str">
            <v>B-176</v>
          </cell>
          <cell r="D1548" t="str">
            <v>B-176-C</v>
          </cell>
          <cell r="F1548" t="str">
            <v>O-149</v>
          </cell>
          <cell r="G1548" t="str">
            <v>O-149C</v>
          </cell>
          <cell r="H1548" t="str">
            <v>C</v>
          </cell>
          <cell r="J1548" t="str">
            <v>SW</v>
          </cell>
        </row>
        <row r="1549">
          <cell r="C1549" t="str">
            <v>B-176</v>
          </cell>
          <cell r="D1549" t="str">
            <v>B-176-D</v>
          </cell>
          <cell r="F1549" t="str">
            <v>O-149</v>
          </cell>
          <cell r="G1549" t="str">
            <v>O-149D</v>
          </cell>
          <cell r="H1549" t="str">
            <v>D</v>
          </cell>
          <cell r="J1549" t="str">
            <v>SW</v>
          </cell>
        </row>
        <row r="1550">
          <cell r="B1550" t="str">
            <v>B</v>
          </cell>
          <cell r="C1550" t="str">
            <v>B-177</v>
          </cell>
          <cell r="D1550" t="str">
            <v>B-177-A</v>
          </cell>
          <cell r="E1550" t="str">
            <v>Opal</v>
          </cell>
          <cell r="F1550" t="str">
            <v>O-150</v>
          </cell>
          <cell r="G1550" t="str">
            <v>O-150A</v>
          </cell>
          <cell r="H1550" t="str">
            <v>A</v>
          </cell>
          <cell r="I1550" t="str">
            <v>Retained</v>
          </cell>
          <cell r="J1550" t="str">
            <v>SW</v>
          </cell>
          <cell r="K1550" t="str">
            <v>Released</v>
          </cell>
          <cell r="L1550" t="str">
            <v>Frozen</v>
          </cell>
          <cell r="M1550">
            <v>14</v>
          </cell>
          <cell r="N1550">
            <v>7.2</v>
          </cell>
          <cell r="O1550">
            <v>100.8</v>
          </cell>
        </row>
        <row r="1551">
          <cell r="C1551" t="str">
            <v>B-177</v>
          </cell>
          <cell r="D1551" t="str">
            <v>B-177-B</v>
          </cell>
          <cell r="F1551" t="str">
            <v>O-150</v>
          </cell>
          <cell r="G1551" t="str">
            <v>O-150B</v>
          </cell>
          <cell r="H1551" t="str">
            <v>B</v>
          </cell>
          <cell r="J1551" t="str">
            <v>SW</v>
          </cell>
        </row>
        <row r="1552">
          <cell r="C1552" t="str">
            <v>B-177</v>
          </cell>
          <cell r="D1552" t="str">
            <v>B-177-C</v>
          </cell>
          <cell r="F1552" t="str">
            <v>O-150</v>
          </cell>
          <cell r="G1552" t="str">
            <v>O-150C</v>
          </cell>
          <cell r="H1552" t="str">
            <v>C</v>
          </cell>
          <cell r="J1552" t="str">
            <v>SW</v>
          </cell>
        </row>
        <row r="1553">
          <cell r="C1553" t="str">
            <v>B-177</v>
          </cell>
          <cell r="D1553" t="str">
            <v>B-177-D</v>
          </cell>
          <cell r="F1553" t="str">
            <v>O-150</v>
          </cell>
          <cell r="G1553" t="str">
            <v>O-150D</v>
          </cell>
          <cell r="H1553" t="str">
            <v>D</v>
          </cell>
          <cell r="J1553" t="str">
            <v>SW</v>
          </cell>
        </row>
        <row r="1554">
          <cell r="B1554" t="str">
            <v>B</v>
          </cell>
          <cell r="C1554" t="str">
            <v>B-178</v>
          </cell>
          <cell r="D1554" t="str">
            <v>B-178-A</v>
          </cell>
          <cell r="E1554" t="str">
            <v>Opal</v>
          </cell>
          <cell r="F1554" t="str">
            <v>O-151</v>
          </cell>
          <cell r="G1554" t="str">
            <v>O-151A</v>
          </cell>
          <cell r="H1554" t="str">
            <v>A</v>
          </cell>
          <cell r="I1554" t="str">
            <v>Retained</v>
          </cell>
          <cell r="J1554" t="str">
            <v>SW</v>
          </cell>
          <cell r="K1554" t="str">
            <v>Released</v>
          </cell>
          <cell r="L1554" t="str">
            <v>Frozen</v>
          </cell>
          <cell r="M1554">
            <v>14</v>
          </cell>
          <cell r="N1554">
            <v>7.2</v>
          </cell>
          <cell r="O1554">
            <v>100.8</v>
          </cell>
        </row>
        <row r="1555">
          <cell r="C1555" t="str">
            <v>B-178</v>
          </cell>
          <cell r="D1555" t="str">
            <v>B-178-B</v>
          </cell>
          <cell r="F1555" t="str">
            <v>O-151</v>
          </cell>
          <cell r="G1555" t="str">
            <v>O-151B</v>
          </cell>
          <cell r="H1555" t="str">
            <v>B</v>
          </cell>
          <cell r="J1555" t="str">
            <v>SW</v>
          </cell>
        </row>
        <row r="1556">
          <cell r="C1556" t="str">
            <v>B-178</v>
          </cell>
          <cell r="D1556" t="str">
            <v>B-178-C</v>
          </cell>
          <cell r="F1556" t="str">
            <v>O-151</v>
          </cell>
          <cell r="G1556" t="str">
            <v>O-151C</v>
          </cell>
          <cell r="H1556" t="str">
            <v>C</v>
          </cell>
          <cell r="J1556" t="str">
            <v>SW</v>
          </cell>
        </row>
        <row r="1557">
          <cell r="C1557" t="str">
            <v>B-178</v>
          </cell>
          <cell r="D1557" t="str">
            <v>B-178-D</v>
          </cell>
          <cell r="F1557" t="str">
            <v>O-151</v>
          </cell>
          <cell r="G1557" t="str">
            <v>O-151D</v>
          </cell>
          <cell r="H1557" t="str">
            <v>D</v>
          </cell>
          <cell r="J1557" t="str">
            <v>SW</v>
          </cell>
        </row>
        <row r="1558">
          <cell r="B1558" t="str">
            <v>B</v>
          </cell>
          <cell r="C1558" t="str">
            <v>B-179</v>
          </cell>
          <cell r="D1558" t="str">
            <v>B-179-A</v>
          </cell>
          <cell r="E1558" t="str">
            <v>Opal</v>
          </cell>
          <cell r="F1558" t="str">
            <v>O-152</v>
          </cell>
          <cell r="G1558" t="str">
            <v>O-152A</v>
          </cell>
          <cell r="H1558" t="str">
            <v>A</v>
          </cell>
          <cell r="I1558" t="str">
            <v>Retained</v>
          </cell>
          <cell r="J1558" t="str">
            <v>SW</v>
          </cell>
          <cell r="K1558" t="str">
            <v>Released</v>
          </cell>
          <cell r="L1558" t="str">
            <v>Frozen</v>
          </cell>
          <cell r="M1558">
            <v>14</v>
          </cell>
          <cell r="N1558">
            <v>7.2</v>
          </cell>
          <cell r="O1558">
            <v>100.8</v>
          </cell>
        </row>
        <row r="1559">
          <cell r="C1559" t="str">
            <v>B-179</v>
          </cell>
          <cell r="D1559" t="str">
            <v>B-179-B</v>
          </cell>
          <cell r="F1559" t="str">
            <v>O-152</v>
          </cell>
          <cell r="G1559" t="str">
            <v>O-152B</v>
          </cell>
          <cell r="H1559" t="str">
            <v>B</v>
          </cell>
          <cell r="J1559" t="str">
            <v>SW</v>
          </cell>
        </row>
        <row r="1560">
          <cell r="C1560" t="str">
            <v>B-179</v>
          </cell>
          <cell r="D1560" t="str">
            <v>B-179-C</v>
          </cell>
          <cell r="F1560" t="str">
            <v>O-152</v>
          </cell>
          <cell r="G1560" t="str">
            <v>O-152C</v>
          </cell>
          <cell r="H1560" t="str">
            <v>C</v>
          </cell>
          <cell r="J1560" t="str">
            <v>SW</v>
          </cell>
        </row>
        <row r="1561">
          <cell r="C1561" t="str">
            <v>B-179</v>
          </cell>
          <cell r="D1561" t="str">
            <v>B-179-D</v>
          </cell>
          <cell r="F1561" t="str">
            <v>O-152</v>
          </cell>
          <cell r="G1561" t="str">
            <v>O-152D</v>
          </cell>
          <cell r="H1561" t="str">
            <v>D</v>
          </cell>
          <cell r="J1561" t="str">
            <v>SW</v>
          </cell>
        </row>
        <row r="1562">
          <cell r="B1562" t="str">
            <v>B</v>
          </cell>
          <cell r="C1562" t="str">
            <v>B-180</v>
          </cell>
          <cell r="D1562" t="str">
            <v>B-180-A</v>
          </cell>
          <cell r="E1562" t="str">
            <v>Opal</v>
          </cell>
          <cell r="F1562" t="str">
            <v>O-153</v>
          </cell>
          <cell r="G1562" t="str">
            <v>O-153A</v>
          </cell>
          <cell r="H1562" t="str">
            <v>A</v>
          </cell>
          <cell r="I1562" t="str">
            <v>Retained</v>
          </cell>
          <cell r="J1562" t="str">
            <v>SW</v>
          </cell>
          <cell r="K1562" t="str">
            <v>Released</v>
          </cell>
          <cell r="L1562" t="str">
            <v>Frozen</v>
          </cell>
          <cell r="M1562">
            <v>14</v>
          </cell>
          <cell r="N1562">
            <v>7.2</v>
          </cell>
          <cell r="O1562">
            <v>100.8</v>
          </cell>
        </row>
        <row r="1563">
          <cell r="C1563" t="str">
            <v>B-180</v>
          </cell>
          <cell r="D1563" t="str">
            <v>B-180-B</v>
          </cell>
          <cell r="F1563" t="str">
            <v>O-153</v>
          </cell>
          <cell r="G1563" t="str">
            <v>O-153B</v>
          </cell>
          <cell r="H1563" t="str">
            <v>B</v>
          </cell>
          <cell r="J1563" t="str">
            <v>SW</v>
          </cell>
        </row>
        <row r="1564">
          <cell r="C1564" t="str">
            <v>B-180</v>
          </cell>
          <cell r="D1564" t="str">
            <v>B-180-C</v>
          </cell>
          <cell r="F1564" t="str">
            <v>O-153</v>
          </cell>
          <cell r="G1564" t="str">
            <v>O-153C</v>
          </cell>
          <cell r="H1564" t="str">
            <v>C</v>
          </cell>
          <cell r="J1564" t="str">
            <v>SW</v>
          </cell>
        </row>
        <row r="1565">
          <cell r="C1565" t="str">
            <v>B-180</v>
          </cell>
          <cell r="D1565" t="str">
            <v>B-180-D</v>
          </cell>
          <cell r="F1565" t="str">
            <v>O-153</v>
          </cell>
          <cell r="G1565" t="str">
            <v>O-153D</v>
          </cell>
          <cell r="H1565" t="str">
            <v>D</v>
          </cell>
          <cell r="J1565" t="str">
            <v>SW</v>
          </cell>
        </row>
        <row r="1566">
          <cell r="B1566" t="str">
            <v>B</v>
          </cell>
          <cell r="C1566" t="str">
            <v>B-181</v>
          </cell>
          <cell r="D1566" t="str">
            <v>B-181-A</v>
          </cell>
          <cell r="E1566" t="str">
            <v>Opal</v>
          </cell>
          <cell r="F1566" t="str">
            <v>O-154</v>
          </cell>
          <cell r="G1566" t="str">
            <v>O-154A</v>
          </cell>
          <cell r="H1566" t="str">
            <v>A</v>
          </cell>
          <cell r="I1566" t="str">
            <v>Retained</v>
          </cell>
          <cell r="J1566" t="str">
            <v>SW</v>
          </cell>
          <cell r="K1566" t="str">
            <v>Released</v>
          </cell>
          <cell r="L1566" t="str">
            <v>Frozen</v>
          </cell>
          <cell r="M1566">
            <v>14</v>
          </cell>
          <cell r="N1566">
            <v>7.2</v>
          </cell>
          <cell r="O1566">
            <v>100.8</v>
          </cell>
        </row>
        <row r="1567">
          <cell r="C1567" t="str">
            <v>B-181</v>
          </cell>
          <cell r="D1567" t="str">
            <v>B-181-B</v>
          </cell>
          <cell r="F1567" t="str">
            <v>O-154</v>
          </cell>
          <cell r="G1567" t="str">
            <v>O-154B</v>
          </cell>
          <cell r="H1567" t="str">
            <v>B</v>
          </cell>
          <cell r="J1567" t="str">
            <v>SW</v>
          </cell>
        </row>
        <row r="1568">
          <cell r="C1568" t="str">
            <v>B-181</v>
          </cell>
          <cell r="D1568" t="str">
            <v>B-181-C</v>
          </cell>
          <cell r="F1568" t="str">
            <v>O-154</v>
          </cell>
          <cell r="G1568" t="str">
            <v>O-154C</v>
          </cell>
          <cell r="H1568" t="str">
            <v>C</v>
          </cell>
          <cell r="J1568" t="str">
            <v>SW</v>
          </cell>
        </row>
        <row r="1569">
          <cell r="C1569" t="str">
            <v>B-181</v>
          </cell>
          <cell r="D1569" t="str">
            <v>B-181-D</v>
          </cell>
          <cell r="F1569" t="str">
            <v>O-154</v>
          </cell>
          <cell r="G1569" t="str">
            <v>O-154D</v>
          </cell>
          <cell r="H1569" t="str">
            <v>D</v>
          </cell>
          <cell r="J1569" t="str">
            <v>SW</v>
          </cell>
        </row>
        <row r="1570">
          <cell r="B1570" t="str">
            <v>B</v>
          </cell>
          <cell r="C1570" t="str">
            <v>B-182</v>
          </cell>
          <cell r="D1570" t="str">
            <v>B-182-A</v>
          </cell>
          <cell r="E1570" t="str">
            <v>Opal</v>
          </cell>
          <cell r="F1570" t="str">
            <v>O-155</v>
          </cell>
          <cell r="G1570" t="str">
            <v>O-155A</v>
          </cell>
          <cell r="H1570" t="str">
            <v>A</v>
          </cell>
          <cell r="I1570" t="str">
            <v>Retained</v>
          </cell>
          <cell r="J1570" t="str">
            <v>SW</v>
          </cell>
          <cell r="K1570" t="str">
            <v>Released</v>
          </cell>
          <cell r="L1570" t="str">
            <v>Frozen</v>
          </cell>
          <cell r="M1570">
            <v>14</v>
          </cell>
          <cell r="N1570">
            <v>7.2</v>
          </cell>
          <cell r="O1570">
            <v>100.8</v>
          </cell>
        </row>
        <row r="1571">
          <cell r="C1571" t="str">
            <v>B-182</v>
          </cell>
          <cell r="D1571" t="str">
            <v>B-182-B</v>
          </cell>
          <cell r="F1571" t="str">
            <v>O-155</v>
          </cell>
          <cell r="G1571" t="str">
            <v>O-155B</v>
          </cell>
          <cell r="H1571" t="str">
            <v>B</v>
          </cell>
          <cell r="J1571" t="str">
            <v>SW</v>
          </cell>
        </row>
        <row r="1572">
          <cell r="C1572" t="str">
            <v>B-182</v>
          </cell>
          <cell r="D1572" t="str">
            <v>B-182-C</v>
          </cell>
          <cell r="F1572" t="str">
            <v>O-155</v>
          </cell>
          <cell r="G1572" t="str">
            <v>O-155C</v>
          </cell>
          <cell r="H1572" t="str">
            <v>C</v>
          </cell>
          <cell r="J1572" t="str">
            <v>SW</v>
          </cell>
        </row>
        <row r="1573">
          <cell r="C1573" t="str">
            <v>B-182</v>
          </cell>
          <cell r="D1573" t="str">
            <v>B-182-D</v>
          </cell>
          <cell r="F1573" t="str">
            <v>O-155</v>
          </cell>
          <cell r="G1573" t="str">
            <v>O-155D</v>
          </cell>
          <cell r="H1573" t="str">
            <v>D</v>
          </cell>
          <cell r="J1573" t="str">
            <v>SW</v>
          </cell>
        </row>
        <row r="1574">
          <cell r="B1574" t="str">
            <v>B</v>
          </cell>
          <cell r="C1574" t="str">
            <v>B-183</v>
          </cell>
          <cell r="D1574" t="str">
            <v>B-183-A</v>
          </cell>
          <cell r="E1574" t="str">
            <v>Opal</v>
          </cell>
          <cell r="F1574" t="str">
            <v>O-156</v>
          </cell>
          <cell r="G1574" t="str">
            <v>O-156A</v>
          </cell>
          <cell r="H1574" t="str">
            <v>A</v>
          </cell>
          <cell r="I1574" t="str">
            <v>Retained</v>
          </cell>
          <cell r="J1574" t="str">
            <v>SW</v>
          </cell>
          <cell r="K1574" t="str">
            <v>Released</v>
          </cell>
          <cell r="L1574" t="str">
            <v>Frozen</v>
          </cell>
          <cell r="M1574">
            <v>14</v>
          </cell>
          <cell r="N1574">
            <v>7.2</v>
          </cell>
          <cell r="O1574">
            <v>100.8</v>
          </cell>
        </row>
        <row r="1575">
          <cell r="C1575" t="str">
            <v>B-183</v>
          </cell>
          <cell r="D1575" t="str">
            <v>B-183-B</v>
          </cell>
          <cell r="F1575" t="str">
            <v>O-156</v>
          </cell>
          <cell r="G1575" t="str">
            <v>O-156B</v>
          </cell>
          <cell r="H1575" t="str">
            <v>B</v>
          </cell>
          <cell r="J1575" t="str">
            <v>SW</v>
          </cell>
        </row>
        <row r="1576">
          <cell r="C1576" t="str">
            <v>B-183</v>
          </cell>
          <cell r="D1576" t="str">
            <v>B-183-C</v>
          </cell>
          <cell r="F1576" t="str">
            <v>O-156</v>
          </cell>
          <cell r="G1576" t="str">
            <v>O-156C</v>
          </cell>
          <cell r="H1576" t="str">
            <v>C</v>
          </cell>
          <cell r="J1576" t="str">
            <v>SW</v>
          </cell>
        </row>
        <row r="1577">
          <cell r="C1577" t="str">
            <v>B-183</v>
          </cell>
          <cell r="D1577" t="str">
            <v>B-183-D</v>
          </cell>
          <cell r="F1577" t="str">
            <v>O-156</v>
          </cell>
          <cell r="G1577" t="str">
            <v>O-156D</v>
          </cell>
          <cell r="H1577" t="str">
            <v>D</v>
          </cell>
          <cell r="J1577" t="str">
            <v>SW</v>
          </cell>
        </row>
        <row r="1578">
          <cell r="B1578" t="str">
            <v>B</v>
          </cell>
          <cell r="C1578" t="str">
            <v>B-184</v>
          </cell>
          <cell r="D1578" t="str">
            <v>B-184-A</v>
          </cell>
          <cell r="E1578" t="str">
            <v>Opal</v>
          </cell>
          <cell r="F1578" t="str">
            <v>O-157</v>
          </cell>
          <cell r="G1578" t="str">
            <v>O-157A</v>
          </cell>
          <cell r="H1578" t="str">
            <v>A</v>
          </cell>
          <cell r="I1578" t="str">
            <v>Retained</v>
          </cell>
          <cell r="J1578" t="str">
            <v>SW</v>
          </cell>
          <cell r="K1578" t="str">
            <v>Released</v>
          </cell>
          <cell r="L1578" t="str">
            <v>Frozen</v>
          </cell>
          <cell r="M1578">
            <v>14</v>
          </cell>
          <cell r="N1578">
            <v>7.2</v>
          </cell>
          <cell r="O1578">
            <v>100.8</v>
          </cell>
        </row>
        <row r="1579">
          <cell r="C1579" t="str">
            <v>B-184</v>
          </cell>
          <cell r="D1579" t="str">
            <v>B-184-B</v>
          </cell>
          <cell r="F1579" t="str">
            <v>O-157</v>
          </cell>
          <cell r="G1579" t="str">
            <v>O-157B</v>
          </cell>
          <cell r="H1579" t="str">
            <v>B</v>
          </cell>
          <cell r="J1579" t="str">
            <v>SW</v>
          </cell>
        </row>
        <row r="1580">
          <cell r="C1580" t="str">
            <v>B-184</v>
          </cell>
          <cell r="D1580" t="str">
            <v>B-184-C</v>
          </cell>
          <cell r="F1580" t="str">
            <v>O-157</v>
          </cell>
          <cell r="G1580" t="str">
            <v>O-157C</v>
          </cell>
          <cell r="H1580" t="str">
            <v>C</v>
          </cell>
          <cell r="J1580" t="str">
            <v>SW</v>
          </cell>
        </row>
        <row r="1581">
          <cell r="C1581" t="str">
            <v>B-184</v>
          </cell>
          <cell r="D1581" t="str">
            <v>B-184-D</v>
          </cell>
          <cell r="F1581" t="str">
            <v>O-157</v>
          </cell>
          <cell r="G1581" t="str">
            <v>O-157D</v>
          </cell>
          <cell r="H1581" t="str">
            <v>D</v>
          </cell>
          <cell r="J1581" t="str">
            <v>SW</v>
          </cell>
        </row>
        <row r="1582">
          <cell r="B1582" t="str">
            <v>B</v>
          </cell>
          <cell r="C1582" t="str">
            <v>B-185</v>
          </cell>
          <cell r="D1582" t="str">
            <v>B-185-A</v>
          </cell>
          <cell r="E1582" t="str">
            <v>Opal</v>
          </cell>
          <cell r="F1582" t="str">
            <v>O-158</v>
          </cell>
          <cell r="G1582" t="str">
            <v>O-158A</v>
          </cell>
          <cell r="H1582" t="str">
            <v>A</v>
          </cell>
          <cell r="I1582" t="str">
            <v>Retained</v>
          </cell>
          <cell r="J1582" t="str">
            <v>SW</v>
          </cell>
          <cell r="K1582" t="str">
            <v>Released</v>
          </cell>
          <cell r="L1582" t="str">
            <v>Frozen</v>
          </cell>
          <cell r="M1582">
            <v>14</v>
          </cell>
          <cell r="N1582">
            <v>7.2</v>
          </cell>
          <cell r="O1582">
            <v>100.8</v>
          </cell>
        </row>
        <row r="1583">
          <cell r="C1583" t="str">
            <v>B-185</v>
          </cell>
          <cell r="D1583" t="str">
            <v>B-185-B</v>
          </cell>
          <cell r="F1583" t="str">
            <v>O-158</v>
          </cell>
          <cell r="G1583" t="str">
            <v>O-158B</v>
          </cell>
          <cell r="H1583" t="str">
            <v>B</v>
          </cell>
          <cell r="J1583" t="str">
            <v>SW</v>
          </cell>
        </row>
        <row r="1584">
          <cell r="C1584" t="str">
            <v>B-185</v>
          </cell>
          <cell r="D1584" t="str">
            <v>B-185-C</v>
          </cell>
          <cell r="F1584" t="str">
            <v>O-158</v>
          </cell>
          <cell r="G1584" t="str">
            <v>O-158C</v>
          </cell>
          <cell r="H1584" t="str">
            <v>C</v>
          </cell>
          <cell r="J1584" t="str">
            <v>SW</v>
          </cell>
        </row>
        <row r="1585">
          <cell r="C1585" t="str">
            <v>B-185</v>
          </cell>
          <cell r="D1585" t="str">
            <v>B-185-D</v>
          </cell>
          <cell r="F1585" t="str">
            <v>O-158</v>
          </cell>
          <cell r="G1585" t="str">
            <v>O-158D</v>
          </cell>
          <cell r="H1585" t="str">
            <v>D</v>
          </cell>
          <cell r="J1585" t="str">
            <v>SW</v>
          </cell>
        </row>
        <row r="1586">
          <cell r="B1586" t="str">
            <v>B</v>
          </cell>
          <cell r="C1586" t="str">
            <v>B-186</v>
          </cell>
          <cell r="D1586" t="str">
            <v>B-186-A</v>
          </cell>
          <cell r="E1586" t="str">
            <v>Opal</v>
          </cell>
          <cell r="F1586" t="str">
            <v>O-159</v>
          </cell>
          <cell r="G1586" t="str">
            <v>O-159A</v>
          </cell>
          <cell r="H1586" t="str">
            <v>A</v>
          </cell>
          <cell r="I1586" t="str">
            <v>Retained</v>
          </cell>
          <cell r="J1586" t="str">
            <v>SW</v>
          </cell>
          <cell r="K1586" t="str">
            <v>Released</v>
          </cell>
          <cell r="L1586" t="str">
            <v>Frozen</v>
          </cell>
          <cell r="M1586">
            <v>14</v>
          </cell>
          <cell r="N1586">
            <v>7.2</v>
          </cell>
          <cell r="O1586">
            <v>100.8</v>
          </cell>
        </row>
        <row r="1587">
          <cell r="C1587" t="str">
            <v>B-186</v>
          </cell>
          <cell r="D1587" t="str">
            <v>B-186-B</v>
          </cell>
          <cell r="F1587" t="str">
            <v>O-159</v>
          </cell>
          <cell r="G1587" t="str">
            <v>O-159B</v>
          </cell>
          <cell r="H1587" t="str">
            <v>B</v>
          </cell>
          <cell r="J1587" t="str">
            <v>SW</v>
          </cell>
        </row>
        <row r="1588">
          <cell r="C1588" t="str">
            <v>B-186</v>
          </cell>
          <cell r="D1588" t="str">
            <v>B-186-C</v>
          </cell>
          <cell r="F1588" t="str">
            <v>O-159</v>
          </cell>
          <cell r="G1588" t="str">
            <v>O-159C</v>
          </cell>
          <cell r="H1588" t="str">
            <v>C</v>
          </cell>
          <cell r="J1588" t="str">
            <v>SW</v>
          </cell>
        </row>
        <row r="1589">
          <cell r="C1589" t="str">
            <v>B-186</v>
          </cell>
          <cell r="D1589" t="str">
            <v>B-186-D</v>
          </cell>
          <cell r="F1589" t="str">
            <v>O-159</v>
          </cell>
          <cell r="G1589" t="str">
            <v>O-159D</v>
          </cell>
          <cell r="H1589" t="str">
            <v>D</v>
          </cell>
          <cell r="J1589" t="str">
            <v>SW</v>
          </cell>
        </row>
        <row r="1590">
          <cell r="B1590" t="str">
            <v>B</v>
          </cell>
          <cell r="C1590" t="str">
            <v>B-187</v>
          </cell>
          <cell r="D1590" t="str">
            <v>B-187-A</v>
          </cell>
          <cell r="E1590" t="str">
            <v>Opal</v>
          </cell>
          <cell r="F1590" t="str">
            <v>O-160</v>
          </cell>
          <cell r="G1590" t="str">
            <v>O-160A</v>
          </cell>
          <cell r="H1590" t="str">
            <v>A</v>
          </cell>
          <cell r="I1590" t="str">
            <v>Retained</v>
          </cell>
          <cell r="J1590" t="str">
            <v>SW</v>
          </cell>
          <cell r="K1590" t="str">
            <v>Released</v>
          </cell>
          <cell r="L1590" t="str">
            <v>Frozen</v>
          </cell>
          <cell r="M1590">
            <v>14</v>
          </cell>
          <cell r="N1590">
            <v>7.2</v>
          </cell>
          <cell r="O1590">
            <v>100.8</v>
          </cell>
        </row>
        <row r="1591">
          <cell r="C1591" t="str">
            <v>B-187</v>
          </cell>
          <cell r="D1591" t="str">
            <v>B-187-B</v>
          </cell>
          <cell r="F1591" t="str">
            <v>O-160</v>
          </cell>
          <cell r="G1591" t="str">
            <v>O-160B</v>
          </cell>
          <cell r="H1591" t="str">
            <v>B</v>
          </cell>
          <cell r="J1591" t="str">
            <v>SW</v>
          </cell>
        </row>
        <row r="1592">
          <cell r="C1592" t="str">
            <v>B-187</v>
          </cell>
          <cell r="D1592" t="str">
            <v>B-187-C</v>
          </cell>
          <cell r="F1592" t="str">
            <v>O-160</v>
          </cell>
          <cell r="G1592" t="str">
            <v>O-160C</v>
          </cell>
          <cell r="H1592" t="str">
            <v>C</v>
          </cell>
          <cell r="J1592" t="str">
            <v>SW</v>
          </cell>
        </row>
        <row r="1593">
          <cell r="C1593" t="str">
            <v>B-187</v>
          </cell>
          <cell r="D1593" t="str">
            <v>B-187-D</v>
          </cell>
          <cell r="F1593" t="str">
            <v>O-160</v>
          </cell>
          <cell r="G1593" t="str">
            <v>O-160D</v>
          </cell>
          <cell r="H1593" t="str">
            <v>D</v>
          </cell>
          <cell r="J1593" t="str">
            <v>SW</v>
          </cell>
        </row>
        <row r="1594">
          <cell r="B1594" t="str">
            <v>B</v>
          </cell>
          <cell r="C1594" t="str">
            <v>B-188</v>
          </cell>
          <cell r="D1594" t="str">
            <v>B-188-A</v>
          </cell>
          <cell r="E1594" t="str">
            <v>Opal</v>
          </cell>
          <cell r="F1594" t="str">
            <v>O-161</v>
          </cell>
          <cell r="G1594" t="str">
            <v>O-161A</v>
          </cell>
          <cell r="H1594" t="str">
            <v>A</v>
          </cell>
          <cell r="I1594" t="str">
            <v>Retained</v>
          </cell>
          <cell r="J1594" t="str">
            <v>SW</v>
          </cell>
          <cell r="K1594" t="str">
            <v>Released</v>
          </cell>
          <cell r="L1594" t="str">
            <v>Frozen</v>
          </cell>
          <cell r="M1594">
            <v>14</v>
          </cell>
          <cell r="N1594">
            <v>7.2</v>
          </cell>
          <cell r="O1594">
            <v>100.8</v>
          </cell>
        </row>
        <row r="1595">
          <cell r="C1595" t="str">
            <v>B-188</v>
          </cell>
          <cell r="D1595" t="str">
            <v>B-188-B</v>
          </cell>
          <cell r="F1595" t="str">
            <v>O-161</v>
          </cell>
          <cell r="G1595" t="str">
            <v>O-161B</v>
          </cell>
          <cell r="H1595" t="str">
            <v>B</v>
          </cell>
          <cell r="J1595" t="str">
            <v>SW</v>
          </cell>
        </row>
        <row r="1596">
          <cell r="C1596" t="str">
            <v>B-188</v>
          </cell>
          <cell r="D1596" t="str">
            <v>B-188-C</v>
          </cell>
          <cell r="F1596" t="str">
            <v>O-161</v>
          </cell>
          <cell r="G1596" t="str">
            <v>O-161C</v>
          </cell>
          <cell r="H1596" t="str">
            <v>C</v>
          </cell>
          <cell r="J1596" t="str">
            <v>SW</v>
          </cell>
        </row>
        <row r="1597">
          <cell r="C1597" t="str">
            <v>B-188</v>
          </cell>
          <cell r="D1597" t="str">
            <v>B-188-D</v>
          </cell>
          <cell r="F1597" t="str">
            <v>O-161</v>
          </cell>
          <cell r="G1597" t="str">
            <v>O-161D</v>
          </cell>
          <cell r="H1597" t="str">
            <v>D</v>
          </cell>
          <cell r="J1597" t="str">
            <v>SW</v>
          </cell>
        </row>
        <row r="1598">
          <cell r="B1598" t="str">
            <v>B</v>
          </cell>
          <cell r="C1598" t="str">
            <v>B-189</v>
          </cell>
          <cell r="D1598" t="str">
            <v>B-189-A</v>
          </cell>
          <cell r="E1598" t="str">
            <v>Opal</v>
          </cell>
          <cell r="F1598" t="str">
            <v>O-162</v>
          </cell>
          <cell r="G1598" t="str">
            <v>O-162A</v>
          </cell>
          <cell r="H1598" t="str">
            <v>A</v>
          </cell>
          <cell r="I1598" t="str">
            <v>Retained</v>
          </cell>
          <cell r="J1598" t="str">
            <v>SW</v>
          </cell>
          <cell r="K1598" t="str">
            <v>Released</v>
          </cell>
          <cell r="L1598" t="str">
            <v>Frozen</v>
          </cell>
          <cell r="M1598">
            <v>14</v>
          </cell>
          <cell r="N1598">
            <v>7.2</v>
          </cell>
          <cell r="O1598">
            <v>100.8</v>
          </cell>
        </row>
        <row r="1599">
          <cell r="C1599" t="str">
            <v>B-189</v>
          </cell>
          <cell r="D1599" t="str">
            <v>B-189-B</v>
          </cell>
          <cell r="F1599" t="str">
            <v>O-162</v>
          </cell>
          <cell r="G1599" t="str">
            <v>O-162B</v>
          </cell>
          <cell r="H1599" t="str">
            <v>B</v>
          </cell>
          <cell r="J1599" t="str">
            <v>SW</v>
          </cell>
        </row>
        <row r="1600">
          <cell r="C1600" t="str">
            <v>B-189</v>
          </cell>
          <cell r="D1600" t="str">
            <v>B-189-C</v>
          </cell>
          <cell r="F1600" t="str">
            <v>O-162</v>
          </cell>
          <cell r="G1600" t="str">
            <v>O-162C</v>
          </cell>
          <cell r="H1600" t="str">
            <v>C</v>
          </cell>
          <cell r="J1600" t="str">
            <v>SW</v>
          </cell>
        </row>
        <row r="1601">
          <cell r="C1601" t="str">
            <v>B-189</v>
          </cell>
          <cell r="D1601" t="str">
            <v>B-189-D</v>
          </cell>
          <cell r="F1601" t="str">
            <v>O-162</v>
          </cell>
          <cell r="G1601" t="str">
            <v>O-162D</v>
          </cell>
          <cell r="H1601" t="str">
            <v>D</v>
          </cell>
          <cell r="J1601" t="str">
            <v>SW</v>
          </cell>
        </row>
        <row r="1602">
          <cell r="B1602" t="str">
            <v>B</v>
          </cell>
          <cell r="C1602" t="str">
            <v>B-190</v>
          </cell>
          <cell r="D1602" t="str">
            <v>B-190-A</v>
          </cell>
          <cell r="E1602" t="str">
            <v>Opal</v>
          </cell>
          <cell r="F1602" t="str">
            <v>O-163</v>
          </cell>
          <cell r="G1602" t="str">
            <v>O-163A</v>
          </cell>
          <cell r="H1602" t="str">
            <v>A</v>
          </cell>
          <cell r="I1602" t="str">
            <v>Retained</v>
          </cell>
          <cell r="J1602" t="str">
            <v>SW</v>
          </cell>
          <cell r="K1602" t="str">
            <v>Released</v>
          </cell>
          <cell r="L1602" t="str">
            <v>Frozen</v>
          </cell>
          <cell r="M1602">
            <v>14</v>
          </cell>
          <cell r="N1602">
            <v>7.2</v>
          </cell>
          <cell r="O1602">
            <v>100.8</v>
          </cell>
        </row>
        <row r="1603">
          <cell r="C1603" t="str">
            <v>B-190</v>
          </cell>
          <cell r="D1603" t="str">
            <v>B-190-B</v>
          </cell>
          <cell r="F1603" t="str">
            <v>O-163</v>
          </cell>
          <cell r="G1603" t="str">
            <v>O-163B</v>
          </cell>
          <cell r="H1603" t="str">
            <v>B</v>
          </cell>
          <cell r="J1603" t="str">
            <v>SW</v>
          </cell>
        </row>
        <row r="1604">
          <cell r="C1604" t="str">
            <v>B-190</v>
          </cell>
          <cell r="D1604" t="str">
            <v>B-190-C</v>
          </cell>
          <cell r="F1604" t="str">
            <v>O-163</v>
          </cell>
          <cell r="G1604" t="str">
            <v>O-163C</v>
          </cell>
          <cell r="H1604" t="str">
            <v>C</v>
          </cell>
          <cell r="J1604" t="str">
            <v>SW</v>
          </cell>
        </row>
        <row r="1605">
          <cell r="C1605" t="str">
            <v>B-190</v>
          </cell>
          <cell r="D1605" t="str">
            <v>B-190-D</v>
          </cell>
          <cell r="F1605" t="str">
            <v>O-163</v>
          </cell>
          <cell r="G1605" t="str">
            <v>O-163D</v>
          </cell>
          <cell r="H1605" t="str">
            <v>D</v>
          </cell>
          <cell r="J1605" t="str">
            <v>SW</v>
          </cell>
        </row>
        <row r="1606">
          <cell r="B1606" t="str">
            <v>B</v>
          </cell>
          <cell r="C1606" t="str">
            <v>B-191</v>
          </cell>
          <cell r="D1606" t="str">
            <v>B-191-A</v>
          </cell>
          <cell r="E1606" t="str">
            <v>Opal</v>
          </cell>
          <cell r="F1606" t="str">
            <v>O-164</v>
          </cell>
          <cell r="G1606" t="str">
            <v>O-164A</v>
          </cell>
          <cell r="H1606" t="str">
            <v>A</v>
          </cell>
          <cell r="I1606" t="str">
            <v>Retained</v>
          </cell>
          <cell r="J1606" t="str">
            <v>SW</v>
          </cell>
          <cell r="K1606" t="str">
            <v>Released</v>
          </cell>
          <cell r="L1606" t="str">
            <v>Frozen</v>
          </cell>
          <cell r="M1606">
            <v>14</v>
          </cell>
          <cell r="N1606">
            <v>7.2</v>
          </cell>
          <cell r="O1606">
            <v>100.8</v>
          </cell>
        </row>
        <row r="1607">
          <cell r="C1607" t="str">
            <v>B-191</v>
          </cell>
          <cell r="D1607" t="str">
            <v>B-191-B</v>
          </cell>
          <cell r="F1607" t="str">
            <v>O-164</v>
          </cell>
          <cell r="G1607" t="str">
            <v>O-164B</v>
          </cell>
          <cell r="H1607" t="str">
            <v>B</v>
          </cell>
          <cell r="J1607" t="str">
            <v>SW</v>
          </cell>
        </row>
        <row r="1608">
          <cell r="C1608" t="str">
            <v>B-191</v>
          </cell>
          <cell r="D1608" t="str">
            <v>B-191-C</v>
          </cell>
          <cell r="F1608" t="str">
            <v>O-164</v>
          </cell>
          <cell r="G1608" t="str">
            <v>O-164C</v>
          </cell>
          <cell r="H1608" t="str">
            <v>C</v>
          </cell>
          <cell r="J1608" t="str">
            <v>SW</v>
          </cell>
        </row>
        <row r="1609">
          <cell r="C1609" t="str">
            <v>B-191</v>
          </cell>
          <cell r="D1609" t="str">
            <v>B-191-D</v>
          </cell>
          <cell r="F1609" t="str">
            <v>O-164</v>
          </cell>
          <cell r="G1609" t="str">
            <v>O-164D</v>
          </cell>
          <cell r="H1609" t="str">
            <v>D</v>
          </cell>
          <cell r="J1609" t="str">
            <v>SW</v>
          </cell>
        </row>
        <row r="1610">
          <cell r="B1610" t="str">
            <v>B</v>
          </cell>
          <cell r="C1610" t="str">
            <v>B-192</v>
          </cell>
          <cell r="D1610" t="str">
            <v>B-192-A</v>
          </cell>
          <cell r="E1610" t="str">
            <v>Opal</v>
          </cell>
          <cell r="F1610" t="str">
            <v>O-165</v>
          </cell>
          <cell r="G1610" t="str">
            <v>O-165A</v>
          </cell>
          <cell r="H1610" t="str">
            <v>A</v>
          </cell>
          <cell r="I1610" t="str">
            <v>Retained</v>
          </cell>
          <cell r="J1610" t="str">
            <v>SW</v>
          </cell>
          <cell r="K1610" t="str">
            <v>Released</v>
          </cell>
          <cell r="L1610" t="str">
            <v>Frozen</v>
          </cell>
          <cell r="M1610">
            <v>14</v>
          </cell>
          <cell r="N1610">
            <v>7.2</v>
          </cell>
          <cell r="O1610">
            <v>100.8</v>
          </cell>
        </row>
        <row r="1611">
          <cell r="C1611" t="str">
            <v>B-192</v>
          </cell>
          <cell r="D1611" t="str">
            <v>B-192-B</v>
          </cell>
          <cell r="F1611" t="str">
            <v>O-165</v>
          </cell>
          <cell r="G1611" t="str">
            <v>O-165B</v>
          </cell>
          <cell r="H1611" t="str">
            <v>B</v>
          </cell>
          <cell r="J1611" t="str">
            <v>SW</v>
          </cell>
        </row>
        <row r="1612">
          <cell r="C1612" t="str">
            <v>B-192</v>
          </cell>
          <cell r="D1612" t="str">
            <v>B-192-C</v>
          </cell>
          <cell r="F1612" t="str">
            <v>O-165</v>
          </cell>
          <cell r="G1612" t="str">
            <v>O-165C</v>
          </cell>
          <cell r="H1612" t="str">
            <v>C</v>
          </cell>
          <cell r="J1612" t="str">
            <v>SW</v>
          </cell>
        </row>
        <row r="1613">
          <cell r="C1613" t="str">
            <v>B-192</v>
          </cell>
          <cell r="D1613" t="str">
            <v>B-192-D</v>
          </cell>
          <cell r="F1613" t="str">
            <v>O-165</v>
          </cell>
          <cell r="G1613" t="str">
            <v>O-165D</v>
          </cell>
          <cell r="H1613" t="str">
            <v>D</v>
          </cell>
          <cell r="J1613" t="str">
            <v>SW</v>
          </cell>
        </row>
        <row r="1614">
          <cell r="B1614" t="str">
            <v>B</v>
          </cell>
          <cell r="C1614" t="str">
            <v>B-193</v>
          </cell>
          <cell r="D1614" t="str">
            <v>B-193-A</v>
          </cell>
          <cell r="E1614" t="str">
            <v>Opal</v>
          </cell>
          <cell r="F1614" t="str">
            <v>O-166</v>
          </cell>
          <cell r="G1614" t="str">
            <v>O-166A</v>
          </cell>
          <cell r="H1614" t="str">
            <v>A</v>
          </cell>
          <cell r="I1614" t="str">
            <v>Retained</v>
          </cell>
          <cell r="J1614" t="str">
            <v>SW</v>
          </cell>
          <cell r="K1614" t="str">
            <v>Released</v>
          </cell>
          <cell r="L1614" t="str">
            <v>Frozen</v>
          </cell>
          <cell r="M1614">
            <v>14</v>
          </cell>
          <cell r="N1614">
            <v>7.2</v>
          </cell>
          <cell r="O1614">
            <v>100.8</v>
          </cell>
        </row>
        <row r="1615">
          <cell r="C1615" t="str">
            <v>B-193</v>
          </cell>
          <cell r="D1615" t="str">
            <v>B-193-B</v>
          </cell>
          <cell r="F1615" t="str">
            <v>O-166</v>
          </cell>
          <cell r="G1615" t="str">
            <v>O-166B</v>
          </cell>
          <cell r="H1615" t="str">
            <v>B</v>
          </cell>
          <cell r="J1615" t="str">
            <v>SW</v>
          </cell>
        </row>
        <row r="1616">
          <cell r="C1616" t="str">
            <v>B-193</v>
          </cell>
          <cell r="D1616" t="str">
            <v>B-193-C</v>
          </cell>
          <cell r="F1616" t="str">
            <v>O-166</v>
          </cell>
          <cell r="G1616" t="str">
            <v>O-166C</v>
          </cell>
          <cell r="H1616" t="str">
            <v>C</v>
          </cell>
          <cell r="J1616" t="str">
            <v>SW</v>
          </cell>
        </row>
        <row r="1617">
          <cell r="C1617" t="str">
            <v>B-193</v>
          </cell>
          <cell r="D1617" t="str">
            <v>B-193-D</v>
          </cell>
          <cell r="F1617" t="str">
            <v>O-166</v>
          </cell>
          <cell r="G1617" t="str">
            <v>O-166D</v>
          </cell>
          <cell r="H1617" t="str">
            <v>D</v>
          </cell>
          <cell r="J1617" t="str">
            <v>SW</v>
          </cell>
        </row>
        <row r="1618">
          <cell r="B1618" t="str">
            <v>B</v>
          </cell>
          <cell r="C1618" t="str">
            <v>B-194</v>
          </cell>
          <cell r="D1618" t="str">
            <v>B-194-A</v>
          </cell>
          <cell r="E1618" t="str">
            <v>Opal</v>
          </cell>
          <cell r="F1618" t="str">
            <v>O-167</v>
          </cell>
          <cell r="G1618" t="str">
            <v>O-167A</v>
          </cell>
          <cell r="H1618" t="str">
            <v>A</v>
          </cell>
          <cell r="I1618" t="str">
            <v>Retained</v>
          </cell>
          <cell r="J1618" t="str">
            <v>SW</v>
          </cell>
          <cell r="K1618" t="str">
            <v>Released</v>
          </cell>
          <cell r="L1618" t="str">
            <v>Frozen</v>
          </cell>
          <cell r="M1618">
            <v>14</v>
          </cell>
          <cell r="N1618">
            <v>7.2</v>
          </cell>
          <cell r="O1618">
            <v>100.8</v>
          </cell>
        </row>
        <row r="1619">
          <cell r="C1619" t="str">
            <v>B-194</v>
          </cell>
          <cell r="D1619" t="str">
            <v>B-194-B</v>
          </cell>
          <cell r="F1619" t="str">
            <v>O-167</v>
          </cell>
          <cell r="G1619" t="str">
            <v>O-167B</v>
          </cell>
          <cell r="H1619" t="str">
            <v>B</v>
          </cell>
          <cell r="J1619" t="str">
            <v>SW</v>
          </cell>
        </row>
        <row r="1620">
          <cell r="C1620" t="str">
            <v>B-194</v>
          </cell>
          <cell r="D1620" t="str">
            <v>B-194-C</v>
          </cell>
          <cell r="F1620" t="str">
            <v>O-167</v>
          </cell>
          <cell r="G1620" t="str">
            <v>O-167C</v>
          </cell>
          <cell r="H1620" t="str">
            <v>C</v>
          </cell>
          <cell r="J1620" t="str">
            <v>SW</v>
          </cell>
        </row>
        <row r="1621">
          <cell r="C1621" t="str">
            <v>B-194</v>
          </cell>
          <cell r="D1621" t="str">
            <v>B-194-D</v>
          </cell>
          <cell r="F1621" t="str">
            <v>O-167</v>
          </cell>
          <cell r="G1621" t="str">
            <v>O-167D</v>
          </cell>
          <cell r="H1621" t="str">
            <v>D</v>
          </cell>
          <cell r="J1621" t="str">
            <v>SW</v>
          </cell>
        </row>
        <row r="1622">
          <cell r="B1622" t="str">
            <v>B</v>
          </cell>
          <cell r="C1622" t="str">
            <v>B-195</v>
          </cell>
          <cell r="D1622" t="str">
            <v>B-195-A</v>
          </cell>
          <cell r="E1622" t="str">
            <v>Opal</v>
          </cell>
          <cell r="F1622" t="str">
            <v>O-168</v>
          </cell>
          <cell r="G1622" t="str">
            <v>O-168A</v>
          </cell>
          <cell r="H1622" t="str">
            <v>A</v>
          </cell>
          <cell r="I1622" t="str">
            <v>Retained</v>
          </cell>
          <cell r="J1622" t="str">
            <v>SW</v>
          </cell>
          <cell r="K1622" t="str">
            <v>Released</v>
          </cell>
          <cell r="L1622" t="str">
            <v>Frozen</v>
          </cell>
          <cell r="M1622">
            <v>14</v>
          </cell>
          <cell r="N1622">
            <v>7.2</v>
          </cell>
          <cell r="O1622">
            <v>100.8</v>
          </cell>
        </row>
        <row r="1623">
          <cell r="C1623" t="str">
            <v>B-195</v>
          </cell>
          <cell r="D1623" t="str">
            <v>B-195-B</v>
          </cell>
          <cell r="F1623" t="str">
            <v>O-168</v>
          </cell>
          <cell r="G1623" t="str">
            <v>O-168B</v>
          </cell>
          <cell r="H1623" t="str">
            <v>B</v>
          </cell>
          <cell r="J1623" t="str">
            <v>SW</v>
          </cell>
        </row>
        <row r="1624">
          <cell r="C1624" t="str">
            <v>B-195</v>
          </cell>
          <cell r="D1624" t="str">
            <v>B-195-C</v>
          </cell>
          <cell r="F1624" t="str">
            <v>O-168</v>
          </cell>
          <cell r="G1624" t="str">
            <v>O-168C</v>
          </cell>
          <cell r="H1624" t="str">
            <v>C</v>
          </cell>
          <cell r="J1624" t="str">
            <v>SW</v>
          </cell>
        </row>
        <row r="1625">
          <cell r="C1625" t="str">
            <v>B-195</v>
          </cell>
          <cell r="D1625" t="str">
            <v>B-195-D</v>
          </cell>
          <cell r="F1625" t="str">
            <v>O-168</v>
          </cell>
          <cell r="G1625" t="str">
            <v>O-168D</v>
          </cell>
          <cell r="H1625" t="str">
            <v>D</v>
          </cell>
          <cell r="J1625" t="str">
            <v>SW</v>
          </cell>
        </row>
        <row r="1626">
          <cell r="B1626" t="str">
            <v>B</v>
          </cell>
          <cell r="C1626" t="str">
            <v>B-196</v>
          </cell>
          <cell r="D1626" t="str">
            <v>B-196-A</v>
          </cell>
          <cell r="E1626" t="str">
            <v>Opal</v>
          </cell>
          <cell r="F1626" t="str">
            <v>O-169</v>
          </cell>
          <cell r="G1626" t="str">
            <v>O-169A</v>
          </cell>
          <cell r="H1626" t="str">
            <v>A</v>
          </cell>
          <cell r="I1626" t="str">
            <v>Retained</v>
          </cell>
          <cell r="J1626" t="str">
            <v>SW</v>
          </cell>
          <cell r="K1626" t="str">
            <v>Released</v>
          </cell>
          <cell r="L1626" t="str">
            <v>Frozen</v>
          </cell>
          <cell r="M1626">
            <v>14</v>
          </cell>
          <cell r="N1626">
            <v>7.2</v>
          </cell>
          <cell r="O1626">
            <v>100.8</v>
          </cell>
        </row>
        <row r="1627">
          <cell r="C1627" t="str">
            <v>B-196</v>
          </cell>
          <cell r="D1627" t="str">
            <v>B-196-B</v>
          </cell>
          <cell r="F1627" t="str">
            <v>O-169</v>
          </cell>
          <cell r="G1627" t="str">
            <v>O-169B</v>
          </cell>
          <cell r="H1627" t="str">
            <v>B</v>
          </cell>
          <cell r="J1627" t="str">
            <v>SW</v>
          </cell>
        </row>
        <row r="1628">
          <cell r="C1628" t="str">
            <v>B-196</v>
          </cell>
          <cell r="D1628" t="str">
            <v>B-196-C</v>
          </cell>
          <cell r="F1628" t="str">
            <v>O-169</v>
          </cell>
          <cell r="G1628" t="str">
            <v>O-169C</v>
          </cell>
          <cell r="H1628" t="str">
            <v>C</v>
          </cell>
          <cell r="J1628" t="str">
            <v>SW</v>
          </cell>
        </row>
        <row r="1629">
          <cell r="C1629" t="str">
            <v>B-196</v>
          </cell>
          <cell r="D1629" t="str">
            <v>B-196-D</v>
          </cell>
          <cell r="F1629" t="str">
            <v>O-169</v>
          </cell>
          <cell r="G1629" t="str">
            <v>O-169D</v>
          </cell>
          <cell r="H1629" t="str">
            <v>D</v>
          </cell>
          <cell r="J1629" t="str">
            <v>SW</v>
          </cell>
        </row>
        <row r="1630">
          <cell r="B1630" t="str">
            <v>B</v>
          </cell>
          <cell r="C1630" t="str">
            <v>B-197</v>
          </cell>
          <cell r="D1630" t="str">
            <v>B-197-A</v>
          </cell>
          <cell r="E1630" t="str">
            <v>Opal</v>
          </cell>
          <cell r="F1630" t="str">
            <v>O-170</v>
          </cell>
          <cell r="G1630" t="str">
            <v>O-170A</v>
          </cell>
          <cell r="H1630" t="str">
            <v>A</v>
          </cell>
          <cell r="I1630" t="str">
            <v>Retained</v>
          </cell>
          <cell r="J1630" t="str">
            <v>SW</v>
          </cell>
          <cell r="K1630" t="str">
            <v>Released</v>
          </cell>
          <cell r="L1630" t="str">
            <v>Frozen</v>
          </cell>
          <cell r="M1630">
            <v>14</v>
          </cell>
          <cell r="N1630">
            <v>7.2</v>
          </cell>
          <cell r="O1630">
            <v>100.8</v>
          </cell>
        </row>
        <row r="1631">
          <cell r="C1631" t="str">
            <v>B-197</v>
          </cell>
          <cell r="D1631" t="str">
            <v>B-197-B</v>
          </cell>
          <cell r="F1631" t="str">
            <v>O-170</v>
          </cell>
          <cell r="G1631" t="str">
            <v>O-170B</v>
          </cell>
          <cell r="H1631" t="str">
            <v>B</v>
          </cell>
          <cell r="J1631" t="str">
            <v>SW</v>
          </cell>
        </row>
        <row r="1632">
          <cell r="C1632" t="str">
            <v>B-197</v>
          </cell>
          <cell r="D1632" t="str">
            <v>B-197-C</v>
          </cell>
          <cell r="F1632" t="str">
            <v>O-170</v>
          </cell>
          <cell r="G1632" t="str">
            <v>O-170C</v>
          </cell>
          <cell r="H1632" t="str">
            <v>C</v>
          </cell>
          <cell r="J1632" t="str">
            <v>SW</v>
          </cell>
        </row>
        <row r="1633">
          <cell r="C1633" t="str">
            <v>B-197</v>
          </cell>
          <cell r="D1633" t="str">
            <v>B-197-D</v>
          </cell>
          <cell r="F1633" t="str">
            <v>O-170</v>
          </cell>
          <cell r="G1633" t="str">
            <v>O-170D</v>
          </cell>
          <cell r="H1633" t="str">
            <v>D</v>
          </cell>
          <cell r="J1633" t="str">
            <v>SW</v>
          </cell>
        </row>
        <row r="1634">
          <cell r="B1634" t="str">
            <v>B</v>
          </cell>
          <cell r="C1634" t="str">
            <v>B-198</v>
          </cell>
          <cell r="D1634" t="str">
            <v>B-198-A</v>
          </cell>
          <cell r="E1634" t="str">
            <v>Opal</v>
          </cell>
          <cell r="F1634" t="str">
            <v>O-148</v>
          </cell>
          <cell r="G1634" t="str">
            <v>O-148A</v>
          </cell>
          <cell r="H1634" t="str">
            <v>A</v>
          </cell>
          <cell r="I1634" t="str">
            <v>Retained</v>
          </cell>
          <cell r="J1634" t="str">
            <v>SW</v>
          </cell>
          <cell r="K1634" t="str">
            <v>Frozen</v>
          </cell>
          <cell r="L1634" t="str">
            <v>Frozen</v>
          </cell>
          <cell r="M1634">
            <v>14</v>
          </cell>
          <cell r="N1634">
            <v>7.2</v>
          </cell>
          <cell r="O1634">
            <v>100.8</v>
          </cell>
        </row>
        <row r="1635">
          <cell r="C1635" t="str">
            <v>B-198</v>
          </cell>
          <cell r="D1635" t="str">
            <v>B-198-B</v>
          </cell>
          <cell r="F1635" t="str">
            <v>O-148</v>
          </cell>
          <cell r="G1635" t="str">
            <v>O-148B</v>
          </cell>
          <cell r="H1635" t="str">
            <v>B</v>
          </cell>
          <cell r="J1635" t="str">
            <v>SW</v>
          </cell>
        </row>
        <row r="1636">
          <cell r="C1636" t="str">
            <v>B-198</v>
          </cell>
          <cell r="D1636" t="str">
            <v>B-198-C</v>
          </cell>
          <cell r="F1636" t="str">
            <v>O-148</v>
          </cell>
          <cell r="G1636" t="str">
            <v>O-148C</v>
          </cell>
          <cell r="H1636" t="str">
            <v>C</v>
          </cell>
          <cell r="J1636" t="str">
            <v>SW</v>
          </cell>
        </row>
        <row r="1637">
          <cell r="C1637" t="str">
            <v>B-198</v>
          </cell>
          <cell r="D1637" t="str">
            <v>B-198-D</v>
          </cell>
          <cell r="F1637" t="str">
            <v>O-148</v>
          </cell>
          <cell r="G1637" t="str">
            <v>O-148D</v>
          </cell>
          <cell r="H1637" t="str">
            <v>D</v>
          </cell>
          <cell r="J1637" t="str">
            <v>SW</v>
          </cell>
        </row>
        <row r="1638">
          <cell r="B1638" t="str">
            <v>B</v>
          </cell>
          <cell r="C1638" t="str">
            <v>B-199</v>
          </cell>
          <cell r="D1638" t="str">
            <v>B-199-A</v>
          </cell>
          <cell r="E1638" t="str">
            <v>Opal</v>
          </cell>
          <cell r="F1638" t="str">
            <v>O-147</v>
          </cell>
          <cell r="G1638" t="str">
            <v>O-147A</v>
          </cell>
          <cell r="H1638" t="str">
            <v>A</v>
          </cell>
          <cell r="I1638" t="str">
            <v>Retained</v>
          </cell>
          <cell r="J1638" t="str">
            <v>SW</v>
          </cell>
          <cell r="K1638" t="str">
            <v>Frozen</v>
          </cell>
          <cell r="L1638" t="str">
            <v>Frozen</v>
          </cell>
          <cell r="M1638">
            <v>14</v>
          </cell>
          <cell r="N1638">
            <v>7.2</v>
          </cell>
          <cell r="O1638">
            <v>100.8</v>
          </cell>
        </row>
        <row r="1639">
          <cell r="C1639" t="str">
            <v>B-199</v>
          </cell>
          <cell r="D1639" t="str">
            <v>B-199-B</v>
          </cell>
          <cell r="F1639" t="str">
            <v>O-147</v>
          </cell>
          <cell r="G1639" t="str">
            <v>O-147B</v>
          </cell>
          <cell r="H1639" t="str">
            <v>B</v>
          </cell>
          <cell r="J1639" t="str">
            <v>SW</v>
          </cell>
        </row>
        <row r="1640">
          <cell r="C1640" t="str">
            <v>B-199</v>
          </cell>
          <cell r="D1640" t="str">
            <v>B-199-C</v>
          </cell>
          <cell r="F1640" t="str">
            <v>O-147</v>
          </cell>
          <cell r="G1640" t="str">
            <v>O-147C</v>
          </cell>
          <cell r="H1640" t="str">
            <v>C</v>
          </cell>
          <cell r="J1640" t="str">
            <v>SW</v>
          </cell>
        </row>
        <row r="1641">
          <cell r="C1641" t="str">
            <v>B-199</v>
          </cell>
          <cell r="D1641" t="str">
            <v>B-199-D</v>
          </cell>
          <cell r="F1641" t="str">
            <v>O-147</v>
          </cell>
          <cell r="G1641" t="str">
            <v>O-147D</v>
          </cell>
          <cell r="H1641" t="str">
            <v>D</v>
          </cell>
          <cell r="J1641" t="str">
            <v>SW</v>
          </cell>
        </row>
        <row r="1642">
          <cell r="B1642" t="str">
            <v>B</v>
          </cell>
          <cell r="C1642" t="str">
            <v>B-200</v>
          </cell>
          <cell r="D1642" t="str">
            <v>B-200-A</v>
          </cell>
          <cell r="E1642" t="str">
            <v>Opal</v>
          </cell>
          <cell r="F1642" t="str">
            <v>O-146</v>
          </cell>
          <cell r="G1642" t="str">
            <v>O-146A</v>
          </cell>
          <cell r="H1642" t="str">
            <v>A</v>
          </cell>
          <cell r="I1642" t="str">
            <v>Retained</v>
          </cell>
          <cell r="J1642" t="str">
            <v>SW</v>
          </cell>
          <cell r="K1642" t="str">
            <v>Frozen</v>
          </cell>
          <cell r="L1642" t="str">
            <v>Frozen</v>
          </cell>
          <cell r="M1642">
            <v>14</v>
          </cell>
          <cell r="N1642">
            <v>7.2</v>
          </cell>
          <cell r="O1642">
            <v>100.8</v>
          </cell>
        </row>
        <row r="1643">
          <cell r="C1643" t="str">
            <v>B-200</v>
          </cell>
          <cell r="D1643" t="str">
            <v>B-200-B</v>
          </cell>
          <cell r="F1643" t="str">
            <v>O-146</v>
          </cell>
          <cell r="G1643" t="str">
            <v>O-146B</v>
          </cell>
          <cell r="H1643" t="str">
            <v>B</v>
          </cell>
          <cell r="J1643" t="str">
            <v>SW</v>
          </cell>
        </row>
        <row r="1644">
          <cell r="C1644" t="str">
            <v>B-200</v>
          </cell>
          <cell r="D1644" t="str">
            <v>B-200-C</v>
          </cell>
          <cell r="F1644" t="str">
            <v>O-146</v>
          </cell>
          <cell r="G1644" t="str">
            <v>O-146C</v>
          </cell>
          <cell r="H1644" t="str">
            <v>C</v>
          </cell>
          <cell r="J1644" t="str">
            <v>SW</v>
          </cell>
        </row>
        <row r="1645">
          <cell r="C1645" t="str">
            <v>B-200</v>
          </cell>
          <cell r="D1645" t="str">
            <v>B-200-D</v>
          </cell>
          <cell r="F1645" t="str">
            <v>O-146</v>
          </cell>
          <cell r="G1645" t="str">
            <v>O-146D</v>
          </cell>
          <cell r="H1645" t="str">
            <v>D</v>
          </cell>
          <cell r="J1645" t="str">
            <v>SW</v>
          </cell>
        </row>
        <row r="1646">
          <cell r="B1646" t="str">
            <v>B</v>
          </cell>
          <cell r="C1646" t="str">
            <v>B-201</v>
          </cell>
          <cell r="D1646" t="str">
            <v>B-201-A</v>
          </cell>
          <cell r="E1646" t="str">
            <v>Opal</v>
          </cell>
          <cell r="F1646" t="str">
            <v>O-145</v>
          </cell>
          <cell r="G1646" t="str">
            <v>O-145A</v>
          </cell>
          <cell r="H1646" t="str">
            <v>A</v>
          </cell>
          <cell r="I1646" t="str">
            <v>Retained</v>
          </cell>
          <cell r="J1646" t="str">
            <v>SW</v>
          </cell>
          <cell r="K1646" t="str">
            <v>Frozen</v>
          </cell>
          <cell r="L1646" t="str">
            <v>Frozen</v>
          </cell>
          <cell r="M1646">
            <v>14</v>
          </cell>
          <cell r="N1646">
            <v>7.2</v>
          </cell>
          <cell r="O1646">
            <v>100.8</v>
          </cell>
        </row>
        <row r="1647">
          <cell r="C1647" t="str">
            <v>B-201</v>
          </cell>
          <cell r="D1647" t="str">
            <v>B-201-B</v>
          </cell>
          <cell r="F1647" t="str">
            <v>O-145</v>
          </cell>
          <cell r="G1647" t="str">
            <v>O-145B</v>
          </cell>
          <cell r="H1647" t="str">
            <v>B</v>
          </cell>
          <cell r="J1647" t="str">
            <v>SW</v>
          </cell>
        </row>
        <row r="1648">
          <cell r="C1648" t="str">
            <v>B-201</v>
          </cell>
          <cell r="D1648" t="str">
            <v>B-201-C</v>
          </cell>
          <cell r="F1648" t="str">
            <v>O-145</v>
          </cell>
          <cell r="G1648" t="str">
            <v>O-145C</v>
          </cell>
          <cell r="H1648" t="str">
            <v>C</v>
          </cell>
          <cell r="J1648" t="str">
            <v>SW</v>
          </cell>
        </row>
        <row r="1649">
          <cell r="C1649" t="str">
            <v>B-201</v>
          </cell>
          <cell r="D1649" t="str">
            <v>B-201-D</v>
          </cell>
          <cell r="F1649" t="str">
            <v>O-145</v>
          </cell>
          <cell r="G1649" t="str">
            <v>O-145D</v>
          </cell>
          <cell r="H1649" t="str">
            <v>D</v>
          </cell>
          <cell r="J1649" t="str">
            <v>SW</v>
          </cell>
        </row>
        <row r="1650">
          <cell r="B1650" t="str">
            <v>B</v>
          </cell>
          <cell r="C1650" t="str">
            <v>B-202</v>
          </cell>
          <cell r="D1650" t="str">
            <v>B-202-A</v>
          </cell>
          <cell r="E1650" t="str">
            <v>Opal</v>
          </cell>
          <cell r="F1650" t="str">
            <v>O-144</v>
          </cell>
          <cell r="G1650" t="str">
            <v>O-144A</v>
          </cell>
          <cell r="H1650" t="str">
            <v>A</v>
          </cell>
          <cell r="I1650" t="str">
            <v>Retained</v>
          </cell>
          <cell r="J1650" t="str">
            <v>SW</v>
          </cell>
          <cell r="K1650" t="str">
            <v>Frozen</v>
          </cell>
          <cell r="L1650" t="str">
            <v>Frozen</v>
          </cell>
          <cell r="M1650">
            <v>14</v>
          </cell>
          <cell r="N1650">
            <v>7.2</v>
          </cell>
          <cell r="O1650">
            <v>100.8</v>
          </cell>
        </row>
        <row r="1651">
          <cell r="C1651" t="str">
            <v>B-202</v>
          </cell>
          <cell r="D1651" t="str">
            <v>B-202-B</v>
          </cell>
          <cell r="F1651" t="str">
            <v>O-144</v>
          </cell>
          <cell r="G1651" t="str">
            <v>O-144B</v>
          </cell>
          <cell r="H1651" t="str">
            <v>B</v>
          </cell>
          <cell r="J1651" t="str">
            <v>SW</v>
          </cell>
        </row>
        <row r="1652">
          <cell r="C1652" t="str">
            <v>B-202</v>
          </cell>
          <cell r="D1652" t="str">
            <v>B-202-C</v>
          </cell>
          <cell r="F1652" t="str">
            <v>O-144</v>
          </cell>
          <cell r="G1652" t="str">
            <v>O-144C</v>
          </cell>
          <cell r="H1652" t="str">
            <v>C</v>
          </cell>
          <cell r="J1652" t="str">
            <v>SW</v>
          </cell>
        </row>
        <row r="1653">
          <cell r="C1653" t="str">
            <v>B-202</v>
          </cell>
          <cell r="D1653" t="str">
            <v>B-202-D</v>
          </cell>
          <cell r="F1653" t="str">
            <v>O-144</v>
          </cell>
          <cell r="G1653" t="str">
            <v>O-144D</v>
          </cell>
          <cell r="H1653" t="str">
            <v>D</v>
          </cell>
          <cell r="J1653" t="str">
            <v>SW</v>
          </cell>
        </row>
        <row r="1654">
          <cell r="B1654" t="str">
            <v>B</v>
          </cell>
          <cell r="C1654" t="str">
            <v>B-203</v>
          </cell>
          <cell r="D1654" t="str">
            <v>B-203-A</v>
          </cell>
          <cell r="E1654" t="str">
            <v>Opal</v>
          </cell>
          <cell r="F1654" t="str">
            <v>O-143</v>
          </cell>
          <cell r="G1654" t="str">
            <v>O-143A</v>
          </cell>
          <cell r="H1654" t="str">
            <v>A</v>
          </cell>
          <cell r="I1654" t="str">
            <v>Retained</v>
          </cell>
          <cell r="J1654" t="str">
            <v>SW</v>
          </cell>
          <cell r="K1654" t="str">
            <v>Frozen</v>
          </cell>
          <cell r="L1654" t="str">
            <v>Frozen</v>
          </cell>
          <cell r="M1654">
            <v>14</v>
          </cell>
          <cell r="N1654">
            <v>7.2</v>
          </cell>
          <cell r="O1654">
            <v>100.8</v>
          </cell>
        </row>
        <row r="1655">
          <cell r="C1655" t="str">
            <v>B-203</v>
          </cell>
          <cell r="D1655" t="str">
            <v>B-203-B</v>
          </cell>
          <cell r="F1655" t="str">
            <v>O-143</v>
          </cell>
          <cell r="G1655" t="str">
            <v>O-143B</v>
          </cell>
          <cell r="H1655" t="str">
            <v>B</v>
          </cell>
          <cell r="J1655" t="str">
            <v>SW</v>
          </cell>
        </row>
        <row r="1656">
          <cell r="C1656" t="str">
            <v>B-203</v>
          </cell>
          <cell r="D1656" t="str">
            <v>B-203-C</v>
          </cell>
          <cell r="F1656" t="str">
            <v>O-143</v>
          </cell>
          <cell r="G1656" t="str">
            <v>O-143C</v>
          </cell>
          <cell r="H1656" t="str">
            <v>C</v>
          </cell>
          <cell r="J1656" t="str">
            <v>SW</v>
          </cell>
        </row>
        <row r="1657">
          <cell r="C1657" t="str">
            <v>B-203</v>
          </cell>
          <cell r="D1657" t="str">
            <v>B-203-D</v>
          </cell>
          <cell r="F1657" t="str">
            <v>O-143</v>
          </cell>
          <cell r="G1657" t="str">
            <v>O-143D</v>
          </cell>
          <cell r="H1657" t="str">
            <v>D</v>
          </cell>
          <cell r="J1657" t="str">
            <v>SW</v>
          </cell>
        </row>
        <row r="1658">
          <cell r="B1658" t="str">
            <v>B</v>
          </cell>
          <cell r="C1658" t="str">
            <v>B-204</v>
          </cell>
          <cell r="D1658" t="str">
            <v>B-204-A</v>
          </cell>
          <cell r="E1658" t="str">
            <v>Opal</v>
          </cell>
          <cell r="F1658" t="str">
            <v>O-142</v>
          </cell>
          <cell r="G1658" t="str">
            <v>O-142A</v>
          </cell>
          <cell r="H1658" t="str">
            <v>A</v>
          </cell>
          <cell r="I1658" t="str">
            <v>Retained</v>
          </cell>
          <cell r="J1658" t="str">
            <v>SW</v>
          </cell>
          <cell r="K1658" t="str">
            <v>Frozen</v>
          </cell>
          <cell r="L1658" t="str">
            <v>Frozen</v>
          </cell>
          <cell r="M1658">
            <v>14</v>
          </cell>
          <cell r="N1658">
            <v>7.2</v>
          </cell>
          <cell r="O1658">
            <v>100.8</v>
          </cell>
        </row>
        <row r="1659">
          <cell r="C1659" t="str">
            <v>B-204</v>
          </cell>
          <cell r="D1659" t="str">
            <v>B-204-B</v>
          </cell>
          <cell r="F1659" t="str">
            <v>O-142</v>
          </cell>
          <cell r="G1659" t="str">
            <v>O-142B</v>
          </cell>
          <cell r="H1659" t="str">
            <v>B</v>
          </cell>
          <cell r="J1659" t="str">
            <v>SW</v>
          </cell>
        </row>
        <row r="1660">
          <cell r="C1660" t="str">
            <v>B-204</v>
          </cell>
          <cell r="D1660" t="str">
            <v>B-204-C</v>
          </cell>
          <cell r="F1660" t="str">
            <v>O-142</v>
          </cell>
          <cell r="G1660" t="str">
            <v>O-142C</v>
          </cell>
          <cell r="H1660" t="str">
            <v>C</v>
          </cell>
          <cell r="J1660" t="str">
            <v>SW</v>
          </cell>
        </row>
        <row r="1661">
          <cell r="C1661" t="str">
            <v>B-204</v>
          </cell>
          <cell r="D1661" t="str">
            <v>B-204-D</v>
          </cell>
          <cell r="F1661" t="str">
            <v>O-142</v>
          </cell>
          <cell r="G1661" t="str">
            <v>O-142D</v>
          </cell>
          <cell r="H1661" t="str">
            <v>D</v>
          </cell>
          <cell r="J1661" t="str">
            <v>SW</v>
          </cell>
        </row>
        <row r="1662">
          <cell r="B1662" t="str">
            <v>B</v>
          </cell>
          <cell r="C1662" t="str">
            <v>B-205</v>
          </cell>
          <cell r="D1662" t="str">
            <v>B-205-A</v>
          </cell>
          <cell r="E1662" t="str">
            <v>Opal</v>
          </cell>
          <cell r="F1662" t="str">
            <v>O-141</v>
          </cell>
          <cell r="G1662" t="str">
            <v>O-141A</v>
          </cell>
          <cell r="H1662" t="str">
            <v>A</v>
          </cell>
          <cell r="I1662" t="str">
            <v>Retained</v>
          </cell>
          <cell r="J1662" t="str">
            <v>SW</v>
          </cell>
          <cell r="K1662" t="str">
            <v>Frozen</v>
          </cell>
          <cell r="L1662" t="str">
            <v>Frozen</v>
          </cell>
          <cell r="M1662">
            <v>14</v>
          </cell>
          <cell r="N1662">
            <v>7.2</v>
          </cell>
          <cell r="O1662">
            <v>100.8</v>
          </cell>
        </row>
        <row r="1663">
          <cell r="C1663" t="str">
            <v>B-205</v>
          </cell>
          <cell r="D1663" t="str">
            <v>B-205-B</v>
          </cell>
          <cell r="F1663" t="str">
            <v>O-141</v>
          </cell>
          <cell r="G1663" t="str">
            <v>O-141B</v>
          </cell>
          <cell r="H1663" t="str">
            <v>B</v>
          </cell>
          <cell r="J1663" t="str">
            <v>SW</v>
          </cell>
        </row>
        <row r="1664">
          <cell r="C1664" t="str">
            <v>B-205</v>
          </cell>
          <cell r="D1664" t="str">
            <v>B-205-C</v>
          </cell>
          <cell r="F1664" t="str">
            <v>O-141</v>
          </cell>
          <cell r="G1664" t="str">
            <v>O-141C</v>
          </cell>
          <cell r="H1664" t="str">
            <v>C</v>
          </cell>
          <cell r="J1664" t="str">
            <v>SW</v>
          </cell>
        </row>
        <row r="1665">
          <cell r="C1665" t="str">
            <v>B-205</v>
          </cell>
          <cell r="D1665" t="str">
            <v>B-205-D</v>
          </cell>
          <cell r="F1665" t="str">
            <v>O-141</v>
          </cell>
          <cell r="G1665" t="str">
            <v>O-141D</v>
          </cell>
          <cell r="H1665" t="str">
            <v>D</v>
          </cell>
          <cell r="J1665" t="str">
            <v>SW</v>
          </cell>
        </row>
        <row r="1666">
          <cell r="B1666" t="str">
            <v>B</v>
          </cell>
          <cell r="C1666" t="str">
            <v>B-206</v>
          </cell>
          <cell r="D1666" t="str">
            <v>B-206-A</v>
          </cell>
          <cell r="E1666" t="str">
            <v>Opal</v>
          </cell>
          <cell r="F1666" t="str">
            <v>O-140</v>
          </cell>
          <cell r="G1666" t="str">
            <v>O-140A</v>
          </cell>
          <cell r="H1666" t="str">
            <v>A</v>
          </cell>
          <cell r="I1666" t="str">
            <v>Retained</v>
          </cell>
          <cell r="J1666" t="str">
            <v>SW</v>
          </cell>
          <cell r="K1666" t="str">
            <v>Frozen</v>
          </cell>
          <cell r="L1666" t="str">
            <v>Frozen</v>
          </cell>
          <cell r="M1666">
            <v>14</v>
          </cell>
          <cell r="N1666">
            <v>7.2</v>
          </cell>
          <cell r="O1666">
            <v>100.8</v>
          </cell>
        </row>
        <row r="1667">
          <cell r="C1667" t="str">
            <v>B-206</v>
          </cell>
          <cell r="D1667" t="str">
            <v>B-206-B</v>
          </cell>
          <cell r="F1667" t="str">
            <v>O-140</v>
          </cell>
          <cell r="G1667" t="str">
            <v>O-140B</v>
          </cell>
          <cell r="H1667" t="str">
            <v>B</v>
          </cell>
          <cell r="J1667" t="str">
            <v>SW</v>
          </cell>
        </row>
        <row r="1668">
          <cell r="C1668" t="str">
            <v>B-206</v>
          </cell>
          <cell r="D1668" t="str">
            <v>B-206-C</v>
          </cell>
          <cell r="F1668" t="str">
            <v>O-140</v>
          </cell>
          <cell r="G1668" t="str">
            <v>O-140C</v>
          </cell>
          <cell r="H1668" t="str">
            <v>C</v>
          </cell>
          <cell r="J1668" t="str">
            <v>SW</v>
          </cell>
        </row>
        <row r="1669">
          <cell r="C1669" t="str">
            <v>B-206</v>
          </cell>
          <cell r="D1669" t="str">
            <v>B-206-D</v>
          </cell>
          <cell r="F1669" t="str">
            <v>O-140</v>
          </cell>
          <cell r="G1669" t="str">
            <v>O-140D</v>
          </cell>
          <cell r="H1669" t="str">
            <v>D</v>
          </cell>
          <cell r="J1669" t="str">
            <v>SW</v>
          </cell>
        </row>
        <row r="1670">
          <cell r="B1670" t="str">
            <v>B</v>
          </cell>
          <cell r="C1670" t="str">
            <v>B-207</v>
          </cell>
          <cell r="D1670" t="str">
            <v>B-207-A</v>
          </cell>
          <cell r="E1670" t="str">
            <v>Opal</v>
          </cell>
          <cell r="F1670" t="str">
            <v>O-139</v>
          </cell>
          <cell r="G1670" t="str">
            <v>O-139A</v>
          </cell>
          <cell r="H1670" t="str">
            <v>A</v>
          </cell>
          <cell r="I1670" t="str">
            <v>Retained</v>
          </cell>
          <cell r="J1670" t="str">
            <v>SW</v>
          </cell>
          <cell r="K1670" t="str">
            <v>Frozen</v>
          </cell>
          <cell r="L1670" t="str">
            <v>Frozen</v>
          </cell>
          <cell r="M1670">
            <v>14</v>
          </cell>
          <cell r="N1670">
            <v>7.2</v>
          </cell>
          <cell r="O1670">
            <v>100.8</v>
          </cell>
        </row>
        <row r="1671">
          <cell r="C1671" t="str">
            <v>B-207</v>
          </cell>
          <cell r="D1671" t="str">
            <v>B-207-B</v>
          </cell>
          <cell r="F1671" t="str">
            <v>O-139</v>
          </cell>
          <cell r="G1671" t="str">
            <v>O-139B</v>
          </cell>
          <cell r="H1671" t="str">
            <v>B</v>
          </cell>
          <cell r="J1671" t="str">
            <v>SW</v>
          </cell>
        </row>
        <row r="1672">
          <cell r="C1672" t="str">
            <v>B-207</v>
          </cell>
          <cell r="D1672" t="str">
            <v>B-207-C</v>
          </cell>
          <cell r="F1672" t="str">
            <v>O-139</v>
          </cell>
          <cell r="G1672" t="str">
            <v>O-139C</v>
          </cell>
          <cell r="H1672" t="str">
            <v>C</v>
          </cell>
          <cell r="J1672" t="str">
            <v>SW</v>
          </cell>
        </row>
        <row r="1673">
          <cell r="C1673" t="str">
            <v>B-207</v>
          </cell>
          <cell r="D1673" t="str">
            <v>B-207-D</v>
          </cell>
          <cell r="F1673" t="str">
            <v>O-139</v>
          </cell>
          <cell r="G1673" t="str">
            <v>O-139D</v>
          </cell>
          <cell r="H1673" t="str">
            <v>D</v>
          </cell>
          <cell r="J1673" t="str">
            <v>SW</v>
          </cell>
        </row>
        <row r="1674">
          <cell r="B1674" t="str">
            <v>B</v>
          </cell>
          <cell r="C1674" t="str">
            <v>B-208</v>
          </cell>
          <cell r="D1674" t="str">
            <v>B-208-A</v>
          </cell>
          <cell r="E1674" t="str">
            <v>Opal</v>
          </cell>
          <cell r="F1674" t="str">
            <v>O-138</v>
          </cell>
          <cell r="G1674" t="str">
            <v>O-138A</v>
          </cell>
          <cell r="H1674" t="str">
            <v>A</v>
          </cell>
          <cell r="I1674" t="str">
            <v>Retained</v>
          </cell>
          <cell r="J1674" t="str">
            <v>SW</v>
          </cell>
          <cell r="K1674" t="str">
            <v>Frozen</v>
          </cell>
          <cell r="L1674" t="str">
            <v>Frozen</v>
          </cell>
          <cell r="M1674">
            <v>14</v>
          </cell>
          <cell r="N1674">
            <v>7.2</v>
          </cell>
          <cell r="O1674">
            <v>100.8</v>
          </cell>
        </row>
        <row r="1675">
          <cell r="C1675" t="str">
            <v>B-208</v>
          </cell>
          <cell r="D1675" t="str">
            <v>B-208-B</v>
          </cell>
          <cell r="F1675" t="str">
            <v>O-138</v>
          </cell>
          <cell r="G1675" t="str">
            <v>O-138B</v>
          </cell>
          <cell r="H1675" t="str">
            <v>B</v>
          </cell>
          <cell r="J1675" t="str">
            <v>SW</v>
          </cell>
        </row>
        <row r="1676">
          <cell r="C1676" t="str">
            <v>B-208</v>
          </cell>
          <cell r="D1676" t="str">
            <v>B-208-C</v>
          </cell>
          <cell r="F1676" t="str">
            <v>O-138</v>
          </cell>
          <cell r="G1676" t="str">
            <v>O-138C</v>
          </cell>
          <cell r="H1676" t="str">
            <v>C</v>
          </cell>
          <cell r="J1676" t="str">
            <v>SW</v>
          </cell>
        </row>
        <row r="1677">
          <cell r="C1677" t="str">
            <v>B-208</v>
          </cell>
          <cell r="D1677" t="str">
            <v>B-208-D</v>
          </cell>
          <cell r="F1677" t="str">
            <v>O-138</v>
          </cell>
          <cell r="G1677" t="str">
            <v>O-138D</v>
          </cell>
          <cell r="H1677" t="str">
            <v>D</v>
          </cell>
          <cell r="J1677" t="str">
            <v>SW</v>
          </cell>
        </row>
        <row r="1678">
          <cell r="B1678" t="str">
            <v>B</v>
          </cell>
          <cell r="C1678" t="str">
            <v>B-209</v>
          </cell>
          <cell r="D1678" t="str">
            <v>B-209-A</v>
          </cell>
          <cell r="E1678" t="str">
            <v>Opal</v>
          </cell>
          <cell r="F1678" t="str">
            <v>O-137</v>
          </cell>
          <cell r="G1678" t="str">
            <v>O-137A</v>
          </cell>
          <cell r="H1678" t="str">
            <v>A</v>
          </cell>
          <cell r="I1678" t="str">
            <v>Retained</v>
          </cell>
          <cell r="J1678" t="str">
            <v>SW</v>
          </cell>
          <cell r="K1678" t="str">
            <v>Frozen</v>
          </cell>
          <cell r="L1678" t="str">
            <v>Frozen</v>
          </cell>
          <cell r="M1678">
            <v>14</v>
          </cell>
          <cell r="N1678">
            <v>7.2</v>
          </cell>
          <cell r="O1678">
            <v>100.8</v>
          </cell>
        </row>
        <row r="1679">
          <cell r="C1679" t="str">
            <v>B-209</v>
          </cell>
          <cell r="D1679" t="str">
            <v>B-209-B</v>
          </cell>
          <cell r="F1679" t="str">
            <v>O-137</v>
          </cell>
          <cell r="G1679" t="str">
            <v>O-137B</v>
          </cell>
          <cell r="H1679" t="str">
            <v>B</v>
          </cell>
          <cell r="J1679" t="str">
            <v>SW</v>
          </cell>
        </row>
        <row r="1680">
          <cell r="C1680" t="str">
            <v>B-209</v>
          </cell>
          <cell r="D1680" t="str">
            <v>B-209-C</v>
          </cell>
          <cell r="F1680" t="str">
            <v>O-137</v>
          </cell>
          <cell r="G1680" t="str">
            <v>O-137C</v>
          </cell>
          <cell r="H1680" t="str">
            <v>C</v>
          </cell>
          <cell r="J1680" t="str">
            <v>SW</v>
          </cell>
        </row>
        <row r="1681">
          <cell r="C1681" t="str">
            <v>B-209</v>
          </cell>
          <cell r="D1681" t="str">
            <v>B-209-D</v>
          </cell>
          <cell r="F1681" t="str">
            <v>O-137</v>
          </cell>
          <cell r="G1681" t="str">
            <v>O-137D</v>
          </cell>
          <cell r="H1681" t="str">
            <v>D</v>
          </cell>
          <cell r="J1681" t="str">
            <v>SW</v>
          </cell>
        </row>
        <row r="1682">
          <cell r="B1682" t="str">
            <v>B</v>
          </cell>
          <cell r="C1682" t="str">
            <v>B-210</v>
          </cell>
          <cell r="D1682" t="str">
            <v>B-210-A</v>
          </cell>
          <cell r="E1682" t="str">
            <v>Opal</v>
          </cell>
          <cell r="F1682" t="str">
            <v>O-136</v>
          </cell>
          <cell r="G1682" t="str">
            <v>O-136A</v>
          </cell>
          <cell r="H1682" t="str">
            <v>A</v>
          </cell>
          <cell r="I1682" t="str">
            <v>Retained</v>
          </cell>
          <cell r="J1682" t="str">
            <v>SW</v>
          </cell>
          <cell r="K1682" t="str">
            <v>Frozen</v>
          </cell>
          <cell r="L1682" t="str">
            <v>Frozen</v>
          </cell>
          <cell r="M1682">
            <v>14</v>
          </cell>
          <cell r="N1682">
            <v>7.2</v>
          </cell>
          <cell r="O1682">
            <v>100.8</v>
          </cell>
        </row>
        <row r="1683">
          <cell r="C1683" t="str">
            <v>B-210</v>
          </cell>
          <cell r="D1683" t="str">
            <v>B-210-B</v>
          </cell>
          <cell r="F1683" t="str">
            <v>O-136</v>
          </cell>
          <cell r="G1683" t="str">
            <v>O-136B</v>
          </cell>
          <cell r="H1683" t="str">
            <v>B</v>
          </cell>
          <cell r="J1683" t="str">
            <v>SW</v>
          </cell>
        </row>
        <row r="1684">
          <cell r="C1684" t="str">
            <v>B-210</v>
          </cell>
          <cell r="D1684" t="str">
            <v>B-210-C</v>
          </cell>
          <cell r="F1684" t="str">
            <v>O-136</v>
          </cell>
          <cell r="G1684" t="str">
            <v>O-136C</v>
          </cell>
          <cell r="H1684" t="str">
            <v>C</v>
          </cell>
          <cell r="J1684" t="str">
            <v>SW</v>
          </cell>
        </row>
        <row r="1685">
          <cell r="C1685" t="str">
            <v>B-210</v>
          </cell>
          <cell r="D1685" t="str">
            <v>B-210-D</v>
          </cell>
          <cell r="F1685" t="str">
            <v>O-136</v>
          </cell>
          <cell r="G1685" t="str">
            <v>O-136D</v>
          </cell>
          <cell r="H1685" t="str">
            <v>D</v>
          </cell>
          <cell r="J1685" t="str">
            <v>SW</v>
          </cell>
        </row>
        <row r="1686">
          <cell r="B1686" t="str">
            <v>B</v>
          </cell>
          <cell r="C1686" t="str">
            <v>B-211</v>
          </cell>
          <cell r="D1686" t="str">
            <v>B-211-A</v>
          </cell>
          <cell r="E1686" t="str">
            <v>Opal</v>
          </cell>
          <cell r="F1686" t="str">
            <v>O-135</v>
          </cell>
          <cell r="G1686" t="str">
            <v>O-135A</v>
          </cell>
          <cell r="H1686" t="str">
            <v>A</v>
          </cell>
          <cell r="I1686" t="str">
            <v>Retained</v>
          </cell>
          <cell r="J1686" t="str">
            <v>SW</v>
          </cell>
          <cell r="K1686" t="str">
            <v>Frozen</v>
          </cell>
          <cell r="L1686" t="str">
            <v>Frozen</v>
          </cell>
          <cell r="M1686">
            <v>14</v>
          </cell>
          <cell r="N1686">
            <v>7.2</v>
          </cell>
          <cell r="O1686">
            <v>100.8</v>
          </cell>
        </row>
        <row r="1687">
          <cell r="C1687" t="str">
            <v>B-211</v>
          </cell>
          <cell r="D1687" t="str">
            <v>B-211-B</v>
          </cell>
          <cell r="F1687" t="str">
            <v>O-135</v>
          </cell>
          <cell r="G1687" t="str">
            <v>O-135B</v>
          </cell>
          <cell r="H1687" t="str">
            <v>B</v>
          </cell>
          <cell r="J1687" t="str">
            <v>SW</v>
          </cell>
        </row>
        <row r="1688">
          <cell r="C1688" t="str">
            <v>B-211</v>
          </cell>
          <cell r="D1688" t="str">
            <v>B-211-C</v>
          </cell>
          <cell r="F1688" t="str">
            <v>O-135</v>
          </cell>
          <cell r="G1688" t="str">
            <v>O-135C</v>
          </cell>
          <cell r="H1688" t="str">
            <v>C</v>
          </cell>
          <cell r="J1688" t="str">
            <v>SW</v>
          </cell>
        </row>
        <row r="1689">
          <cell r="C1689" t="str">
            <v>B-211</v>
          </cell>
          <cell r="D1689" t="str">
            <v>B-211-D</v>
          </cell>
          <cell r="F1689" t="str">
            <v>O-135</v>
          </cell>
          <cell r="G1689" t="str">
            <v>O-135D</v>
          </cell>
          <cell r="H1689" t="str">
            <v>D</v>
          </cell>
          <cell r="J1689" t="str">
            <v>SW</v>
          </cell>
        </row>
        <row r="1690">
          <cell r="B1690" t="str">
            <v>B</v>
          </cell>
          <cell r="C1690" t="str">
            <v>B-212</v>
          </cell>
          <cell r="D1690" t="str">
            <v>B-212-A</v>
          </cell>
          <cell r="E1690" t="str">
            <v>Opal</v>
          </cell>
          <cell r="F1690" t="str">
            <v>O-134</v>
          </cell>
          <cell r="G1690" t="str">
            <v>O-134A</v>
          </cell>
          <cell r="H1690" t="str">
            <v>A</v>
          </cell>
          <cell r="I1690" t="str">
            <v>Retained</v>
          </cell>
          <cell r="J1690" t="str">
            <v>SW</v>
          </cell>
          <cell r="K1690" t="str">
            <v>Frozen</v>
          </cell>
          <cell r="L1690" t="str">
            <v>Frozen</v>
          </cell>
          <cell r="M1690">
            <v>14</v>
          </cell>
          <cell r="N1690">
            <v>7.2</v>
          </cell>
          <cell r="O1690">
            <v>100.8</v>
          </cell>
        </row>
        <row r="1691">
          <cell r="C1691" t="str">
            <v>B-212</v>
          </cell>
          <cell r="D1691" t="str">
            <v>B-212-B</v>
          </cell>
          <cell r="F1691" t="str">
            <v>O-134</v>
          </cell>
          <cell r="G1691" t="str">
            <v>O-134B</v>
          </cell>
          <cell r="H1691" t="str">
            <v>B</v>
          </cell>
          <cell r="J1691" t="str">
            <v>SW</v>
          </cell>
        </row>
        <row r="1692">
          <cell r="C1692" t="str">
            <v>B-212</v>
          </cell>
          <cell r="D1692" t="str">
            <v>B-212-C</v>
          </cell>
          <cell r="F1692" t="str">
            <v>O-134</v>
          </cell>
          <cell r="G1692" t="str">
            <v>O-134C</v>
          </cell>
          <cell r="H1692" t="str">
            <v>C</v>
          </cell>
          <cell r="J1692" t="str">
            <v>SW</v>
          </cell>
        </row>
        <row r="1693">
          <cell r="C1693" t="str">
            <v>B-212</v>
          </cell>
          <cell r="D1693" t="str">
            <v>B-212-D</v>
          </cell>
          <cell r="F1693" t="str">
            <v>O-134</v>
          </cell>
          <cell r="G1693" t="str">
            <v>O-134D</v>
          </cell>
          <cell r="H1693" t="str">
            <v>D</v>
          </cell>
          <cell r="J1693" t="str">
            <v>SW</v>
          </cell>
        </row>
        <row r="1694">
          <cell r="B1694" t="str">
            <v>B</v>
          </cell>
          <cell r="C1694" t="str">
            <v>B-213</v>
          </cell>
          <cell r="D1694" t="str">
            <v>B-213-A</v>
          </cell>
          <cell r="E1694" t="str">
            <v>Opal</v>
          </cell>
          <cell r="F1694" t="str">
            <v>O-133</v>
          </cell>
          <cell r="G1694" t="str">
            <v>O-133A</v>
          </cell>
          <cell r="H1694" t="str">
            <v>A</v>
          </cell>
          <cell r="I1694" t="str">
            <v>Retained</v>
          </cell>
          <cell r="J1694" t="str">
            <v>SW</v>
          </cell>
          <cell r="K1694" t="str">
            <v>Frozen</v>
          </cell>
          <cell r="L1694" t="str">
            <v>Frozen</v>
          </cell>
          <cell r="M1694">
            <v>14</v>
          </cell>
          <cell r="N1694">
            <v>7.2</v>
          </cell>
          <cell r="O1694">
            <v>100.8</v>
          </cell>
        </row>
        <row r="1695">
          <cell r="C1695" t="str">
            <v>B-213</v>
          </cell>
          <cell r="D1695" t="str">
            <v>B-213-B</v>
          </cell>
          <cell r="F1695" t="str">
            <v>O-133</v>
          </cell>
          <cell r="G1695" t="str">
            <v>O-133B</v>
          </cell>
          <cell r="H1695" t="str">
            <v>B</v>
          </cell>
          <cell r="J1695" t="str">
            <v>SW</v>
          </cell>
        </row>
        <row r="1696">
          <cell r="C1696" t="str">
            <v>B-213</v>
          </cell>
          <cell r="D1696" t="str">
            <v>B-213-C</v>
          </cell>
          <cell r="F1696" t="str">
            <v>O-133</v>
          </cell>
          <cell r="G1696" t="str">
            <v>O-133C</v>
          </cell>
          <cell r="H1696" t="str">
            <v>C</v>
          </cell>
          <cell r="J1696" t="str">
            <v>SW</v>
          </cell>
        </row>
        <row r="1697">
          <cell r="C1697" t="str">
            <v>B-213</v>
          </cell>
          <cell r="D1697" t="str">
            <v>B-213-D</v>
          </cell>
          <cell r="F1697" t="str">
            <v>O-133</v>
          </cell>
          <cell r="G1697" t="str">
            <v>O-133D</v>
          </cell>
          <cell r="H1697" t="str">
            <v>D</v>
          </cell>
          <cell r="J1697" t="str">
            <v>SW</v>
          </cell>
        </row>
        <row r="1698">
          <cell r="B1698" t="str">
            <v>B</v>
          </cell>
          <cell r="C1698" t="str">
            <v>B-214</v>
          </cell>
          <cell r="D1698" t="str">
            <v>B-214-A</v>
          </cell>
          <cell r="E1698" t="str">
            <v>Opal</v>
          </cell>
          <cell r="F1698" t="str">
            <v>O-132</v>
          </cell>
          <cell r="G1698" t="str">
            <v>O-132A</v>
          </cell>
          <cell r="H1698" t="str">
            <v>A</v>
          </cell>
          <cell r="I1698" t="str">
            <v>Retained</v>
          </cell>
          <cell r="J1698" t="str">
            <v>SW</v>
          </cell>
          <cell r="K1698" t="str">
            <v>Released</v>
          </cell>
          <cell r="L1698" t="str">
            <v>Released</v>
          </cell>
          <cell r="M1698">
            <v>14</v>
          </cell>
          <cell r="N1698">
            <v>7.2</v>
          </cell>
          <cell r="O1698">
            <v>100.8</v>
          </cell>
        </row>
        <row r="1699">
          <cell r="C1699" t="str">
            <v>B-214</v>
          </cell>
          <cell r="D1699" t="str">
            <v>B-214-B</v>
          </cell>
          <cell r="F1699" t="str">
            <v>O-132</v>
          </cell>
          <cell r="G1699" t="str">
            <v>O-132B</v>
          </cell>
          <cell r="H1699" t="str">
            <v>B</v>
          </cell>
          <cell r="J1699" t="str">
            <v>SW</v>
          </cell>
        </row>
        <row r="1700">
          <cell r="C1700" t="str">
            <v>B-214</v>
          </cell>
          <cell r="D1700" t="str">
            <v>B-214-C</v>
          </cell>
          <cell r="F1700" t="str">
            <v>O-132</v>
          </cell>
          <cell r="G1700" t="str">
            <v>O-132C</v>
          </cell>
          <cell r="H1700" t="str">
            <v>C</v>
          </cell>
          <cell r="J1700" t="str">
            <v>SW</v>
          </cell>
        </row>
        <row r="1701">
          <cell r="C1701" t="str">
            <v>B-214</v>
          </cell>
          <cell r="D1701" t="str">
            <v>B-214-D</v>
          </cell>
          <cell r="F1701" t="str">
            <v>O-132</v>
          </cell>
          <cell r="G1701" t="str">
            <v>O-132D</v>
          </cell>
          <cell r="H1701" t="str">
            <v>D</v>
          </cell>
          <cell r="J1701" t="str">
            <v>SW</v>
          </cell>
        </row>
        <row r="1702">
          <cell r="B1702" t="str">
            <v>B</v>
          </cell>
          <cell r="C1702" t="str">
            <v>B-215</v>
          </cell>
          <cell r="D1702" t="str">
            <v>B-215-A</v>
          </cell>
          <cell r="E1702" t="str">
            <v>Opal</v>
          </cell>
          <cell r="F1702" t="str">
            <v>O-131</v>
          </cell>
          <cell r="G1702" t="str">
            <v>O-131A</v>
          </cell>
          <cell r="H1702" t="str">
            <v>A</v>
          </cell>
          <cell r="I1702" t="str">
            <v>Retained</v>
          </cell>
          <cell r="J1702" t="str">
            <v>SW</v>
          </cell>
          <cell r="K1702" t="str">
            <v>Released</v>
          </cell>
          <cell r="L1702" t="str">
            <v>Released</v>
          </cell>
          <cell r="M1702">
            <v>14</v>
          </cell>
          <cell r="N1702">
            <v>7.2</v>
          </cell>
          <cell r="O1702">
            <v>100.8</v>
          </cell>
        </row>
        <row r="1703">
          <cell r="C1703" t="str">
            <v>B-215</v>
          </cell>
          <cell r="D1703" t="str">
            <v>B-215-B</v>
          </cell>
          <cell r="F1703" t="str">
            <v>O-131</v>
          </cell>
          <cell r="G1703" t="str">
            <v>O-131B</v>
          </cell>
          <cell r="H1703" t="str">
            <v>B</v>
          </cell>
          <cell r="J1703" t="str">
            <v>SW</v>
          </cell>
        </row>
        <row r="1704">
          <cell r="C1704" t="str">
            <v>B-215</v>
          </cell>
          <cell r="D1704" t="str">
            <v>B-215-C</v>
          </cell>
          <cell r="F1704" t="str">
            <v>O-131</v>
          </cell>
          <cell r="G1704" t="str">
            <v>O-131C</v>
          </cell>
          <cell r="H1704" t="str">
            <v>C</v>
          </cell>
          <cell r="J1704" t="str">
            <v>SW</v>
          </cell>
        </row>
        <row r="1705">
          <cell r="C1705" t="str">
            <v>B-215</v>
          </cell>
          <cell r="D1705" t="str">
            <v>B-215-D</v>
          </cell>
          <cell r="F1705" t="str">
            <v>O-131</v>
          </cell>
          <cell r="G1705" t="str">
            <v>O-131D</v>
          </cell>
          <cell r="H1705" t="str">
            <v>D</v>
          </cell>
          <cell r="J1705" t="str">
            <v>SW</v>
          </cell>
        </row>
        <row r="1706">
          <cell r="B1706" t="str">
            <v>B</v>
          </cell>
          <cell r="C1706" t="str">
            <v>B-216</v>
          </cell>
          <cell r="D1706" t="str">
            <v>B-216-A</v>
          </cell>
          <cell r="E1706" t="str">
            <v>Opal</v>
          </cell>
          <cell r="F1706" t="str">
            <v>O-130</v>
          </cell>
          <cell r="G1706" t="str">
            <v>O-130A</v>
          </cell>
          <cell r="H1706" t="str">
            <v>A</v>
          </cell>
          <cell r="I1706" t="str">
            <v>Retained</v>
          </cell>
          <cell r="J1706" t="str">
            <v>SW</v>
          </cell>
          <cell r="K1706" t="str">
            <v>Released</v>
          </cell>
          <cell r="L1706" t="str">
            <v>Released</v>
          </cell>
          <cell r="M1706">
            <v>14</v>
          </cell>
          <cell r="N1706">
            <v>7.2</v>
          </cell>
          <cell r="O1706">
            <v>100.8</v>
          </cell>
        </row>
        <row r="1707">
          <cell r="C1707" t="str">
            <v>B-216</v>
          </cell>
          <cell r="D1707" t="str">
            <v>B-216-B</v>
          </cell>
          <cell r="F1707" t="str">
            <v>O-130</v>
          </cell>
          <cell r="G1707" t="str">
            <v>O-130B</v>
          </cell>
          <cell r="H1707" t="str">
            <v>B</v>
          </cell>
          <cell r="J1707" t="str">
            <v>SW</v>
          </cell>
        </row>
        <row r="1708">
          <cell r="C1708" t="str">
            <v>B-216</v>
          </cell>
          <cell r="D1708" t="str">
            <v>B-216-C</v>
          </cell>
          <cell r="F1708" t="str">
            <v>O-130</v>
          </cell>
          <cell r="G1708" t="str">
            <v>O-130C</v>
          </cell>
          <cell r="H1708" t="str">
            <v>C</v>
          </cell>
          <cell r="J1708" t="str">
            <v>SW</v>
          </cell>
        </row>
        <row r="1709">
          <cell r="C1709" t="str">
            <v>B-216</v>
          </cell>
          <cell r="D1709" t="str">
            <v>B-216-D</v>
          </cell>
          <cell r="F1709" t="str">
            <v>O-130</v>
          </cell>
          <cell r="G1709" t="str">
            <v>O-130D</v>
          </cell>
          <cell r="H1709" t="str">
            <v>D</v>
          </cell>
          <cell r="J1709" t="str">
            <v>SW</v>
          </cell>
        </row>
        <row r="1710">
          <cell r="B1710" t="str">
            <v>B</v>
          </cell>
          <cell r="C1710" t="str">
            <v>B-217</v>
          </cell>
          <cell r="D1710" t="str">
            <v>B-217-A</v>
          </cell>
          <cell r="E1710" t="str">
            <v>Opal</v>
          </cell>
          <cell r="F1710" t="str">
            <v>O-129</v>
          </cell>
          <cell r="G1710" t="str">
            <v>O-129A</v>
          </cell>
          <cell r="H1710" t="str">
            <v>A</v>
          </cell>
          <cell r="I1710" t="str">
            <v>Retained</v>
          </cell>
          <cell r="J1710" t="str">
            <v>SW</v>
          </cell>
          <cell r="K1710" t="str">
            <v>Released</v>
          </cell>
          <cell r="L1710" t="str">
            <v>Released</v>
          </cell>
          <cell r="M1710">
            <v>14</v>
          </cell>
          <cell r="N1710">
            <v>7.2</v>
          </cell>
          <cell r="O1710">
            <v>100.8</v>
          </cell>
        </row>
        <row r="1711">
          <cell r="C1711" t="str">
            <v>B-217</v>
          </cell>
          <cell r="D1711" t="str">
            <v>B-217-B</v>
          </cell>
          <cell r="F1711" t="str">
            <v>O-129</v>
          </cell>
          <cell r="G1711" t="str">
            <v>O-129B</v>
          </cell>
          <cell r="H1711" t="str">
            <v>B</v>
          </cell>
          <cell r="J1711" t="str">
            <v>SW</v>
          </cell>
        </row>
        <row r="1712">
          <cell r="C1712" t="str">
            <v>B-217</v>
          </cell>
          <cell r="D1712" t="str">
            <v>B-217-C</v>
          </cell>
          <cell r="F1712" t="str">
            <v>O-129</v>
          </cell>
          <cell r="G1712" t="str">
            <v>O-129C</v>
          </cell>
          <cell r="H1712" t="str">
            <v>C</v>
          </cell>
          <cell r="J1712" t="str">
            <v>SW</v>
          </cell>
        </row>
        <row r="1713">
          <cell r="C1713" t="str">
            <v>B-217</v>
          </cell>
          <cell r="D1713" t="str">
            <v>B-217-D</v>
          </cell>
          <cell r="F1713" t="str">
            <v>O-129</v>
          </cell>
          <cell r="G1713" t="str">
            <v>O-129D</v>
          </cell>
          <cell r="H1713" t="str">
            <v>D</v>
          </cell>
          <cell r="J1713" t="str">
            <v>SW</v>
          </cell>
        </row>
        <row r="1714">
          <cell r="B1714" t="str">
            <v>B</v>
          </cell>
          <cell r="C1714" t="str">
            <v>B-218</v>
          </cell>
          <cell r="D1714" t="str">
            <v>B-218-A</v>
          </cell>
          <cell r="E1714" t="str">
            <v>Opal</v>
          </cell>
          <cell r="F1714" t="str">
            <v>O-128</v>
          </cell>
          <cell r="G1714" t="str">
            <v>O-128A</v>
          </cell>
          <cell r="H1714" t="str">
            <v>A</v>
          </cell>
          <cell r="I1714" t="str">
            <v>Retained</v>
          </cell>
          <cell r="J1714" t="str">
            <v>SW</v>
          </cell>
          <cell r="K1714" t="str">
            <v>Released</v>
          </cell>
          <cell r="L1714" t="str">
            <v>Released</v>
          </cell>
          <cell r="M1714">
            <v>14</v>
          </cell>
          <cell r="N1714">
            <v>7.2</v>
          </cell>
          <cell r="O1714">
            <v>100.8</v>
          </cell>
        </row>
        <row r="1715">
          <cell r="C1715" t="str">
            <v>B-218</v>
          </cell>
          <cell r="D1715" t="str">
            <v>B-218-B</v>
          </cell>
          <cell r="F1715" t="str">
            <v>O-128</v>
          </cell>
          <cell r="G1715" t="str">
            <v>O-128B</v>
          </cell>
          <cell r="H1715" t="str">
            <v>B</v>
          </cell>
          <cell r="J1715" t="str">
            <v>SW</v>
          </cell>
        </row>
        <row r="1716">
          <cell r="C1716" t="str">
            <v>B-218</v>
          </cell>
          <cell r="D1716" t="str">
            <v>B-218-C</v>
          </cell>
          <cell r="F1716" t="str">
            <v>O-128</v>
          </cell>
          <cell r="G1716" t="str">
            <v>O-128C</v>
          </cell>
          <cell r="H1716" t="str">
            <v>C</v>
          </cell>
          <cell r="J1716" t="str">
            <v>SW</v>
          </cell>
        </row>
        <row r="1717">
          <cell r="C1717" t="str">
            <v>B-218</v>
          </cell>
          <cell r="D1717" t="str">
            <v>B-218-D</v>
          </cell>
          <cell r="F1717" t="str">
            <v>O-128</v>
          </cell>
          <cell r="G1717" t="str">
            <v>O-128D</v>
          </cell>
          <cell r="H1717" t="str">
            <v>D</v>
          </cell>
          <cell r="J1717" t="str">
            <v>SW</v>
          </cell>
        </row>
        <row r="1718">
          <cell r="B1718" t="str">
            <v>B</v>
          </cell>
          <cell r="C1718" t="str">
            <v>B-219</v>
          </cell>
          <cell r="D1718" t="str">
            <v>B-219-A</v>
          </cell>
          <cell r="E1718" t="str">
            <v>Opal</v>
          </cell>
          <cell r="F1718" t="str">
            <v>O-127</v>
          </cell>
          <cell r="G1718" t="str">
            <v>O-127A</v>
          </cell>
          <cell r="H1718" t="str">
            <v>A</v>
          </cell>
          <cell r="I1718" t="str">
            <v>Retained</v>
          </cell>
          <cell r="J1718" t="str">
            <v>SW</v>
          </cell>
          <cell r="K1718" t="str">
            <v>Released</v>
          </cell>
          <cell r="L1718" t="str">
            <v>Released</v>
          </cell>
          <cell r="M1718">
            <v>14</v>
          </cell>
          <cell r="N1718">
            <v>7.2</v>
          </cell>
          <cell r="O1718">
            <v>100.8</v>
          </cell>
        </row>
        <row r="1719">
          <cell r="C1719" t="str">
            <v>B-219</v>
          </cell>
          <cell r="D1719" t="str">
            <v>B-219-B</v>
          </cell>
          <cell r="F1719" t="str">
            <v>O-127</v>
          </cell>
          <cell r="G1719" t="str">
            <v>O-127B</v>
          </cell>
          <cell r="H1719" t="str">
            <v>B</v>
          </cell>
          <cell r="J1719" t="str">
            <v>SW</v>
          </cell>
        </row>
        <row r="1720">
          <cell r="C1720" t="str">
            <v>B-219</v>
          </cell>
          <cell r="D1720" t="str">
            <v>B-219-C</v>
          </cell>
          <cell r="F1720" t="str">
            <v>O-127</v>
          </cell>
          <cell r="G1720" t="str">
            <v>O-127C</v>
          </cell>
          <cell r="H1720" t="str">
            <v>C</v>
          </cell>
          <cell r="J1720" t="str">
            <v>SW</v>
          </cell>
        </row>
        <row r="1721">
          <cell r="C1721" t="str">
            <v>B-219</v>
          </cell>
          <cell r="D1721" t="str">
            <v>B-219-D</v>
          </cell>
          <cell r="F1721" t="str">
            <v>O-127</v>
          </cell>
          <cell r="G1721" t="str">
            <v>O-127D</v>
          </cell>
          <cell r="H1721" t="str">
            <v>D</v>
          </cell>
          <cell r="J1721" t="str">
            <v>SW</v>
          </cell>
        </row>
        <row r="1722">
          <cell r="B1722" t="str">
            <v>B</v>
          </cell>
          <cell r="C1722" t="str">
            <v>B-220</v>
          </cell>
          <cell r="D1722" t="str">
            <v>B-220-A</v>
          </cell>
          <cell r="E1722" t="str">
            <v>Opal</v>
          </cell>
          <cell r="F1722" t="str">
            <v>O-126</v>
          </cell>
          <cell r="G1722" t="str">
            <v>O-126A</v>
          </cell>
          <cell r="H1722" t="str">
            <v>A</v>
          </cell>
          <cell r="I1722" t="str">
            <v>Retained</v>
          </cell>
          <cell r="J1722" t="str">
            <v>SW</v>
          </cell>
          <cell r="K1722" t="str">
            <v>Released</v>
          </cell>
          <cell r="L1722" t="str">
            <v>Released</v>
          </cell>
          <cell r="M1722">
            <v>14</v>
          </cell>
          <cell r="N1722">
            <v>7.2</v>
          </cell>
          <cell r="O1722">
            <v>100.8</v>
          </cell>
        </row>
        <row r="1723">
          <cell r="C1723" t="str">
            <v>B-220</v>
          </cell>
          <cell r="D1723" t="str">
            <v>B-220-B</v>
          </cell>
          <cell r="F1723" t="str">
            <v>O-126</v>
          </cell>
          <cell r="G1723" t="str">
            <v>O-126B</v>
          </cell>
          <cell r="H1723" t="str">
            <v>B</v>
          </cell>
          <cell r="J1723" t="str">
            <v>SW</v>
          </cell>
        </row>
        <row r="1724">
          <cell r="C1724" t="str">
            <v>B-220</v>
          </cell>
          <cell r="D1724" t="str">
            <v>B-220-C</v>
          </cell>
          <cell r="F1724" t="str">
            <v>O-126</v>
          </cell>
          <cell r="G1724" t="str">
            <v>O-126C</v>
          </cell>
          <cell r="H1724" t="str">
            <v>C</v>
          </cell>
          <cell r="J1724" t="str">
            <v>SW</v>
          </cell>
        </row>
        <row r="1725">
          <cell r="C1725" t="str">
            <v>B-220</v>
          </cell>
          <cell r="D1725" t="str">
            <v>B-220-D</v>
          </cell>
          <cell r="F1725" t="str">
            <v>O-126</v>
          </cell>
          <cell r="G1725" t="str">
            <v>O-126D</v>
          </cell>
          <cell r="H1725" t="str">
            <v>D</v>
          </cell>
          <cell r="J1725" t="str">
            <v>SW</v>
          </cell>
        </row>
        <row r="1726">
          <cell r="B1726" t="str">
            <v>B</v>
          </cell>
          <cell r="C1726" t="str">
            <v>B-221</v>
          </cell>
          <cell r="D1726" t="str">
            <v>B-221-A</v>
          </cell>
          <cell r="E1726" t="str">
            <v>Opal</v>
          </cell>
          <cell r="F1726" t="str">
            <v>O-125</v>
          </cell>
          <cell r="G1726" t="str">
            <v>O-125A</v>
          </cell>
          <cell r="H1726" t="str">
            <v>A</v>
          </cell>
          <cell r="I1726" t="str">
            <v>Retained</v>
          </cell>
          <cell r="J1726" t="str">
            <v>SW</v>
          </cell>
          <cell r="K1726" t="str">
            <v>Released</v>
          </cell>
          <cell r="L1726" t="str">
            <v>Released</v>
          </cell>
          <cell r="M1726">
            <v>14</v>
          </cell>
          <cell r="N1726">
            <v>7.2</v>
          </cell>
          <cell r="O1726">
            <v>100.8</v>
          </cell>
        </row>
        <row r="1727">
          <cell r="C1727" t="str">
            <v>B-221</v>
          </cell>
          <cell r="D1727" t="str">
            <v>B-221-B</v>
          </cell>
          <cell r="F1727" t="str">
            <v>O-125</v>
          </cell>
          <cell r="G1727" t="str">
            <v>O-125B</v>
          </cell>
          <cell r="H1727" t="str">
            <v>B</v>
          </cell>
          <cell r="J1727" t="str">
            <v>SW</v>
          </cell>
        </row>
        <row r="1728">
          <cell r="C1728" t="str">
            <v>B-221</v>
          </cell>
          <cell r="D1728" t="str">
            <v>B-221-C</v>
          </cell>
          <cell r="F1728" t="str">
            <v>O-125</v>
          </cell>
          <cell r="G1728" t="str">
            <v>O-125C</v>
          </cell>
          <cell r="H1728" t="str">
            <v>C</v>
          </cell>
          <cell r="J1728" t="str">
            <v>SW</v>
          </cell>
        </row>
        <row r="1729">
          <cell r="C1729" t="str">
            <v>B-221</v>
          </cell>
          <cell r="D1729" t="str">
            <v>B-221-D</v>
          </cell>
          <cell r="F1729" t="str">
            <v>O-125</v>
          </cell>
          <cell r="G1729" t="str">
            <v>O-125D</v>
          </cell>
          <cell r="H1729" t="str">
            <v>D</v>
          </cell>
          <cell r="J1729" t="str">
            <v>SW</v>
          </cell>
        </row>
        <row r="1730">
          <cell r="B1730" t="str">
            <v>B</v>
          </cell>
          <cell r="C1730" t="str">
            <v>B-222</v>
          </cell>
          <cell r="D1730" t="str">
            <v>B-222-A</v>
          </cell>
          <cell r="E1730" t="str">
            <v>Opal</v>
          </cell>
          <cell r="F1730" t="str">
            <v>O-124</v>
          </cell>
          <cell r="G1730" t="str">
            <v>O-124A</v>
          </cell>
          <cell r="H1730" t="str">
            <v>A</v>
          </cell>
          <cell r="I1730" t="str">
            <v>Retained</v>
          </cell>
          <cell r="J1730" t="str">
            <v>SW</v>
          </cell>
          <cell r="K1730" t="str">
            <v>Released</v>
          </cell>
          <cell r="L1730" t="str">
            <v>Released</v>
          </cell>
          <cell r="M1730">
            <v>14</v>
          </cell>
          <cell r="N1730">
            <v>7.2</v>
          </cell>
          <cell r="O1730">
            <v>100.8</v>
          </cell>
        </row>
        <row r="1731">
          <cell r="C1731" t="str">
            <v>B-222</v>
          </cell>
          <cell r="D1731" t="str">
            <v>B-222-B</v>
          </cell>
          <cell r="F1731" t="str">
            <v>O-124</v>
          </cell>
          <cell r="G1731" t="str">
            <v>O-124B</v>
          </cell>
          <cell r="H1731" t="str">
            <v>B</v>
          </cell>
          <cell r="J1731" t="str">
            <v>SW</v>
          </cell>
        </row>
        <row r="1732">
          <cell r="C1732" t="str">
            <v>B-222</v>
          </cell>
          <cell r="D1732" t="str">
            <v>B-222-C</v>
          </cell>
          <cell r="F1732" t="str">
            <v>O-124</v>
          </cell>
          <cell r="G1732" t="str">
            <v>O-124C</v>
          </cell>
          <cell r="H1732" t="str">
            <v>C</v>
          </cell>
          <cell r="J1732" t="str">
            <v>SW</v>
          </cell>
        </row>
        <row r="1733">
          <cell r="C1733" t="str">
            <v>B-222</v>
          </cell>
          <cell r="D1733" t="str">
            <v>B-222-D</v>
          </cell>
          <cell r="F1733" t="str">
            <v>O-124</v>
          </cell>
          <cell r="G1733" t="str">
            <v>O-124D</v>
          </cell>
          <cell r="H1733" t="str">
            <v>D</v>
          </cell>
          <cell r="J1733" t="str">
            <v>SW</v>
          </cell>
        </row>
        <row r="1734">
          <cell r="B1734" t="str">
            <v>B</v>
          </cell>
          <cell r="C1734" t="str">
            <v>B-223</v>
          </cell>
          <cell r="D1734" t="str">
            <v>B-223-A</v>
          </cell>
          <cell r="E1734" t="str">
            <v>Opal</v>
          </cell>
          <cell r="F1734" t="str">
            <v>O-123</v>
          </cell>
          <cell r="G1734" t="str">
            <v>O-123A</v>
          </cell>
          <cell r="H1734" t="str">
            <v>A</v>
          </cell>
          <cell r="I1734" t="str">
            <v>Retained</v>
          </cell>
          <cell r="J1734" t="str">
            <v>SW</v>
          </cell>
          <cell r="K1734" t="str">
            <v>Released</v>
          </cell>
          <cell r="L1734" t="str">
            <v>Released</v>
          </cell>
          <cell r="M1734">
            <v>14</v>
          </cell>
          <cell r="N1734">
            <v>7.2</v>
          </cell>
          <cell r="O1734">
            <v>100.8</v>
          </cell>
        </row>
        <row r="1735">
          <cell r="C1735" t="str">
            <v>B-223</v>
          </cell>
          <cell r="D1735" t="str">
            <v>B-223-B</v>
          </cell>
          <cell r="F1735" t="str">
            <v>O-123</v>
          </cell>
          <cell r="G1735" t="str">
            <v>O-123B</v>
          </cell>
          <cell r="H1735" t="str">
            <v>B</v>
          </cell>
          <cell r="J1735" t="str">
            <v>SW</v>
          </cell>
        </row>
        <row r="1736">
          <cell r="C1736" t="str">
            <v>B-223</v>
          </cell>
          <cell r="D1736" t="str">
            <v>B-223-C</v>
          </cell>
          <cell r="F1736" t="str">
            <v>O-123</v>
          </cell>
          <cell r="G1736" t="str">
            <v>O-123C</v>
          </cell>
          <cell r="H1736" t="str">
            <v>C</v>
          </cell>
          <cell r="J1736" t="str">
            <v>SW</v>
          </cell>
        </row>
        <row r="1737">
          <cell r="C1737" t="str">
            <v>B-223</v>
          </cell>
          <cell r="D1737" t="str">
            <v>B-223-D</v>
          </cell>
          <cell r="F1737" t="str">
            <v>O-123</v>
          </cell>
          <cell r="G1737" t="str">
            <v>O-123D</v>
          </cell>
          <cell r="H1737" t="str">
            <v>D</v>
          </cell>
          <cell r="J1737" t="str">
            <v>SW</v>
          </cell>
        </row>
        <row r="1738">
          <cell r="B1738" t="str">
            <v>B</v>
          </cell>
          <cell r="C1738" t="str">
            <v>B-224</v>
          </cell>
          <cell r="D1738" t="str">
            <v>B-224-A</v>
          </cell>
          <cell r="E1738" t="str">
            <v>Opal</v>
          </cell>
          <cell r="F1738" t="str">
            <v>O-122</v>
          </cell>
          <cell r="G1738" t="str">
            <v>O-122A</v>
          </cell>
          <cell r="H1738" t="str">
            <v>A</v>
          </cell>
          <cell r="I1738" t="str">
            <v>Retained</v>
          </cell>
          <cell r="J1738" t="str">
            <v>SW</v>
          </cell>
          <cell r="K1738" t="str">
            <v>Released</v>
          </cell>
          <cell r="L1738" t="str">
            <v>Released</v>
          </cell>
          <cell r="M1738">
            <v>14</v>
          </cell>
          <cell r="N1738">
            <v>7.2</v>
          </cell>
          <cell r="O1738">
            <v>100.8</v>
          </cell>
        </row>
        <row r="1739">
          <cell r="C1739" t="str">
            <v>B-224</v>
          </cell>
          <cell r="D1739" t="str">
            <v>B-224-B</v>
          </cell>
          <cell r="F1739" t="str">
            <v>O-122</v>
          </cell>
          <cell r="G1739" t="str">
            <v>O-122B</v>
          </cell>
          <cell r="H1739" t="str">
            <v>B</v>
          </cell>
          <cell r="J1739" t="str">
            <v>SW</v>
          </cell>
        </row>
        <row r="1740">
          <cell r="C1740" t="str">
            <v>B-224</v>
          </cell>
          <cell r="D1740" t="str">
            <v>B-224-C</v>
          </cell>
          <cell r="F1740" t="str">
            <v>O-122</v>
          </cell>
          <cell r="G1740" t="str">
            <v>O-122C</v>
          </cell>
          <cell r="H1740" t="str">
            <v>C</v>
          </cell>
          <cell r="J1740" t="str">
            <v>SW</v>
          </cell>
        </row>
        <row r="1741">
          <cell r="C1741" t="str">
            <v>B-224</v>
          </cell>
          <cell r="D1741" t="str">
            <v>B-224-D</v>
          </cell>
          <cell r="F1741" t="str">
            <v>O-122</v>
          </cell>
          <cell r="G1741" t="str">
            <v>O-122D</v>
          </cell>
          <cell r="H1741" t="str">
            <v>D</v>
          </cell>
          <cell r="J1741" t="str">
            <v>SW</v>
          </cell>
        </row>
        <row r="1742">
          <cell r="B1742" t="str">
            <v>B</v>
          </cell>
          <cell r="C1742" t="str">
            <v>B-225</v>
          </cell>
          <cell r="D1742" t="str">
            <v>B-225-A</v>
          </cell>
          <cell r="E1742" t="str">
            <v>Opal</v>
          </cell>
          <cell r="F1742" t="str">
            <v>O-121</v>
          </cell>
          <cell r="G1742" t="str">
            <v>O-121A</v>
          </cell>
          <cell r="H1742" t="str">
            <v>A</v>
          </cell>
          <cell r="I1742" t="str">
            <v>Retained</v>
          </cell>
          <cell r="J1742" t="str">
            <v>SW</v>
          </cell>
          <cell r="K1742" t="str">
            <v>Released</v>
          </cell>
          <cell r="L1742" t="str">
            <v>Released</v>
          </cell>
          <cell r="M1742">
            <v>14</v>
          </cell>
          <cell r="N1742">
            <v>7.2</v>
          </cell>
          <cell r="O1742">
            <v>100.8</v>
          </cell>
        </row>
        <row r="1743">
          <cell r="C1743" t="str">
            <v>B-225</v>
          </cell>
          <cell r="D1743" t="str">
            <v>B-225-B</v>
          </cell>
          <cell r="F1743" t="str">
            <v>O-121</v>
          </cell>
          <cell r="G1743" t="str">
            <v>O-121B</v>
          </cell>
          <cell r="H1743" t="str">
            <v>B</v>
          </cell>
          <cell r="J1743" t="str">
            <v>SW</v>
          </cell>
        </row>
        <row r="1744">
          <cell r="C1744" t="str">
            <v>B-225</v>
          </cell>
          <cell r="D1744" t="str">
            <v>B-225-C</v>
          </cell>
          <cell r="F1744" t="str">
            <v>O-121</v>
          </cell>
          <cell r="G1744" t="str">
            <v>O-121C</v>
          </cell>
          <cell r="H1744" t="str">
            <v>C</v>
          </cell>
          <cell r="J1744" t="str">
            <v>SW</v>
          </cell>
        </row>
        <row r="1745">
          <cell r="C1745" t="str">
            <v>B-225</v>
          </cell>
          <cell r="D1745" t="str">
            <v>B-225-D</v>
          </cell>
          <cell r="F1745" t="str">
            <v>O-121</v>
          </cell>
          <cell r="G1745" t="str">
            <v>O-121D</v>
          </cell>
          <cell r="H1745" t="str">
            <v>D</v>
          </cell>
          <cell r="J1745" t="str">
            <v>SW</v>
          </cell>
        </row>
        <row r="1746">
          <cell r="B1746" t="str">
            <v>B</v>
          </cell>
          <cell r="C1746" t="str">
            <v>B-226</v>
          </cell>
          <cell r="D1746" t="str">
            <v>B-226-A</v>
          </cell>
          <cell r="E1746" t="str">
            <v>Opal</v>
          </cell>
          <cell r="F1746" t="str">
            <v>O-120</v>
          </cell>
          <cell r="G1746" t="str">
            <v>O-120A</v>
          </cell>
          <cell r="H1746" t="str">
            <v>A</v>
          </cell>
          <cell r="I1746" t="str">
            <v>Retained</v>
          </cell>
          <cell r="J1746" t="str">
            <v>SW</v>
          </cell>
          <cell r="K1746" t="str">
            <v>Released</v>
          </cell>
          <cell r="L1746" t="str">
            <v>Released</v>
          </cell>
          <cell r="M1746">
            <v>14</v>
          </cell>
          <cell r="N1746">
            <v>7.2</v>
          </cell>
          <cell r="O1746">
            <v>100.8</v>
          </cell>
        </row>
        <row r="1747">
          <cell r="C1747" t="str">
            <v>B-226</v>
          </cell>
          <cell r="D1747" t="str">
            <v>B-226-B</v>
          </cell>
          <cell r="F1747" t="str">
            <v>O-120</v>
          </cell>
          <cell r="G1747" t="str">
            <v>O-120B</v>
          </cell>
          <cell r="H1747" t="str">
            <v>B</v>
          </cell>
          <cell r="J1747" t="str">
            <v>SW</v>
          </cell>
        </row>
        <row r="1748">
          <cell r="C1748" t="str">
            <v>B-226</v>
          </cell>
          <cell r="D1748" t="str">
            <v>B-226-C</v>
          </cell>
          <cell r="F1748" t="str">
            <v>O-120</v>
          </cell>
          <cell r="G1748" t="str">
            <v>O-120C</v>
          </cell>
          <cell r="H1748" t="str">
            <v>C</v>
          </cell>
          <cell r="J1748" t="str">
            <v>SW</v>
          </cell>
        </row>
        <row r="1749">
          <cell r="C1749" t="str">
            <v>B-226</v>
          </cell>
          <cell r="D1749" t="str">
            <v>B-226-D</v>
          </cell>
          <cell r="F1749" t="str">
            <v>O-120</v>
          </cell>
          <cell r="G1749" t="str">
            <v>O-120D</v>
          </cell>
          <cell r="H1749" t="str">
            <v>D</v>
          </cell>
          <cell r="J1749" t="str">
            <v>SW</v>
          </cell>
        </row>
        <row r="1750">
          <cell r="B1750" t="str">
            <v>B</v>
          </cell>
          <cell r="C1750" t="str">
            <v>B-227</v>
          </cell>
          <cell r="D1750" t="str">
            <v>B-227-A</v>
          </cell>
          <cell r="E1750" t="str">
            <v>Opal</v>
          </cell>
          <cell r="F1750" t="str">
            <v>O-119</v>
          </cell>
          <cell r="G1750" t="str">
            <v>O-119A</v>
          </cell>
          <cell r="H1750" t="str">
            <v>A</v>
          </cell>
          <cell r="I1750" t="str">
            <v>Retained</v>
          </cell>
          <cell r="J1750" t="str">
            <v>SW</v>
          </cell>
          <cell r="K1750" t="str">
            <v>Released</v>
          </cell>
          <cell r="L1750" t="str">
            <v>Released</v>
          </cell>
          <cell r="M1750">
            <v>14</v>
          </cell>
          <cell r="N1750">
            <v>7.2</v>
          </cell>
          <cell r="O1750">
            <v>100.8</v>
          </cell>
        </row>
        <row r="1751">
          <cell r="C1751" t="str">
            <v>B-227</v>
          </cell>
          <cell r="D1751" t="str">
            <v>B-227-B</v>
          </cell>
          <cell r="F1751" t="str">
            <v>O-119</v>
          </cell>
          <cell r="G1751" t="str">
            <v>O-119B</v>
          </cell>
          <cell r="H1751" t="str">
            <v>B</v>
          </cell>
          <cell r="J1751" t="str">
            <v>SW</v>
          </cell>
        </row>
        <row r="1752">
          <cell r="C1752" t="str">
            <v>B-227</v>
          </cell>
          <cell r="D1752" t="str">
            <v>B-227-C</v>
          </cell>
          <cell r="F1752" t="str">
            <v>O-119</v>
          </cell>
          <cell r="G1752" t="str">
            <v>O-119C</v>
          </cell>
          <cell r="H1752" t="str">
            <v>C</v>
          </cell>
          <cell r="J1752" t="str">
            <v>SW</v>
          </cell>
        </row>
        <row r="1753">
          <cell r="C1753" t="str">
            <v>B-227</v>
          </cell>
          <cell r="D1753" t="str">
            <v>B-227-D</v>
          </cell>
          <cell r="F1753" t="str">
            <v>O-119</v>
          </cell>
          <cell r="G1753" t="str">
            <v>O-119D</v>
          </cell>
          <cell r="H1753" t="str">
            <v>D</v>
          </cell>
          <cell r="J1753" t="str">
            <v>SW</v>
          </cell>
        </row>
        <row r="1754">
          <cell r="B1754" t="str">
            <v>B</v>
          </cell>
          <cell r="C1754" t="str">
            <v>B-228</v>
          </cell>
          <cell r="D1754" t="str">
            <v>B-228-A</v>
          </cell>
          <cell r="E1754" t="str">
            <v>Opal</v>
          </cell>
          <cell r="F1754" t="str">
            <v>O-118</v>
          </cell>
          <cell r="G1754" t="str">
            <v>O-118A</v>
          </cell>
          <cell r="H1754" t="str">
            <v>A</v>
          </cell>
          <cell r="I1754" t="str">
            <v>Retained</v>
          </cell>
          <cell r="J1754" t="str">
            <v>SW</v>
          </cell>
          <cell r="K1754" t="str">
            <v>Released</v>
          </cell>
          <cell r="L1754" t="str">
            <v>Released</v>
          </cell>
          <cell r="M1754">
            <v>14</v>
          </cell>
          <cell r="N1754">
            <v>7.2</v>
          </cell>
          <cell r="O1754">
            <v>100.8</v>
          </cell>
        </row>
        <row r="1755">
          <cell r="C1755" t="str">
            <v>B-228</v>
          </cell>
          <cell r="D1755" t="str">
            <v>B-228-B</v>
          </cell>
          <cell r="F1755" t="str">
            <v>O-118</v>
          </cell>
          <cell r="G1755" t="str">
            <v>O-118B</v>
          </cell>
          <cell r="H1755" t="str">
            <v>B</v>
          </cell>
          <cell r="J1755" t="str">
            <v>SW</v>
          </cell>
        </row>
        <row r="1756">
          <cell r="C1756" t="str">
            <v>B-228</v>
          </cell>
          <cell r="D1756" t="str">
            <v>B-228-C</v>
          </cell>
          <cell r="F1756" t="str">
            <v>O-118</v>
          </cell>
          <cell r="G1756" t="str">
            <v>O-118C</v>
          </cell>
          <cell r="H1756" t="str">
            <v>C</v>
          </cell>
          <cell r="J1756" t="str">
            <v>SW</v>
          </cell>
        </row>
        <row r="1757">
          <cell r="C1757" t="str">
            <v>B-228</v>
          </cell>
          <cell r="D1757" t="str">
            <v>B-228-D</v>
          </cell>
          <cell r="F1757" t="str">
            <v>O-118</v>
          </cell>
          <cell r="G1757" t="str">
            <v>O-118D</v>
          </cell>
          <cell r="H1757" t="str">
            <v>D</v>
          </cell>
          <cell r="J1757" t="str">
            <v>SW</v>
          </cell>
        </row>
        <row r="1758">
          <cell r="B1758" t="str">
            <v>B</v>
          </cell>
          <cell r="C1758" t="str">
            <v>B-229</v>
          </cell>
          <cell r="D1758" t="str">
            <v>B-229-A</v>
          </cell>
          <cell r="E1758" t="str">
            <v>Opal</v>
          </cell>
          <cell r="F1758" t="str">
            <v>O-117</v>
          </cell>
          <cell r="G1758" t="str">
            <v>O-117A</v>
          </cell>
          <cell r="H1758" t="str">
            <v>A</v>
          </cell>
          <cell r="I1758" t="str">
            <v>Retained</v>
          </cell>
          <cell r="J1758" t="str">
            <v>SW</v>
          </cell>
          <cell r="K1758" t="str">
            <v>Released</v>
          </cell>
          <cell r="L1758" t="str">
            <v>Released</v>
          </cell>
          <cell r="M1758">
            <v>14</v>
          </cell>
          <cell r="N1758">
            <v>7.2</v>
          </cell>
          <cell r="O1758">
            <v>100.8</v>
          </cell>
        </row>
        <row r="1759">
          <cell r="C1759" t="str">
            <v>B-229</v>
          </cell>
          <cell r="D1759" t="str">
            <v>B-229-B</v>
          </cell>
          <cell r="F1759" t="str">
            <v>O-117</v>
          </cell>
          <cell r="G1759" t="str">
            <v>O-117B</v>
          </cell>
          <cell r="H1759" t="str">
            <v>B</v>
          </cell>
          <cell r="J1759" t="str">
            <v>SW</v>
          </cell>
        </row>
        <row r="1760">
          <cell r="C1760" t="str">
            <v>B-229</v>
          </cell>
          <cell r="D1760" t="str">
            <v>B-229-C</v>
          </cell>
          <cell r="F1760" t="str">
            <v>O-117</v>
          </cell>
          <cell r="G1760" t="str">
            <v>O-117C</v>
          </cell>
          <cell r="H1760" t="str">
            <v>C</v>
          </cell>
          <cell r="J1760" t="str">
            <v>SW</v>
          </cell>
        </row>
        <row r="1761">
          <cell r="C1761" t="str">
            <v>B-229</v>
          </cell>
          <cell r="D1761" t="str">
            <v>B-229-D</v>
          </cell>
          <cell r="F1761" t="str">
            <v>O-117</v>
          </cell>
          <cell r="G1761" t="str">
            <v>O-117D</v>
          </cell>
          <cell r="H1761" t="str">
            <v>D</v>
          </cell>
          <cell r="J1761" t="str">
            <v>SW</v>
          </cell>
        </row>
        <row r="1762">
          <cell r="B1762" t="str">
            <v>B</v>
          </cell>
          <cell r="C1762" t="str">
            <v>B-230</v>
          </cell>
          <cell r="D1762" t="str">
            <v>B-230-A</v>
          </cell>
          <cell r="E1762" t="str">
            <v>Opal</v>
          </cell>
          <cell r="F1762" t="str">
            <v>O-116</v>
          </cell>
          <cell r="G1762" t="str">
            <v>O-116A</v>
          </cell>
          <cell r="H1762" t="str">
            <v>A</v>
          </cell>
          <cell r="I1762" t="str">
            <v>Retained</v>
          </cell>
          <cell r="J1762" t="str">
            <v>SW</v>
          </cell>
          <cell r="K1762" t="str">
            <v>Released</v>
          </cell>
          <cell r="L1762" t="str">
            <v>Released</v>
          </cell>
          <cell r="M1762">
            <v>14</v>
          </cell>
          <cell r="N1762">
            <v>7.2</v>
          </cell>
          <cell r="O1762">
            <v>100.8</v>
          </cell>
        </row>
        <row r="1763">
          <cell r="C1763" t="str">
            <v>B-230</v>
          </cell>
          <cell r="D1763" t="str">
            <v>B-230-B</v>
          </cell>
          <cell r="F1763" t="str">
            <v>O-116</v>
          </cell>
          <cell r="G1763" t="str">
            <v>O-116B</v>
          </cell>
          <cell r="H1763" t="str">
            <v>B</v>
          </cell>
          <cell r="J1763" t="str">
            <v>SW</v>
          </cell>
        </row>
        <row r="1764">
          <cell r="C1764" t="str">
            <v>B-230</v>
          </cell>
          <cell r="D1764" t="str">
            <v>B-230-C</v>
          </cell>
          <cell r="F1764" t="str">
            <v>O-116</v>
          </cell>
          <cell r="G1764" t="str">
            <v>O-116C</v>
          </cell>
          <cell r="H1764" t="str">
            <v>C</v>
          </cell>
          <cell r="J1764" t="str">
            <v>SW</v>
          </cell>
        </row>
        <row r="1765">
          <cell r="C1765" t="str">
            <v>B-230</v>
          </cell>
          <cell r="D1765" t="str">
            <v>B-230-D</v>
          </cell>
          <cell r="F1765" t="str">
            <v>O-116</v>
          </cell>
          <cell r="G1765" t="str">
            <v>O-116D</v>
          </cell>
          <cell r="H1765" t="str">
            <v>D</v>
          </cell>
          <cell r="J1765" t="str">
            <v>SW</v>
          </cell>
        </row>
        <row r="1766">
          <cell r="B1766" t="str">
            <v>B</v>
          </cell>
          <cell r="C1766" t="str">
            <v>B-231</v>
          </cell>
          <cell r="D1766" t="str">
            <v>B-231-A</v>
          </cell>
          <cell r="E1766" t="str">
            <v>Opal</v>
          </cell>
          <cell r="F1766" t="str">
            <v>O-115</v>
          </cell>
          <cell r="G1766" t="str">
            <v>O-115A</v>
          </cell>
          <cell r="H1766" t="str">
            <v>A</v>
          </cell>
          <cell r="I1766" t="str">
            <v>Retained</v>
          </cell>
          <cell r="J1766" t="str">
            <v>SW</v>
          </cell>
          <cell r="K1766" t="str">
            <v>Released</v>
          </cell>
          <cell r="L1766" t="str">
            <v>Released</v>
          </cell>
          <cell r="M1766">
            <v>14</v>
          </cell>
          <cell r="N1766">
            <v>7.2</v>
          </cell>
          <cell r="O1766">
            <v>100.8</v>
          </cell>
        </row>
        <row r="1767">
          <cell r="C1767" t="str">
            <v>B-231</v>
          </cell>
          <cell r="D1767" t="str">
            <v>B-231-B</v>
          </cell>
          <cell r="F1767" t="str">
            <v>O-115</v>
          </cell>
          <cell r="G1767" t="str">
            <v>O-115B</v>
          </cell>
          <cell r="H1767" t="str">
            <v>B</v>
          </cell>
          <cell r="J1767" t="str">
            <v>SW</v>
          </cell>
        </row>
        <row r="1768">
          <cell r="C1768" t="str">
            <v>B-231</v>
          </cell>
          <cell r="D1768" t="str">
            <v>B-231-C</v>
          </cell>
          <cell r="F1768" t="str">
            <v>O-115</v>
          </cell>
          <cell r="G1768" t="str">
            <v>O-115C</v>
          </cell>
          <cell r="H1768" t="str">
            <v>C</v>
          </cell>
          <cell r="J1768" t="str">
            <v>SW</v>
          </cell>
        </row>
        <row r="1769">
          <cell r="C1769" t="str">
            <v>B-231</v>
          </cell>
          <cell r="D1769" t="str">
            <v>B-231-D</v>
          </cell>
          <cell r="F1769" t="str">
            <v>O-115</v>
          </cell>
          <cell r="G1769" t="str">
            <v>O-115D</v>
          </cell>
          <cell r="H1769" t="str">
            <v>D</v>
          </cell>
          <cell r="J1769" t="str">
            <v>SW</v>
          </cell>
        </row>
        <row r="1770">
          <cell r="B1770" t="str">
            <v>B</v>
          </cell>
          <cell r="C1770" t="str">
            <v>B-232</v>
          </cell>
          <cell r="D1770" t="str">
            <v>B-232-A</v>
          </cell>
          <cell r="E1770" t="str">
            <v>Opal</v>
          </cell>
          <cell r="F1770" t="str">
            <v>O-114</v>
          </cell>
          <cell r="G1770" t="str">
            <v>O-114A</v>
          </cell>
          <cell r="H1770" t="str">
            <v>A</v>
          </cell>
          <cell r="I1770" t="str">
            <v>Retained</v>
          </cell>
          <cell r="J1770" t="str">
            <v>SW</v>
          </cell>
          <cell r="K1770" t="str">
            <v>Released</v>
          </cell>
          <cell r="L1770" t="str">
            <v>Released</v>
          </cell>
          <cell r="M1770">
            <v>14</v>
          </cell>
          <cell r="N1770">
            <v>7.2</v>
          </cell>
          <cell r="O1770">
            <v>100.8</v>
          </cell>
        </row>
        <row r="1771">
          <cell r="C1771" t="str">
            <v>B-232</v>
          </cell>
          <cell r="D1771" t="str">
            <v>B-232-B</v>
          </cell>
          <cell r="F1771" t="str">
            <v>O-114</v>
          </cell>
          <cell r="G1771" t="str">
            <v>O-114B</v>
          </cell>
          <cell r="H1771" t="str">
            <v>B</v>
          </cell>
          <cell r="J1771" t="str">
            <v>SW</v>
          </cell>
        </row>
        <row r="1772">
          <cell r="C1772" t="str">
            <v>B-232</v>
          </cell>
          <cell r="D1772" t="str">
            <v>B-232-C</v>
          </cell>
          <cell r="F1772" t="str">
            <v>O-114</v>
          </cell>
          <cell r="G1772" t="str">
            <v>O-114C</v>
          </cell>
          <cell r="H1772" t="str">
            <v>C</v>
          </cell>
          <cell r="J1772" t="str">
            <v>SW</v>
          </cell>
        </row>
        <row r="1773">
          <cell r="C1773" t="str">
            <v>B-232</v>
          </cell>
          <cell r="D1773" t="str">
            <v>B-232-D</v>
          </cell>
          <cell r="F1773" t="str">
            <v>O-114</v>
          </cell>
          <cell r="G1773" t="str">
            <v>O-114D</v>
          </cell>
          <cell r="H1773" t="str">
            <v>D</v>
          </cell>
          <cell r="J1773" t="str">
            <v>SW</v>
          </cell>
        </row>
        <row r="1774">
          <cell r="B1774" t="str">
            <v>B</v>
          </cell>
          <cell r="C1774" t="str">
            <v>B-233</v>
          </cell>
          <cell r="D1774" t="str">
            <v>B-233-A</v>
          </cell>
          <cell r="E1774" t="str">
            <v>Opal</v>
          </cell>
          <cell r="F1774" t="str">
            <v>O-113</v>
          </cell>
          <cell r="G1774" t="str">
            <v>O-113A</v>
          </cell>
          <cell r="H1774" t="str">
            <v>A</v>
          </cell>
          <cell r="I1774" t="str">
            <v>Retained</v>
          </cell>
          <cell r="J1774" t="str">
            <v>SW</v>
          </cell>
          <cell r="K1774" t="str">
            <v>Released</v>
          </cell>
          <cell r="L1774" t="str">
            <v>Released</v>
          </cell>
          <cell r="M1774">
            <v>14</v>
          </cell>
          <cell r="N1774">
            <v>7.2</v>
          </cell>
          <cell r="O1774">
            <v>100.8</v>
          </cell>
        </row>
        <row r="1775">
          <cell r="C1775" t="str">
            <v>B-233</v>
          </cell>
          <cell r="D1775" t="str">
            <v>B-233-B</v>
          </cell>
          <cell r="F1775" t="str">
            <v>O-113</v>
          </cell>
          <cell r="G1775" t="str">
            <v>O-113B</v>
          </cell>
          <cell r="H1775" t="str">
            <v>B</v>
          </cell>
          <cell r="J1775" t="str">
            <v>SW</v>
          </cell>
        </row>
        <row r="1776">
          <cell r="C1776" t="str">
            <v>B-233</v>
          </cell>
          <cell r="D1776" t="str">
            <v>B-233-C</v>
          </cell>
          <cell r="F1776" t="str">
            <v>O-113</v>
          </cell>
          <cell r="G1776" t="str">
            <v>O-113C</v>
          </cell>
          <cell r="H1776" t="str">
            <v>C</v>
          </cell>
          <cell r="J1776" t="str">
            <v>SW</v>
          </cell>
        </row>
        <row r="1777">
          <cell r="C1777" t="str">
            <v>B-233</v>
          </cell>
          <cell r="D1777" t="str">
            <v>B-233-D</v>
          </cell>
          <cell r="F1777" t="str">
            <v>O-113</v>
          </cell>
          <cell r="G1777" t="str">
            <v>O-113D</v>
          </cell>
          <cell r="H1777" t="str">
            <v>D</v>
          </cell>
          <cell r="J1777" t="str">
            <v>SW</v>
          </cell>
        </row>
        <row r="1778">
          <cell r="B1778" t="str">
            <v>B</v>
          </cell>
          <cell r="C1778" t="str">
            <v>B-234</v>
          </cell>
          <cell r="D1778" t="str">
            <v>B-234-A</v>
          </cell>
          <cell r="E1778" t="str">
            <v>Opal</v>
          </cell>
          <cell r="F1778" t="str">
            <v>O-93</v>
          </cell>
          <cell r="G1778" t="str">
            <v>O-93A</v>
          </cell>
          <cell r="H1778" t="str">
            <v>A</v>
          </cell>
          <cell r="I1778" t="str">
            <v>Retained</v>
          </cell>
          <cell r="J1778" t="str">
            <v>SW</v>
          </cell>
          <cell r="K1778" t="str">
            <v>Released</v>
          </cell>
          <cell r="L1778" t="str">
            <v>Frozen</v>
          </cell>
          <cell r="M1778">
            <v>14</v>
          </cell>
          <cell r="N1778">
            <v>7.2</v>
          </cell>
          <cell r="O1778">
            <v>100.8</v>
          </cell>
        </row>
        <row r="1779">
          <cell r="C1779" t="str">
            <v>B-234</v>
          </cell>
          <cell r="D1779" t="str">
            <v>B-234-B</v>
          </cell>
          <cell r="F1779" t="str">
            <v>O-93</v>
          </cell>
          <cell r="G1779" t="str">
            <v>O-93B</v>
          </cell>
          <cell r="H1779" t="str">
            <v>B</v>
          </cell>
          <cell r="J1779" t="str">
            <v>SW</v>
          </cell>
        </row>
        <row r="1780">
          <cell r="C1780" t="str">
            <v>B-234</v>
          </cell>
          <cell r="D1780" t="str">
            <v>B-234-C</v>
          </cell>
          <cell r="F1780" t="str">
            <v>O-93</v>
          </cell>
          <cell r="G1780" t="str">
            <v>O-93C</v>
          </cell>
          <cell r="H1780" t="str">
            <v>C</v>
          </cell>
          <cell r="J1780" t="str">
            <v>SW</v>
          </cell>
        </row>
        <row r="1781">
          <cell r="C1781" t="str">
            <v>B-234</v>
          </cell>
          <cell r="D1781" t="str">
            <v>B-234-D</v>
          </cell>
          <cell r="F1781" t="str">
            <v>O-93</v>
          </cell>
          <cell r="G1781" t="str">
            <v>O-93D</v>
          </cell>
          <cell r="H1781" t="str">
            <v>D</v>
          </cell>
          <cell r="J1781" t="str">
            <v>SW</v>
          </cell>
        </row>
        <row r="1782">
          <cell r="B1782" t="str">
            <v>B</v>
          </cell>
          <cell r="C1782" t="str">
            <v>B-235</v>
          </cell>
          <cell r="D1782" t="str">
            <v>B-235-A</v>
          </cell>
          <cell r="E1782" t="str">
            <v>Opal</v>
          </cell>
          <cell r="F1782" t="str">
            <v>O-94</v>
          </cell>
          <cell r="G1782" t="str">
            <v>O-94A</v>
          </cell>
          <cell r="H1782" t="str">
            <v>A</v>
          </cell>
          <cell r="I1782" t="str">
            <v>Retained</v>
          </cell>
          <cell r="J1782" t="str">
            <v>SW</v>
          </cell>
          <cell r="K1782" t="str">
            <v>Released</v>
          </cell>
          <cell r="L1782" t="str">
            <v>Frozen</v>
          </cell>
          <cell r="M1782">
            <v>14</v>
          </cell>
          <cell r="N1782">
            <v>7.2</v>
          </cell>
          <cell r="O1782">
            <v>100.8</v>
          </cell>
        </row>
        <row r="1783">
          <cell r="C1783" t="str">
            <v>B-235</v>
          </cell>
          <cell r="D1783" t="str">
            <v>B-235-B</v>
          </cell>
          <cell r="F1783" t="str">
            <v>O-94</v>
          </cell>
          <cell r="G1783" t="str">
            <v>O-94B</v>
          </cell>
          <cell r="H1783" t="str">
            <v>B</v>
          </cell>
          <cell r="J1783" t="str">
            <v>SW</v>
          </cell>
        </row>
        <row r="1784">
          <cell r="C1784" t="str">
            <v>B-235</v>
          </cell>
          <cell r="D1784" t="str">
            <v>B-235-C</v>
          </cell>
          <cell r="F1784" t="str">
            <v>O-94</v>
          </cell>
          <cell r="G1784" t="str">
            <v>O-94C</v>
          </cell>
          <cell r="H1784" t="str">
            <v>C</v>
          </cell>
          <cell r="J1784" t="str">
            <v>SW</v>
          </cell>
        </row>
        <row r="1785">
          <cell r="C1785" t="str">
            <v>B-235</v>
          </cell>
          <cell r="D1785" t="str">
            <v>B-235-D</v>
          </cell>
          <cell r="F1785" t="str">
            <v>O-94</v>
          </cell>
          <cell r="G1785" t="str">
            <v>O-94D</v>
          </cell>
          <cell r="H1785" t="str">
            <v>D</v>
          </cell>
          <cell r="J1785" t="str">
            <v>SW</v>
          </cell>
        </row>
        <row r="1786">
          <cell r="B1786" t="str">
            <v>B</v>
          </cell>
          <cell r="C1786" t="str">
            <v>B-236</v>
          </cell>
          <cell r="D1786" t="str">
            <v>B-236-A</v>
          </cell>
          <cell r="E1786" t="str">
            <v>Opal</v>
          </cell>
          <cell r="F1786" t="str">
            <v>O-95</v>
          </cell>
          <cell r="G1786" t="str">
            <v>O-95A</v>
          </cell>
          <cell r="H1786" t="str">
            <v>A</v>
          </cell>
          <cell r="I1786" t="str">
            <v>Retained</v>
          </cell>
          <cell r="J1786" t="str">
            <v>SW</v>
          </cell>
          <cell r="K1786" t="str">
            <v>Released</v>
          </cell>
          <cell r="L1786" t="str">
            <v>Frozen</v>
          </cell>
          <cell r="M1786">
            <v>14</v>
          </cell>
          <cell r="N1786">
            <v>7.2</v>
          </cell>
          <cell r="O1786">
            <v>100.8</v>
          </cell>
        </row>
        <row r="1787">
          <cell r="C1787" t="str">
            <v>B-236</v>
          </cell>
          <cell r="D1787" t="str">
            <v>B-236-B</v>
          </cell>
          <cell r="F1787" t="str">
            <v>O-95</v>
          </cell>
          <cell r="G1787" t="str">
            <v>O-95B</v>
          </cell>
          <cell r="H1787" t="str">
            <v>B</v>
          </cell>
          <cell r="J1787" t="str">
            <v>SW</v>
          </cell>
        </row>
        <row r="1788">
          <cell r="C1788" t="str">
            <v>B-236</v>
          </cell>
          <cell r="D1788" t="str">
            <v>B-236-C</v>
          </cell>
          <cell r="F1788" t="str">
            <v>O-95</v>
          </cell>
          <cell r="G1788" t="str">
            <v>O-95C</v>
          </cell>
          <cell r="H1788" t="str">
            <v>C</v>
          </cell>
          <cell r="J1788" t="str">
            <v>SW</v>
          </cell>
        </row>
        <row r="1789">
          <cell r="C1789" t="str">
            <v>B-236</v>
          </cell>
          <cell r="D1789" t="str">
            <v>B-236-D</v>
          </cell>
          <cell r="F1789" t="str">
            <v>O-95</v>
          </cell>
          <cell r="G1789" t="str">
            <v>O-95D</v>
          </cell>
          <cell r="H1789" t="str">
            <v>D</v>
          </cell>
          <cell r="J1789" t="str">
            <v>SW</v>
          </cell>
        </row>
        <row r="1790">
          <cell r="B1790" t="str">
            <v>B</v>
          </cell>
          <cell r="C1790" t="str">
            <v>B-237</v>
          </cell>
          <cell r="D1790" t="str">
            <v>B-237-A</v>
          </cell>
          <cell r="E1790" t="str">
            <v>Opal</v>
          </cell>
          <cell r="F1790" t="str">
            <v>O-96</v>
          </cell>
          <cell r="G1790" t="str">
            <v>O-96A</v>
          </cell>
          <cell r="H1790" t="str">
            <v>A</v>
          </cell>
          <cell r="I1790" t="str">
            <v>Retained</v>
          </cell>
          <cell r="J1790" t="str">
            <v>SW</v>
          </cell>
          <cell r="K1790" t="str">
            <v>Released</v>
          </cell>
          <cell r="L1790" t="str">
            <v>Frozen</v>
          </cell>
          <cell r="M1790">
            <v>14</v>
          </cell>
          <cell r="N1790">
            <v>7.2</v>
          </cell>
          <cell r="O1790">
            <v>100.8</v>
          </cell>
        </row>
        <row r="1791">
          <cell r="C1791" t="str">
            <v>B-237</v>
          </cell>
          <cell r="D1791" t="str">
            <v>B-237-B</v>
          </cell>
          <cell r="F1791" t="str">
            <v>O-96</v>
          </cell>
          <cell r="G1791" t="str">
            <v>O-96B</v>
          </cell>
          <cell r="H1791" t="str">
            <v>B</v>
          </cell>
          <cell r="J1791" t="str">
            <v>SW</v>
          </cell>
        </row>
        <row r="1792">
          <cell r="C1792" t="str">
            <v>B-237</v>
          </cell>
          <cell r="D1792" t="str">
            <v>B-237-C</v>
          </cell>
          <cell r="F1792" t="str">
            <v>O-96</v>
          </cell>
          <cell r="G1792" t="str">
            <v>O-96C</v>
          </cell>
          <cell r="H1792" t="str">
            <v>C</v>
          </cell>
          <cell r="J1792" t="str">
            <v>SW</v>
          </cell>
        </row>
        <row r="1793">
          <cell r="C1793" t="str">
            <v>B-237</v>
          </cell>
          <cell r="D1793" t="str">
            <v>B-237-D</v>
          </cell>
          <cell r="F1793" t="str">
            <v>O-96</v>
          </cell>
          <cell r="G1793" t="str">
            <v>O-96D</v>
          </cell>
          <cell r="H1793" t="str">
            <v>D</v>
          </cell>
          <cell r="J1793" t="str">
            <v>SW</v>
          </cell>
        </row>
        <row r="1794">
          <cell r="B1794" t="str">
            <v>B</v>
          </cell>
          <cell r="C1794" t="str">
            <v>B-238</v>
          </cell>
          <cell r="D1794" t="str">
            <v>B-238-A</v>
          </cell>
          <cell r="E1794" t="str">
            <v>Opal</v>
          </cell>
          <cell r="F1794" t="str">
            <v>O-97</v>
          </cell>
          <cell r="G1794" t="str">
            <v>O-97A</v>
          </cell>
          <cell r="H1794" t="str">
            <v>A</v>
          </cell>
          <cell r="I1794" t="str">
            <v>Retained</v>
          </cell>
          <cell r="J1794" t="str">
            <v>SW</v>
          </cell>
          <cell r="K1794" t="str">
            <v>Released</v>
          </cell>
          <cell r="L1794" t="str">
            <v>Frozen</v>
          </cell>
          <cell r="M1794">
            <v>14</v>
          </cell>
          <cell r="N1794">
            <v>7.2</v>
          </cell>
          <cell r="O1794">
            <v>100.8</v>
          </cell>
        </row>
        <row r="1795">
          <cell r="C1795" t="str">
            <v>B-238</v>
          </cell>
          <cell r="D1795" t="str">
            <v>B-238-B</v>
          </cell>
          <cell r="F1795" t="str">
            <v>O-97</v>
          </cell>
          <cell r="G1795" t="str">
            <v>O-97B</v>
          </cell>
          <cell r="H1795" t="str">
            <v>B</v>
          </cell>
          <cell r="J1795" t="str">
            <v>SW</v>
          </cell>
        </row>
        <row r="1796">
          <cell r="C1796" t="str">
            <v>B-238</v>
          </cell>
          <cell r="D1796" t="str">
            <v>B-238-C</v>
          </cell>
          <cell r="F1796" t="str">
            <v>O-97</v>
          </cell>
          <cell r="G1796" t="str">
            <v>O-97C</v>
          </cell>
          <cell r="H1796" t="str">
            <v>C</v>
          </cell>
          <cell r="J1796" t="str">
            <v>SW</v>
          </cell>
        </row>
        <row r="1797">
          <cell r="C1797" t="str">
            <v>B-238</v>
          </cell>
          <cell r="D1797" t="str">
            <v>B-238-D</v>
          </cell>
          <cell r="F1797" t="str">
            <v>O-97</v>
          </cell>
          <cell r="G1797" t="str">
            <v>O-97D</v>
          </cell>
          <cell r="H1797" t="str">
            <v>D</v>
          </cell>
          <cell r="J1797" t="str">
            <v>SW</v>
          </cell>
        </row>
        <row r="1798">
          <cell r="B1798" t="str">
            <v>B</v>
          </cell>
          <cell r="C1798" t="str">
            <v>B-239</v>
          </cell>
          <cell r="D1798" t="str">
            <v>B-239-A</v>
          </cell>
          <cell r="E1798" t="str">
            <v>Opal</v>
          </cell>
          <cell r="F1798" t="str">
            <v>O-98</v>
          </cell>
          <cell r="G1798" t="str">
            <v>O-98A</v>
          </cell>
          <cell r="H1798" t="str">
            <v>A</v>
          </cell>
          <cell r="I1798" t="str">
            <v>Retained</v>
          </cell>
          <cell r="J1798" t="str">
            <v>SW</v>
          </cell>
          <cell r="K1798" t="str">
            <v>Released</v>
          </cell>
          <cell r="L1798" t="str">
            <v>Frozen</v>
          </cell>
          <cell r="M1798">
            <v>14</v>
          </cell>
          <cell r="N1798">
            <v>7.2</v>
          </cell>
          <cell r="O1798">
            <v>100.8</v>
          </cell>
        </row>
        <row r="1799">
          <cell r="C1799" t="str">
            <v>B-239</v>
          </cell>
          <cell r="D1799" t="str">
            <v>B-239-B</v>
          </cell>
          <cell r="F1799" t="str">
            <v>O-98</v>
          </cell>
          <cell r="G1799" t="str">
            <v>O-98B</v>
          </cell>
          <cell r="H1799" t="str">
            <v>B</v>
          </cell>
          <cell r="J1799" t="str">
            <v>SW</v>
          </cell>
        </row>
        <row r="1800">
          <cell r="C1800" t="str">
            <v>B-239</v>
          </cell>
          <cell r="D1800" t="str">
            <v>B-239-C</v>
          </cell>
          <cell r="F1800" t="str">
            <v>O-98</v>
          </cell>
          <cell r="G1800" t="str">
            <v>O-98C</v>
          </cell>
          <cell r="H1800" t="str">
            <v>C</v>
          </cell>
          <cell r="J1800" t="str">
            <v>SW</v>
          </cell>
        </row>
        <row r="1801">
          <cell r="C1801" t="str">
            <v>B-239</v>
          </cell>
          <cell r="D1801" t="str">
            <v>B-239-D</v>
          </cell>
          <cell r="F1801" t="str">
            <v>O-98</v>
          </cell>
          <cell r="G1801" t="str">
            <v>O-98D</v>
          </cell>
          <cell r="H1801" t="str">
            <v>D</v>
          </cell>
          <cell r="J1801" t="str">
            <v>SW</v>
          </cell>
        </row>
        <row r="1802">
          <cell r="B1802" t="str">
            <v>B</v>
          </cell>
          <cell r="C1802" t="str">
            <v>B-240</v>
          </cell>
          <cell r="D1802" t="str">
            <v>B-240-A</v>
          </cell>
          <cell r="E1802" t="str">
            <v>Opal</v>
          </cell>
          <cell r="F1802" t="str">
            <v>O-99</v>
          </cell>
          <cell r="G1802" t="str">
            <v>O-99A</v>
          </cell>
          <cell r="H1802" t="str">
            <v>A</v>
          </cell>
          <cell r="I1802" t="str">
            <v>Retained</v>
          </cell>
          <cell r="J1802" t="str">
            <v>SW</v>
          </cell>
          <cell r="K1802" t="str">
            <v>Released</v>
          </cell>
          <cell r="L1802" t="str">
            <v>Frozen</v>
          </cell>
          <cell r="M1802">
            <v>14</v>
          </cell>
          <cell r="N1802">
            <v>7.2</v>
          </cell>
          <cell r="O1802">
            <v>100.8</v>
          </cell>
        </row>
        <row r="1803">
          <cell r="C1803" t="str">
            <v>B-240</v>
          </cell>
          <cell r="D1803" t="str">
            <v>B-240-B</v>
          </cell>
          <cell r="F1803" t="str">
            <v>O-99</v>
          </cell>
          <cell r="G1803" t="str">
            <v>O-99B</v>
          </cell>
          <cell r="H1803" t="str">
            <v>B</v>
          </cell>
          <cell r="J1803" t="str">
            <v>SW</v>
          </cell>
        </row>
        <row r="1804">
          <cell r="C1804" t="str">
            <v>B-240</v>
          </cell>
          <cell r="D1804" t="str">
            <v>B-240-C</v>
          </cell>
          <cell r="F1804" t="str">
            <v>O-99</v>
          </cell>
          <cell r="G1804" t="str">
            <v>O-99C</v>
          </cell>
          <cell r="H1804" t="str">
            <v>C</v>
          </cell>
          <cell r="J1804" t="str">
            <v>SW</v>
          </cell>
        </row>
        <row r="1805">
          <cell r="C1805" t="str">
            <v>B-240</v>
          </cell>
          <cell r="D1805" t="str">
            <v>B-240-D</v>
          </cell>
          <cell r="F1805" t="str">
            <v>O-99</v>
          </cell>
          <cell r="G1805" t="str">
            <v>O-99D</v>
          </cell>
          <cell r="H1805" t="str">
            <v>D</v>
          </cell>
          <cell r="J1805" t="str">
            <v>SW</v>
          </cell>
        </row>
        <row r="1806">
          <cell r="B1806" t="str">
            <v>B</v>
          </cell>
          <cell r="C1806" t="str">
            <v>B-241</v>
          </cell>
          <cell r="D1806" t="str">
            <v>B-241-A</v>
          </cell>
          <cell r="E1806" t="str">
            <v>Opal</v>
          </cell>
          <cell r="F1806" t="str">
            <v>O-100</v>
          </cell>
          <cell r="G1806" t="str">
            <v>O-100A</v>
          </cell>
          <cell r="H1806" t="str">
            <v>A</v>
          </cell>
          <cell r="I1806" t="str">
            <v>Retained</v>
          </cell>
          <cell r="J1806" t="str">
            <v>SW</v>
          </cell>
          <cell r="K1806" t="str">
            <v>Released</v>
          </cell>
          <cell r="L1806" t="str">
            <v>Frozen</v>
          </cell>
          <cell r="M1806">
            <v>14</v>
          </cell>
          <cell r="N1806">
            <v>7.2</v>
          </cell>
          <cell r="O1806">
            <v>100.8</v>
          </cell>
        </row>
        <row r="1807">
          <cell r="C1807" t="str">
            <v>B-241</v>
          </cell>
          <cell r="D1807" t="str">
            <v>B-241-B</v>
          </cell>
          <cell r="F1807" t="str">
            <v>O-100</v>
          </cell>
          <cell r="G1807" t="str">
            <v>O-100B</v>
          </cell>
          <cell r="H1807" t="str">
            <v>B</v>
          </cell>
          <cell r="J1807" t="str">
            <v>SW</v>
          </cell>
        </row>
        <row r="1808">
          <cell r="C1808" t="str">
            <v>B-241</v>
          </cell>
          <cell r="D1808" t="str">
            <v>B-241-C</v>
          </cell>
          <cell r="F1808" t="str">
            <v>O-100</v>
          </cell>
          <cell r="G1808" t="str">
            <v>O-100C</v>
          </cell>
          <cell r="H1808" t="str">
            <v>C</v>
          </cell>
          <cell r="J1808" t="str">
            <v>SW</v>
          </cell>
        </row>
        <row r="1809">
          <cell r="C1809" t="str">
            <v>B-241</v>
          </cell>
          <cell r="D1809" t="str">
            <v>B-241-D</v>
          </cell>
          <cell r="F1809" t="str">
            <v>O-100</v>
          </cell>
          <cell r="G1809" t="str">
            <v>O-100D</v>
          </cell>
          <cell r="H1809" t="str">
            <v>D</v>
          </cell>
          <cell r="J1809" t="str">
            <v>SW</v>
          </cell>
        </row>
        <row r="1810">
          <cell r="B1810" t="str">
            <v>B</v>
          </cell>
          <cell r="C1810" t="str">
            <v>B-242</v>
          </cell>
          <cell r="D1810" t="str">
            <v>B-242-A</v>
          </cell>
          <cell r="E1810" t="str">
            <v>Opal</v>
          </cell>
          <cell r="F1810" t="str">
            <v>O-101</v>
          </cell>
          <cell r="G1810" t="str">
            <v>O-101A</v>
          </cell>
          <cell r="H1810" t="str">
            <v>A</v>
          </cell>
          <cell r="I1810" t="str">
            <v>Retained</v>
          </cell>
          <cell r="J1810" t="str">
            <v>SW</v>
          </cell>
          <cell r="K1810" t="str">
            <v>Released</v>
          </cell>
          <cell r="L1810" t="str">
            <v>Frozen</v>
          </cell>
          <cell r="M1810">
            <v>14</v>
          </cell>
          <cell r="N1810">
            <v>7.2</v>
          </cell>
          <cell r="O1810">
            <v>100.8</v>
          </cell>
        </row>
        <row r="1811">
          <cell r="C1811" t="str">
            <v>B-242</v>
          </cell>
          <cell r="D1811" t="str">
            <v>B-242-B</v>
          </cell>
          <cell r="F1811" t="str">
            <v>O-101</v>
          </cell>
          <cell r="G1811" t="str">
            <v>O-101B</v>
          </cell>
          <cell r="H1811" t="str">
            <v>B</v>
          </cell>
          <cell r="J1811" t="str">
            <v>SW</v>
          </cell>
        </row>
        <row r="1812">
          <cell r="C1812" t="str">
            <v>B-242</v>
          </cell>
          <cell r="D1812" t="str">
            <v>B-242-C</v>
          </cell>
          <cell r="F1812" t="str">
            <v>O-101</v>
          </cell>
          <cell r="G1812" t="str">
            <v>O-101C</v>
          </cell>
          <cell r="H1812" t="str">
            <v>C</v>
          </cell>
          <cell r="J1812" t="str">
            <v>SW</v>
          </cell>
        </row>
        <row r="1813">
          <cell r="C1813" t="str">
            <v>B-242</v>
          </cell>
          <cell r="D1813" t="str">
            <v>B-242-D</v>
          </cell>
          <cell r="F1813" t="str">
            <v>O-101</v>
          </cell>
          <cell r="G1813" t="str">
            <v>O-101D</v>
          </cell>
          <cell r="H1813" t="str">
            <v>D</v>
          </cell>
          <cell r="J1813" t="str">
            <v>SW</v>
          </cell>
        </row>
        <row r="1814">
          <cell r="B1814" t="str">
            <v>B</v>
          </cell>
          <cell r="C1814" t="str">
            <v>B-243</v>
          </cell>
          <cell r="D1814" t="str">
            <v>B-243-A</v>
          </cell>
          <cell r="E1814" t="str">
            <v>Opal</v>
          </cell>
          <cell r="F1814" t="str">
            <v>O-102</v>
          </cell>
          <cell r="G1814" t="str">
            <v>O-102A</v>
          </cell>
          <cell r="H1814" t="str">
            <v>A</v>
          </cell>
          <cell r="I1814" t="str">
            <v>Retained</v>
          </cell>
          <cell r="J1814" t="str">
            <v>SW</v>
          </cell>
          <cell r="K1814" t="str">
            <v>Released</v>
          </cell>
          <cell r="L1814" t="str">
            <v>Frozen</v>
          </cell>
          <cell r="M1814">
            <v>14</v>
          </cell>
          <cell r="N1814">
            <v>7.2</v>
          </cell>
          <cell r="O1814">
            <v>100.8</v>
          </cell>
        </row>
        <row r="1815">
          <cell r="C1815" t="str">
            <v>B-243</v>
          </cell>
          <cell r="D1815" t="str">
            <v>B-243-B</v>
          </cell>
          <cell r="F1815" t="str">
            <v>O-102</v>
          </cell>
          <cell r="G1815" t="str">
            <v>O-102B</v>
          </cell>
          <cell r="H1815" t="str">
            <v>B</v>
          </cell>
          <cell r="J1815" t="str">
            <v>SW</v>
          </cell>
        </row>
        <row r="1816">
          <cell r="C1816" t="str">
            <v>B-243</v>
          </cell>
          <cell r="D1816" t="str">
            <v>B-243-C</v>
          </cell>
          <cell r="F1816" t="str">
            <v>O-102</v>
          </cell>
          <cell r="G1816" t="str">
            <v>O-102C</v>
          </cell>
          <cell r="H1816" t="str">
            <v>C</v>
          </cell>
          <cell r="J1816" t="str">
            <v>SW</v>
          </cell>
        </row>
        <row r="1817">
          <cell r="C1817" t="str">
            <v>B-243</v>
          </cell>
          <cell r="D1817" t="str">
            <v>B-243-D</v>
          </cell>
          <cell r="F1817" t="str">
            <v>O-102</v>
          </cell>
          <cell r="G1817" t="str">
            <v>O-102D</v>
          </cell>
          <cell r="H1817" t="str">
            <v>D</v>
          </cell>
          <cell r="J1817" t="str">
            <v>SW</v>
          </cell>
        </row>
        <row r="1818">
          <cell r="B1818" t="str">
            <v>B</v>
          </cell>
          <cell r="C1818" t="str">
            <v>B-244</v>
          </cell>
          <cell r="D1818" t="str">
            <v>B-244-A</v>
          </cell>
          <cell r="E1818" t="str">
            <v>Opal</v>
          </cell>
          <cell r="F1818" t="str">
            <v>O-103</v>
          </cell>
          <cell r="G1818" t="str">
            <v>O-103A</v>
          </cell>
          <cell r="H1818" t="str">
            <v>A</v>
          </cell>
          <cell r="I1818" t="str">
            <v>Retained</v>
          </cell>
          <cell r="J1818" t="str">
            <v>SW</v>
          </cell>
          <cell r="K1818" t="str">
            <v>Released</v>
          </cell>
          <cell r="L1818" t="str">
            <v>Frozen</v>
          </cell>
          <cell r="M1818">
            <v>14</v>
          </cell>
          <cell r="N1818">
            <v>7.2</v>
          </cell>
          <cell r="O1818">
            <v>100.8</v>
          </cell>
        </row>
        <row r="1819">
          <cell r="C1819" t="str">
            <v>B-244</v>
          </cell>
          <cell r="D1819" t="str">
            <v>B-244-B</v>
          </cell>
          <cell r="F1819" t="str">
            <v>O-103</v>
          </cell>
          <cell r="G1819" t="str">
            <v>O-103B</v>
          </cell>
          <cell r="H1819" t="str">
            <v>B</v>
          </cell>
          <cell r="J1819" t="str">
            <v>SW</v>
          </cell>
        </row>
        <row r="1820">
          <cell r="C1820" t="str">
            <v>B-244</v>
          </cell>
          <cell r="D1820" t="str">
            <v>B-244-C</v>
          </cell>
          <cell r="F1820" t="str">
            <v>O-103</v>
          </cell>
          <cell r="G1820" t="str">
            <v>O-103C</v>
          </cell>
          <cell r="H1820" t="str">
            <v>C</v>
          </cell>
          <cell r="J1820" t="str">
            <v>SW</v>
          </cell>
        </row>
        <row r="1821">
          <cell r="C1821" t="str">
            <v>B-244</v>
          </cell>
          <cell r="D1821" t="str">
            <v>B-244-D</v>
          </cell>
          <cell r="F1821" t="str">
            <v>O-103</v>
          </cell>
          <cell r="G1821" t="str">
            <v>O-103D</v>
          </cell>
          <cell r="H1821" t="str">
            <v>D</v>
          </cell>
          <cell r="J1821" t="str">
            <v>SW</v>
          </cell>
        </row>
        <row r="1822">
          <cell r="B1822" t="str">
            <v>B</v>
          </cell>
          <cell r="C1822" t="str">
            <v>B-245</v>
          </cell>
          <cell r="D1822" t="str">
            <v>B-245-A</v>
          </cell>
          <cell r="E1822" t="str">
            <v>Opal</v>
          </cell>
          <cell r="F1822" t="str">
            <v>O-104</v>
          </cell>
          <cell r="G1822" t="str">
            <v>O-104A</v>
          </cell>
          <cell r="H1822" t="str">
            <v>A</v>
          </cell>
          <cell r="I1822" t="str">
            <v>Retained</v>
          </cell>
          <cell r="J1822" t="str">
            <v>SW</v>
          </cell>
          <cell r="K1822" t="str">
            <v>Released</v>
          </cell>
          <cell r="L1822" t="str">
            <v>Frozen</v>
          </cell>
          <cell r="M1822">
            <v>14</v>
          </cell>
          <cell r="N1822">
            <v>7.2</v>
          </cell>
          <cell r="O1822">
            <v>100.8</v>
          </cell>
        </row>
        <row r="1823">
          <cell r="C1823" t="str">
            <v>B-245</v>
          </cell>
          <cell r="D1823" t="str">
            <v>B-245-B</v>
          </cell>
          <cell r="F1823" t="str">
            <v>O-104</v>
          </cell>
          <cell r="G1823" t="str">
            <v>O-104B</v>
          </cell>
          <cell r="H1823" t="str">
            <v>B</v>
          </cell>
          <cell r="J1823" t="str">
            <v>SW</v>
          </cell>
        </row>
        <row r="1824">
          <cell r="C1824" t="str">
            <v>B-245</v>
          </cell>
          <cell r="D1824" t="str">
            <v>B-245-C</v>
          </cell>
          <cell r="F1824" t="str">
            <v>O-104</v>
          </cell>
          <cell r="G1824" t="str">
            <v>O-104C</v>
          </cell>
          <cell r="H1824" t="str">
            <v>C</v>
          </cell>
          <cell r="J1824" t="str">
            <v>SW</v>
          </cell>
        </row>
        <row r="1825">
          <cell r="C1825" t="str">
            <v>B-245</v>
          </cell>
          <cell r="D1825" t="str">
            <v>B-245-D</v>
          </cell>
          <cell r="F1825" t="str">
            <v>O-104</v>
          </cell>
          <cell r="G1825" t="str">
            <v>O-104D</v>
          </cell>
          <cell r="H1825" t="str">
            <v>D</v>
          </cell>
          <cell r="J1825" t="str">
            <v>SW</v>
          </cell>
        </row>
        <row r="1826">
          <cell r="B1826" t="str">
            <v>B</v>
          </cell>
          <cell r="C1826" t="str">
            <v>B-246</v>
          </cell>
          <cell r="D1826" t="str">
            <v>B-246-A</v>
          </cell>
          <cell r="E1826" t="str">
            <v>Opal</v>
          </cell>
          <cell r="F1826" t="str">
            <v>O-105</v>
          </cell>
          <cell r="G1826" t="str">
            <v>O-105A</v>
          </cell>
          <cell r="H1826" t="str">
            <v>A</v>
          </cell>
          <cell r="I1826" t="str">
            <v>Retained</v>
          </cell>
          <cell r="J1826" t="str">
            <v>SW</v>
          </cell>
          <cell r="K1826" t="str">
            <v>Frozen</v>
          </cell>
          <cell r="L1826" t="str">
            <v>Frozen</v>
          </cell>
          <cell r="M1826">
            <v>14</v>
          </cell>
          <cell r="N1826">
            <v>7.2</v>
          </cell>
          <cell r="O1826">
            <v>100.8</v>
          </cell>
        </row>
        <row r="1827">
          <cell r="C1827" t="str">
            <v>B-246</v>
          </cell>
          <cell r="D1827" t="str">
            <v>B-246-B</v>
          </cell>
          <cell r="F1827" t="str">
            <v>O-105</v>
          </cell>
          <cell r="G1827" t="str">
            <v>O-105B</v>
          </cell>
          <cell r="H1827" t="str">
            <v>B</v>
          </cell>
          <cell r="J1827" t="str">
            <v>SW</v>
          </cell>
        </row>
        <row r="1828">
          <cell r="C1828" t="str">
            <v>B-246</v>
          </cell>
          <cell r="D1828" t="str">
            <v>B-246-C</v>
          </cell>
          <cell r="F1828" t="str">
            <v>O-105</v>
          </cell>
          <cell r="G1828" t="str">
            <v>O-105C</v>
          </cell>
          <cell r="H1828" t="str">
            <v>C</v>
          </cell>
          <cell r="J1828" t="str">
            <v>SW</v>
          </cell>
        </row>
        <row r="1829">
          <cell r="C1829" t="str">
            <v>B-246</v>
          </cell>
          <cell r="D1829" t="str">
            <v>B-246-D</v>
          </cell>
          <cell r="F1829" t="str">
            <v>O-105</v>
          </cell>
          <cell r="G1829" t="str">
            <v>O-105D</v>
          </cell>
          <cell r="H1829" t="str">
            <v>D</v>
          </cell>
          <cell r="J1829" t="str">
            <v>SW</v>
          </cell>
        </row>
        <row r="1830">
          <cell r="B1830" t="str">
            <v>B</v>
          </cell>
          <cell r="C1830" t="str">
            <v>B-247</v>
          </cell>
          <cell r="D1830" t="str">
            <v>B-247-A</v>
          </cell>
          <cell r="E1830" t="str">
            <v>Opal</v>
          </cell>
          <cell r="F1830" t="str">
            <v>O-106</v>
          </cell>
          <cell r="G1830" t="str">
            <v>O-106A</v>
          </cell>
          <cell r="H1830" t="str">
            <v>A</v>
          </cell>
          <cell r="I1830" t="str">
            <v>Retained</v>
          </cell>
          <cell r="J1830" t="str">
            <v>SW</v>
          </cell>
          <cell r="K1830" t="str">
            <v>Frozen</v>
          </cell>
          <cell r="L1830" t="str">
            <v>Frozen</v>
          </cell>
          <cell r="M1830">
            <v>14</v>
          </cell>
          <cell r="N1830">
            <v>7.2</v>
          </cell>
          <cell r="O1830">
            <v>100.8</v>
          </cell>
        </row>
        <row r="1831">
          <cell r="C1831" t="str">
            <v>B-247</v>
          </cell>
          <cell r="D1831" t="str">
            <v>B-247-B</v>
          </cell>
          <cell r="F1831" t="str">
            <v>O-106</v>
          </cell>
          <cell r="G1831" t="str">
            <v>O-106B</v>
          </cell>
          <cell r="H1831" t="str">
            <v>B</v>
          </cell>
          <cell r="J1831" t="str">
            <v>SW</v>
          </cell>
        </row>
        <row r="1832">
          <cell r="C1832" t="str">
            <v>B-247</v>
          </cell>
          <cell r="D1832" t="str">
            <v>B-247-C</v>
          </cell>
          <cell r="F1832" t="str">
            <v>O-106</v>
          </cell>
          <cell r="G1832" t="str">
            <v>O-106C</v>
          </cell>
          <cell r="H1832" t="str">
            <v>C</v>
          </cell>
          <cell r="J1832" t="str">
            <v>SW</v>
          </cell>
        </row>
        <row r="1833">
          <cell r="C1833" t="str">
            <v>B-247</v>
          </cell>
          <cell r="D1833" t="str">
            <v>B-247-D</v>
          </cell>
          <cell r="F1833" t="str">
            <v>O-106</v>
          </cell>
          <cell r="G1833" t="str">
            <v>O-106D</v>
          </cell>
          <cell r="H1833" t="str">
            <v>D</v>
          </cell>
          <cell r="J1833" t="str">
            <v>SW</v>
          </cell>
        </row>
        <row r="1834">
          <cell r="B1834" t="str">
            <v>B</v>
          </cell>
          <cell r="C1834" t="str">
            <v>B-248</v>
          </cell>
          <cell r="D1834" t="str">
            <v>B-248-A</v>
          </cell>
          <cell r="E1834" t="str">
            <v>Opal</v>
          </cell>
          <cell r="F1834" t="str">
            <v>O-107</v>
          </cell>
          <cell r="G1834" t="str">
            <v>O-107A</v>
          </cell>
          <cell r="H1834" t="str">
            <v>A</v>
          </cell>
          <cell r="I1834" t="str">
            <v>Retained</v>
          </cell>
          <cell r="J1834" t="str">
            <v>SW</v>
          </cell>
          <cell r="K1834" t="str">
            <v>Frozen</v>
          </cell>
          <cell r="L1834" t="str">
            <v>Frozen</v>
          </cell>
          <cell r="M1834">
            <v>14</v>
          </cell>
          <cell r="N1834">
            <v>7.2</v>
          </cell>
          <cell r="O1834">
            <v>100.8</v>
          </cell>
        </row>
        <row r="1835">
          <cell r="C1835" t="str">
            <v>B-248</v>
          </cell>
          <cell r="D1835" t="str">
            <v>B-248-B</v>
          </cell>
          <cell r="F1835" t="str">
            <v>O-107</v>
          </cell>
          <cell r="G1835" t="str">
            <v>O-107B</v>
          </cell>
          <cell r="H1835" t="str">
            <v>B</v>
          </cell>
          <cell r="J1835" t="str">
            <v>SW</v>
          </cell>
        </row>
        <row r="1836">
          <cell r="C1836" t="str">
            <v>B-248</v>
          </cell>
          <cell r="D1836" t="str">
            <v>B-248-C</v>
          </cell>
          <cell r="F1836" t="str">
            <v>O-107</v>
          </cell>
          <cell r="G1836" t="str">
            <v>O-107C</v>
          </cell>
          <cell r="H1836" t="str">
            <v>C</v>
          </cell>
          <cell r="J1836" t="str">
            <v>SW</v>
          </cell>
        </row>
        <row r="1837">
          <cell r="C1837" t="str">
            <v>B-248</v>
          </cell>
          <cell r="D1837" t="str">
            <v>B-248-D</v>
          </cell>
          <cell r="F1837" t="str">
            <v>O-107</v>
          </cell>
          <cell r="G1837" t="str">
            <v>O-107D</v>
          </cell>
          <cell r="H1837" t="str">
            <v>D</v>
          </cell>
          <cell r="J1837" t="str">
            <v>SW</v>
          </cell>
        </row>
        <row r="1838">
          <cell r="B1838" t="str">
            <v>B</v>
          </cell>
          <cell r="C1838" t="str">
            <v>B-249</v>
          </cell>
          <cell r="D1838" t="str">
            <v>B-249-A</v>
          </cell>
          <cell r="E1838" t="str">
            <v>Opal</v>
          </cell>
          <cell r="F1838" t="str">
            <v>O-108</v>
          </cell>
          <cell r="G1838" t="str">
            <v>O-108A</v>
          </cell>
          <cell r="H1838" t="str">
            <v>A</v>
          </cell>
          <cell r="I1838" t="str">
            <v>Retained</v>
          </cell>
          <cell r="J1838" t="str">
            <v>SW</v>
          </cell>
          <cell r="K1838" t="str">
            <v>Frozen</v>
          </cell>
          <cell r="L1838" t="str">
            <v>Frozen</v>
          </cell>
          <cell r="M1838">
            <v>14</v>
          </cell>
          <cell r="N1838">
            <v>7.2</v>
          </cell>
          <cell r="O1838">
            <v>100.8</v>
          </cell>
        </row>
        <row r="1839">
          <cell r="C1839" t="str">
            <v>B-249</v>
          </cell>
          <cell r="D1839" t="str">
            <v>B-249-B</v>
          </cell>
          <cell r="F1839" t="str">
            <v>O-108</v>
          </cell>
          <cell r="G1839" t="str">
            <v>O-108B</v>
          </cell>
          <cell r="H1839" t="str">
            <v>B</v>
          </cell>
          <cell r="J1839" t="str">
            <v>SW</v>
          </cell>
        </row>
        <row r="1840">
          <cell r="C1840" t="str">
            <v>B-249</v>
          </cell>
          <cell r="D1840" t="str">
            <v>B-249-C</v>
          </cell>
          <cell r="F1840" t="str">
            <v>O-108</v>
          </cell>
          <cell r="G1840" t="str">
            <v>O-108C</v>
          </cell>
          <cell r="H1840" t="str">
            <v>C</v>
          </cell>
          <cell r="J1840" t="str">
            <v>SW</v>
          </cell>
        </row>
        <row r="1841">
          <cell r="C1841" t="str">
            <v>B-249</v>
          </cell>
          <cell r="D1841" t="str">
            <v>B-249-D</v>
          </cell>
          <cell r="F1841" t="str">
            <v>O-108</v>
          </cell>
          <cell r="G1841" t="str">
            <v>O-108D</v>
          </cell>
          <cell r="H1841" t="str">
            <v>D</v>
          </cell>
          <cell r="J1841" t="str">
            <v>SW</v>
          </cell>
        </row>
        <row r="1842">
          <cell r="B1842" t="str">
            <v>B</v>
          </cell>
          <cell r="C1842" t="str">
            <v>B-250</v>
          </cell>
          <cell r="D1842" t="str">
            <v>B-250-A</v>
          </cell>
          <cell r="E1842" t="str">
            <v>Opal</v>
          </cell>
          <cell r="F1842" t="str">
            <v>O-109</v>
          </cell>
          <cell r="G1842" t="str">
            <v>O-109A</v>
          </cell>
          <cell r="H1842" t="str">
            <v>A</v>
          </cell>
          <cell r="I1842" t="str">
            <v>Retained</v>
          </cell>
          <cell r="J1842" t="str">
            <v>SW</v>
          </cell>
          <cell r="K1842" t="str">
            <v>Frozen</v>
          </cell>
          <cell r="L1842" t="str">
            <v>Frozen</v>
          </cell>
          <cell r="M1842">
            <v>14</v>
          </cell>
          <cell r="N1842">
            <v>7.2</v>
          </cell>
          <cell r="O1842">
            <v>100.8</v>
          </cell>
        </row>
        <row r="1843">
          <cell r="C1843" t="str">
            <v>B-250</v>
          </cell>
          <cell r="D1843" t="str">
            <v>B-250-B</v>
          </cell>
          <cell r="F1843" t="str">
            <v>O-109</v>
          </cell>
          <cell r="G1843" t="str">
            <v>O-109B</v>
          </cell>
          <cell r="H1843" t="str">
            <v>B</v>
          </cell>
          <cell r="J1843" t="str">
            <v>SW</v>
          </cell>
        </row>
        <row r="1844">
          <cell r="C1844" t="str">
            <v>B-250</v>
          </cell>
          <cell r="D1844" t="str">
            <v>B-250-C</v>
          </cell>
          <cell r="F1844" t="str">
            <v>O-109</v>
          </cell>
          <cell r="G1844" t="str">
            <v>O-109C</v>
          </cell>
          <cell r="H1844" t="str">
            <v>C</v>
          </cell>
          <cell r="J1844" t="str">
            <v>SW</v>
          </cell>
        </row>
        <row r="1845">
          <cell r="C1845" t="str">
            <v>B-250</v>
          </cell>
          <cell r="D1845" t="str">
            <v>B-250-D</v>
          </cell>
          <cell r="F1845" t="str">
            <v>O-109</v>
          </cell>
          <cell r="G1845" t="str">
            <v>O-109D</v>
          </cell>
          <cell r="H1845" t="str">
            <v>D</v>
          </cell>
          <cell r="J1845" t="str">
            <v>SW</v>
          </cell>
        </row>
        <row r="1846">
          <cell r="B1846" t="str">
            <v>B</v>
          </cell>
          <cell r="C1846" t="str">
            <v>B-251</v>
          </cell>
          <cell r="D1846" t="str">
            <v>B-251-A</v>
          </cell>
          <cell r="E1846" t="str">
            <v>Opal</v>
          </cell>
          <cell r="F1846" t="str">
            <v>O-110</v>
          </cell>
          <cell r="G1846" t="str">
            <v>O-110A</v>
          </cell>
          <cell r="H1846" t="str">
            <v>A</v>
          </cell>
          <cell r="I1846" t="str">
            <v>Retained</v>
          </cell>
          <cell r="J1846" t="str">
            <v>SW</v>
          </cell>
          <cell r="K1846" t="str">
            <v>Frozen</v>
          </cell>
          <cell r="L1846" t="str">
            <v>Frozen</v>
          </cell>
          <cell r="M1846">
            <v>14</v>
          </cell>
          <cell r="N1846">
            <v>7.2</v>
          </cell>
          <cell r="O1846">
            <v>100.8</v>
          </cell>
        </row>
        <row r="1847">
          <cell r="C1847" t="str">
            <v>B-251</v>
          </cell>
          <cell r="D1847" t="str">
            <v>B-251-B</v>
          </cell>
          <cell r="F1847" t="str">
            <v>O-110</v>
          </cell>
          <cell r="G1847" t="str">
            <v>O-110B</v>
          </cell>
          <cell r="H1847" t="str">
            <v>B</v>
          </cell>
          <cell r="J1847" t="str">
            <v>SW</v>
          </cell>
        </row>
        <row r="1848">
          <cell r="C1848" t="str">
            <v>B-251</v>
          </cell>
          <cell r="D1848" t="str">
            <v>B-251-C</v>
          </cell>
          <cell r="F1848" t="str">
            <v>O-110</v>
          </cell>
          <cell r="G1848" t="str">
            <v>O-110C</v>
          </cell>
          <cell r="H1848" t="str">
            <v>C</v>
          </cell>
          <cell r="J1848" t="str">
            <v>SW</v>
          </cell>
        </row>
        <row r="1849">
          <cell r="C1849" t="str">
            <v>B-251</v>
          </cell>
          <cell r="D1849" t="str">
            <v>B-251-D</v>
          </cell>
          <cell r="F1849" t="str">
            <v>O-110</v>
          </cell>
          <cell r="G1849" t="str">
            <v>O-110D</v>
          </cell>
          <cell r="H1849" t="str">
            <v>D</v>
          </cell>
          <cell r="J1849" t="str">
            <v>SW</v>
          </cell>
        </row>
        <row r="1850">
          <cell r="B1850" t="str">
            <v>B</v>
          </cell>
          <cell r="C1850" t="str">
            <v>B-252</v>
          </cell>
          <cell r="D1850" t="str">
            <v>B-252-A</v>
          </cell>
          <cell r="E1850" t="str">
            <v>Opal</v>
          </cell>
          <cell r="F1850" t="str">
            <v>O-111</v>
          </cell>
          <cell r="G1850" t="str">
            <v>O-111A</v>
          </cell>
          <cell r="H1850" t="str">
            <v>A</v>
          </cell>
          <cell r="I1850" t="str">
            <v>Retained</v>
          </cell>
          <cell r="J1850" t="str">
            <v>SW</v>
          </cell>
          <cell r="K1850" t="str">
            <v>Frozen</v>
          </cell>
          <cell r="L1850" t="str">
            <v>Frozen</v>
          </cell>
          <cell r="M1850">
            <v>14</v>
          </cell>
          <cell r="N1850">
            <v>7.2</v>
          </cell>
          <cell r="O1850">
            <v>100.8</v>
          </cell>
        </row>
        <row r="1851">
          <cell r="C1851" t="str">
            <v>B-252</v>
          </cell>
          <cell r="D1851" t="str">
            <v>B-252-B</v>
          </cell>
          <cell r="F1851" t="str">
            <v>O-111</v>
          </cell>
          <cell r="G1851" t="str">
            <v>O-111B</v>
          </cell>
          <cell r="H1851" t="str">
            <v>B</v>
          </cell>
          <cell r="J1851" t="str">
            <v>SW</v>
          </cell>
        </row>
        <row r="1852">
          <cell r="C1852" t="str">
            <v>B-252</v>
          </cell>
          <cell r="D1852" t="str">
            <v>B-252-C</v>
          </cell>
          <cell r="F1852" t="str">
            <v>O-111</v>
          </cell>
          <cell r="G1852" t="str">
            <v>O-111C</v>
          </cell>
          <cell r="H1852" t="str">
            <v>C</v>
          </cell>
          <cell r="J1852" t="str">
            <v>SW</v>
          </cell>
        </row>
        <row r="1853">
          <cell r="C1853" t="str">
            <v>B-252</v>
          </cell>
          <cell r="D1853" t="str">
            <v>B-252-D</v>
          </cell>
          <cell r="F1853" t="str">
            <v>O-111</v>
          </cell>
          <cell r="G1853" t="str">
            <v>O-111D</v>
          </cell>
          <cell r="H1853" t="str">
            <v>D</v>
          </cell>
          <cell r="J1853" t="str">
            <v>SW</v>
          </cell>
        </row>
        <row r="1854">
          <cell r="B1854" t="str">
            <v>B</v>
          </cell>
          <cell r="C1854" t="str">
            <v>B-253</v>
          </cell>
          <cell r="D1854" t="str">
            <v>B-253-A</v>
          </cell>
          <cell r="E1854" t="str">
            <v>Opal</v>
          </cell>
          <cell r="F1854" t="str">
            <v>O-112</v>
          </cell>
          <cell r="G1854" t="str">
            <v>O-112A</v>
          </cell>
          <cell r="H1854" t="str">
            <v>A</v>
          </cell>
          <cell r="I1854" t="str">
            <v>Retained</v>
          </cell>
          <cell r="J1854" t="str">
            <v>SW</v>
          </cell>
          <cell r="K1854" t="str">
            <v>Frozen</v>
          </cell>
          <cell r="L1854" t="str">
            <v>Frozen</v>
          </cell>
          <cell r="M1854">
            <v>14</v>
          </cell>
          <cell r="N1854">
            <v>7.2</v>
          </cell>
          <cell r="O1854">
            <v>100.8</v>
          </cell>
        </row>
        <row r="1855">
          <cell r="C1855" t="str">
            <v>B-253</v>
          </cell>
          <cell r="D1855" t="str">
            <v>B-253-B</v>
          </cell>
          <cell r="F1855" t="str">
            <v>O-112</v>
          </cell>
          <cell r="G1855" t="str">
            <v>O-112B</v>
          </cell>
          <cell r="H1855" t="str">
            <v>B</v>
          </cell>
          <cell r="J1855" t="str">
            <v>SW</v>
          </cell>
        </row>
        <row r="1856">
          <cell r="C1856" t="str">
            <v>B-253</v>
          </cell>
          <cell r="D1856" t="str">
            <v>B-253-C</v>
          </cell>
          <cell r="F1856" t="str">
            <v>O-112</v>
          </cell>
          <cell r="G1856" t="str">
            <v>O-112C</v>
          </cell>
          <cell r="H1856" t="str">
            <v>C</v>
          </cell>
          <cell r="J1856" t="str">
            <v>SW</v>
          </cell>
        </row>
        <row r="1857">
          <cell r="C1857" t="str">
            <v>B-253</v>
          </cell>
          <cell r="D1857" t="str">
            <v>B-253-D</v>
          </cell>
          <cell r="F1857" t="str">
            <v>O-112</v>
          </cell>
          <cell r="G1857" t="str">
            <v>O-112D</v>
          </cell>
          <cell r="H1857" t="str">
            <v>D</v>
          </cell>
          <cell r="J1857" t="str">
            <v>SW</v>
          </cell>
        </row>
        <row r="1858">
          <cell r="B1858" t="str">
            <v>B</v>
          </cell>
          <cell r="C1858" t="str">
            <v>B-254</v>
          </cell>
          <cell r="D1858" t="str">
            <v>B-254-A</v>
          </cell>
          <cell r="E1858" t="str">
            <v>Opal</v>
          </cell>
          <cell r="F1858" t="str">
            <v>O-92</v>
          </cell>
          <cell r="G1858" t="str">
            <v>O-92A</v>
          </cell>
          <cell r="H1858" t="str">
            <v>A</v>
          </cell>
          <cell r="I1858" t="str">
            <v>Retained</v>
          </cell>
          <cell r="J1858" t="str">
            <v>SW</v>
          </cell>
          <cell r="K1858" t="str">
            <v>Frozen</v>
          </cell>
          <cell r="L1858" t="str">
            <v>Released</v>
          </cell>
          <cell r="M1858">
            <v>14</v>
          </cell>
          <cell r="N1858">
            <v>7.2</v>
          </cell>
          <cell r="O1858">
            <v>100.8</v>
          </cell>
        </row>
        <row r="1859">
          <cell r="C1859" t="str">
            <v>B-254</v>
          </cell>
          <cell r="D1859" t="str">
            <v>B-254-B</v>
          </cell>
          <cell r="F1859" t="str">
            <v>O-92</v>
          </cell>
          <cell r="G1859" t="str">
            <v>O-92B</v>
          </cell>
          <cell r="H1859" t="str">
            <v>B</v>
          </cell>
          <cell r="J1859" t="str">
            <v>SW</v>
          </cell>
        </row>
        <row r="1860">
          <cell r="C1860" t="str">
            <v>B-254</v>
          </cell>
          <cell r="D1860" t="str">
            <v>B-254-C</v>
          </cell>
          <cell r="F1860" t="str">
            <v>O-92</v>
          </cell>
          <cell r="G1860" t="str">
            <v>O-92C</v>
          </cell>
          <cell r="H1860" t="str">
            <v>C</v>
          </cell>
          <cell r="J1860" t="str">
            <v>SW</v>
          </cell>
        </row>
        <row r="1861">
          <cell r="C1861" t="str">
            <v>B-254</v>
          </cell>
          <cell r="D1861" t="str">
            <v>B-254-D</v>
          </cell>
          <cell r="F1861" t="str">
            <v>O-92</v>
          </cell>
          <cell r="G1861" t="str">
            <v>O-92D</v>
          </cell>
          <cell r="H1861" t="str">
            <v>D</v>
          </cell>
          <cell r="J1861" t="str">
            <v>SW</v>
          </cell>
        </row>
        <row r="1862">
          <cell r="B1862" t="str">
            <v>B</v>
          </cell>
          <cell r="C1862" t="str">
            <v>B-255</v>
          </cell>
          <cell r="D1862" t="str">
            <v>B-255-A</v>
          </cell>
          <cell r="E1862" t="str">
            <v>Opal</v>
          </cell>
          <cell r="F1862" t="str">
            <v>O-91</v>
          </cell>
          <cell r="G1862" t="str">
            <v>O-91A</v>
          </cell>
          <cell r="H1862" t="str">
            <v>A</v>
          </cell>
          <cell r="I1862" t="str">
            <v>Retained</v>
          </cell>
          <cell r="J1862" t="str">
            <v>SW</v>
          </cell>
          <cell r="K1862" t="str">
            <v>Frozen</v>
          </cell>
          <cell r="L1862" t="str">
            <v>Released</v>
          </cell>
          <cell r="M1862">
            <v>14</v>
          </cell>
          <cell r="N1862">
            <v>7.2</v>
          </cell>
          <cell r="O1862">
            <v>100.8</v>
          </cell>
        </row>
        <row r="1863">
          <cell r="C1863" t="str">
            <v>B-255</v>
          </cell>
          <cell r="D1863" t="str">
            <v>B-255-B</v>
          </cell>
          <cell r="F1863" t="str">
            <v>O-91</v>
          </cell>
          <cell r="G1863" t="str">
            <v>O-91B</v>
          </cell>
          <cell r="H1863" t="str">
            <v>B</v>
          </cell>
          <cell r="J1863" t="str">
            <v>SW</v>
          </cell>
        </row>
        <row r="1864">
          <cell r="C1864" t="str">
            <v>B-255</v>
          </cell>
          <cell r="D1864" t="str">
            <v>B-255-C</v>
          </cell>
          <cell r="F1864" t="str">
            <v>O-91</v>
          </cell>
          <cell r="G1864" t="str">
            <v>O-91C</v>
          </cell>
          <cell r="H1864" t="str">
            <v>C</v>
          </cell>
          <cell r="J1864" t="str">
            <v>SW</v>
          </cell>
        </row>
        <row r="1865">
          <cell r="C1865" t="str">
            <v>B-255</v>
          </cell>
          <cell r="D1865" t="str">
            <v>B-255-D</v>
          </cell>
          <cell r="F1865" t="str">
            <v>O-91</v>
          </cell>
          <cell r="G1865" t="str">
            <v>O-91D</v>
          </cell>
          <cell r="H1865" t="str">
            <v>D</v>
          </cell>
          <cell r="J1865" t="str">
            <v>SW</v>
          </cell>
        </row>
        <row r="1866">
          <cell r="B1866" t="str">
            <v>B</v>
          </cell>
          <cell r="C1866" t="str">
            <v>B-256</v>
          </cell>
          <cell r="D1866" t="str">
            <v>B-256-A</v>
          </cell>
          <cell r="E1866" t="str">
            <v>Opal</v>
          </cell>
          <cell r="F1866" t="str">
            <v>O-90</v>
          </cell>
          <cell r="G1866" t="str">
            <v>O-90A</v>
          </cell>
          <cell r="H1866" t="str">
            <v>A</v>
          </cell>
          <cell r="I1866" t="str">
            <v>Retained</v>
          </cell>
          <cell r="J1866" t="str">
            <v>SW</v>
          </cell>
          <cell r="K1866" t="str">
            <v>Frozen</v>
          </cell>
          <cell r="L1866" t="str">
            <v>Released</v>
          </cell>
          <cell r="M1866">
            <v>14</v>
          </cell>
          <cell r="N1866">
            <v>7.2</v>
          </cell>
          <cell r="O1866">
            <v>100.8</v>
          </cell>
        </row>
        <row r="1867">
          <cell r="C1867" t="str">
            <v>B-256</v>
          </cell>
          <cell r="D1867" t="str">
            <v>B-256-B</v>
          </cell>
          <cell r="F1867" t="str">
            <v>O-90</v>
          </cell>
          <cell r="G1867" t="str">
            <v>O-90B</v>
          </cell>
          <cell r="H1867" t="str">
            <v>B</v>
          </cell>
          <cell r="J1867" t="str">
            <v>SW</v>
          </cell>
        </row>
        <row r="1868">
          <cell r="C1868" t="str">
            <v>B-256</v>
          </cell>
          <cell r="D1868" t="str">
            <v>B-256-C</v>
          </cell>
          <cell r="F1868" t="str">
            <v>O-90</v>
          </cell>
          <cell r="G1868" t="str">
            <v>O-90C</v>
          </cell>
          <cell r="H1868" t="str">
            <v>C</v>
          </cell>
          <cell r="J1868" t="str">
            <v>SW</v>
          </cell>
        </row>
        <row r="1869">
          <cell r="C1869" t="str">
            <v>B-256</v>
          </cell>
          <cell r="D1869" t="str">
            <v>B-256-D</v>
          </cell>
          <cell r="F1869" t="str">
            <v>O-90</v>
          </cell>
          <cell r="G1869" t="str">
            <v>O-90D</v>
          </cell>
          <cell r="H1869" t="str">
            <v>D</v>
          </cell>
          <cell r="J1869" t="str">
            <v>SW</v>
          </cell>
        </row>
        <row r="1870">
          <cell r="B1870" t="str">
            <v>B</v>
          </cell>
          <cell r="C1870" t="str">
            <v>B-257</v>
          </cell>
          <cell r="D1870" t="str">
            <v>B-257-A</v>
          </cell>
          <cell r="E1870" t="str">
            <v>Opal</v>
          </cell>
          <cell r="F1870" t="str">
            <v>O-89</v>
          </cell>
          <cell r="G1870" t="str">
            <v>O-89A</v>
          </cell>
          <cell r="H1870" t="str">
            <v>A</v>
          </cell>
          <cell r="I1870" t="str">
            <v>Retained</v>
          </cell>
          <cell r="J1870" t="str">
            <v>SW</v>
          </cell>
          <cell r="K1870" t="str">
            <v>Frozen</v>
          </cell>
          <cell r="L1870" t="str">
            <v>Released</v>
          </cell>
          <cell r="M1870">
            <v>14</v>
          </cell>
          <cell r="N1870">
            <v>7.2</v>
          </cell>
          <cell r="O1870">
            <v>100.8</v>
          </cell>
        </row>
        <row r="1871">
          <cell r="C1871" t="str">
            <v>B-257</v>
          </cell>
          <cell r="D1871" t="str">
            <v>B-257-B</v>
          </cell>
          <cell r="F1871" t="str">
            <v>O-89</v>
          </cell>
          <cell r="G1871" t="str">
            <v>O-89B</v>
          </cell>
          <cell r="H1871" t="str">
            <v>B</v>
          </cell>
          <cell r="J1871" t="str">
            <v>SW</v>
          </cell>
        </row>
        <row r="1872">
          <cell r="C1872" t="str">
            <v>B-257</v>
          </cell>
          <cell r="D1872" t="str">
            <v>B-257-C</v>
          </cell>
          <cell r="F1872" t="str">
            <v>O-89</v>
          </cell>
          <cell r="G1872" t="str">
            <v>O-89C</v>
          </cell>
          <cell r="H1872" t="str">
            <v>C</v>
          </cell>
          <cell r="J1872" t="str">
            <v>SW</v>
          </cell>
        </row>
        <row r="1873">
          <cell r="C1873" t="str">
            <v>B-257</v>
          </cell>
          <cell r="D1873" t="str">
            <v>B-257-D</v>
          </cell>
          <cell r="F1873" t="str">
            <v>O-89</v>
          </cell>
          <cell r="G1873" t="str">
            <v>O-89D</v>
          </cell>
          <cell r="H1873" t="str">
            <v>D</v>
          </cell>
          <cell r="J1873" t="str">
            <v>SW</v>
          </cell>
        </row>
        <row r="1874">
          <cell r="B1874" t="str">
            <v>B</v>
          </cell>
          <cell r="C1874" t="str">
            <v>B-258</v>
          </cell>
          <cell r="D1874" t="str">
            <v>B-258-A</v>
          </cell>
          <cell r="E1874" t="str">
            <v>Opal</v>
          </cell>
          <cell r="F1874" t="str">
            <v>O-88</v>
          </cell>
          <cell r="G1874" t="str">
            <v>O-88A</v>
          </cell>
          <cell r="H1874" t="str">
            <v>A</v>
          </cell>
          <cell r="I1874" t="str">
            <v>Retained</v>
          </cell>
          <cell r="J1874" t="str">
            <v>SW</v>
          </cell>
          <cell r="K1874" t="str">
            <v>Frozen</v>
          </cell>
          <cell r="L1874" t="str">
            <v>Released</v>
          </cell>
          <cell r="M1874">
            <v>14</v>
          </cell>
          <cell r="N1874">
            <v>7.2</v>
          </cell>
          <cell r="O1874">
            <v>100.8</v>
          </cell>
        </row>
        <row r="1875">
          <cell r="C1875" t="str">
            <v>B-258</v>
          </cell>
          <cell r="D1875" t="str">
            <v>B-258-B</v>
          </cell>
          <cell r="F1875" t="str">
            <v>O-88</v>
          </cell>
          <cell r="G1875" t="str">
            <v>O-88B</v>
          </cell>
          <cell r="H1875" t="str">
            <v>B</v>
          </cell>
          <cell r="J1875" t="str">
            <v>SW</v>
          </cell>
        </row>
        <row r="1876">
          <cell r="C1876" t="str">
            <v>B-258</v>
          </cell>
          <cell r="D1876" t="str">
            <v>B-258-C</v>
          </cell>
          <cell r="F1876" t="str">
            <v>O-88</v>
          </cell>
          <cell r="G1876" t="str">
            <v>O-88C</v>
          </cell>
          <cell r="H1876" t="str">
            <v>C</v>
          </cell>
          <cell r="J1876" t="str">
            <v>SW</v>
          </cell>
        </row>
        <row r="1877">
          <cell r="C1877" t="str">
            <v>B-258</v>
          </cell>
          <cell r="D1877" t="str">
            <v>B-258-D</v>
          </cell>
          <cell r="F1877" t="str">
            <v>O-88</v>
          </cell>
          <cell r="G1877" t="str">
            <v>O-88D</v>
          </cell>
          <cell r="H1877" t="str">
            <v>D</v>
          </cell>
          <cell r="J1877" t="str">
            <v>SW</v>
          </cell>
        </row>
        <row r="1878">
          <cell r="B1878" t="str">
            <v>B</v>
          </cell>
          <cell r="C1878" t="str">
            <v>B-259</v>
          </cell>
          <cell r="D1878" t="str">
            <v>B-259-A</v>
          </cell>
          <cell r="E1878" t="str">
            <v>Opal</v>
          </cell>
          <cell r="F1878" t="str">
            <v>O-87</v>
          </cell>
          <cell r="G1878" t="str">
            <v>O-87A</v>
          </cell>
          <cell r="H1878" t="str">
            <v>A</v>
          </cell>
          <cell r="I1878" t="str">
            <v>Retained</v>
          </cell>
          <cell r="J1878" t="str">
            <v>SW</v>
          </cell>
          <cell r="K1878" t="str">
            <v>Frozen</v>
          </cell>
          <cell r="L1878" t="str">
            <v>Released</v>
          </cell>
          <cell r="M1878">
            <v>14</v>
          </cell>
          <cell r="N1878">
            <v>7.2</v>
          </cell>
          <cell r="O1878">
            <v>100.8</v>
          </cell>
        </row>
        <row r="1879">
          <cell r="C1879" t="str">
            <v>B-259</v>
          </cell>
          <cell r="D1879" t="str">
            <v>B-259-B</v>
          </cell>
          <cell r="F1879" t="str">
            <v>O-87</v>
          </cell>
          <cell r="G1879" t="str">
            <v>O-87B</v>
          </cell>
          <cell r="H1879" t="str">
            <v>B</v>
          </cell>
          <cell r="J1879" t="str">
            <v>SW</v>
          </cell>
        </row>
        <row r="1880">
          <cell r="C1880" t="str">
            <v>B-259</v>
          </cell>
          <cell r="D1880" t="str">
            <v>B-259-C</v>
          </cell>
          <cell r="F1880" t="str">
            <v>O-87</v>
          </cell>
          <cell r="G1880" t="str">
            <v>O-87C</v>
          </cell>
          <cell r="H1880" t="str">
            <v>C</v>
          </cell>
          <cell r="J1880" t="str">
            <v>SW</v>
          </cell>
        </row>
        <row r="1881">
          <cell r="C1881" t="str">
            <v>B-259</v>
          </cell>
          <cell r="D1881" t="str">
            <v>B-259-D</v>
          </cell>
          <cell r="F1881" t="str">
            <v>O-87</v>
          </cell>
          <cell r="G1881" t="str">
            <v>O-87D</v>
          </cell>
          <cell r="H1881" t="str">
            <v>D</v>
          </cell>
          <cell r="J1881" t="str">
            <v>SW</v>
          </cell>
        </row>
        <row r="1882">
          <cell r="B1882" t="str">
            <v>B</v>
          </cell>
          <cell r="C1882" t="str">
            <v>B-260</v>
          </cell>
          <cell r="D1882" t="str">
            <v>B-260-A</v>
          </cell>
          <cell r="E1882" t="str">
            <v>Opal</v>
          </cell>
          <cell r="F1882" t="str">
            <v>O-86</v>
          </cell>
          <cell r="G1882" t="str">
            <v>O-86A</v>
          </cell>
          <cell r="H1882" t="str">
            <v>A</v>
          </cell>
          <cell r="I1882" t="str">
            <v>Retained</v>
          </cell>
          <cell r="J1882" t="str">
            <v>SW</v>
          </cell>
          <cell r="K1882" t="str">
            <v>Frozen</v>
          </cell>
          <cell r="L1882" t="str">
            <v>Released</v>
          </cell>
          <cell r="M1882">
            <v>14</v>
          </cell>
          <cell r="N1882">
            <v>7.2</v>
          </cell>
          <cell r="O1882">
            <v>100.8</v>
          </cell>
        </row>
        <row r="1883">
          <cell r="C1883" t="str">
            <v>B-260</v>
          </cell>
          <cell r="D1883" t="str">
            <v>B-260-B</v>
          </cell>
          <cell r="F1883" t="str">
            <v>O-86</v>
          </cell>
          <cell r="G1883" t="str">
            <v>O-86B</v>
          </cell>
          <cell r="H1883" t="str">
            <v>B</v>
          </cell>
          <cell r="J1883" t="str">
            <v>SW</v>
          </cell>
        </row>
        <row r="1884">
          <cell r="C1884" t="str">
            <v>B-260</v>
          </cell>
          <cell r="D1884" t="str">
            <v>B-260-C</v>
          </cell>
          <cell r="F1884" t="str">
            <v>O-86</v>
          </cell>
          <cell r="G1884" t="str">
            <v>O-86C</v>
          </cell>
          <cell r="H1884" t="str">
            <v>C</v>
          </cell>
          <cell r="J1884" t="str">
            <v>SW</v>
          </cell>
        </row>
        <row r="1885">
          <cell r="C1885" t="str">
            <v>B-260</v>
          </cell>
          <cell r="D1885" t="str">
            <v>B-260-D</v>
          </cell>
          <cell r="F1885" t="str">
            <v>O-86</v>
          </cell>
          <cell r="G1885" t="str">
            <v>O-86D</v>
          </cell>
          <cell r="H1885" t="str">
            <v>D</v>
          </cell>
          <cell r="J1885" t="str">
            <v>SW</v>
          </cell>
        </row>
        <row r="1886">
          <cell r="B1886" t="str">
            <v>B</v>
          </cell>
          <cell r="C1886" t="str">
            <v>B-261</v>
          </cell>
          <cell r="D1886" t="str">
            <v>B-261-A</v>
          </cell>
          <cell r="E1886" t="str">
            <v>Opal</v>
          </cell>
          <cell r="F1886" t="str">
            <v>O-85</v>
          </cell>
          <cell r="G1886" t="str">
            <v>O-85A</v>
          </cell>
          <cell r="H1886" t="str">
            <v>A</v>
          </cell>
          <cell r="I1886" t="str">
            <v>Retained</v>
          </cell>
          <cell r="J1886" t="str">
            <v>SW</v>
          </cell>
          <cell r="K1886" t="str">
            <v>Frozen</v>
          </cell>
          <cell r="L1886" t="str">
            <v>Released</v>
          </cell>
          <cell r="M1886">
            <v>14</v>
          </cell>
          <cell r="N1886">
            <v>7.2</v>
          </cell>
          <cell r="O1886">
            <v>100.8</v>
          </cell>
        </row>
        <row r="1887">
          <cell r="C1887" t="str">
            <v>B-261</v>
          </cell>
          <cell r="D1887" t="str">
            <v>B-261-B</v>
          </cell>
          <cell r="F1887" t="str">
            <v>O-85</v>
          </cell>
          <cell r="G1887" t="str">
            <v>O-85B</v>
          </cell>
          <cell r="H1887" t="str">
            <v>B</v>
          </cell>
          <cell r="J1887" t="str">
            <v>SW</v>
          </cell>
        </row>
        <row r="1888">
          <cell r="C1888" t="str">
            <v>B-261</v>
          </cell>
          <cell r="D1888" t="str">
            <v>B-261-C</v>
          </cell>
          <cell r="F1888" t="str">
            <v>O-85</v>
          </cell>
          <cell r="G1888" t="str">
            <v>O-85C</v>
          </cell>
          <cell r="H1888" t="str">
            <v>C</v>
          </cell>
          <cell r="J1888" t="str">
            <v>SW</v>
          </cell>
        </row>
        <row r="1889">
          <cell r="C1889" t="str">
            <v>B-261</v>
          </cell>
          <cell r="D1889" t="str">
            <v>B-261-D</v>
          </cell>
          <cell r="F1889" t="str">
            <v>O-85</v>
          </cell>
          <cell r="G1889" t="str">
            <v>O-85D</v>
          </cell>
          <cell r="H1889" t="str">
            <v>D</v>
          </cell>
          <cell r="J1889" t="str">
            <v>SW</v>
          </cell>
        </row>
        <row r="1890">
          <cell r="B1890" t="str">
            <v>B</v>
          </cell>
          <cell r="C1890" t="str">
            <v>B-262</v>
          </cell>
          <cell r="D1890" t="str">
            <v>B-262-A</v>
          </cell>
          <cell r="E1890" t="str">
            <v>Opal</v>
          </cell>
          <cell r="F1890" t="str">
            <v>O-84</v>
          </cell>
          <cell r="G1890" t="str">
            <v>O-84A</v>
          </cell>
          <cell r="H1890" t="str">
            <v>A</v>
          </cell>
          <cell r="I1890" t="str">
            <v>Retained</v>
          </cell>
          <cell r="J1890" t="str">
            <v>SW</v>
          </cell>
          <cell r="K1890" t="str">
            <v>Released</v>
          </cell>
          <cell r="L1890" t="str">
            <v>Released</v>
          </cell>
          <cell r="M1890">
            <v>14</v>
          </cell>
          <cell r="N1890">
            <v>7.2</v>
          </cell>
          <cell r="O1890">
            <v>100.8</v>
          </cell>
        </row>
        <row r="1891">
          <cell r="C1891" t="str">
            <v>B-262</v>
          </cell>
          <cell r="D1891" t="str">
            <v>B-262-B</v>
          </cell>
          <cell r="F1891" t="str">
            <v>O-84</v>
          </cell>
          <cell r="G1891" t="str">
            <v>O-84B</v>
          </cell>
          <cell r="H1891" t="str">
            <v>B</v>
          </cell>
          <cell r="J1891" t="str">
            <v>SW</v>
          </cell>
        </row>
        <row r="1892">
          <cell r="C1892" t="str">
            <v>B-262</v>
          </cell>
          <cell r="D1892" t="str">
            <v>B-262-C</v>
          </cell>
          <cell r="F1892" t="str">
            <v>O-84</v>
          </cell>
          <cell r="G1892" t="str">
            <v>O-84C</v>
          </cell>
          <cell r="H1892" t="str">
            <v>C</v>
          </cell>
          <cell r="J1892" t="str">
            <v>SW</v>
          </cell>
        </row>
        <row r="1893">
          <cell r="C1893" t="str">
            <v>B-262</v>
          </cell>
          <cell r="D1893" t="str">
            <v>B-262-D</v>
          </cell>
          <cell r="F1893" t="str">
            <v>O-84</v>
          </cell>
          <cell r="G1893" t="str">
            <v>O-84D</v>
          </cell>
          <cell r="H1893" t="str">
            <v>D</v>
          </cell>
          <cell r="J1893" t="str">
            <v>SW</v>
          </cell>
        </row>
        <row r="1894">
          <cell r="B1894" t="str">
            <v>B</v>
          </cell>
          <cell r="C1894" t="str">
            <v>B-263</v>
          </cell>
          <cell r="D1894" t="str">
            <v>B-263-A</v>
          </cell>
          <cell r="E1894" t="str">
            <v>Opal</v>
          </cell>
          <cell r="F1894" t="str">
            <v>O-83</v>
          </cell>
          <cell r="G1894" t="str">
            <v>O-83A</v>
          </cell>
          <cell r="H1894" t="str">
            <v>A</v>
          </cell>
          <cell r="I1894" t="str">
            <v>Retained</v>
          </cell>
          <cell r="J1894" t="str">
            <v>SW</v>
          </cell>
          <cell r="K1894" t="str">
            <v>Released</v>
          </cell>
          <cell r="L1894" t="str">
            <v>Released</v>
          </cell>
          <cell r="M1894">
            <v>14</v>
          </cell>
          <cell r="N1894">
            <v>7.2</v>
          </cell>
          <cell r="O1894">
            <v>100.8</v>
          </cell>
        </row>
        <row r="1895">
          <cell r="C1895" t="str">
            <v>B-263</v>
          </cell>
          <cell r="D1895" t="str">
            <v>B-263-B</v>
          </cell>
          <cell r="F1895" t="str">
            <v>O-83</v>
          </cell>
          <cell r="G1895" t="str">
            <v>O-83B</v>
          </cell>
          <cell r="H1895" t="str">
            <v>B</v>
          </cell>
          <cell r="J1895" t="str">
            <v>SW</v>
          </cell>
        </row>
        <row r="1896">
          <cell r="C1896" t="str">
            <v>B-263</v>
          </cell>
          <cell r="D1896" t="str">
            <v>B-263-C</v>
          </cell>
          <cell r="F1896" t="str">
            <v>O-83</v>
          </cell>
          <cell r="G1896" t="str">
            <v>O-83C</v>
          </cell>
          <cell r="H1896" t="str">
            <v>C</v>
          </cell>
          <cell r="J1896" t="str">
            <v>SW</v>
          </cell>
        </row>
        <row r="1897">
          <cell r="C1897" t="str">
            <v>B-263</v>
          </cell>
          <cell r="D1897" t="str">
            <v>B-263-D</v>
          </cell>
          <cell r="F1897" t="str">
            <v>O-83</v>
          </cell>
          <cell r="G1897" t="str">
            <v>O-83D</v>
          </cell>
          <cell r="H1897" t="str">
            <v>D</v>
          </cell>
          <cell r="J1897" t="str">
            <v>SW</v>
          </cell>
        </row>
        <row r="1898">
          <cell r="B1898" t="str">
            <v>B</v>
          </cell>
          <cell r="C1898" t="str">
            <v>B-264</v>
          </cell>
          <cell r="D1898" t="str">
            <v>B-264-A</v>
          </cell>
          <cell r="E1898" t="str">
            <v>Opal</v>
          </cell>
          <cell r="F1898" t="str">
            <v>O-82</v>
          </cell>
          <cell r="G1898" t="str">
            <v>O-82A</v>
          </cell>
          <cell r="H1898" t="str">
            <v>A</v>
          </cell>
          <cell r="I1898" t="str">
            <v>Retained</v>
          </cell>
          <cell r="J1898" t="str">
            <v>SW</v>
          </cell>
          <cell r="K1898" t="str">
            <v>Released</v>
          </cell>
          <cell r="L1898" t="str">
            <v>Released</v>
          </cell>
          <cell r="M1898">
            <v>14</v>
          </cell>
          <cell r="N1898">
            <v>7.2</v>
          </cell>
          <cell r="O1898">
            <v>100.8</v>
          </cell>
        </row>
        <row r="1899">
          <cell r="C1899" t="str">
            <v>B-264</v>
          </cell>
          <cell r="D1899" t="str">
            <v>B-264-B</v>
          </cell>
          <cell r="F1899" t="str">
            <v>O-82</v>
          </cell>
          <cell r="G1899" t="str">
            <v>O-82B</v>
          </cell>
          <cell r="H1899" t="str">
            <v>B</v>
          </cell>
          <cell r="J1899" t="str">
            <v>SW</v>
          </cell>
        </row>
        <row r="1900">
          <cell r="C1900" t="str">
            <v>B-264</v>
          </cell>
          <cell r="D1900" t="str">
            <v>B-264-C</v>
          </cell>
          <cell r="F1900" t="str">
            <v>O-82</v>
          </cell>
          <cell r="G1900" t="str">
            <v>O-82C</v>
          </cell>
          <cell r="H1900" t="str">
            <v>C</v>
          </cell>
          <cell r="J1900" t="str">
            <v>SW</v>
          </cell>
        </row>
        <row r="1901">
          <cell r="C1901" t="str">
            <v>B-264</v>
          </cell>
          <cell r="D1901" t="str">
            <v>B-264-D</v>
          </cell>
          <cell r="F1901" t="str">
            <v>O-82</v>
          </cell>
          <cell r="G1901" t="str">
            <v>O-82D</v>
          </cell>
          <cell r="H1901" t="str">
            <v>D</v>
          </cell>
          <cell r="J1901" t="str">
            <v>SW</v>
          </cell>
        </row>
        <row r="1902">
          <cell r="B1902" t="str">
            <v>B</v>
          </cell>
          <cell r="C1902" t="str">
            <v>B-265</v>
          </cell>
          <cell r="D1902" t="str">
            <v>B-265-A</v>
          </cell>
          <cell r="E1902" t="str">
            <v>Opal</v>
          </cell>
          <cell r="F1902" t="str">
            <v>O-81</v>
          </cell>
          <cell r="G1902" t="str">
            <v>O-81A</v>
          </cell>
          <cell r="H1902" t="str">
            <v>A</v>
          </cell>
          <cell r="I1902" t="str">
            <v>Retained</v>
          </cell>
          <cell r="J1902" t="str">
            <v>SW</v>
          </cell>
          <cell r="K1902" t="str">
            <v>Released</v>
          </cell>
          <cell r="L1902" t="str">
            <v>Released</v>
          </cell>
          <cell r="M1902">
            <v>14</v>
          </cell>
          <cell r="N1902">
            <v>7.2</v>
          </cell>
          <cell r="O1902">
            <v>100.8</v>
          </cell>
        </row>
        <row r="1903">
          <cell r="C1903" t="str">
            <v>B-265</v>
          </cell>
          <cell r="D1903" t="str">
            <v>B-265-B</v>
          </cell>
          <cell r="F1903" t="str">
            <v>O-81</v>
          </cell>
          <cell r="G1903" t="str">
            <v>O-81B</v>
          </cell>
          <cell r="H1903" t="str">
            <v>B</v>
          </cell>
          <cell r="J1903" t="str">
            <v>SW</v>
          </cell>
        </row>
        <row r="1904">
          <cell r="C1904" t="str">
            <v>B-265</v>
          </cell>
          <cell r="D1904" t="str">
            <v>B-265-C</v>
          </cell>
          <cell r="F1904" t="str">
            <v>O-81</v>
          </cell>
          <cell r="G1904" t="str">
            <v>O-81C</v>
          </cell>
          <cell r="H1904" t="str">
            <v>C</v>
          </cell>
          <cell r="J1904" t="str">
            <v>SW</v>
          </cell>
        </row>
        <row r="1905">
          <cell r="C1905" t="str">
            <v>B-265</v>
          </cell>
          <cell r="D1905" t="str">
            <v>B-265-D</v>
          </cell>
          <cell r="F1905" t="str">
            <v>O-81</v>
          </cell>
          <cell r="G1905" t="str">
            <v>O-81D</v>
          </cell>
          <cell r="H1905" t="str">
            <v>D</v>
          </cell>
          <cell r="J1905" t="str">
            <v>SW</v>
          </cell>
        </row>
        <row r="1906">
          <cell r="B1906" t="str">
            <v>B</v>
          </cell>
          <cell r="C1906" t="str">
            <v>B-266</v>
          </cell>
          <cell r="D1906" t="str">
            <v>B-266-A</v>
          </cell>
          <cell r="E1906" t="str">
            <v>Opal</v>
          </cell>
          <cell r="F1906" t="str">
            <v>O-80</v>
          </cell>
          <cell r="G1906" t="str">
            <v>O-80A</v>
          </cell>
          <cell r="H1906" t="str">
            <v>A</v>
          </cell>
          <cell r="I1906" t="str">
            <v>Retained</v>
          </cell>
          <cell r="J1906" t="str">
            <v>SW</v>
          </cell>
          <cell r="K1906" t="str">
            <v>Released</v>
          </cell>
          <cell r="L1906" t="str">
            <v>Released</v>
          </cell>
          <cell r="M1906">
            <v>14</v>
          </cell>
          <cell r="N1906">
            <v>7.2</v>
          </cell>
          <cell r="O1906">
            <v>100.8</v>
          </cell>
        </row>
        <row r="1907">
          <cell r="C1907" t="str">
            <v>B-266</v>
          </cell>
          <cell r="D1907" t="str">
            <v>B-266-B</v>
          </cell>
          <cell r="F1907" t="str">
            <v>O-80</v>
          </cell>
          <cell r="G1907" t="str">
            <v>O-80B</v>
          </cell>
          <cell r="H1907" t="str">
            <v>B</v>
          </cell>
          <cell r="J1907" t="str">
            <v>SW</v>
          </cell>
        </row>
        <row r="1908">
          <cell r="C1908" t="str">
            <v>B-266</v>
          </cell>
          <cell r="D1908" t="str">
            <v>B-266-C</v>
          </cell>
          <cell r="F1908" t="str">
            <v>O-80</v>
          </cell>
          <cell r="G1908" t="str">
            <v>O-80C</v>
          </cell>
          <cell r="H1908" t="str">
            <v>C</v>
          </cell>
          <cell r="J1908" t="str">
            <v>SW</v>
          </cell>
        </row>
        <row r="1909">
          <cell r="C1909" t="str">
            <v>B-266</v>
          </cell>
          <cell r="D1909" t="str">
            <v>B-266-D</v>
          </cell>
          <cell r="F1909" t="str">
            <v>O-80</v>
          </cell>
          <cell r="G1909" t="str">
            <v>O-80D</v>
          </cell>
          <cell r="H1909" t="str">
            <v>D</v>
          </cell>
          <cell r="J1909" t="str">
            <v>SW</v>
          </cell>
        </row>
        <row r="1910">
          <cell r="B1910" t="str">
            <v>B</v>
          </cell>
          <cell r="C1910" t="str">
            <v>B-267</v>
          </cell>
          <cell r="D1910" t="str">
            <v>B-267-A</v>
          </cell>
          <cell r="E1910" t="str">
            <v>Opal</v>
          </cell>
          <cell r="F1910" t="str">
            <v>O-79</v>
          </cell>
          <cell r="G1910" t="str">
            <v>O-79A</v>
          </cell>
          <cell r="H1910" t="str">
            <v>A</v>
          </cell>
          <cell r="I1910" t="str">
            <v>Retained</v>
          </cell>
          <cell r="J1910" t="str">
            <v>SW</v>
          </cell>
          <cell r="K1910" t="str">
            <v>Released</v>
          </cell>
          <cell r="L1910" t="str">
            <v>Released</v>
          </cell>
          <cell r="M1910">
            <v>14</v>
          </cell>
          <cell r="N1910">
            <v>7.2</v>
          </cell>
          <cell r="O1910">
            <v>100.8</v>
          </cell>
        </row>
        <row r="1911">
          <cell r="C1911" t="str">
            <v>B-267</v>
          </cell>
          <cell r="D1911" t="str">
            <v>B-267-B</v>
          </cell>
          <cell r="F1911" t="str">
            <v>O-79</v>
          </cell>
          <cell r="G1911" t="str">
            <v>O-79B</v>
          </cell>
          <cell r="H1911" t="str">
            <v>B</v>
          </cell>
          <cell r="J1911" t="str">
            <v>SW</v>
          </cell>
        </row>
        <row r="1912">
          <cell r="C1912" t="str">
            <v>B-267</v>
          </cell>
          <cell r="D1912" t="str">
            <v>B-267-C</v>
          </cell>
          <cell r="F1912" t="str">
            <v>O-79</v>
          </cell>
          <cell r="G1912" t="str">
            <v>O-79C</v>
          </cell>
          <cell r="H1912" t="str">
            <v>C</v>
          </cell>
          <cell r="J1912" t="str">
            <v>SW</v>
          </cell>
        </row>
        <row r="1913">
          <cell r="C1913" t="str">
            <v>B-267</v>
          </cell>
          <cell r="D1913" t="str">
            <v>B-267-D</v>
          </cell>
          <cell r="F1913" t="str">
            <v>O-79</v>
          </cell>
          <cell r="G1913" t="str">
            <v>O-79D</v>
          </cell>
          <cell r="H1913" t="str">
            <v>D</v>
          </cell>
          <cell r="J1913" t="str">
            <v>SW</v>
          </cell>
        </row>
        <row r="1914">
          <cell r="B1914" t="str">
            <v>B</v>
          </cell>
          <cell r="C1914" t="str">
            <v>B-268</v>
          </cell>
          <cell r="D1914" t="str">
            <v>B-268-A</v>
          </cell>
          <cell r="E1914" t="str">
            <v>Opal</v>
          </cell>
          <cell r="F1914" t="str">
            <v>O-78</v>
          </cell>
          <cell r="G1914" t="str">
            <v>O-78A</v>
          </cell>
          <cell r="H1914" t="str">
            <v>A</v>
          </cell>
          <cell r="I1914" t="str">
            <v>Retained</v>
          </cell>
          <cell r="J1914" t="str">
            <v>SW</v>
          </cell>
          <cell r="K1914" t="str">
            <v>Released</v>
          </cell>
          <cell r="L1914" t="str">
            <v>Released</v>
          </cell>
          <cell r="M1914">
            <v>14</v>
          </cell>
          <cell r="N1914">
            <v>7.2</v>
          </cell>
          <cell r="O1914">
            <v>100.8</v>
          </cell>
        </row>
        <row r="1915">
          <cell r="C1915" t="str">
            <v>B-268</v>
          </cell>
          <cell r="D1915" t="str">
            <v>B-268-B</v>
          </cell>
          <cell r="F1915" t="str">
            <v>O-78</v>
          </cell>
          <cell r="G1915" t="str">
            <v>O-78B</v>
          </cell>
          <cell r="H1915" t="str">
            <v>B</v>
          </cell>
          <cell r="J1915" t="str">
            <v>SW</v>
          </cell>
        </row>
        <row r="1916">
          <cell r="C1916" t="str">
            <v>B-268</v>
          </cell>
          <cell r="D1916" t="str">
            <v>B-268-C</v>
          </cell>
          <cell r="F1916" t="str">
            <v>O-78</v>
          </cell>
          <cell r="G1916" t="str">
            <v>O-78C</v>
          </cell>
          <cell r="H1916" t="str">
            <v>C</v>
          </cell>
          <cell r="J1916" t="str">
            <v>SW</v>
          </cell>
        </row>
        <row r="1917">
          <cell r="C1917" t="str">
            <v>B-268</v>
          </cell>
          <cell r="D1917" t="str">
            <v>B-268-D</v>
          </cell>
          <cell r="F1917" t="str">
            <v>O-78</v>
          </cell>
          <cell r="G1917" t="str">
            <v>O-78D</v>
          </cell>
          <cell r="H1917" t="str">
            <v>D</v>
          </cell>
          <cell r="J1917" t="str">
            <v>SW</v>
          </cell>
        </row>
        <row r="1918">
          <cell r="B1918" t="str">
            <v>B</v>
          </cell>
          <cell r="C1918" t="str">
            <v>B-269</v>
          </cell>
          <cell r="D1918" t="str">
            <v>B-269-A</v>
          </cell>
          <cell r="E1918" t="str">
            <v>Opal</v>
          </cell>
          <cell r="F1918" t="str">
            <v>O-77</v>
          </cell>
          <cell r="G1918" t="str">
            <v>O-77A</v>
          </cell>
          <cell r="H1918" t="str">
            <v>A</v>
          </cell>
          <cell r="I1918" t="str">
            <v>Retained</v>
          </cell>
          <cell r="J1918" t="str">
            <v>SW</v>
          </cell>
          <cell r="K1918" t="str">
            <v>Released</v>
          </cell>
          <cell r="L1918" t="str">
            <v>Released</v>
          </cell>
          <cell r="M1918">
            <v>14</v>
          </cell>
          <cell r="N1918">
            <v>7.2</v>
          </cell>
          <cell r="O1918">
            <v>100.8</v>
          </cell>
        </row>
        <row r="1919">
          <cell r="C1919" t="str">
            <v>B-269</v>
          </cell>
          <cell r="D1919" t="str">
            <v>B-269-B</v>
          </cell>
          <cell r="F1919" t="str">
            <v>O-77</v>
          </cell>
          <cell r="G1919" t="str">
            <v>O-77B</v>
          </cell>
          <cell r="H1919" t="str">
            <v>B</v>
          </cell>
          <cell r="J1919" t="str">
            <v>SW</v>
          </cell>
        </row>
        <row r="1920">
          <cell r="C1920" t="str">
            <v>B-269</v>
          </cell>
          <cell r="D1920" t="str">
            <v>B-269-C</v>
          </cell>
          <cell r="F1920" t="str">
            <v>O-77</v>
          </cell>
          <cell r="G1920" t="str">
            <v>O-77C</v>
          </cell>
          <cell r="H1920" t="str">
            <v>C</v>
          </cell>
          <cell r="J1920" t="str">
            <v>SW</v>
          </cell>
        </row>
        <row r="1921">
          <cell r="C1921" t="str">
            <v>B-269</v>
          </cell>
          <cell r="D1921" t="str">
            <v>B-269-D</v>
          </cell>
          <cell r="F1921" t="str">
            <v>O-77</v>
          </cell>
          <cell r="G1921" t="str">
            <v>O-77D</v>
          </cell>
          <cell r="H1921" t="str">
            <v>D</v>
          </cell>
          <cell r="J1921" t="str">
            <v>SW</v>
          </cell>
        </row>
        <row r="1922">
          <cell r="B1922" t="str">
            <v>B</v>
          </cell>
          <cell r="C1922" t="str">
            <v>B-270</v>
          </cell>
          <cell r="D1922" t="str">
            <v>B-270-A</v>
          </cell>
          <cell r="E1922" t="str">
            <v>Opal</v>
          </cell>
          <cell r="F1922" t="str">
            <v>O-76</v>
          </cell>
          <cell r="G1922" t="str">
            <v>O-76A</v>
          </cell>
          <cell r="H1922" t="str">
            <v>A</v>
          </cell>
          <cell r="I1922" t="str">
            <v>Retained</v>
          </cell>
          <cell r="J1922" t="str">
            <v>SW</v>
          </cell>
          <cell r="K1922" t="str">
            <v>Released</v>
          </cell>
          <cell r="L1922" t="str">
            <v>Released</v>
          </cell>
          <cell r="M1922">
            <v>14</v>
          </cell>
          <cell r="N1922">
            <v>7.2</v>
          </cell>
          <cell r="O1922">
            <v>100.8</v>
          </cell>
        </row>
        <row r="1923">
          <cell r="C1923" t="str">
            <v>B-270</v>
          </cell>
          <cell r="D1923" t="str">
            <v>B-270-B</v>
          </cell>
          <cell r="F1923" t="str">
            <v>O-76</v>
          </cell>
          <cell r="G1923" t="str">
            <v>O-76B</v>
          </cell>
          <cell r="H1923" t="str">
            <v>B</v>
          </cell>
          <cell r="J1923" t="str">
            <v>SW</v>
          </cell>
        </row>
        <row r="1924">
          <cell r="C1924" t="str">
            <v>B-270</v>
          </cell>
          <cell r="D1924" t="str">
            <v>B-270-C</v>
          </cell>
          <cell r="F1924" t="str">
            <v>O-76</v>
          </cell>
          <cell r="G1924" t="str">
            <v>O-76C</v>
          </cell>
          <cell r="H1924" t="str">
            <v>C</v>
          </cell>
          <cell r="J1924" t="str">
            <v>SW</v>
          </cell>
        </row>
        <row r="1925">
          <cell r="C1925" t="str">
            <v>B-270</v>
          </cell>
          <cell r="D1925" t="str">
            <v>B-270-D</v>
          </cell>
          <cell r="F1925" t="str">
            <v>O-76</v>
          </cell>
          <cell r="G1925" t="str">
            <v>O-76D</v>
          </cell>
          <cell r="H1925" t="str">
            <v>D</v>
          </cell>
          <cell r="J1925" t="str">
            <v>SW</v>
          </cell>
        </row>
        <row r="1926">
          <cell r="B1926" t="str">
            <v>B</v>
          </cell>
          <cell r="C1926" t="str">
            <v>B-271</v>
          </cell>
          <cell r="D1926" t="str">
            <v>B-271-A</v>
          </cell>
          <cell r="E1926" t="str">
            <v>Opal</v>
          </cell>
          <cell r="F1926" t="str">
            <v>O-75</v>
          </cell>
          <cell r="G1926" t="str">
            <v>O-75A</v>
          </cell>
          <cell r="H1926" t="str">
            <v>A</v>
          </cell>
          <cell r="I1926" t="str">
            <v>Retained</v>
          </cell>
          <cell r="J1926" t="str">
            <v>SW</v>
          </cell>
          <cell r="K1926" t="str">
            <v>Released</v>
          </cell>
          <cell r="L1926" t="str">
            <v>Released</v>
          </cell>
          <cell r="M1926">
            <v>14</v>
          </cell>
          <cell r="N1926">
            <v>7.2</v>
          </cell>
          <cell r="O1926">
            <v>100.8</v>
          </cell>
        </row>
        <row r="1927">
          <cell r="C1927" t="str">
            <v>B-271</v>
          </cell>
          <cell r="D1927" t="str">
            <v>B-271-B</v>
          </cell>
          <cell r="F1927" t="str">
            <v>O-75</v>
          </cell>
          <cell r="G1927" t="str">
            <v>O-75B</v>
          </cell>
          <cell r="H1927" t="str">
            <v>B</v>
          </cell>
          <cell r="J1927" t="str">
            <v>SW</v>
          </cell>
        </row>
        <row r="1928">
          <cell r="C1928" t="str">
            <v>B-271</v>
          </cell>
          <cell r="D1928" t="str">
            <v>B-271-C</v>
          </cell>
          <cell r="F1928" t="str">
            <v>O-75</v>
          </cell>
          <cell r="G1928" t="str">
            <v>O-75C</v>
          </cell>
          <cell r="H1928" t="str">
            <v>C</v>
          </cell>
          <cell r="J1928" t="str">
            <v>SW</v>
          </cell>
        </row>
        <row r="1929">
          <cell r="C1929" t="str">
            <v>B-271</v>
          </cell>
          <cell r="D1929" t="str">
            <v>B-271-D</v>
          </cell>
          <cell r="F1929" t="str">
            <v>O-75</v>
          </cell>
          <cell r="G1929" t="str">
            <v>O-75D</v>
          </cell>
          <cell r="H1929" t="str">
            <v>D</v>
          </cell>
          <cell r="J1929" t="str">
            <v>SW</v>
          </cell>
        </row>
        <row r="1930">
          <cell r="B1930" t="str">
            <v>B</v>
          </cell>
          <cell r="C1930" t="str">
            <v>B-272</v>
          </cell>
          <cell r="D1930" t="str">
            <v>B-272-A</v>
          </cell>
          <cell r="E1930" t="str">
            <v>Opal</v>
          </cell>
          <cell r="F1930" t="str">
            <v>O-74</v>
          </cell>
          <cell r="G1930" t="str">
            <v>O-74A</v>
          </cell>
          <cell r="H1930" t="str">
            <v>A</v>
          </cell>
          <cell r="I1930" t="str">
            <v>Retained</v>
          </cell>
          <cell r="J1930" t="str">
            <v>SW</v>
          </cell>
          <cell r="K1930" t="str">
            <v>Released</v>
          </cell>
          <cell r="L1930" t="str">
            <v>Released</v>
          </cell>
          <cell r="M1930">
            <v>14</v>
          </cell>
          <cell r="N1930">
            <v>7.2</v>
          </cell>
          <cell r="O1930">
            <v>100.8</v>
          </cell>
        </row>
        <row r="1931">
          <cell r="C1931" t="str">
            <v>B-272</v>
          </cell>
          <cell r="D1931" t="str">
            <v>B-272-B</v>
          </cell>
          <cell r="F1931" t="str">
            <v>O-74</v>
          </cell>
          <cell r="G1931" t="str">
            <v>O-74B</v>
          </cell>
          <cell r="H1931" t="str">
            <v>B</v>
          </cell>
          <cell r="J1931" t="str">
            <v>SW</v>
          </cell>
        </row>
        <row r="1932">
          <cell r="C1932" t="str">
            <v>B-272</v>
          </cell>
          <cell r="D1932" t="str">
            <v>B-272-C</v>
          </cell>
          <cell r="F1932" t="str">
            <v>O-74</v>
          </cell>
          <cell r="G1932" t="str">
            <v>O-74C</v>
          </cell>
          <cell r="H1932" t="str">
            <v>C</v>
          </cell>
          <cell r="J1932" t="str">
            <v>SW</v>
          </cell>
        </row>
        <row r="1933">
          <cell r="C1933" t="str">
            <v>B-272</v>
          </cell>
          <cell r="D1933" t="str">
            <v>B-272-D</v>
          </cell>
          <cell r="F1933" t="str">
            <v>O-74</v>
          </cell>
          <cell r="G1933" t="str">
            <v>O-74D</v>
          </cell>
          <cell r="H1933" t="str">
            <v>D</v>
          </cell>
          <cell r="J1933" t="str">
            <v>SW</v>
          </cell>
        </row>
        <row r="1934">
          <cell r="B1934" t="str">
            <v>B</v>
          </cell>
          <cell r="C1934" t="str">
            <v>B-273</v>
          </cell>
          <cell r="D1934" t="str">
            <v>B-273-A</v>
          </cell>
          <cell r="E1934" t="str">
            <v>Opal</v>
          </cell>
          <cell r="F1934" t="str">
            <v>O-73</v>
          </cell>
          <cell r="G1934" t="str">
            <v>O-73A</v>
          </cell>
          <cell r="H1934" t="str">
            <v>A</v>
          </cell>
          <cell r="I1934" t="str">
            <v>Retained</v>
          </cell>
          <cell r="J1934" t="str">
            <v>SW</v>
          </cell>
          <cell r="K1934" t="str">
            <v>Released</v>
          </cell>
          <cell r="L1934" t="str">
            <v>Released</v>
          </cell>
          <cell r="M1934">
            <v>14</v>
          </cell>
          <cell r="N1934">
            <v>7.2</v>
          </cell>
          <cell r="O1934">
            <v>100.8</v>
          </cell>
        </row>
        <row r="1935">
          <cell r="C1935" t="str">
            <v>B-273</v>
          </cell>
          <cell r="D1935" t="str">
            <v>B-273-B</v>
          </cell>
          <cell r="F1935" t="str">
            <v>O-73</v>
          </cell>
          <cell r="G1935" t="str">
            <v>O-73B</v>
          </cell>
          <cell r="H1935" t="str">
            <v>B</v>
          </cell>
          <cell r="J1935" t="str">
            <v>SW</v>
          </cell>
        </row>
        <row r="1936">
          <cell r="C1936" t="str">
            <v>B-273</v>
          </cell>
          <cell r="D1936" t="str">
            <v>B-273-C</v>
          </cell>
          <cell r="F1936" t="str">
            <v>O-73</v>
          </cell>
          <cell r="G1936" t="str">
            <v>O-73C</v>
          </cell>
          <cell r="H1936" t="str">
            <v>C</v>
          </cell>
          <cell r="J1936" t="str">
            <v>SW</v>
          </cell>
        </row>
        <row r="1937">
          <cell r="C1937" t="str">
            <v>B-273</v>
          </cell>
          <cell r="D1937" t="str">
            <v>B-273-D</v>
          </cell>
          <cell r="F1937" t="str">
            <v>O-73</v>
          </cell>
          <cell r="G1937" t="str">
            <v>O-73D</v>
          </cell>
          <cell r="H1937" t="str">
            <v>D</v>
          </cell>
          <cell r="J1937" t="str">
            <v>SW</v>
          </cell>
        </row>
        <row r="1938">
          <cell r="B1938" t="str">
            <v>B1</v>
          </cell>
          <cell r="C1938" t="str">
            <v>B1-2</v>
          </cell>
          <cell r="D1938" t="str">
            <v>B1-2-A</v>
          </cell>
          <cell r="E1938" t="str">
            <v>Topaz</v>
          </cell>
          <cell r="F1938" t="str">
            <v>T-2</v>
          </cell>
          <cell r="G1938" t="str">
            <v>T-2A</v>
          </cell>
          <cell r="H1938" t="str">
            <v>A</v>
          </cell>
          <cell r="I1938" t="str">
            <v>Retained</v>
          </cell>
          <cell r="J1938" t="str">
            <v>SW</v>
          </cell>
          <cell r="K1938" t="str">
            <v>Frozen</v>
          </cell>
          <cell r="L1938" t="str">
            <v>Frozen</v>
          </cell>
          <cell r="M1938">
            <v>12.07</v>
          </cell>
          <cell r="N1938">
            <v>8.08</v>
          </cell>
          <cell r="O1938">
            <v>97.525599999999997</v>
          </cell>
        </row>
        <row r="1939">
          <cell r="C1939" t="str">
            <v>B1-2</v>
          </cell>
          <cell r="D1939" t="str">
            <v>B1-2-B</v>
          </cell>
          <cell r="F1939" t="str">
            <v>T-2</v>
          </cell>
          <cell r="G1939" t="str">
            <v>T-2B</v>
          </cell>
          <cell r="H1939" t="str">
            <v>B</v>
          </cell>
          <cell r="J1939" t="str">
            <v>SW</v>
          </cell>
        </row>
        <row r="1940">
          <cell r="C1940" t="str">
            <v>B1-2</v>
          </cell>
          <cell r="D1940" t="str">
            <v>B1-2-C</v>
          </cell>
          <cell r="F1940" t="str">
            <v>T-2</v>
          </cell>
          <cell r="G1940" t="str">
            <v>T-2C</v>
          </cell>
          <cell r="H1940" t="str">
            <v>C</v>
          </cell>
          <cell r="J1940" t="str">
            <v>SW</v>
          </cell>
        </row>
        <row r="1941">
          <cell r="C1941" t="str">
            <v>B1-2</v>
          </cell>
          <cell r="D1941" t="str">
            <v>B1-2-D</v>
          </cell>
          <cell r="F1941" t="str">
            <v>T-2</v>
          </cell>
          <cell r="G1941" t="str">
            <v>T-2D</v>
          </cell>
          <cell r="H1941" t="str">
            <v>D</v>
          </cell>
          <cell r="J1941" t="str">
            <v>SW</v>
          </cell>
        </row>
        <row r="1942">
          <cell r="B1942" t="str">
            <v>B1</v>
          </cell>
          <cell r="C1942" t="str">
            <v>B1-3</v>
          </cell>
          <cell r="D1942" t="str">
            <v>B1-3-A</v>
          </cell>
          <cell r="E1942" t="str">
            <v>Topaz</v>
          </cell>
          <cell r="F1942" t="str">
            <v>T-3</v>
          </cell>
          <cell r="G1942" t="str">
            <v>T-3A</v>
          </cell>
          <cell r="H1942" t="str">
            <v>A</v>
          </cell>
          <cell r="I1942" t="str">
            <v>Retained</v>
          </cell>
          <cell r="J1942" t="str">
            <v>SW</v>
          </cell>
          <cell r="K1942" t="str">
            <v>Frozen</v>
          </cell>
          <cell r="L1942" t="str">
            <v>Frozen</v>
          </cell>
          <cell r="M1942">
            <v>12.07</v>
          </cell>
          <cell r="N1942">
            <v>8.08</v>
          </cell>
          <cell r="O1942">
            <v>97.525599999999997</v>
          </cell>
        </row>
        <row r="1943">
          <cell r="C1943" t="str">
            <v>B1-3</v>
          </cell>
          <cell r="D1943" t="str">
            <v>B1-3-B</v>
          </cell>
          <cell r="F1943" t="str">
            <v>T-3</v>
          </cell>
          <cell r="G1943" t="str">
            <v>T-3B</v>
          </cell>
          <cell r="H1943" t="str">
            <v>B</v>
          </cell>
          <cell r="J1943" t="str">
            <v>SW</v>
          </cell>
        </row>
        <row r="1944">
          <cell r="C1944" t="str">
            <v>B1-3</v>
          </cell>
          <cell r="D1944" t="str">
            <v>B1-3-C</v>
          </cell>
          <cell r="F1944" t="str">
            <v>T-3</v>
          </cell>
          <cell r="G1944" t="str">
            <v>T-3C</v>
          </cell>
          <cell r="H1944" t="str">
            <v>C</v>
          </cell>
          <cell r="J1944" t="str">
            <v>SW</v>
          </cell>
        </row>
        <row r="1945">
          <cell r="C1945" t="str">
            <v>B1-3</v>
          </cell>
          <cell r="D1945" t="str">
            <v>B1-3-D</v>
          </cell>
          <cell r="F1945" t="str">
            <v>T-3</v>
          </cell>
          <cell r="G1945" t="str">
            <v>T-3D</v>
          </cell>
          <cell r="H1945" t="str">
            <v>D</v>
          </cell>
          <cell r="J1945" t="str">
            <v>SW</v>
          </cell>
        </row>
        <row r="1946">
          <cell r="B1946" t="str">
            <v>B1</v>
          </cell>
          <cell r="C1946" t="str">
            <v>B1-4</v>
          </cell>
          <cell r="D1946" t="str">
            <v>B1-4-A</v>
          </cell>
          <cell r="E1946" t="str">
            <v>Topaz</v>
          </cell>
          <cell r="F1946" t="str">
            <v>T-4</v>
          </cell>
          <cell r="G1946" t="str">
            <v>T-4A</v>
          </cell>
          <cell r="H1946" t="str">
            <v>A</v>
          </cell>
          <cell r="I1946" t="str">
            <v>Retained</v>
          </cell>
          <cell r="J1946" t="str">
            <v>SW</v>
          </cell>
          <cell r="K1946" t="str">
            <v>Frozen</v>
          </cell>
          <cell r="L1946" t="str">
            <v>Frozen</v>
          </cell>
          <cell r="M1946">
            <v>12.07</v>
          </cell>
          <cell r="N1946">
            <v>8.08</v>
          </cell>
          <cell r="O1946">
            <v>97.525599999999997</v>
          </cell>
        </row>
        <row r="1947">
          <cell r="C1947" t="str">
            <v>B1-4</v>
          </cell>
          <cell r="D1947" t="str">
            <v>B1-4-B</v>
          </cell>
          <cell r="F1947" t="str">
            <v>T-4</v>
          </cell>
          <cell r="G1947" t="str">
            <v>T-4B</v>
          </cell>
          <cell r="H1947" t="str">
            <v>B</v>
          </cell>
          <cell r="J1947" t="str">
            <v>SW</v>
          </cell>
        </row>
        <row r="1948">
          <cell r="C1948" t="str">
            <v>B1-4</v>
          </cell>
          <cell r="D1948" t="str">
            <v>B1-4-C</v>
          </cell>
          <cell r="F1948" t="str">
            <v>T-4</v>
          </cell>
          <cell r="G1948" t="str">
            <v>T-4C</v>
          </cell>
          <cell r="H1948" t="str">
            <v>C</v>
          </cell>
          <cell r="J1948" t="str">
            <v>SW</v>
          </cell>
        </row>
        <row r="1949">
          <cell r="C1949" t="str">
            <v>B1-4</v>
          </cell>
          <cell r="D1949" t="str">
            <v>B1-4-D</v>
          </cell>
          <cell r="F1949" t="str">
            <v>T-4</v>
          </cell>
          <cell r="G1949" t="str">
            <v>T-4D</v>
          </cell>
          <cell r="H1949" t="str">
            <v>D</v>
          </cell>
          <cell r="J1949" t="str">
            <v>SW</v>
          </cell>
        </row>
        <row r="1950">
          <cell r="B1950" t="str">
            <v>B1</v>
          </cell>
          <cell r="C1950" t="str">
            <v>B1-5</v>
          </cell>
          <cell r="D1950" t="str">
            <v>B1-5-A</v>
          </cell>
          <cell r="E1950" t="str">
            <v>Topaz</v>
          </cell>
          <cell r="F1950" t="str">
            <v>T-5</v>
          </cell>
          <cell r="G1950" t="str">
            <v>T-5A</v>
          </cell>
          <cell r="H1950" t="str">
            <v>A</v>
          </cell>
          <cell r="I1950" t="str">
            <v>Retained</v>
          </cell>
          <cell r="J1950" t="str">
            <v>SW</v>
          </cell>
          <cell r="K1950" t="str">
            <v>Frozen</v>
          </cell>
          <cell r="L1950" t="str">
            <v>Frozen</v>
          </cell>
          <cell r="M1950">
            <v>12.07</v>
          </cell>
          <cell r="N1950">
            <v>8.08</v>
          </cell>
          <cell r="O1950">
            <v>97.525599999999997</v>
          </cell>
        </row>
        <row r="1951">
          <cell r="C1951" t="str">
            <v>B1-5</v>
          </cell>
          <cell r="D1951" t="str">
            <v>B1-5-B</v>
          </cell>
          <cell r="F1951" t="str">
            <v>T-5</v>
          </cell>
          <cell r="G1951" t="str">
            <v>T-5B</v>
          </cell>
          <cell r="H1951" t="str">
            <v>B</v>
          </cell>
          <cell r="J1951" t="str">
            <v>SW</v>
          </cell>
        </row>
        <row r="1952">
          <cell r="C1952" t="str">
            <v>B1-5</v>
          </cell>
          <cell r="D1952" t="str">
            <v>B1-5-C</v>
          </cell>
          <cell r="F1952" t="str">
            <v>T-5</v>
          </cell>
          <cell r="G1952" t="str">
            <v>T-5C</v>
          </cell>
          <cell r="H1952" t="str">
            <v>C</v>
          </cell>
          <cell r="J1952" t="str">
            <v>SW</v>
          </cell>
        </row>
        <row r="1953">
          <cell r="C1953" t="str">
            <v>B1-5</v>
          </cell>
          <cell r="D1953" t="str">
            <v>B1-5-D</v>
          </cell>
          <cell r="F1953" t="str">
            <v>T-5</v>
          </cell>
          <cell r="G1953" t="str">
            <v>T-5D</v>
          </cell>
          <cell r="H1953" t="str">
            <v>D</v>
          </cell>
          <cell r="J1953" t="str">
            <v>SW</v>
          </cell>
        </row>
        <row r="1954">
          <cell r="B1954" t="str">
            <v>B1</v>
          </cell>
          <cell r="C1954" t="str">
            <v>B1-6</v>
          </cell>
          <cell r="D1954" t="str">
            <v>B1-6-A</v>
          </cell>
          <cell r="E1954" t="str">
            <v>Topaz</v>
          </cell>
          <cell r="F1954" t="str">
            <v>T-6</v>
          </cell>
          <cell r="G1954" t="str">
            <v>T-6A</v>
          </cell>
          <cell r="H1954" t="str">
            <v>A</v>
          </cell>
          <cell r="I1954" t="str">
            <v>Retained</v>
          </cell>
          <cell r="J1954" t="str">
            <v>SW</v>
          </cell>
          <cell r="K1954" t="str">
            <v>Frozen</v>
          </cell>
          <cell r="L1954" t="str">
            <v>Frozen</v>
          </cell>
          <cell r="M1954">
            <v>12.07</v>
          </cell>
          <cell r="N1954">
            <v>8.08</v>
          </cell>
          <cell r="O1954">
            <v>97.525599999999997</v>
          </cell>
        </row>
        <row r="1955">
          <cell r="C1955" t="str">
            <v>B1-6</v>
          </cell>
          <cell r="D1955" t="str">
            <v>B1-6-B</v>
          </cell>
          <cell r="F1955" t="str">
            <v>T-6</v>
          </cell>
          <cell r="G1955" t="str">
            <v>T-6B</v>
          </cell>
          <cell r="H1955" t="str">
            <v>B</v>
          </cell>
          <cell r="J1955" t="str">
            <v>SW</v>
          </cell>
        </row>
        <row r="1956">
          <cell r="C1956" t="str">
            <v>B1-6</v>
          </cell>
          <cell r="D1956" t="str">
            <v>B1-6-C</v>
          </cell>
          <cell r="F1956" t="str">
            <v>T-6</v>
          </cell>
          <cell r="G1956" t="str">
            <v>T-6C</v>
          </cell>
          <cell r="H1956" t="str">
            <v>C</v>
          </cell>
          <cell r="J1956" t="str">
            <v>SW</v>
          </cell>
        </row>
        <row r="1957">
          <cell r="C1957" t="str">
            <v>B1-6</v>
          </cell>
          <cell r="D1957" t="str">
            <v>B1-6-D</v>
          </cell>
          <cell r="F1957" t="str">
            <v>T-6</v>
          </cell>
          <cell r="G1957" t="str">
            <v>T-6D</v>
          </cell>
          <cell r="H1957" t="str">
            <v>D</v>
          </cell>
          <cell r="J1957" t="str">
            <v>SW</v>
          </cell>
        </row>
        <row r="1958">
          <cell r="B1958" t="str">
            <v>B1</v>
          </cell>
          <cell r="C1958" t="str">
            <v>B1-7</v>
          </cell>
          <cell r="D1958" t="str">
            <v>B1-7-A</v>
          </cell>
          <cell r="E1958" t="str">
            <v>Topaz</v>
          </cell>
          <cell r="F1958" t="str">
            <v>T-7</v>
          </cell>
          <cell r="G1958" t="str">
            <v>T-7A</v>
          </cell>
          <cell r="H1958" t="str">
            <v>A</v>
          </cell>
          <cell r="I1958" t="str">
            <v>Retained</v>
          </cell>
          <cell r="J1958" t="str">
            <v>SW</v>
          </cell>
          <cell r="K1958" t="str">
            <v>Frozen</v>
          </cell>
          <cell r="L1958" t="str">
            <v>Frozen</v>
          </cell>
          <cell r="M1958">
            <v>12.07</v>
          </cell>
          <cell r="N1958">
            <v>8.08</v>
          </cell>
          <cell r="O1958">
            <v>97.525599999999997</v>
          </cell>
        </row>
        <row r="1959">
          <cell r="C1959" t="str">
            <v>B1-7</v>
          </cell>
          <cell r="D1959" t="str">
            <v>B1-7-B</v>
          </cell>
          <cell r="F1959" t="str">
            <v>T-7</v>
          </cell>
          <cell r="G1959" t="str">
            <v>T-7B</v>
          </cell>
          <cell r="H1959" t="str">
            <v>B</v>
          </cell>
          <cell r="J1959" t="str">
            <v>SW</v>
          </cell>
        </row>
        <row r="1960">
          <cell r="C1960" t="str">
            <v>B1-7</v>
          </cell>
          <cell r="D1960" t="str">
            <v>B1-7-C</v>
          </cell>
          <cell r="F1960" t="str">
            <v>T-7</v>
          </cell>
          <cell r="G1960" t="str">
            <v>T-7C</v>
          </cell>
          <cell r="H1960" t="str">
            <v>C</v>
          </cell>
          <cell r="J1960" t="str">
            <v>SW</v>
          </cell>
        </row>
        <row r="1961">
          <cell r="C1961" t="str">
            <v>B1-7</v>
          </cell>
          <cell r="D1961" t="str">
            <v>B1-7-D</v>
          </cell>
          <cell r="F1961" t="str">
            <v>T-7</v>
          </cell>
          <cell r="G1961" t="str">
            <v>T-7D</v>
          </cell>
          <cell r="H1961" t="str">
            <v>D</v>
          </cell>
          <cell r="J1961" t="str">
            <v>SW</v>
          </cell>
        </row>
        <row r="1962">
          <cell r="B1962" t="str">
            <v>B1</v>
          </cell>
          <cell r="C1962" t="str">
            <v>B1-8</v>
          </cell>
          <cell r="D1962" t="str">
            <v>B1-8-A</v>
          </cell>
          <cell r="E1962" t="str">
            <v>Topaz</v>
          </cell>
          <cell r="F1962" t="str">
            <v>T-8</v>
          </cell>
          <cell r="G1962" t="str">
            <v>T-8A</v>
          </cell>
          <cell r="H1962" t="str">
            <v>A</v>
          </cell>
          <cell r="I1962" t="str">
            <v>Retained</v>
          </cell>
          <cell r="J1962" t="str">
            <v>SW</v>
          </cell>
          <cell r="K1962" t="str">
            <v>Frozen</v>
          </cell>
          <cell r="L1962" t="str">
            <v>Frozen</v>
          </cell>
          <cell r="M1962">
            <v>12.07</v>
          </cell>
          <cell r="N1962">
            <v>8.08</v>
          </cell>
          <cell r="O1962">
            <v>97.525599999999997</v>
          </cell>
        </row>
        <row r="1963">
          <cell r="C1963" t="str">
            <v>B1-8</v>
          </cell>
          <cell r="D1963" t="str">
            <v>B1-8-B</v>
          </cell>
          <cell r="F1963" t="str">
            <v>T-8</v>
          </cell>
          <cell r="G1963" t="str">
            <v>T-8B</v>
          </cell>
          <cell r="H1963" t="str">
            <v>B</v>
          </cell>
          <cell r="J1963" t="str">
            <v>SW</v>
          </cell>
        </row>
        <row r="1964">
          <cell r="C1964" t="str">
            <v>B1-8</v>
          </cell>
          <cell r="D1964" t="str">
            <v>B1-8-C</v>
          </cell>
          <cell r="F1964" t="str">
            <v>T-8</v>
          </cell>
          <cell r="G1964" t="str">
            <v>T-8C</v>
          </cell>
          <cell r="H1964" t="str">
            <v>C</v>
          </cell>
          <cell r="J1964" t="str">
            <v>SW</v>
          </cell>
        </row>
        <row r="1965">
          <cell r="C1965" t="str">
            <v>B1-8</v>
          </cell>
          <cell r="D1965" t="str">
            <v>B1-8-D</v>
          </cell>
          <cell r="F1965" t="str">
            <v>T-8</v>
          </cell>
          <cell r="G1965" t="str">
            <v>T-8D</v>
          </cell>
          <cell r="H1965" t="str">
            <v>D</v>
          </cell>
          <cell r="J1965" t="str">
            <v>SW</v>
          </cell>
        </row>
        <row r="1966">
          <cell r="B1966" t="str">
            <v>B1</v>
          </cell>
          <cell r="C1966" t="str">
            <v>B1-9</v>
          </cell>
          <cell r="D1966" t="str">
            <v>B1-9-A</v>
          </cell>
          <cell r="E1966" t="str">
            <v>Topaz</v>
          </cell>
          <cell r="F1966" t="str">
            <v>T-9</v>
          </cell>
          <cell r="G1966" t="str">
            <v>T-9A</v>
          </cell>
          <cell r="H1966" t="str">
            <v>A</v>
          </cell>
          <cell r="I1966" t="str">
            <v>Retained</v>
          </cell>
          <cell r="J1966" t="str">
            <v>SW</v>
          </cell>
          <cell r="K1966" t="str">
            <v>Frozen</v>
          </cell>
          <cell r="L1966" t="str">
            <v>Frozen</v>
          </cell>
          <cell r="M1966">
            <v>12.07</v>
          </cell>
          <cell r="N1966">
            <v>8.08</v>
          </cell>
          <cell r="O1966">
            <v>97.525599999999997</v>
          </cell>
        </row>
        <row r="1967">
          <cell r="C1967" t="str">
            <v>B1-9</v>
          </cell>
          <cell r="D1967" t="str">
            <v>B1-9-B</v>
          </cell>
          <cell r="F1967" t="str">
            <v>T-9</v>
          </cell>
          <cell r="G1967" t="str">
            <v>T-9B</v>
          </cell>
          <cell r="H1967" t="str">
            <v>B</v>
          </cell>
          <cell r="J1967" t="str">
            <v>SW</v>
          </cell>
        </row>
        <row r="1968">
          <cell r="C1968" t="str">
            <v>B1-9</v>
          </cell>
          <cell r="D1968" t="str">
            <v>B1-9-C</v>
          </cell>
          <cell r="F1968" t="str">
            <v>T-9</v>
          </cell>
          <cell r="G1968" t="str">
            <v>T-9C</v>
          </cell>
          <cell r="H1968" t="str">
            <v>C</v>
          </cell>
          <cell r="J1968" t="str">
            <v>SW</v>
          </cell>
        </row>
        <row r="1969">
          <cell r="C1969" t="str">
            <v>B1-9</v>
          </cell>
          <cell r="D1969" t="str">
            <v>B1-9-D</v>
          </cell>
          <cell r="F1969" t="str">
            <v>T-9</v>
          </cell>
          <cell r="G1969" t="str">
            <v>T-9D</v>
          </cell>
          <cell r="H1969" t="str">
            <v>D</v>
          </cell>
          <cell r="J1969" t="str">
            <v>SW</v>
          </cell>
        </row>
        <row r="1970">
          <cell r="B1970" t="str">
            <v>B1</v>
          </cell>
          <cell r="C1970" t="str">
            <v>B1-10</v>
          </cell>
          <cell r="D1970" t="str">
            <v>B1-10-A</v>
          </cell>
          <cell r="E1970" t="str">
            <v>Topaz</v>
          </cell>
          <cell r="F1970" t="str">
            <v>T-10</v>
          </cell>
          <cell r="G1970" t="str">
            <v>T-10A</v>
          </cell>
          <cell r="H1970" t="str">
            <v>A</v>
          </cell>
          <cell r="I1970" t="str">
            <v>Retained</v>
          </cell>
          <cell r="J1970" t="str">
            <v>SW</v>
          </cell>
          <cell r="K1970" t="str">
            <v>Frozen</v>
          </cell>
          <cell r="L1970" t="str">
            <v>Frozen</v>
          </cell>
          <cell r="M1970">
            <v>12.07</v>
          </cell>
          <cell r="N1970">
            <v>8.08</v>
          </cell>
          <cell r="O1970">
            <v>97.525599999999997</v>
          </cell>
        </row>
        <row r="1971">
          <cell r="C1971" t="str">
            <v>B1-10</v>
          </cell>
          <cell r="D1971" t="str">
            <v>B1-10-B</v>
          </cell>
          <cell r="F1971" t="str">
            <v>T-10</v>
          </cell>
          <cell r="G1971" t="str">
            <v>T-10B</v>
          </cell>
          <cell r="H1971" t="str">
            <v>B</v>
          </cell>
          <cell r="J1971" t="str">
            <v>SW</v>
          </cell>
        </row>
        <row r="1972">
          <cell r="C1972" t="str">
            <v>B1-10</v>
          </cell>
          <cell r="D1972" t="str">
            <v>B1-10-C</v>
          </cell>
          <cell r="F1972" t="str">
            <v>T-10</v>
          </cell>
          <cell r="G1972" t="str">
            <v>T-10C</v>
          </cell>
          <cell r="H1972" t="str">
            <v>C</v>
          </cell>
          <cell r="J1972" t="str">
            <v>SW</v>
          </cell>
        </row>
        <row r="1973">
          <cell r="C1973" t="str">
            <v>B1-10</v>
          </cell>
          <cell r="D1973" t="str">
            <v>B1-10-D</v>
          </cell>
          <cell r="F1973" t="str">
            <v>T-10</v>
          </cell>
          <cell r="G1973" t="str">
            <v>T-10D</v>
          </cell>
          <cell r="H1973" t="str">
            <v>D</v>
          </cell>
          <cell r="J1973" t="str">
            <v>SW</v>
          </cell>
        </row>
        <row r="1974">
          <cell r="B1974" t="str">
            <v>B1</v>
          </cell>
          <cell r="C1974" t="str">
            <v>B1-11</v>
          </cell>
          <cell r="D1974" t="str">
            <v>B1-11-A</v>
          </cell>
          <cell r="E1974" t="str">
            <v>Topaz</v>
          </cell>
          <cell r="F1974" t="str">
            <v>T-11</v>
          </cell>
          <cell r="G1974" t="str">
            <v>T-11A</v>
          </cell>
          <cell r="H1974" t="str">
            <v>A</v>
          </cell>
          <cell r="I1974" t="str">
            <v>Retained</v>
          </cell>
          <cell r="J1974" t="str">
            <v>SW</v>
          </cell>
          <cell r="K1974" t="str">
            <v>Frozen</v>
          </cell>
          <cell r="L1974" t="str">
            <v>Frozen</v>
          </cell>
          <cell r="M1974">
            <v>12.07</v>
          </cell>
          <cell r="N1974">
            <v>8.08</v>
          </cell>
          <cell r="O1974">
            <v>97.525599999999997</v>
          </cell>
        </row>
        <row r="1975">
          <cell r="C1975" t="str">
            <v>B1-11</v>
          </cell>
          <cell r="D1975" t="str">
            <v>B1-11-B</v>
          </cell>
          <cell r="F1975" t="str">
            <v>T-11</v>
          </cell>
          <cell r="G1975" t="str">
            <v>T-11B</v>
          </cell>
          <cell r="H1975" t="str">
            <v>B</v>
          </cell>
          <cell r="J1975" t="str">
            <v>SW</v>
          </cell>
        </row>
        <row r="1976">
          <cell r="C1976" t="str">
            <v>B1-11</v>
          </cell>
          <cell r="D1976" t="str">
            <v>B1-11-C</v>
          </cell>
          <cell r="F1976" t="str">
            <v>T-11</v>
          </cell>
          <cell r="G1976" t="str">
            <v>T-11C</v>
          </cell>
          <cell r="H1976" t="str">
            <v>C</v>
          </cell>
          <cell r="J1976" t="str">
            <v>SW</v>
          </cell>
        </row>
        <row r="1977">
          <cell r="C1977" t="str">
            <v>B1-11</v>
          </cell>
          <cell r="D1977" t="str">
            <v>B1-11-D</v>
          </cell>
          <cell r="F1977" t="str">
            <v>T-11</v>
          </cell>
          <cell r="G1977" t="str">
            <v>T-11D</v>
          </cell>
          <cell r="H1977" t="str">
            <v>D</v>
          </cell>
          <cell r="J1977" t="str">
            <v>SW</v>
          </cell>
        </row>
        <row r="1978">
          <cell r="B1978" t="str">
            <v>B1</v>
          </cell>
          <cell r="C1978" t="str">
            <v>B1-12</v>
          </cell>
          <cell r="D1978" t="str">
            <v>B1-12-A</v>
          </cell>
          <cell r="E1978" t="str">
            <v>Topaz</v>
          </cell>
          <cell r="F1978" t="str">
            <v>T-12</v>
          </cell>
          <cell r="G1978" t="str">
            <v>T-12A</v>
          </cell>
          <cell r="H1978" t="str">
            <v>A</v>
          </cell>
          <cell r="I1978" t="str">
            <v>Retained</v>
          </cell>
          <cell r="J1978" t="str">
            <v>SW</v>
          </cell>
          <cell r="K1978" t="str">
            <v>Frozen</v>
          </cell>
          <cell r="L1978" t="str">
            <v>Frozen</v>
          </cell>
          <cell r="M1978">
            <v>12.07</v>
          </cell>
          <cell r="N1978">
            <v>8.08</v>
          </cell>
          <cell r="O1978">
            <v>97.525599999999997</v>
          </cell>
        </row>
        <row r="1979">
          <cell r="C1979" t="str">
            <v>B1-12</v>
          </cell>
          <cell r="D1979" t="str">
            <v>B1-12-B</v>
          </cell>
          <cell r="F1979" t="str">
            <v>T-12</v>
          </cell>
          <cell r="G1979" t="str">
            <v>T-12B</v>
          </cell>
          <cell r="H1979" t="str">
            <v>B</v>
          </cell>
          <cell r="J1979" t="str">
            <v>SW</v>
          </cell>
        </row>
        <row r="1980">
          <cell r="C1980" t="str">
            <v>B1-12</v>
          </cell>
          <cell r="D1980" t="str">
            <v>B1-12-C</v>
          </cell>
          <cell r="F1980" t="str">
            <v>T-12</v>
          </cell>
          <cell r="G1980" t="str">
            <v>T-12C</v>
          </cell>
          <cell r="H1980" t="str">
            <v>C</v>
          </cell>
          <cell r="J1980" t="str">
            <v>SW</v>
          </cell>
        </row>
        <row r="1981">
          <cell r="C1981" t="str">
            <v>B1-12</v>
          </cell>
          <cell r="D1981" t="str">
            <v>B1-12-D</v>
          </cell>
          <cell r="F1981" t="str">
            <v>T-12</v>
          </cell>
          <cell r="G1981" t="str">
            <v>T-12D</v>
          </cell>
          <cell r="H1981" t="str">
            <v>D</v>
          </cell>
          <cell r="J1981" t="str">
            <v>SW</v>
          </cell>
        </row>
        <row r="1982">
          <cell r="B1982" t="str">
            <v>B1</v>
          </cell>
          <cell r="C1982" t="str">
            <v>B1-15</v>
          </cell>
          <cell r="D1982" t="str">
            <v>B1-15-A</v>
          </cell>
          <cell r="E1982" t="str">
            <v>Topaz</v>
          </cell>
          <cell r="F1982" t="str">
            <v>T-28</v>
          </cell>
          <cell r="G1982" t="str">
            <v>T-28A</v>
          </cell>
          <cell r="H1982" t="str">
            <v>A</v>
          </cell>
          <cell r="I1982" t="str">
            <v>Retained</v>
          </cell>
          <cell r="J1982" t="str">
            <v>SW</v>
          </cell>
          <cell r="K1982" t="str">
            <v>Frozen</v>
          </cell>
          <cell r="L1982" t="str">
            <v>Frozen</v>
          </cell>
          <cell r="M1982">
            <v>12.07</v>
          </cell>
          <cell r="N1982">
            <v>8.08</v>
          </cell>
          <cell r="O1982">
            <v>97.525599999999997</v>
          </cell>
        </row>
        <row r="1983">
          <cell r="C1983" t="str">
            <v>B1-15</v>
          </cell>
          <cell r="D1983" t="str">
            <v>B1-15-B</v>
          </cell>
          <cell r="F1983" t="str">
            <v>T-28</v>
          </cell>
          <cell r="G1983" t="str">
            <v>T-28B</v>
          </cell>
          <cell r="H1983" t="str">
            <v>B</v>
          </cell>
          <cell r="J1983" t="str">
            <v>SW</v>
          </cell>
        </row>
        <row r="1984">
          <cell r="C1984" t="str">
            <v>B1-15</v>
          </cell>
          <cell r="D1984" t="str">
            <v>B1-15-C</v>
          </cell>
          <cell r="F1984" t="str">
            <v>T-28</v>
          </cell>
          <cell r="G1984" t="str">
            <v>T-28C</v>
          </cell>
          <cell r="H1984" t="str">
            <v>C</v>
          </cell>
          <cell r="J1984" t="str">
            <v>SW</v>
          </cell>
        </row>
        <row r="1985">
          <cell r="C1985" t="str">
            <v>B1-15</v>
          </cell>
          <cell r="D1985" t="str">
            <v>B1-15-D</v>
          </cell>
          <cell r="F1985" t="str">
            <v>T-28</v>
          </cell>
          <cell r="G1985" t="str">
            <v>T-28D</v>
          </cell>
          <cell r="H1985" t="str">
            <v>D</v>
          </cell>
          <cell r="J1985" t="str">
            <v>SW</v>
          </cell>
        </row>
        <row r="1986">
          <cell r="B1986" t="str">
            <v>B1</v>
          </cell>
          <cell r="C1986" t="str">
            <v>B1-16</v>
          </cell>
          <cell r="D1986" t="str">
            <v>B1-16-A</v>
          </cell>
          <cell r="E1986" t="str">
            <v>Topaz</v>
          </cell>
          <cell r="F1986" t="str">
            <v>T-27</v>
          </cell>
          <cell r="G1986" t="str">
            <v>T-27A</v>
          </cell>
          <cell r="H1986" t="str">
            <v>A</v>
          </cell>
          <cell r="I1986" t="str">
            <v>Retained</v>
          </cell>
          <cell r="J1986" t="str">
            <v>SW</v>
          </cell>
          <cell r="K1986" t="str">
            <v>Frozen</v>
          </cell>
          <cell r="L1986" t="str">
            <v>Frozen</v>
          </cell>
          <cell r="M1986">
            <v>12.07</v>
          </cell>
          <cell r="N1986">
            <v>8.08</v>
          </cell>
          <cell r="O1986">
            <v>97.525599999999997</v>
          </cell>
        </row>
        <row r="1987">
          <cell r="C1987" t="str">
            <v>B1-16</v>
          </cell>
          <cell r="D1987" t="str">
            <v>B1-16-B</v>
          </cell>
          <cell r="F1987" t="str">
            <v>T-27</v>
          </cell>
          <cell r="G1987" t="str">
            <v>T-27B</v>
          </cell>
          <cell r="H1987" t="str">
            <v>B</v>
          </cell>
          <cell r="J1987" t="str">
            <v>SW</v>
          </cell>
        </row>
        <row r="1988">
          <cell r="C1988" t="str">
            <v>B1-16</v>
          </cell>
          <cell r="D1988" t="str">
            <v>B1-16-C</v>
          </cell>
          <cell r="F1988" t="str">
            <v>T-27</v>
          </cell>
          <cell r="G1988" t="str">
            <v>T-27C</v>
          </cell>
          <cell r="H1988" t="str">
            <v>C</v>
          </cell>
          <cell r="J1988" t="str">
            <v>SW</v>
          </cell>
        </row>
        <row r="1989">
          <cell r="C1989" t="str">
            <v>B1-16</v>
          </cell>
          <cell r="D1989" t="str">
            <v>B1-16-D</v>
          </cell>
          <cell r="F1989" t="str">
            <v>T-27</v>
          </cell>
          <cell r="G1989" t="str">
            <v>T-27D</v>
          </cell>
          <cell r="H1989" t="str">
            <v>D</v>
          </cell>
          <cell r="J1989" t="str">
            <v>SW</v>
          </cell>
        </row>
        <row r="1990">
          <cell r="B1990" t="str">
            <v>B1</v>
          </cell>
          <cell r="C1990" t="str">
            <v>B1-17</v>
          </cell>
          <cell r="D1990" t="str">
            <v>B1-17-A</v>
          </cell>
          <cell r="E1990" t="str">
            <v>Topaz</v>
          </cell>
          <cell r="F1990" t="str">
            <v>T-26</v>
          </cell>
          <cell r="G1990" t="str">
            <v>T-26A</v>
          </cell>
          <cell r="H1990" t="str">
            <v>A</v>
          </cell>
          <cell r="I1990" t="str">
            <v>Retained</v>
          </cell>
          <cell r="J1990" t="str">
            <v>SW</v>
          </cell>
          <cell r="K1990" t="str">
            <v>Frozen</v>
          </cell>
          <cell r="L1990" t="str">
            <v>Frozen</v>
          </cell>
          <cell r="M1990">
            <v>12.07</v>
          </cell>
          <cell r="N1990">
            <v>8.08</v>
          </cell>
          <cell r="O1990">
            <v>97.525599999999997</v>
          </cell>
        </row>
        <row r="1991">
          <cell r="C1991" t="str">
            <v>B1-17</v>
          </cell>
          <cell r="D1991" t="str">
            <v>B1-17-B</v>
          </cell>
          <cell r="F1991" t="str">
            <v>T-26</v>
          </cell>
          <cell r="G1991" t="str">
            <v>T-26B</v>
          </cell>
          <cell r="H1991" t="str">
            <v>B</v>
          </cell>
          <cell r="J1991" t="str">
            <v>SW</v>
          </cell>
        </row>
        <row r="1992">
          <cell r="C1992" t="str">
            <v>B1-17</v>
          </cell>
          <cell r="D1992" t="str">
            <v>B1-17-C</v>
          </cell>
          <cell r="F1992" t="str">
            <v>T-26</v>
          </cell>
          <cell r="G1992" t="str">
            <v>T-26C</v>
          </cell>
          <cell r="H1992" t="str">
            <v>C</v>
          </cell>
          <cell r="J1992" t="str">
            <v>SW</v>
          </cell>
        </row>
        <row r="1993">
          <cell r="C1993" t="str">
            <v>B1-17</v>
          </cell>
          <cell r="D1993" t="str">
            <v>B1-17-D</v>
          </cell>
          <cell r="F1993" t="str">
            <v>T-26</v>
          </cell>
          <cell r="G1993" t="str">
            <v>T-26D</v>
          </cell>
          <cell r="H1993" t="str">
            <v>D</v>
          </cell>
          <cell r="J1993" t="str">
            <v>SW</v>
          </cell>
        </row>
        <row r="1994">
          <cell r="B1994" t="str">
            <v>B1</v>
          </cell>
          <cell r="C1994" t="str">
            <v>B1-18</v>
          </cell>
          <cell r="D1994" t="str">
            <v>B1-18-A</v>
          </cell>
          <cell r="E1994" t="str">
            <v>Topaz</v>
          </cell>
          <cell r="F1994" t="str">
            <v>T-25</v>
          </cell>
          <cell r="G1994" t="str">
            <v>T-25A</v>
          </cell>
          <cell r="H1994" t="str">
            <v>A</v>
          </cell>
          <cell r="I1994" t="str">
            <v>Retained</v>
          </cell>
          <cell r="J1994" t="str">
            <v>SW</v>
          </cell>
          <cell r="K1994" t="str">
            <v>Frozen</v>
          </cell>
          <cell r="L1994" t="str">
            <v>Frozen</v>
          </cell>
          <cell r="M1994">
            <v>12.07</v>
          </cell>
          <cell r="N1994">
            <v>8.08</v>
          </cell>
          <cell r="O1994">
            <v>97.525599999999997</v>
          </cell>
        </row>
        <row r="1995">
          <cell r="C1995" t="str">
            <v>B1-18</v>
          </cell>
          <cell r="D1995" t="str">
            <v>B1-18-B</v>
          </cell>
          <cell r="F1995" t="str">
            <v>T-25</v>
          </cell>
          <cell r="G1995" t="str">
            <v>T-25B</v>
          </cell>
          <cell r="H1995" t="str">
            <v>B</v>
          </cell>
          <cell r="J1995" t="str">
            <v>SW</v>
          </cell>
        </row>
        <row r="1996">
          <cell r="C1996" t="str">
            <v>B1-18</v>
          </cell>
          <cell r="D1996" t="str">
            <v>B1-18-C</v>
          </cell>
          <cell r="F1996" t="str">
            <v>T-25</v>
          </cell>
          <cell r="G1996" t="str">
            <v>T-25C</v>
          </cell>
          <cell r="H1996" t="str">
            <v>C</v>
          </cell>
          <cell r="J1996" t="str">
            <v>SW</v>
          </cell>
        </row>
        <row r="1997">
          <cell r="C1997" t="str">
            <v>B1-18</v>
          </cell>
          <cell r="D1997" t="str">
            <v>B1-18-D</v>
          </cell>
          <cell r="F1997" t="str">
            <v>T-25</v>
          </cell>
          <cell r="G1997" t="str">
            <v>T-25D</v>
          </cell>
          <cell r="H1997" t="str">
            <v>D</v>
          </cell>
          <cell r="J1997" t="str">
            <v>SW</v>
          </cell>
        </row>
        <row r="1998">
          <cell r="B1998" t="str">
            <v>B1</v>
          </cell>
          <cell r="C1998" t="str">
            <v>B1-19</v>
          </cell>
          <cell r="D1998" t="str">
            <v>B1-19-A</v>
          </cell>
          <cell r="E1998" t="str">
            <v>Topaz</v>
          </cell>
          <cell r="F1998" t="str">
            <v>T-24</v>
          </cell>
          <cell r="G1998" t="str">
            <v>T-24A</v>
          </cell>
          <cell r="H1998" t="str">
            <v>A</v>
          </cell>
          <cell r="I1998" t="str">
            <v>Retained</v>
          </cell>
          <cell r="J1998" t="str">
            <v>SW</v>
          </cell>
          <cell r="K1998" t="str">
            <v>Frozen</v>
          </cell>
          <cell r="L1998" t="str">
            <v>Frozen</v>
          </cell>
          <cell r="M1998">
            <v>12.07</v>
          </cell>
          <cell r="N1998">
            <v>8.08</v>
          </cell>
          <cell r="O1998">
            <v>97.525599999999997</v>
          </cell>
        </row>
        <row r="1999">
          <cell r="C1999" t="str">
            <v>B1-19</v>
          </cell>
          <cell r="D1999" t="str">
            <v>B1-19-B</v>
          </cell>
          <cell r="F1999" t="str">
            <v>T-24</v>
          </cell>
          <cell r="G1999" t="str">
            <v>T-24B</v>
          </cell>
          <cell r="H1999" t="str">
            <v>B</v>
          </cell>
          <cell r="J1999" t="str">
            <v>SW</v>
          </cell>
        </row>
        <row r="2000">
          <cell r="C2000" t="str">
            <v>B1-19</v>
          </cell>
          <cell r="D2000" t="str">
            <v>B1-19-C</v>
          </cell>
          <cell r="F2000" t="str">
            <v>T-24</v>
          </cell>
          <cell r="G2000" t="str">
            <v>T-24C</v>
          </cell>
          <cell r="H2000" t="str">
            <v>C</v>
          </cell>
          <cell r="J2000" t="str">
            <v>SW</v>
          </cell>
        </row>
        <row r="2001">
          <cell r="C2001" t="str">
            <v>B1-19</v>
          </cell>
          <cell r="D2001" t="str">
            <v>B1-19-D</v>
          </cell>
          <cell r="F2001" t="str">
            <v>T-24</v>
          </cell>
          <cell r="G2001" t="str">
            <v>T-24D</v>
          </cell>
          <cell r="H2001" t="str">
            <v>D</v>
          </cell>
          <cell r="J2001" t="str">
            <v>SW</v>
          </cell>
        </row>
        <row r="2002">
          <cell r="B2002" t="str">
            <v>B1</v>
          </cell>
          <cell r="C2002" t="str">
            <v>B1-20</v>
          </cell>
          <cell r="D2002" t="str">
            <v>B1-20-A</v>
          </cell>
          <cell r="E2002" t="str">
            <v>Topaz</v>
          </cell>
          <cell r="F2002" t="str">
            <v>T-23</v>
          </cell>
          <cell r="G2002" t="str">
            <v>T-23A</v>
          </cell>
          <cell r="H2002" t="str">
            <v>A</v>
          </cell>
          <cell r="I2002" t="str">
            <v>Retained</v>
          </cell>
          <cell r="J2002" t="str">
            <v>SW</v>
          </cell>
          <cell r="K2002" t="str">
            <v>Frozen</v>
          </cell>
          <cell r="L2002" t="str">
            <v>Frozen</v>
          </cell>
          <cell r="M2002">
            <v>12.07</v>
          </cell>
          <cell r="N2002">
            <v>8.08</v>
          </cell>
          <cell r="O2002">
            <v>97.525599999999997</v>
          </cell>
        </row>
        <row r="2003">
          <cell r="C2003" t="str">
            <v>B1-20</v>
          </cell>
          <cell r="D2003" t="str">
            <v>B1-20-B</v>
          </cell>
          <cell r="F2003" t="str">
            <v>T-23</v>
          </cell>
          <cell r="G2003" t="str">
            <v>T-23B</v>
          </cell>
          <cell r="H2003" t="str">
            <v>B</v>
          </cell>
          <cell r="J2003" t="str">
            <v>SW</v>
          </cell>
        </row>
        <row r="2004">
          <cell r="C2004" t="str">
            <v>B1-20</v>
          </cell>
          <cell r="D2004" t="str">
            <v>B1-20-C</v>
          </cell>
          <cell r="F2004" t="str">
            <v>T-23</v>
          </cell>
          <cell r="G2004" t="str">
            <v>T-23C</v>
          </cell>
          <cell r="H2004" t="str">
            <v>C</v>
          </cell>
          <cell r="J2004" t="str">
            <v>SW</v>
          </cell>
        </row>
        <row r="2005">
          <cell r="C2005" t="str">
            <v>B1-20</v>
          </cell>
          <cell r="D2005" t="str">
            <v>B1-20-D</v>
          </cell>
          <cell r="F2005" t="str">
            <v>T-23</v>
          </cell>
          <cell r="G2005" t="str">
            <v>T-23D</v>
          </cell>
          <cell r="H2005" t="str">
            <v>D</v>
          </cell>
          <cell r="J2005" t="str">
            <v>SW</v>
          </cell>
        </row>
        <row r="2006">
          <cell r="B2006" t="str">
            <v>B1</v>
          </cell>
          <cell r="C2006" t="str">
            <v>B1-21</v>
          </cell>
          <cell r="D2006" t="str">
            <v>B1-21-A</v>
          </cell>
          <cell r="E2006" t="str">
            <v>Topaz</v>
          </cell>
          <cell r="F2006" t="str">
            <v>T-22</v>
          </cell>
          <cell r="G2006" t="str">
            <v>T-22A</v>
          </cell>
          <cell r="H2006" t="str">
            <v>A</v>
          </cell>
          <cell r="I2006" t="str">
            <v>Retained</v>
          </cell>
          <cell r="J2006" t="str">
            <v>SW</v>
          </cell>
          <cell r="K2006" t="str">
            <v>Frozen</v>
          </cell>
          <cell r="L2006" t="str">
            <v>Frozen</v>
          </cell>
          <cell r="M2006">
            <v>12.07</v>
          </cell>
          <cell r="N2006">
            <v>8.08</v>
          </cell>
          <cell r="O2006">
            <v>97.525599999999997</v>
          </cell>
        </row>
        <row r="2007">
          <cell r="C2007" t="str">
            <v>B1-21</v>
          </cell>
          <cell r="D2007" t="str">
            <v>B1-21-B</v>
          </cell>
          <cell r="F2007" t="str">
            <v>T-22</v>
          </cell>
          <cell r="G2007" t="str">
            <v>T-22B</v>
          </cell>
          <cell r="H2007" t="str">
            <v>B</v>
          </cell>
          <cell r="J2007" t="str">
            <v>SW</v>
          </cell>
        </row>
        <row r="2008">
          <cell r="C2008" t="str">
            <v>B1-21</v>
          </cell>
          <cell r="D2008" t="str">
            <v>B1-21-C</v>
          </cell>
          <cell r="F2008" t="str">
            <v>T-22</v>
          </cell>
          <cell r="G2008" t="str">
            <v>T-22C</v>
          </cell>
          <cell r="H2008" t="str">
            <v>C</v>
          </cell>
          <cell r="J2008" t="str">
            <v>SW</v>
          </cell>
        </row>
        <row r="2009">
          <cell r="C2009" t="str">
            <v>B1-21</v>
          </cell>
          <cell r="D2009" t="str">
            <v>B1-21-D</v>
          </cell>
          <cell r="F2009" t="str">
            <v>T-22</v>
          </cell>
          <cell r="G2009" t="str">
            <v>T-22D</v>
          </cell>
          <cell r="H2009" t="str">
            <v>D</v>
          </cell>
          <cell r="J2009" t="str">
            <v>SW</v>
          </cell>
        </row>
        <row r="2010">
          <cell r="B2010" t="str">
            <v>B1</v>
          </cell>
          <cell r="C2010" t="str">
            <v>B1-22</v>
          </cell>
          <cell r="D2010" t="str">
            <v>B1-22-A</v>
          </cell>
          <cell r="E2010" t="str">
            <v>Topaz</v>
          </cell>
          <cell r="F2010" t="str">
            <v>T-21</v>
          </cell>
          <cell r="G2010" t="str">
            <v>T-21A</v>
          </cell>
          <cell r="H2010" t="str">
            <v>A</v>
          </cell>
          <cell r="I2010" t="str">
            <v>Retained</v>
          </cell>
          <cell r="J2010" t="str">
            <v>SW</v>
          </cell>
          <cell r="K2010" t="str">
            <v>Frozen</v>
          </cell>
          <cell r="L2010" t="str">
            <v>Frozen</v>
          </cell>
          <cell r="M2010">
            <v>12.07</v>
          </cell>
          <cell r="N2010">
            <v>8.08</v>
          </cell>
          <cell r="O2010">
            <v>97.525599999999997</v>
          </cell>
        </row>
        <row r="2011">
          <cell r="C2011" t="str">
            <v>B1-22</v>
          </cell>
          <cell r="D2011" t="str">
            <v>B1-22-B</v>
          </cell>
          <cell r="F2011" t="str">
            <v>T-21</v>
          </cell>
          <cell r="G2011" t="str">
            <v>T-21B</v>
          </cell>
          <cell r="H2011" t="str">
            <v>B</v>
          </cell>
          <cell r="J2011" t="str">
            <v>SW</v>
          </cell>
        </row>
        <row r="2012">
          <cell r="C2012" t="str">
            <v>B1-22</v>
          </cell>
          <cell r="D2012" t="str">
            <v>B1-22-C</v>
          </cell>
          <cell r="F2012" t="str">
            <v>T-21</v>
          </cell>
          <cell r="G2012" t="str">
            <v>T-21C</v>
          </cell>
          <cell r="H2012" t="str">
            <v>C</v>
          </cell>
          <cell r="J2012" t="str">
            <v>SW</v>
          </cell>
        </row>
        <row r="2013">
          <cell r="C2013" t="str">
            <v>B1-22</v>
          </cell>
          <cell r="D2013" t="str">
            <v>B1-22-D</v>
          </cell>
          <cell r="F2013" t="str">
            <v>T-21</v>
          </cell>
          <cell r="G2013" t="str">
            <v>T-21D</v>
          </cell>
          <cell r="H2013" t="str">
            <v>D</v>
          </cell>
          <cell r="J2013" t="str">
            <v>SW</v>
          </cell>
        </row>
        <row r="2014">
          <cell r="B2014" t="str">
            <v>B1</v>
          </cell>
          <cell r="C2014" t="str">
            <v>B1-24</v>
          </cell>
          <cell r="D2014" t="str">
            <v>B1-24-A</v>
          </cell>
          <cell r="E2014" t="str">
            <v>Topaz</v>
          </cell>
          <cell r="F2014" t="str">
            <v>T-19</v>
          </cell>
          <cell r="G2014" t="str">
            <v>T-19A</v>
          </cell>
          <cell r="H2014" t="str">
            <v>A</v>
          </cell>
          <cell r="I2014" t="str">
            <v>Retained</v>
          </cell>
          <cell r="J2014" t="str">
            <v>SW</v>
          </cell>
          <cell r="K2014" t="str">
            <v>Frozen</v>
          </cell>
          <cell r="L2014" t="str">
            <v>Frozen</v>
          </cell>
          <cell r="M2014">
            <v>12.07</v>
          </cell>
          <cell r="N2014">
            <v>8.08</v>
          </cell>
          <cell r="O2014">
            <v>97.525599999999997</v>
          </cell>
        </row>
        <row r="2015">
          <cell r="C2015" t="str">
            <v>B1-24</v>
          </cell>
          <cell r="D2015" t="str">
            <v>B1-24-B</v>
          </cell>
          <cell r="F2015" t="str">
            <v>T-19</v>
          </cell>
          <cell r="G2015" t="str">
            <v>T-19B</v>
          </cell>
          <cell r="H2015" t="str">
            <v>B</v>
          </cell>
          <cell r="J2015" t="str">
            <v>SW</v>
          </cell>
        </row>
        <row r="2016">
          <cell r="C2016" t="str">
            <v>B1-24</v>
          </cell>
          <cell r="D2016" t="str">
            <v>B1-24-C</v>
          </cell>
          <cell r="F2016" t="str">
            <v>T-19</v>
          </cell>
          <cell r="G2016" t="str">
            <v>T-19C</v>
          </cell>
          <cell r="H2016" t="str">
            <v>C</v>
          </cell>
          <cell r="J2016" t="str">
            <v>SW</v>
          </cell>
        </row>
        <row r="2017">
          <cell r="C2017" t="str">
            <v>B1-24</v>
          </cell>
          <cell r="D2017" t="str">
            <v>B1-24-D</v>
          </cell>
          <cell r="F2017" t="str">
            <v>T-19</v>
          </cell>
          <cell r="G2017" t="str">
            <v>T-19D</v>
          </cell>
          <cell r="H2017" t="str">
            <v>D</v>
          </cell>
          <cell r="J2017" t="str">
            <v>SW</v>
          </cell>
        </row>
        <row r="2018">
          <cell r="B2018" t="str">
            <v>B1</v>
          </cell>
          <cell r="C2018" t="str">
            <v>B1-25</v>
          </cell>
          <cell r="D2018" t="str">
            <v>B1-25-A</v>
          </cell>
          <cell r="E2018" t="str">
            <v>Topaz</v>
          </cell>
          <cell r="F2018" t="str">
            <v>T-18</v>
          </cell>
          <cell r="G2018" t="str">
            <v>T-18A</v>
          </cell>
          <cell r="H2018" t="str">
            <v>A</v>
          </cell>
          <cell r="I2018" t="str">
            <v>Retained</v>
          </cell>
          <cell r="J2018" t="str">
            <v>SW</v>
          </cell>
          <cell r="K2018" t="str">
            <v>Frozen</v>
          </cell>
          <cell r="L2018" t="str">
            <v>Frozen</v>
          </cell>
          <cell r="M2018">
            <v>12.07</v>
          </cell>
          <cell r="N2018">
            <v>8.08</v>
          </cell>
          <cell r="O2018">
            <v>97.525599999999997</v>
          </cell>
        </row>
        <row r="2019">
          <cell r="C2019" t="str">
            <v>B1-25</v>
          </cell>
          <cell r="D2019" t="str">
            <v>B1-25-B</v>
          </cell>
          <cell r="F2019" t="str">
            <v>T-18</v>
          </cell>
          <cell r="G2019" t="str">
            <v>T-18B</v>
          </cell>
          <cell r="H2019" t="str">
            <v>B</v>
          </cell>
          <cell r="J2019" t="str">
            <v>SW</v>
          </cell>
        </row>
        <row r="2020">
          <cell r="C2020" t="str">
            <v>B1-25</v>
          </cell>
          <cell r="D2020" t="str">
            <v>B1-25-C</v>
          </cell>
          <cell r="F2020" t="str">
            <v>T-18</v>
          </cell>
          <cell r="G2020" t="str">
            <v>T-18C</v>
          </cell>
          <cell r="H2020" t="str">
            <v>C</v>
          </cell>
          <cell r="J2020" t="str">
            <v>SW</v>
          </cell>
        </row>
        <row r="2021">
          <cell r="C2021" t="str">
            <v>B1-25</v>
          </cell>
          <cell r="D2021" t="str">
            <v>B1-25-D</v>
          </cell>
          <cell r="F2021" t="str">
            <v>T-18</v>
          </cell>
          <cell r="G2021" t="str">
            <v>T-18D</v>
          </cell>
          <cell r="H2021" t="str">
            <v>D</v>
          </cell>
          <cell r="J2021" t="str">
            <v>SW</v>
          </cell>
        </row>
        <row r="2022">
          <cell r="B2022" t="str">
            <v>B1</v>
          </cell>
          <cell r="C2022" t="str">
            <v>B1-26</v>
          </cell>
          <cell r="D2022" t="str">
            <v>B1-26-A</v>
          </cell>
          <cell r="E2022" t="str">
            <v>Topaz</v>
          </cell>
          <cell r="F2022" t="str">
            <v>T-17</v>
          </cell>
          <cell r="G2022" t="str">
            <v>T-17A</v>
          </cell>
          <cell r="H2022" t="str">
            <v>A</v>
          </cell>
          <cell r="I2022" t="str">
            <v>Retained</v>
          </cell>
          <cell r="J2022" t="str">
            <v>SW</v>
          </cell>
          <cell r="K2022" t="str">
            <v>Frozen</v>
          </cell>
          <cell r="L2022" t="str">
            <v>Frozen</v>
          </cell>
          <cell r="M2022">
            <v>12.07</v>
          </cell>
          <cell r="N2022">
            <v>8.08</v>
          </cell>
          <cell r="O2022">
            <v>97.525599999999997</v>
          </cell>
        </row>
        <row r="2023">
          <cell r="C2023" t="str">
            <v>B1-26</v>
          </cell>
          <cell r="D2023" t="str">
            <v>B1-26-B</v>
          </cell>
          <cell r="F2023" t="str">
            <v>T-17</v>
          </cell>
          <cell r="G2023" t="str">
            <v>T-17B</v>
          </cell>
          <cell r="H2023" t="str">
            <v>B</v>
          </cell>
          <cell r="J2023" t="str">
            <v>SW</v>
          </cell>
        </row>
        <row r="2024">
          <cell r="C2024" t="str">
            <v>B1-26</v>
          </cell>
          <cell r="D2024" t="str">
            <v>B1-26-C</v>
          </cell>
          <cell r="F2024" t="str">
            <v>T-17</v>
          </cell>
          <cell r="G2024" t="str">
            <v>T-17C</v>
          </cell>
          <cell r="H2024" t="str">
            <v>C</v>
          </cell>
          <cell r="J2024" t="str">
            <v>SW</v>
          </cell>
        </row>
        <row r="2025">
          <cell r="C2025" t="str">
            <v>B1-26</v>
          </cell>
          <cell r="D2025" t="str">
            <v>B1-26-D</v>
          </cell>
          <cell r="F2025" t="str">
            <v>T-17</v>
          </cell>
          <cell r="G2025" t="str">
            <v>T-17D</v>
          </cell>
          <cell r="H2025" t="str">
            <v>D</v>
          </cell>
          <cell r="J2025" t="str">
            <v>SW</v>
          </cell>
        </row>
        <row r="2026">
          <cell r="B2026" t="str">
            <v>A</v>
          </cell>
          <cell r="C2026" t="str">
            <v>A-1</v>
          </cell>
          <cell r="D2026" t="str">
            <v>A-1-01</v>
          </cell>
          <cell r="E2026" t="str">
            <v>Symphony</v>
          </cell>
          <cell r="F2026" t="str">
            <v>-41</v>
          </cell>
          <cell r="G2026" t="str">
            <v>S-110/1</v>
          </cell>
          <cell r="H2026" t="str">
            <v>01</v>
          </cell>
          <cell r="I2026" t="str">
            <v>Retained</v>
          </cell>
          <cell r="J2026" t="str">
            <v>M3M</v>
          </cell>
          <cell r="K2026" t="str">
            <v>Frozen</v>
          </cell>
          <cell r="L2026" t="str">
            <v>Released</v>
          </cell>
          <cell r="M2026">
            <v>15.3</v>
          </cell>
          <cell r="N2026">
            <v>8.5</v>
          </cell>
          <cell r="O2026">
            <v>130.05000000000001</v>
          </cell>
        </row>
        <row r="2027">
          <cell r="C2027" t="str">
            <v>A-1</v>
          </cell>
          <cell r="D2027" t="str">
            <v>A-1-02</v>
          </cell>
          <cell r="E2027" t="str">
            <v>Symphony</v>
          </cell>
          <cell r="F2027" t="str">
            <v>-41</v>
          </cell>
          <cell r="G2027" t="str">
            <v>S-110/2</v>
          </cell>
          <cell r="H2027" t="str">
            <v>02</v>
          </cell>
          <cell r="J2027" t="str">
            <v>M3M</v>
          </cell>
        </row>
        <row r="2028">
          <cell r="C2028" t="str">
            <v>A-1</v>
          </cell>
          <cell r="D2028" t="str">
            <v>A-1-03</v>
          </cell>
          <cell r="E2028" t="str">
            <v>Symphony</v>
          </cell>
          <cell r="F2028" t="str">
            <v>-41</v>
          </cell>
          <cell r="G2028" t="str">
            <v>S-110/3</v>
          </cell>
          <cell r="H2028" t="str">
            <v>03</v>
          </cell>
          <cell r="J2028" t="str">
            <v>M3M</v>
          </cell>
        </row>
        <row r="2029">
          <cell r="C2029" t="str">
            <v>A-1</v>
          </cell>
          <cell r="D2029" t="str">
            <v>A-1-04</v>
          </cell>
          <cell r="E2029" t="str">
            <v>Symphony</v>
          </cell>
          <cell r="F2029" t="str">
            <v>-41</v>
          </cell>
          <cell r="G2029" t="str">
            <v>S-110/4</v>
          </cell>
          <cell r="H2029" t="str">
            <v>04</v>
          </cell>
          <cell r="J2029" t="str">
            <v>M3M</v>
          </cell>
        </row>
        <row r="2030">
          <cell r="B2030" t="str">
            <v>A</v>
          </cell>
          <cell r="C2030" t="str">
            <v>A-2</v>
          </cell>
          <cell r="D2030" t="str">
            <v>A-2-01</v>
          </cell>
          <cell r="E2030" t="str">
            <v>Symphony</v>
          </cell>
          <cell r="F2030" t="str">
            <v>-41</v>
          </cell>
          <cell r="G2030" t="str">
            <v>S-109/1</v>
          </cell>
          <cell r="H2030" t="str">
            <v>01</v>
          </cell>
          <cell r="I2030" t="str">
            <v>Retained</v>
          </cell>
          <cell r="J2030" t="str">
            <v>M3M</v>
          </cell>
          <cell r="K2030" t="str">
            <v>Frozen</v>
          </cell>
          <cell r="L2030" t="str">
            <v>Released</v>
          </cell>
          <cell r="M2030">
            <v>15.3</v>
          </cell>
          <cell r="N2030">
            <v>8.5</v>
          </cell>
          <cell r="O2030">
            <v>130.05000000000001</v>
          </cell>
        </row>
        <row r="2031">
          <cell r="C2031" t="str">
            <v>A-2</v>
          </cell>
          <cell r="D2031" t="str">
            <v>A-2-02</v>
          </cell>
          <cell r="E2031" t="str">
            <v>Symphony</v>
          </cell>
          <cell r="F2031" t="str">
            <v>-41</v>
          </cell>
          <cell r="G2031" t="str">
            <v>S-109/2</v>
          </cell>
          <cell r="H2031" t="str">
            <v>02</v>
          </cell>
          <cell r="J2031" t="str">
            <v>M3M</v>
          </cell>
        </row>
        <row r="2032">
          <cell r="C2032" t="str">
            <v>A-2</v>
          </cell>
          <cell r="D2032" t="str">
            <v>A-2-03</v>
          </cell>
          <cell r="E2032" t="str">
            <v>Symphony</v>
          </cell>
          <cell r="F2032" t="str">
            <v>-41</v>
          </cell>
          <cell r="G2032" t="str">
            <v>S-109/3</v>
          </cell>
          <cell r="H2032" t="str">
            <v>03</v>
          </cell>
          <cell r="J2032" t="str">
            <v>M3M</v>
          </cell>
        </row>
        <row r="2033">
          <cell r="C2033" t="str">
            <v>A-2</v>
          </cell>
          <cell r="D2033" t="str">
            <v>A-2-04</v>
          </cell>
          <cell r="E2033" t="str">
            <v>Symphony</v>
          </cell>
          <cell r="F2033" t="str">
            <v>-41</v>
          </cell>
          <cell r="G2033" t="str">
            <v>S-109/4</v>
          </cell>
          <cell r="H2033" t="str">
            <v>04</v>
          </cell>
          <cell r="J2033" t="str">
            <v>M3M</v>
          </cell>
        </row>
        <row r="2034">
          <cell r="B2034" t="str">
            <v>A</v>
          </cell>
          <cell r="C2034" t="str">
            <v>A-3</v>
          </cell>
          <cell r="D2034" t="str">
            <v>A-3-01</v>
          </cell>
          <cell r="E2034" t="str">
            <v>Symphony</v>
          </cell>
          <cell r="F2034" t="str">
            <v>-41</v>
          </cell>
          <cell r="G2034" t="str">
            <v>S-108/1</v>
          </cell>
          <cell r="H2034" t="str">
            <v>01</v>
          </cell>
          <cell r="I2034" t="str">
            <v>Retained</v>
          </cell>
          <cell r="J2034" t="str">
            <v>M3M</v>
          </cell>
          <cell r="K2034" t="str">
            <v>Frozen</v>
          </cell>
          <cell r="L2034" t="str">
            <v>Released</v>
          </cell>
          <cell r="M2034">
            <v>15.3</v>
          </cell>
          <cell r="N2034">
            <v>8.5</v>
          </cell>
          <cell r="O2034">
            <v>130.05000000000001</v>
          </cell>
        </row>
        <row r="2035">
          <cell r="C2035" t="str">
            <v>A-3</v>
          </cell>
          <cell r="D2035" t="str">
            <v>A-3-02</v>
          </cell>
          <cell r="E2035" t="str">
            <v>Symphony</v>
          </cell>
          <cell r="F2035" t="str">
            <v>-41</v>
          </cell>
          <cell r="G2035" t="str">
            <v>S-108/2</v>
          </cell>
          <cell r="H2035" t="str">
            <v>02</v>
          </cell>
          <cell r="J2035" t="str">
            <v>M3M</v>
          </cell>
        </row>
        <row r="2036">
          <cell r="C2036" t="str">
            <v>A-3</v>
          </cell>
          <cell r="D2036" t="str">
            <v>A-3-03</v>
          </cell>
          <cell r="E2036" t="str">
            <v>Symphony</v>
          </cell>
          <cell r="F2036" t="str">
            <v>-41</v>
          </cell>
          <cell r="G2036" t="str">
            <v>S-108/3</v>
          </cell>
          <cell r="H2036" t="str">
            <v>03</v>
          </cell>
          <cell r="J2036" t="str">
            <v>M3M</v>
          </cell>
        </row>
        <row r="2037">
          <cell r="C2037" t="str">
            <v>A-3</v>
          </cell>
          <cell r="D2037" t="str">
            <v>A-3-04</v>
          </cell>
          <cell r="E2037" t="str">
            <v>Symphony</v>
          </cell>
          <cell r="F2037" t="str">
            <v>-41</v>
          </cell>
          <cell r="G2037" t="str">
            <v>S-108/4</v>
          </cell>
          <cell r="H2037" t="str">
            <v>04</v>
          </cell>
          <cell r="J2037" t="str">
            <v>M3M</v>
          </cell>
        </row>
        <row r="2038">
          <cell r="B2038" t="str">
            <v>A</v>
          </cell>
          <cell r="C2038" t="str">
            <v>A-4</v>
          </cell>
          <cell r="D2038" t="str">
            <v>A-4-01</v>
          </cell>
          <cell r="E2038" t="str">
            <v>Symphony</v>
          </cell>
          <cell r="F2038" t="str">
            <v>-41</v>
          </cell>
          <cell r="G2038" t="str">
            <v>S-107/1</v>
          </cell>
          <cell r="H2038" t="str">
            <v>01</v>
          </cell>
          <cell r="I2038" t="str">
            <v>Retained</v>
          </cell>
          <cell r="J2038" t="str">
            <v>M3M</v>
          </cell>
          <cell r="K2038" t="str">
            <v>Frozen</v>
          </cell>
          <cell r="L2038" t="str">
            <v>Released</v>
          </cell>
          <cell r="M2038">
            <v>15.3</v>
          </cell>
          <cell r="N2038">
            <v>8.5</v>
          </cell>
          <cell r="O2038">
            <v>130.05000000000001</v>
          </cell>
        </row>
        <row r="2039">
          <cell r="C2039" t="str">
            <v>A-4</v>
          </cell>
          <cell r="D2039" t="str">
            <v>A-4-02</v>
          </cell>
          <cell r="E2039" t="str">
            <v>Symphony</v>
          </cell>
          <cell r="F2039" t="str">
            <v>-41</v>
          </cell>
          <cell r="G2039" t="str">
            <v>S-107/2</v>
          </cell>
          <cell r="H2039" t="str">
            <v>02</v>
          </cell>
          <cell r="J2039" t="str">
            <v>M3M</v>
          </cell>
        </row>
        <row r="2040">
          <cell r="C2040" t="str">
            <v>A-4</v>
          </cell>
          <cell r="D2040" t="str">
            <v>A-4-03</v>
          </cell>
          <cell r="E2040" t="str">
            <v>Symphony</v>
          </cell>
          <cell r="F2040" t="str">
            <v>-41</v>
          </cell>
          <cell r="G2040" t="str">
            <v>S-107/3</v>
          </cell>
          <cell r="H2040" t="str">
            <v>03</v>
          </cell>
          <cell r="J2040" t="str">
            <v>M3M</v>
          </cell>
        </row>
        <row r="2041">
          <cell r="C2041" t="str">
            <v>A-4</v>
          </cell>
          <cell r="D2041" t="str">
            <v>A-4-04</v>
          </cell>
          <cell r="E2041" t="str">
            <v>Symphony</v>
          </cell>
          <cell r="F2041" t="str">
            <v>-41</v>
          </cell>
          <cell r="G2041" t="str">
            <v>S-107/4</v>
          </cell>
          <cell r="H2041" t="str">
            <v>04</v>
          </cell>
          <cell r="J2041" t="str">
            <v>M3M</v>
          </cell>
        </row>
        <row r="2042">
          <cell r="B2042" t="str">
            <v>A</v>
          </cell>
          <cell r="C2042" t="str">
            <v>A-5</v>
          </cell>
          <cell r="D2042" t="str">
            <v>A-5-01</v>
          </cell>
          <cell r="E2042" t="str">
            <v>Symphony</v>
          </cell>
          <cell r="F2042" t="str">
            <v>-41</v>
          </cell>
          <cell r="G2042" t="str">
            <v>S-106/1</v>
          </cell>
          <cell r="H2042" t="str">
            <v>01</v>
          </cell>
          <cell r="I2042" t="str">
            <v>Retained</v>
          </cell>
          <cell r="J2042" t="str">
            <v>M3M</v>
          </cell>
          <cell r="K2042" t="str">
            <v>Frozen</v>
          </cell>
          <cell r="L2042" t="str">
            <v>Released</v>
          </cell>
          <cell r="M2042">
            <v>15.3</v>
          </cell>
          <cell r="N2042">
            <v>8.5</v>
          </cell>
          <cell r="O2042">
            <v>130.05000000000001</v>
          </cell>
        </row>
        <row r="2043">
          <cell r="C2043" t="str">
            <v>A-5</v>
          </cell>
          <cell r="D2043" t="str">
            <v>A-5-02</v>
          </cell>
          <cell r="E2043" t="str">
            <v>Symphony</v>
          </cell>
          <cell r="F2043" t="str">
            <v>-41</v>
          </cell>
          <cell r="G2043" t="str">
            <v>S-106/2</v>
          </cell>
          <cell r="H2043" t="str">
            <v>02</v>
          </cell>
          <cell r="J2043" t="str">
            <v>M3M</v>
          </cell>
        </row>
        <row r="2044">
          <cell r="C2044" t="str">
            <v>A-5</v>
          </cell>
          <cell r="D2044" t="str">
            <v>A-5-03</v>
          </cell>
          <cell r="E2044" t="str">
            <v>Symphony</v>
          </cell>
          <cell r="F2044" t="str">
            <v>-41</v>
          </cell>
          <cell r="G2044" t="str">
            <v>S-106/3</v>
          </cell>
          <cell r="H2044" t="str">
            <v>03</v>
          </cell>
          <cell r="J2044" t="str">
            <v>M3M</v>
          </cell>
        </row>
        <row r="2045">
          <cell r="C2045" t="str">
            <v>A-5</v>
          </cell>
          <cell r="D2045" t="str">
            <v>A-5-04</v>
          </cell>
          <cell r="E2045" t="str">
            <v>Symphony</v>
          </cell>
          <cell r="F2045" t="str">
            <v>-41</v>
          </cell>
          <cell r="G2045" t="str">
            <v>S-106/4</v>
          </cell>
          <cell r="H2045" t="str">
            <v>04</v>
          </cell>
          <cell r="J2045" t="str">
            <v>M3M</v>
          </cell>
        </row>
        <row r="2046">
          <cell r="B2046" t="str">
            <v>A</v>
          </cell>
          <cell r="C2046" t="str">
            <v>A-6</v>
          </cell>
          <cell r="D2046" t="str">
            <v>A-6-01</v>
          </cell>
          <cell r="E2046" t="str">
            <v>Symphony</v>
          </cell>
          <cell r="F2046" t="str">
            <v>-41</v>
          </cell>
          <cell r="G2046" t="str">
            <v>S-105/1</v>
          </cell>
          <cell r="H2046" t="str">
            <v>01</v>
          </cell>
          <cell r="I2046" t="str">
            <v>Retained</v>
          </cell>
          <cell r="J2046" t="str">
            <v>M3M</v>
          </cell>
          <cell r="K2046" t="str">
            <v>Frozen</v>
          </cell>
          <cell r="L2046" t="str">
            <v>Released</v>
          </cell>
          <cell r="M2046">
            <v>15.3</v>
          </cell>
          <cell r="N2046">
            <v>8.5</v>
          </cell>
          <cell r="O2046">
            <v>130.05000000000001</v>
          </cell>
        </row>
        <row r="2047">
          <cell r="C2047" t="str">
            <v>A-6</v>
          </cell>
          <cell r="D2047" t="str">
            <v>A-6-02</v>
          </cell>
          <cell r="E2047" t="str">
            <v>Symphony</v>
          </cell>
          <cell r="F2047" t="str">
            <v>-41</v>
          </cell>
          <cell r="G2047" t="str">
            <v>S-105/2</v>
          </cell>
          <cell r="H2047" t="str">
            <v>02</v>
          </cell>
          <cell r="J2047" t="str">
            <v>M3M</v>
          </cell>
        </row>
        <row r="2048">
          <cell r="C2048" t="str">
            <v>A-6</v>
          </cell>
          <cell r="D2048" t="str">
            <v>A-6-03</v>
          </cell>
          <cell r="E2048" t="str">
            <v>Symphony</v>
          </cell>
          <cell r="F2048" t="str">
            <v>-41</v>
          </cell>
          <cell r="G2048" t="str">
            <v>S-105/3</v>
          </cell>
          <cell r="H2048" t="str">
            <v>03</v>
          </cell>
          <cell r="J2048" t="str">
            <v>M3M</v>
          </cell>
        </row>
        <row r="2049">
          <cell r="C2049" t="str">
            <v>A-6</v>
          </cell>
          <cell r="D2049" t="str">
            <v>A-6-04</v>
          </cell>
          <cell r="E2049" t="str">
            <v>Symphony</v>
          </cell>
          <cell r="F2049" t="str">
            <v>-41</v>
          </cell>
          <cell r="G2049" t="str">
            <v>S-105/4</v>
          </cell>
          <cell r="H2049" t="str">
            <v>04</v>
          </cell>
          <cell r="J2049" t="str">
            <v>M3M</v>
          </cell>
        </row>
        <row r="2050">
          <cell r="B2050" t="str">
            <v>A</v>
          </cell>
          <cell r="C2050" t="str">
            <v>A-7</v>
          </cell>
          <cell r="D2050" t="str">
            <v>A-7-01</v>
          </cell>
          <cell r="E2050" t="str">
            <v>Melody</v>
          </cell>
          <cell r="F2050" t="str">
            <v>-41</v>
          </cell>
          <cell r="G2050" t="str">
            <v>M-17/1</v>
          </cell>
          <cell r="H2050" t="str">
            <v>01</v>
          </cell>
          <cell r="I2050" t="str">
            <v>Retained</v>
          </cell>
          <cell r="J2050" t="str">
            <v>M3M</v>
          </cell>
          <cell r="K2050" t="str">
            <v>Released</v>
          </cell>
          <cell r="L2050" t="str">
            <v>Released</v>
          </cell>
          <cell r="M2050">
            <v>15.3</v>
          </cell>
          <cell r="N2050">
            <v>8.5</v>
          </cell>
          <cell r="O2050">
            <v>130.05000000000001</v>
          </cell>
        </row>
        <row r="2051">
          <cell r="C2051" t="str">
            <v>A-7</v>
          </cell>
          <cell r="D2051" t="str">
            <v>A-7-02</v>
          </cell>
          <cell r="E2051" t="str">
            <v>Melody</v>
          </cell>
          <cell r="F2051" t="str">
            <v>-41</v>
          </cell>
          <cell r="G2051" t="str">
            <v>M-17/2</v>
          </cell>
          <cell r="H2051" t="str">
            <v>02</v>
          </cell>
          <cell r="J2051" t="str">
            <v>M3M</v>
          </cell>
        </row>
        <row r="2052">
          <cell r="C2052" t="str">
            <v>A-7</v>
          </cell>
          <cell r="D2052" t="str">
            <v>A-7-03</v>
          </cell>
          <cell r="E2052" t="str">
            <v>Melody</v>
          </cell>
          <cell r="F2052" t="str">
            <v>-41</v>
          </cell>
          <cell r="G2052" t="str">
            <v>M-17/3</v>
          </cell>
          <cell r="H2052" t="str">
            <v>03</v>
          </cell>
          <cell r="J2052" t="str">
            <v>M3M</v>
          </cell>
        </row>
        <row r="2053">
          <cell r="C2053" t="str">
            <v>A-7</v>
          </cell>
          <cell r="D2053" t="str">
            <v>A-7-04</v>
          </cell>
          <cell r="E2053" t="str">
            <v>Melody</v>
          </cell>
          <cell r="F2053" t="str">
            <v>-41</v>
          </cell>
          <cell r="G2053" t="str">
            <v>M-17/4</v>
          </cell>
          <cell r="H2053" t="str">
            <v>04</v>
          </cell>
          <cell r="J2053" t="str">
            <v>M3M</v>
          </cell>
        </row>
        <row r="2054">
          <cell r="B2054" t="str">
            <v>A</v>
          </cell>
          <cell r="C2054" t="str">
            <v>A-8</v>
          </cell>
          <cell r="D2054" t="str">
            <v>A-8-01</v>
          </cell>
          <cell r="E2054" t="str">
            <v>Melody</v>
          </cell>
          <cell r="F2054" t="str">
            <v>-41</v>
          </cell>
          <cell r="G2054" t="str">
            <v>M-18/1</v>
          </cell>
          <cell r="H2054" t="str">
            <v>01</v>
          </cell>
          <cell r="I2054" t="str">
            <v>Retained</v>
          </cell>
          <cell r="J2054" t="str">
            <v>M3M</v>
          </cell>
          <cell r="K2054" t="str">
            <v>Released</v>
          </cell>
          <cell r="L2054" t="str">
            <v>Released</v>
          </cell>
          <cell r="M2054">
            <v>15.3</v>
          </cell>
          <cell r="N2054">
            <v>8.5</v>
          </cell>
          <cell r="O2054">
            <v>130.05000000000001</v>
          </cell>
        </row>
        <row r="2055">
          <cell r="C2055" t="str">
            <v>A-8</v>
          </cell>
          <cell r="D2055" t="str">
            <v>A-8-02</v>
          </cell>
          <cell r="E2055" t="str">
            <v>Melody</v>
          </cell>
          <cell r="F2055" t="str">
            <v>-41</v>
          </cell>
          <cell r="G2055" t="str">
            <v>M-18/2</v>
          </cell>
          <cell r="H2055" t="str">
            <v>02</v>
          </cell>
          <cell r="J2055" t="str">
            <v>M3M</v>
          </cell>
        </row>
        <row r="2056">
          <cell r="C2056" t="str">
            <v>A-8</v>
          </cell>
          <cell r="D2056" t="str">
            <v>A-8-03</v>
          </cell>
          <cell r="E2056" t="str">
            <v>Melody</v>
          </cell>
          <cell r="F2056" t="str">
            <v>-41</v>
          </cell>
          <cell r="G2056" t="str">
            <v>M-18/3</v>
          </cell>
          <cell r="H2056" t="str">
            <v>03</v>
          </cell>
          <cell r="J2056" t="str">
            <v>M3M</v>
          </cell>
        </row>
        <row r="2057">
          <cell r="C2057" t="str">
            <v>A-8</v>
          </cell>
          <cell r="D2057" t="str">
            <v>A-8-04</v>
          </cell>
          <cell r="E2057" t="str">
            <v>Melody</v>
          </cell>
          <cell r="F2057" t="str">
            <v>-41</v>
          </cell>
          <cell r="G2057" t="str">
            <v>M-18/4</v>
          </cell>
          <cell r="H2057" t="str">
            <v>04</v>
          </cell>
          <cell r="J2057" t="str">
            <v>M3M</v>
          </cell>
        </row>
        <row r="2058">
          <cell r="B2058" t="str">
            <v>A</v>
          </cell>
          <cell r="C2058" t="str">
            <v>A-9</v>
          </cell>
          <cell r="D2058" t="str">
            <v>A-9-01</v>
          </cell>
          <cell r="E2058" t="str">
            <v>Melody</v>
          </cell>
          <cell r="F2058" t="str">
            <v>-41</v>
          </cell>
          <cell r="G2058" t="str">
            <v>M-19/1</v>
          </cell>
          <cell r="H2058" t="str">
            <v>01</v>
          </cell>
          <cell r="I2058" t="str">
            <v>Retained</v>
          </cell>
          <cell r="J2058" t="str">
            <v>M3M</v>
          </cell>
          <cell r="K2058" t="str">
            <v>Released</v>
          </cell>
          <cell r="L2058" t="str">
            <v>Released</v>
          </cell>
          <cell r="M2058">
            <v>15.3</v>
          </cell>
          <cell r="N2058">
            <v>8.5</v>
          </cell>
          <cell r="O2058">
            <v>130.05000000000001</v>
          </cell>
        </row>
        <row r="2059">
          <cell r="C2059" t="str">
            <v>A-9</v>
          </cell>
          <cell r="D2059" t="str">
            <v>A-9-02</v>
          </cell>
          <cell r="E2059" t="str">
            <v>Melody</v>
          </cell>
          <cell r="F2059" t="str">
            <v>-41</v>
          </cell>
          <cell r="G2059" t="str">
            <v>M-19/2</v>
          </cell>
          <cell r="H2059" t="str">
            <v>02</v>
          </cell>
          <cell r="J2059" t="str">
            <v>M3M</v>
          </cell>
        </row>
        <row r="2060">
          <cell r="C2060" t="str">
            <v>A-9</v>
          </cell>
          <cell r="D2060" t="str">
            <v>A-9-03</v>
          </cell>
          <cell r="E2060" t="str">
            <v>Melody</v>
          </cell>
          <cell r="F2060" t="str">
            <v>-41</v>
          </cell>
          <cell r="G2060" t="str">
            <v>M-19/3</v>
          </cell>
          <cell r="H2060" t="str">
            <v>03</v>
          </cell>
          <cell r="J2060" t="str">
            <v>M3M</v>
          </cell>
        </row>
        <row r="2061">
          <cell r="C2061" t="str">
            <v>A-9</v>
          </cell>
          <cell r="D2061" t="str">
            <v>A-9-04</v>
          </cell>
          <cell r="E2061" t="str">
            <v>Melody</v>
          </cell>
          <cell r="F2061" t="str">
            <v>-41</v>
          </cell>
          <cell r="G2061" t="str">
            <v>M-19/4</v>
          </cell>
          <cell r="H2061" t="str">
            <v>04</v>
          </cell>
          <cell r="J2061" t="str">
            <v>M3M</v>
          </cell>
        </row>
        <row r="2062">
          <cell r="B2062" t="str">
            <v>A</v>
          </cell>
          <cell r="C2062" t="str">
            <v>A-10</v>
          </cell>
          <cell r="D2062" t="str">
            <v>A-10-01</v>
          </cell>
          <cell r="E2062" t="str">
            <v>Melody</v>
          </cell>
          <cell r="F2062" t="str">
            <v>-41</v>
          </cell>
          <cell r="G2062" t="str">
            <v>M-20/1</v>
          </cell>
          <cell r="H2062" t="str">
            <v>01</v>
          </cell>
          <cell r="I2062" t="str">
            <v>Retained</v>
          </cell>
          <cell r="J2062" t="str">
            <v>M3M</v>
          </cell>
          <cell r="K2062" t="str">
            <v>Released</v>
          </cell>
          <cell r="L2062" t="str">
            <v>Released</v>
          </cell>
          <cell r="M2062">
            <v>15.3</v>
          </cell>
          <cell r="N2062">
            <v>8.5</v>
          </cell>
          <cell r="O2062">
            <v>130.05000000000001</v>
          </cell>
        </row>
        <row r="2063">
          <cell r="C2063" t="str">
            <v>A-10</v>
          </cell>
          <cell r="D2063" t="str">
            <v>A-10-02</v>
          </cell>
          <cell r="E2063" t="str">
            <v>Melody</v>
          </cell>
          <cell r="F2063" t="str">
            <v>-41</v>
          </cell>
          <cell r="G2063" t="str">
            <v>M-20/2</v>
          </cell>
          <cell r="H2063" t="str">
            <v>02</v>
          </cell>
          <cell r="J2063" t="str">
            <v>M3M</v>
          </cell>
        </row>
        <row r="2064">
          <cell r="C2064" t="str">
            <v>A-10</v>
          </cell>
          <cell r="D2064" t="str">
            <v>A-10-03</v>
          </cell>
          <cell r="E2064" t="str">
            <v>Melody</v>
          </cell>
          <cell r="F2064" t="str">
            <v>-41</v>
          </cell>
          <cell r="G2064" t="str">
            <v>M-20/3</v>
          </cell>
          <cell r="H2064" t="str">
            <v>03</v>
          </cell>
          <cell r="J2064" t="str">
            <v>M3M</v>
          </cell>
        </row>
        <row r="2065">
          <cell r="C2065" t="str">
            <v>A-10</v>
          </cell>
          <cell r="D2065" t="str">
            <v>A-10-04</v>
          </cell>
          <cell r="E2065" t="str">
            <v>Melody</v>
          </cell>
          <cell r="F2065" t="str">
            <v>-41</v>
          </cell>
          <cell r="G2065" t="str">
            <v>M-20/4</v>
          </cell>
          <cell r="H2065" t="str">
            <v>04</v>
          </cell>
          <cell r="J2065" t="str">
            <v>M3M</v>
          </cell>
        </row>
        <row r="2066">
          <cell r="B2066" t="str">
            <v>A</v>
          </cell>
          <cell r="C2066" t="str">
            <v>A-11</v>
          </cell>
          <cell r="D2066" t="str">
            <v>A-11-01</v>
          </cell>
          <cell r="E2066" t="str">
            <v>Melody</v>
          </cell>
          <cell r="F2066" t="str">
            <v>-41</v>
          </cell>
          <cell r="G2066" t="str">
            <v>M-21/1</v>
          </cell>
          <cell r="H2066" t="str">
            <v>01</v>
          </cell>
          <cell r="I2066" t="str">
            <v>Retained</v>
          </cell>
          <cell r="J2066" t="str">
            <v>M3M</v>
          </cell>
          <cell r="K2066" t="str">
            <v>Released</v>
          </cell>
          <cell r="L2066" t="str">
            <v>Released</v>
          </cell>
          <cell r="M2066">
            <v>15.3</v>
          </cell>
          <cell r="N2066">
            <v>8.5</v>
          </cell>
          <cell r="O2066">
            <v>130.05000000000001</v>
          </cell>
        </row>
        <row r="2067">
          <cell r="C2067" t="str">
            <v>A-11</v>
          </cell>
          <cell r="D2067" t="str">
            <v>A-11-02</v>
          </cell>
          <cell r="E2067" t="str">
            <v>Melody</v>
          </cell>
          <cell r="F2067" t="str">
            <v>-41</v>
          </cell>
          <cell r="G2067" t="str">
            <v>M-21/2</v>
          </cell>
          <cell r="H2067" t="str">
            <v>02</v>
          </cell>
          <cell r="J2067" t="str">
            <v>M3M</v>
          </cell>
        </row>
        <row r="2068">
          <cell r="C2068" t="str">
            <v>A-11</v>
          </cell>
          <cell r="D2068" t="str">
            <v>A-11-03</v>
          </cell>
          <cell r="E2068" t="str">
            <v>Melody</v>
          </cell>
          <cell r="F2068" t="str">
            <v>-41</v>
          </cell>
          <cell r="G2068" t="str">
            <v>M-21/3</v>
          </cell>
          <cell r="H2068" t="str">
            <v>03</v>
          </cell>
          <cell r="J2068" t="str">
            <v>M3M</v>
          </cell>
        </row>
        <row r="2069">
          <cell r="C2069" t="str">
            <v>A-11</v>
          </cell>
          <cell r="D2069" t="str">
            <v>A-11-04</v>
          </cell>
          <cell r="E2069" t="str">
            <v>Melody</v>
          </cell>
          <cell r="F2069" t="str">
            <v>-41</v>
          </cell>
          <cell r="G2069" t="str">
            <v>M-21/4</v>
          </cell>
          <cell r="H2069" t="str">
            <v>04</v>
          </cell>
          <cell r="J2069" t="str">
            <v>M3M</v>
          </cell>
        </row>
        <row r="2070">
          <cell r="B2070" t="str">
            <v>A</v>
          </cell>
          <cell r="C2070" t="str">
            <v>A-12</v>
          </cell>
          <cell r="D2070" t="str">
            <v>A-12-01</v>
          </cell>
          <cell r="E2070" t="str">
            <v>Melody</v>
          </cell>
          <cell r="F2070" t="str">
            <v>-41</v>
          </cell>
          <cell r="G2070" t="str">
            <v>M-22/1</v>
          </cell>
          <cell r="H2070" t="str">
            <v>01</v>
          </cell>
          <cell r="I2070" t="str">
            <v>Retained</v>
          </cell>
          <cell r="J2070" t="str">
            <v>M3M</v>
          </cell>
          <cell r="K2070" t="str">
            <v>Released</v>
          </cell>
          <cell r="L2070" t="str">
            <v>Released</v>
          </cell>
          <cell r="M2070">
            <v>15.3</v>
          </cell>
          <cell r="N2070">
            <v>8.5</v>
          </cell>
          <cell r="O2070">
            <v>130.05000000000001</v>
          </cell>
        </row>
        <row r="2071">
          <cell r="C2071" t="str">
            <v>A-12</v>
          </cell>
          <cell r="D2071" t="str">
            <v>A-12-02</v>
          </cell>
          <cell r="E2071" t="str">
            <v>Melody</v>
          </cell>
          <cell r="F2071" t="str">
            <v>-41</v>
          </cell>
          <cell r="G2071" t="str">
            <v>M-22/2</v>
          </cell>
          <cell r="H2071" t="str">
            <v>02</v>
          </cell>
          <cell r="J2071" t="str">
            <v>M3M</v>
          </cell>
        </row>
        <row r="2072">
          <cell r="C2072" t="str">
            <v>A-12</v>
          </cell>
          <cell r="D2072" t="str">
            <v>A-12-03</v>
          </cell>
          <cell r="E2072" t="str">
            <v>Melody</v>
          </cell>
          <cell r="F2072" t="str">
            <v>-41</v>
          </cell>
          <cell r="G2072" t="str">
            <v>M-22/3</v>
          </cell>
          <cell r="H2072" t="str">
            <v>03</v>
          </cell>
          <cell r="J2072" t="str">
            <v>M3M</v>
          </cell>
        </row>
        <row r="2073">
          <cell r="C2073" t="str">
            <v>A-12</v>
          </cell>
          <cell r="D2073" t="str">
            <v>A-12-04</v>
          </cell>
          <cell r="E2073" t="str">
            <v>Melody</v>
          </cell>
          <cell r="F2073" t="str">
            <v>-41</v>
          </cell>
          <cell r="G2073" t="str">
            <v>M-22/4</v>
          </cell>
          <cell r="H2073" t="str">
            <v>04</v>
          </cell>
          <cell r="J2073" t="str">
            <v>M3M</v>
          </cell>
        </row>
        <row r="2074">
          <cell r="B2074" t="str">
            <v>A</v>
          </cell>
          <cell r="C2074" t="str">
            <v>A-13</v>
          </cell>
          <cell r="D2074" t="str">
            <v>A-13-01</v>
          </cell>
          <cell r="E2074" t="str">
            <v>Melody</v>
          </cell>
          <cell r="F2074" t="str">
            <v>-41</v>
          </cell>
          <cell r="G2074" t="str">
            <v>M-23/1</v>
          </cell>
          <cell r="H2074" t="str">
            <v>01</v>
          </cell>
          <cell r="I2074" t="str">
            <v>Retained</v>
          </cell>
          <cell r="J2074" t="str">
            <v>M3M</v>
          </cell>
          <cell r="K2074" t="str">
            <v>Released</v>
          </cell>
          <cell r="L2074" t="str">
            <v>Released</v>
          </cell>
          <cell r="M2074">
            <v>15.3</v>
          </cell>
          <cell r="N2074">
            <v>8.5</v>
          </cell>
          <cell r="O2074">
            <v>130.05000000000001</v>
          </cell>
        </row>
        <row r="2075">
          <cell r="C2075" t="str">
            <v>A-13</v>
          </cell>
          <cell r="D2075" t="str">
            <v>A-13-02</v>
          </cell>
          <cell r="E2075" t="str">
            <v>Melody</v>
          </cell>
          <cell r="F2075" t="str">
            <v>-41</v>
          </cell>
          <cell r="G2075" t="str">
            <v>M-23/2</v>
          </cell>
          <cell r="H2075" t="str">
            <v>02</v>
          </cell>
          <cell r="J2075" t="str">
            <v>M3M</v>
          </cell>
        </row>
        <row r="2076">
          <cell r="C2076" t="str">
            <v>A-13</v>
          </cell>
          <cell r="D2076" t="str">
            <v>A-13-03</v>
          </cell>
          <cell r="E2076" t="str">
            <v>Melody</v>
          </cell>
          <cell r="F2076" t="str">
            <v>-41</v>
          </cell>
          <cell r="G2076" t="str">
            <v>M-23/3</v>
          </cell>
          <cell r="H2076" t="str">
            <v>03</v>
          </cell>
          <cell r="J2076" t="str">
            <v>M3M</v>
          </cell>
        </row>
        <row r="2077">
          <cell r="C2077" t="str">
            <v>A-13</v>
          </cell>
          <cell r="D2077" t="str">
            <v>A-13-04</v>
          </cell>
          <cell r="E2077" t="str">
            <v>Melody</v>
          </cell>
          <cell r="F2077" t="str">
            <v>-41</v>
          </cell>
          <cell r="G2077" t="str">
            <v>M-23/4</v>
          </cell>
          <cell r="H2077" t="str">
            <v>04</v>
          </cell>
          <cell r="J2077" t="str">
            <v>M3M</v>
          </cell>
        </row>
        <row r="2078">
          <cell r="B2078" t="str">
            <v>A</v>
          </cell>
          <cell r="C2078" t="str">
            <v>A-14</v>
          </cell>
          <cell r="D2078" t="str">
            <v>A-14-01</v>
          </cell>
          <cell r="E2078" t="str">
            <v>Melody</v>
          </cell>
          <cell r="F2078" t="str">
            <v>-41</v>
          </cell>
          <cell r="G2078" t="str">
            <v>M-24/1</v>
          </cell>
          <cell r="H2078" t="str">
            <v>01</v>
          </cell>
          <cell r="I2078" t="str">
            <v>Retained</v>
          </cell>
          <cell r="J2078" t="str">
            <v>M3M</v>
          </cell>
          <cell r="K2078" t="str">
            <v>Released</v>
          </cell>
          <cell r="L2078" t="str">
            <v>Released</v>
          </cell>
          <cell r="M2078">
            <v>15.3</v>
          </cell>
          <cell r="N2078">
            <v>8.5</v>
          </cell>
          <cell r="O2078">
            <v>130.05000000000001</v>
          </cell>
        </row>
        <row r="2079">
          <cell r="C2079" t="str">
            <v>A-14</v>
          </cell>
          <cell r="D2079" t="str">
            <v>A-14-02</v>
          </cell>
          <cell r="E2079" t="str">
            <v>Melody</v>
          </cell>
          <cell r="F2079" t="str">
            <v>-41</v>
          </cell>
          <cell r="G2079" t="str">
            <v>M-24/2</v>
          </cell>
          <cell r="H2079" t="str">
            <v>02</v>
          </cell>
          <cell r="J2079" t="str">
            <v>M3M</v>
          </cell>
        </row>
        <row r="2080">
          <cell r="C2080" t="str">
            <v>A-14</v>
          </cell>
          <cell r="D2080" t="str">
            <v>A-14-03</v>
          </cell>
          <cell r="E2080" t="str">
            <v>Melody</v>
          </cell>
          <cell r="F2080" t="str">
            <v>-41</v>
          </cell>
          <cell r="G2080" t="str">
            <v>M-24/3</v>
          </cell>
          <cell r="H2080" t="str">
            <v>03</v>
          </cell>
          <cell r="J2080" t="str">
            <v>M3M</v>
          </cell>
        </row>
        <row r="2081">
          <cell r="C2081" t="str">
            <v>A-14</v>
          </cell>
          <cell r="D2081" t="str">
            <v>A-14-04</v>
          </cell>
          <cell r="E2081" t="str">
            <v>Melody</v>
          </cell>
          <cell r="F2081" t="str">
            <v>-41</v>
          </cell>
          <cell r="G2081" t="str">
            <v>M-24/4</v>
          </cell>
          <cell r="H2081" t="str">
            <v>04</v>
          </cell>
          <cell r="J2081" t="str">
            <v>M3M</v>
          </cell>
        </row>
        <row r="2082">
          <cell r="B2082" t="str">
            <v>A</v>
          </cell>
          <cell r="C2082" t="str">
            <v>A-15</v>
          </cell>
          <cell r="D2082" t="str">
            <v>A-15-01</v>
          </cell>
          <cell r="E2082" t="str">
            <v>Melody</v>
          </cell>
          <cell r="F2082" t="str">
            <v>-41</v>
          </cell>
          <cell r="G2082" t="str">
            <v>M-09/1</v>
          </cell>
          <cell r="H2082" t="str">
            <v>01</v>
          </cell>
          <cell r="I2082" t="str">
            <v>Retained</v>
          </cell>
          <cell r="J2082" t="str">
            <v>M3M</v>
          </cell>
          <cell r="K2082" t="str">
            <v>Released</v>
          </cell>
          <cell r="L2082" t="str">
            <v>Released</v>
          </cell>
          <cell r="M2082">
            <v>15.3</v>
          </cell>
          <cell r="N2082">
            <v>8.5</v>
          </cell>
          <cell r="O2082">
            <v>130.05000000000001</v>
          </cell>
        </row>
        <row r="2083">
          <cell r="C2083" t="str">
            <v>A-15</v>
          </cell>
          <cell r="D2083" t="str">
            <v>A-15-02</v>
          </cell>
          <cell r="E2083" t="str">
            <v>Melody</v>
          </cell>
          <cell r="F2083" t="str">
            <v>-41</v>
          </cell>
          <cell r="G2083" t="str">
            <v>M-09/2</v>
          </cell>
          <cell r="H2083" t="str">
            <v>02</v>
          </cell>
          <cell r="J2083" t="str">
            <v>M3M</v>
          </cell>
        </row>
        <row r="2084">
          <cell r="C2084" t="str">
            <v>A-15</v>
          </cell>
          <cell r="D2084" t="str">
            <v>A-15-03</v>
          </cell>
          <cell r="E2084" t="str">
            <v>Melody</v>
          </cell>
          <cell r="F2084" t="str">
            <v>-41</v>
          </cell>
          <cell r="G2084" t="str">
            <v>M-09/3</v>
          </cell>
          <cell r="H2084" t="str">
            <v>03</v>
          </cell>
          <cell r="J2084" t="str">
            <v>M3M</v>
          </cell>
        </row>
        <row r="2085">
          <cell r="C2085" t="str">
            <v>A-15</v>
          </cell>
          <cell r="D2085" t="str">
            <v>A-15-04</v>
          </cell>
          <cell r="E2085" t="str">
            <v>Melody</v>
          </cell>
          <cell r="F2085" t="str">
            <v>-41</v>
          </cell>
          <cell r="G2085" t="str">
            <v>M-09/4</v>
          </cell>
          <cell r="H2085" t="str">
            <v>04</v>
          </cell>
          <cell r="J2085" t="str">
            <v>M3M</v>
          </cell>
        </row>
        <row r="2086">
          <cell r="B2086" t="str">
            <v>A</v>
          </cell>
          <cell r="C2086" t="str">
            <v>A-16</v>
          </cell>
          <cell r="D2086" t="str">
            <v>A-16-01</v>
          </cell>
          <cell r="E2086" t="str">
            <v>Melody</v>
          </cell>
          <cell r="F2086" t="str">
            <v>-41</v>
          </cell>
          <cell r="G2086" t="str">
            <v>M-10/1</v>
          </cell>
          <cell r="H2086" t="str">
            <v>01</v>
          </cell>
          <cell r="I2086" t="str">
            <v>Retained</v>
          </cell>
          <cell r="J2086" t="str">
            <v>M3M</v>
          </cell>
          <cell r="K2086" t="str">
            <v>Released</v>
          </cell>
          <cell r="L2086" t="str">
            <v>Released</v>
          </cell>
          <cell r="M2086">
            <v>15.3</v>
          </cell>
          <cell r="N2086">
            <v>8.5</v>
          </cell>
          <cell r="O2086">
            <v>130.05000000000001</v>
          </cell>
        </row>
        <row r="2087">
          <cell r="C2087" t="str">
            <v>A-16</v>
          </cell>
          <cell r="D2087" t="str">
            <v>A-16-02</v>
          </cell>
          <cell r="E2087" t="str">
            <v>Melody</v>
          </cell>
          <cell r="F2087" t="str">
            <v>-41</v>
          </cell>
          <cell r="G2087" t="str">
            <v>M-10/2</v>
          </cell>
          <cell r="H2087" t="str">
            <v>02</v>
          </cell>
          <cell r="J2087" t="str">
            <v>M3M</v>
          </cell>
        </row>
        <row r="2088">
          <cell r="C2088" t="str">
            <v>A-16</v>
          </cell>
          <cell r="D2088" t="str">
            <v>A-16-03</v>
          </cell>
          <cell r="E2088" t="str">
            <v>Melody</v>
          </cell>
          <cell r="F2088" t="str">
            <v>-41</v>
          </cell>
          <cell r="G2088" t="str">
            <v>M-10/3</v>
          </cell>
          <cell r="H2088" t="str">
            <v>03</v>
          </cell>
          <cell r="J2088" t="str">
            <v>M3M</v>
          </cell>
        </row>
        <row r="2089">
          <cell r="C2089" t="str">
            <v>A-16</v>
          </cell>
          <cell r="D2089" t="str">
            <v>A-16-04</v>
          </cell>
          <cell r="E2089" t="str">
            <v>Melody</v>
          </cell>
          <cell r="F2089" t="str">
            <v>-41</v>
          </cell>
          <cell r="G2089" t="str">
            <v>M-10/4</v>
          </cell>
          <cell r="H2089" t="str">
            <v>04</v>
          </cell>
          <cell r="J2089" t="str">
            <v>M3M</v>
          </cell>
        </row>
        <row r="2090">
          <cell r="B2090" t="str">
            <v>A</v>
          </cell>
          <cell r="C2090" t="str">
            <v>A-17</v>
          </cell>
          <cell r="D2090" t="str">
            <v>A-17-01</v>
          </cell>
          <cell r="E2090" t="str">
            <v>Melody</v>
          </cell>
          <cell r="F2090" t="str">
            <v>-41</v>
          </cell>
          <cell r="G2090" t="str">
            <v>M-11/1</v>
          </cell>
          <cell r="H2090" t="str">
            <v>01</v>
          </cell>
          <cell r="I2090" t="str">
            <v>Retained</v>
          </cell>
          <cell r="J2090" t="str">
            <v>M3M</v>
          </cell>
          <cell r="K2090" t="str">
            <v>Released</v>
          </cell>
          <cell r="L2090" t="str">
            <v>Released</v>
          </cell>
          <cell r="M2090">
            <v>15.3</v>
          </cell>
          <cell r="N2090">
            <v>8.5</v>
          </cell>
          <cell r="O2090">
            <v>130.05000000000001</v>
          </cell>
        </row>
        <row r="2091">
          <cell r="C2091" t="str">
            <v>A-17</v>
          </cell>
          <cell r="D2091" t="str">
            <v>A-17-02</v>
          </cell>
          <cell r="E2091" t="str">
            <v>Melody</v>
          </cell>
          <cell r="F2091" t="str">
            <v>-41</v>
          </cell>
          <cell r="G2091" t="str">
            <v>M-11/2</v>
          </cell>
          <cell r="H2091" t="str">
            <v>02</v>
          </cell>
          <cell r="J2091" t="str">
            <v>M3M</v>
          </cell>
        </row>
        <row r="2092">
          <cell r="C2092" t="str">
            <v>A-17</v>
          </cell>
          <cell r="D2092" t="str">
            <v>A-17-03</v>
          </cell>
          <cell r="E2092" t="str">
            <v>Melody</v>
          </cell>
          <cell r="F2092" t="str">
            <v>-41</v>
          </cell>
          <cell r="G2092" t="str">
            <v>M-11/3</v>
          </cell>
          <cell r="H2092" t="str">
            <v>03</v>
          </cell>
          <cell r="J2092" t="str">
            <v>M3M</v>
          </cell>
        </row>
        <row r="2093">
          <cell r="C2093" t="str">
            <v>A-17</v>
          </cell>
          <cell r="D2093" t="str">
            <v>A-17-04</v>
          </cell>
          <cell r="E2093" t="str">
            <v>Melody</v>
          </cell>
          <cell r="F2093" t="str">
            <v>-41</v>
          </cell>
          <cell r="G2093" t="str">
            <v>M-11/4</v>
          </cell>
          <cell r="H2093" t="str">
            <v>04</v>
          </cell>
          <cell r="J2093" t="str">
            <v>M3M</v>
          </cell>
        </row>
        <row r="2094">
          <cell r="B2094" t="str">
            <v>A</v>
          </cell>
          <cell r="C2094" t="str">
            <v>A-18</v>
          </cell>
          <cell r="D2094" t="str">
            <v>A-18-01</v>
          </cell>
          <cell r="E2094" t="str">
            <v>Melody</v>
          </cell>
          <cell r="F2094" t="str">
            <v>-41</v>
          </cell>
          <cell r="G2094" t="str">
            <v>M-12/1</v>
          </cell>
          <cell r="H2094" t="str">
            <v>01</v>
          </cell>
          <cell r="I2094" t="str">
            <v>Retained</v>
          </cell>
          <cell r="J2094" t="str">
            <v>M3M</v>
          </cell>
          <cell r="K2094" t="str">
            <v>Released</v>
          </cell>
          <cell r="L2094" t="str">
            <v>Released</v>
          </cell>
          <cell r="M2094">
            <v>15.3</v>
          </cell>
          <cell r="N2094">
            <v>8.5</v>
          </cell>
          <cell r="O2094">
            <v>130.05000000000001</v>
          </cell>
        </row>
        <row r="2095">
          <cell r="C2095" t="str">
            <v>A-18</v>
          </cell>
          <cell r="D2095" t="str">
            <v>A-18-02</v>
          </cell>
          <cell r="E2095" t="str">
            <v>Melody</v>
          </cell>
          <cell r="F2095" t="str">
            <v>-41</v>
          </cell>
          <cell r="G2095" t="str">
            <v>M-12/2</v>
          </cell>
          <cell r="H2095" t="str">
            <v>02</v>
          </cell>
          <cell r="J2095" t="str">
            <v>M3M</v>
          </cell>
        </row>
        <row r="2096">
          <cell r="C2096" t="str">
            <v>A-18</v>
          </cell>
          <cell r="D2096" t="str">
            <v>A-18-03</v>
          </cell>
          <cell r="E2096" t="str">
            <v>Melody</v>
          </cell>
          <cell r="F2096" t="str">
            <v>-41</v>
          </cell>
          <cell r="G2096" t="str">
            <v>M-12/3</v>
          </cell>
          <cell r="H2096" t="str">
            <v>03</v>
          </cell>
          <cell r="J2096" t="str">
            <v>M3M</v>
          </cell>
        </row>
        <row r="2097">
          <cell r="C2097" t="str">
            <v>A-18</v>
          </cell>
          <cell r="D2097" t="str">
            <v>A-18-04</v>
          </cell>
          <cell r="E2097" t="str">
            <v>Melody</v>
          </cell>
          <cell r="F2097" t="str">
            <v>-41</v>
          </cell>
          <cell r="G2097" t="str">
            <v>M-12/4</v>
          </cell>
          <cell r="H2097" t="str">
            <v>04</v>
          </cell>
          <cell r="J2097" t="str">
            <v>M3M</v>
          </cell>
        </row>
        <row r="2098">
          <cell r="B2098" t="str">
            <v>A</v>
          </cell>
          <cell r="C2098" t="str">
            <v>A-19</v>
          </cell>
          <cell r="D2098" t="str">
            <v>A-19-01</v>
          </cell>
          <cell r="E2098" t="str">
            <v>Melody</v>
          </cell>
          <cell r="F2098" t="str">
            <v>-41</v>
          </cell>
          <cell r="G2098" t="str">
            <v>M-13/1</v>
          </cell>
          <cell r="H2098" t="str">
            <v>01</v>
          </cell>
          <cell r="I2098" t="str">
            <v>Retained</v>
          </cell>
          <cell r="J2098" t="str">
            <v>M3M</v>
          </cell>
          <cell r="K2098" t="str">
            <v>Released</v>
          </cell>
          <cell r="L2098" t="str">
            <v>Released</v>
          </cell>
          <cell r="M2098">
            <v>15.3</v>
          </cell>
          <cell r="N2098">
            <v>8.5</v>
          </cell>
          <cell r="O2098">
            <v>130.05000000000001</v>
          </cell>
        </row>
        <row r="2099">
          <cell r="C2099" t="str">
            <v>A-19</v>
          </cell>
          <cell r="D2099" t="str">
            <v>A-19-02</v>
          </cell>
          <cell r="E2099" t="str">
            <v>Melody</v>
          </cell>
          <cell r="F2099" t="str">
            <v>-41</v>
          </cell>
          <cell r="G2099" t="str">
            <v>M-13/2</v>
          </cell>
          <cell r="H2099" t="str">
            <v>02</v>
          </cell>
          <cell r="J2099" t="str">
            <v>M3M</v>
          </cell>
        </row>
        <row r="2100">
          <cell r="C2100" t="str">
            <v>A-19</v>
          </cell>
          <cell r="D2100" t="str">
            <v>A-19-03</v>
          </cell>
          <cell r="E2100" t="str">
            <v>Melody</v>
          </cell>
          <cell r="F2100" t="str">
            <v>-41</v>
          </cell>
          <cell r="G2100" t="str">
            <v>M-13/3</v>
          </cell>
          <cell r="H2100" t="str">
            <v>03</v>
          </cell>
          <cell r="J2100" t="str">
            <v>M3M</v>
          </cell>
        </row>
        <row r="2101">
          <cell r="C2101" t="str">
            <v>A-19</v>
          </cell>
          <cell r="D2101" t="str">
            <v>A-19-04</v>
          </cell>
          <cell r="E2101" t="str">
            <v>Melody</v>
          </cell>
          <cell r="F2101" t="str">
            <v>-41</v>
          </cell>
          <cell r="G2101" t="str">
            <v>M-13/4</v>
          </cell>
          <cell r="H2101" t="str">
            <v>04</v>
          </cell>
          <cell r="J2101" t="str">
            <v>M3M</v>
          </cell>
        </row>
        <row r="2102">
          <cell r="B2102" t="str">
            <v>A</v>
          </cell>
          <cell r="C2102" t="str">
            <v>A-20</v>
          </cell>
          <cell r="D2102" t="str">
            <v>A-20-01</v>
          </cell>
          <cell r="E2102" t="str">
            <v>Melody</v>
          </cell>
          <cell r="F2102" t="str">
            <v>-41</v>
          </cell>
          <cell r="G2102" t="str">
            <v>M-14/1</v>
          </cell>
          <cell r="H2102" t="str">
            <v>01</v>
          </cell>
          <cell r="I2102" t="str">
            <v>Retained</v>
          </cell>
          <cell r="J2102" t="str">
            <v>M3M</v>
          </cell>
          <cell r="K2102" t="str">
            <v>Released</v>
          </cell>
          <cell r="L2102" t="str">
            <v>Released</v>
          </cell>
          <cell r="M2102">
            <v>15.3</v>
          </cell>
          <cell r="N2102">
            <v>8.5</v>
          </cell>
          <cell r="O2102">
            <v>130.05000000000001</v>
          </cell>
        </row>
        <row r="2103">
          <cell r="C2103" t="str">
            <v>A-20</v>
          </cell>
          <cell r="D2103" t="str">
            <v>A-20-02</v>
          </cell>
          <cell r="E2103" t="str">
            <v>Melody</v>
          </cell>
          <cell r="F2103" t="str">
            <v>-41</v>
          </cell>
          <cell r="G2103" t="str">
            <v>M-14/2</v>
          </cell>
          <cell r="H2103" t="str">
            <v>02</v>
          </cell>
          <cell r="J2103" t="str">
            <v>M3M</v>
          </cell>
        </row>
        <row r="2104">
          <cell r="C2104" t="str">
            <v>A-20</v>
          </cell>
          <cell r="D2104" t="str">
            <v>A-20-03</v>
          </cell>
          <cell r="E2104" t="str">
            <v>Melody</v>
          </cell>
          <cell r="F2104" t="str">
            <v>-41</v>
          </cell>
          <cell r="G2104" t="str">
            <v>M-14/3</v>
          </cell>
          <cell r="H2104" t="str">
            <v>03</v>
          </cell>
          <cell r="J2104" t="str">
            <v>M3M</v>
          </cell>
        </row>
        <row r="2105">
          <cell r="C2105" t="str">
            <v>A-20</v>
          </cell>
          <cell r="D2105" t="str">
            <v>A-20-04</v>
          </cell>
          <cell r="E2105" t="str">
            <v>Melody</v>
          </cell>
          <cell r="F2105" t="str">
            <v>-41</v>
          </cell>
          <cell r="G2105" t="str">
            <v>M-14/4</v>
          </cell>
          <cell r="H2105" t="str">
            <v>04</v>
          </cell>
          <cell r="J2105" t="str">
            <v>M3M</v>
          </cell>
        </row>
        <row r="2106">
          <cell r="B2106" t="str">
            <v>A</v>
          </cell>
          <cell r="C2106" t="str">
            <v>A-21</v>
          </cell>
          <cell r="D2106" t="str">
            <v>A-21-01</v>
          </cell>
          <cell r="E2106" t="str">
            <v>Melody</v>
          </cell>
          <cell r="F2106" t="str">
            <v>-41</v>
          </cell>
          <cell r="G2106" t="str">
            <v>M-15/1</v>
          </cell>
          <cell r="H2106" t="str">
            <v>01</v>
          </cell>
          <cell r="I2106" t="str">
            <v>Retained</v>
          </cell>
          <cell r="J2106" t="str">
            <v>M3M</v>
          </cell>
          <cell r="K2106" t="str">
            <v>Released</v>
          </cell>
          <cell r="L2106" t="str">
            <v>Released</v>
          </cell>
          <cell r="M2106">
            <v>15.3</v>
          </cell>
          <cell r="N2106">
            <v>8.5</v>
          </cell>
          <cell r="O2106">
            <v>130.05000000000001</v>
          </cell>
        </row>
        <row r="2107">
          <cell r="C2107" t="str">
            <v>A-21</v>
          </cell>
          <cell r="D2107" t="str">
            <v>A-21-02</v>
          </cell>
          <cell r="E2107" t="str">
            <v>Melody</v>
          </cell>
          <cell r="F2107" t="str">
            <v>-41</v>
          </cell>
          <cell r="G2107" t="str">
            <v>M-15/2</v>
          </cell>
          <cell r="H2107" t="str">
            <v>02</v>
          </cell>
          <cell r="J2107" t="str">
            <v>M3M</v>
          </cell>
        </row>
        <row r="2108">
          <cell r="C2108" t="str">
            <v>A-21</v>
          </cell>
          <cell r="D2108" t="str">
            <v>A-21-03</v>
          </cell>
          <cell r="E2108" t="str">
            <v>Melody</v>
          </cell>
          <cell r="F2108" t="str">
            <v>-41</v>
          </cell>
          <cell r="G2108" t="str">
            <v>M-15/3</v>
          </cell>
          <cell r="H2108" t="str">
            <v>03</v>
          </cell>
          <cell r="J2108" t="str">
            <v>M3M</v>
          </cell>
        </row>
        <row r="2109">
          <cell r="C2109" t="str">
            <v>A-21</v>
          </cell>
          <cell r="D2109" t="str">
            <v>A-21-04</v>
          </cell>
          <cell r="E2109" t="str">
            <v>Melody</v>
          </cell>
          <cell r="F2109" t="str">
            <v>-41</v>
          </cell>
          <cell r="G2109" t="str">
            <v>M-15/4</v>
          </cell>
          <cell r="H2109" t="str">
            <v>04</v>
          </cell>
          <cell r="J2109" t="str">
            <v>M3M</v>
          </cell>
        </row>
        <row r="2110">
          <cell r="B2110" t="str">
            <v>A</v>
          </cell>
          <cell r="C2110" t="str">
            <v>A-22</v>
          </cell>
          <cell r="D2110" t="str">
            <v>A-22-01</v>
          </cell>
          <cell r="E2110" t="str">
            <v>Melody</v>
          </cell>
          <cell r="F2110" t="str">
            <v>-41</v>
          </cell>
          <cell r="G2110" t="str">
            <v>M-16/1</v>
          </cell>
          <cell r="H2110" t="str">
            <v>01</v>
          </cell>
          <cell r="I2110" t="str">
            <v>Retained</v>
          </cell>
          <cell r="J2110" t="str">
            <v>M3M</v>
          </cell>
          <cell r="K2110" t="str">
            <v>Released</v>
          </cell>
          <cell r="L2110" t="str">
            <v>Released</v>
          </cell>
          <cell r="M2110">
            <v>15.3</v>
          </cell>
          <cell r="N2110">
            <v>8.5</v>
          </cell>
          <cell r="O2110">
            <v>130.05000000000001</v>
          </cell>
        </row>
        <row r="2111">
          <cell r="C2111" t="str">
            <v>A-22</v>
          </cell>
          <cell r="D2111" t="str">
            <v>A-22-02</v>
          </cell>
          <cell r="E2111" t="str">
            <v>Melody</v>
          </cell>
          <cell r="F2111" t="str">
            <v>-41</v>
          </cell>
          <cell r="G2111" t="str">
            <v>M-16/2</v>
          </cell>
          <cell r="H2111" t="str">
            <v>02</v>
          </cell>
          <cell r="J2111" t="str">
            <v>M3M</v>
          </cell>
        </row>
        <row r="2112">
          <cell r="C2112" t="str">
            <v>A-22</v>
          </cell>
          <cell r="D2112" t="str">
            <v>A-22-03</v>
          </cell>
          <cell r="E2112" t="str">
            <v>Melody</v>
          </cell>
          <cell r="F2112" t="str">
            <v>-41</v>
          </cell>
          <cell r="G2112" t="str">
            <v>M-16/3</v>
          </cell>
          <cell r="H2112" t="str">
            <v>03</v>
          </cell>
          <cell r="J2112" t="str">
            <v>M3M</v>
          </cell>
        </row>
        <row r="2113">
          <cell r="C2113" t="str">
            <v>A-22</v>
          </cell>
          <cell r="D2113" t="str">
            <v>A-22-04</v>
          </cell>
          <cell r="E2113" t="str">
            <v>Melody</v>
          </cell>
          <cell r="F2113" t="str">
            <v>-41</v>
          </cell>
          <cell r="G2113" t="str">
            <v>M-16/4</v>
          </cell>
          <cell r="H2113" t="str">
            <v>04</v>
          </cell>
          <cell r="J2113" t="str">
            <v>M3M</v>
          </cell>
        </row>
        <row r="2114">
          <cell r="B2114" t="str">
            <v>A</v>
          </cell>
          <cell r="C2114" t="str">
            <v>A-23</v>
          </cell>
          <cell r="D2114" t="str">
            <v>A-23-01</v>
          </cell>
          <cell r="E2114" t="str">
            <v>Symphony</v>
          </cell>
          <cell r="F2114" t="str">
            <v>-41</v>
          </cell>
          <cell r="G2114" t="str">
            <v>S-104/1</v>
          </cell>
          <cell r="H2114" t="str">
            <v>01</v>
          </cell>
          <cell r="I2114" t="str">
            <v>Retained</v>
          </cell>
          <cell r="J2114" t="str">
            <v>M3M</v>
          </cell>
          <cell r="K2114" t="str">
            <v>Frozen</v>
          </cell>
          <cell r="L2114" t="str">
            <v>Released</v>
          </cell>
          <cell r="M2114">
            <v>15.3</v>
          </cell>
          <cell r="N2114">
            <v>8.5</v>
          </cell>
          <cell r="O2114">
            <v>130.05000000000001</v>
          </cell>
        </row>
        <row r="2115">
          <cell r="C2115" t="str">
            <v>A-23</v>
          </cell>
          <cell r="D2115" t="str">
            <v>A-23-02</v>
          </cell>
          <cell r="E2115" t="str">
            <v>Symphony</v>
          </cell>
          <cell r="F2115" t="str">
            <v>-41</v>
          </cell>
          <cell r="G2115" t="str">
            <v>S-104/2</v>
          </cell>
          <cell r="H2115" t="str">
            <v>02</v>
          </cell>
          <cell r="J2115" t="str">
            <v>M3M</v>
          </cell>
        </row>
        <row r="2116">
          <cell r="C2116" t="str">
            <v>A-23</v>
          </cell>
          <cell r="D2116" t="str">
            <v>A-23-03</v>
          </cell>
          <cell r="E2116" t="str">
            <v>Symphony</v>
          </cell>
          <cell r="F2116" t="str">
            <v>-41</v>
          </cell>
          <cell r="G2116" t="str">
            <v>S-104/3</v>
          </cell>
          <cell r="H2116" t="str">
            <v>03</v>
          </cell>
          <cell r="J2116" t="str">
            <v>M3M</v>
          </cell>
        </row>
        <row r="2117">
          <cell r="C2117" t="str">
            <v>A-23</v>
          </cell>
          <cell r="D2117" t="str">
            <v>A-23-04</v>
          </cell>
          <cell r="E2117" t="str">
            <v>Symphony</v>
          </cell>
          <cell r="F2117" t="str">
            <v>-41</v>
          </cell>
          <cell r="G2117" t="str">
            <v>S-104/4</v>
          </cell>
          <cell r="H2117" t="str">
            <v>04</v>
          </cell>
          <cell r="J2117" t="str">
            <v>M3M</v>
          </cell>
        </row>
        <row r="2118">
          <cell r="B2118" t="str">
            <v>A</v>
          </cell>
          <cell r="C2118" t="str">
            <v>A-24</v>
          </cell>
          <cell r="D2118" t="str">
            <v>A-24-01</v>
          </cell>
          <cell r="E2118" t="str">
            <v>Symphony</v>
          </cell>
          <cell r="F2118" t="str">
            <v>-41</v>
          </cell>
          <cell r="G2118" t="str">
            <v>S-103/1</v>
          </cell>
          <cell r="H2118" t="str">
            <v>01</v>
          </cell>
          <cell r="I2118" t="str">
            <v>Retained</v>
          </cell>
          <cell r="J2118" t="str">
            <v>M3M</v>
          </cell>
          <cell r="K2118" t="str">
            <v>Frozen</v>
          </cell>
          <cell r="L2118" t="str">
            <v>Released</v>
          </cell>
          <cell r="M2118">
            <v>15.3</v>
          </cell>
          <cell r="N2118">
            <v>8.5</v>
          </cell>
          <cell r="O2118">
            <v>130.05000000000001</v>
          </cell>
        </row>
        <row r="2119">
          <cell r="C2119" t="str">
            <v>A-24</v>
          </cell>
          <cell r="D2119" t="str">
            <v>A-24-02</v>
          </cell>
          <cell r="E2119" t="str">
            <v>Symphony</v>
          </cell>
          <cell r="F2119" t="str">
            <v>-41</v>
          </cell>
          <cell r="G2119" t="str">
            <v>S-103/2</v>
          </cell>
          <cell r="H2119" t="str">
            <v>02</v>
          </cell>
          <cell r="J2119" t="str">
            <v>M3M</v>
          </cell>
        </row>
        <row r="2120">
          <cell r="C2120" t="str">
            <v>A-24</v>
          </cell>
          <cell r="D2120" t="str">
            <v>A-24-03</v>
          </cell>
          <cell r="E2120" t="str">
            <v>Symphony</v>
          </cell>
          <cell r="F2120" t="str">
            <v>-41</v>
          </cell>
          <cell r="G2120" t="str">
            <v>S-103/3</v>
          </cell>
          <cell r="H2120" t="str">
            <v>03</v>
          </cell>
          <cell r="J2120" t="str">
            <v>M3M</v>
          </cell>
        </row>
        <row r="2121">
          <cell r="C2121" t="str">
            <v>A-24</v>
          </cell>
          <cell r="D2121" t="str">
            <v>A-24-04</v>
          </cell>
          <cell r="E2121" t="str">
            <v>Symphony</v>
          </cell>
          <cell r="F2121" t="str">
            <v>-41</v>
          </cell>
          <cell r="G2121" t="str">
            <v>S-103/4</v>
          </cell>
          <cell r="H2121" t="str">
            <v>04</v>
          </cell>
          <cell r="J2121" t="str">
            <v>M3M</v>
          </cell>
        </row>
        <row r="2122">
          <cell r="B2122" t="str">
            <v>A</v>
          </cell>
          <cell r="C2122" t="str">
            <v>A-25</v>
          </cell>
          <cell r="D2122" t="str">
            <v>A-25-01</v>
          </cell>
          <cell r="E2122" t="str">
            <v>Symphony</v>
          </cell>
          <cell r="F2122" t="str">
            <v>-41</v>
          </cell>
          <cell r="G2122" t="str">
            <v>S-102/1</v>
          </cell>
          <cell r="H2122" t="str">
            <v>01</v>
          </cell>
          <cell r="I2122" t="str">
            <v>Retained</v>
          </cell>
          <cell r="J2122" t="str">
            <v>M3M</v>
          </cell>
          <cell r="K2122" t="str">
            <v>Frozen</v>
          </cell>
          <cell r="L2122" t="str">
            <v>Released</v>
          </cell>
          <cell r="M2122">
            <v>15.3</v>
          </cell>
          <cell r="N2122">
            <v>8.5</v>
          </cell>
          <cell r="O2122">
            <v>130.05000000000001</v>
          </cell>
        </row>
        <row r="2123">
          <cell r="C2123" t="str">
            <v>A-25</v>
          </cell>
          <cell r="D2123" t="str">
            <v>A-25-02</v>
          </cell>
          <cell r="E2123" t="str">
            <v>Symphony</v>
          </cell>
          <cell r="F2123" t="str">
            <v>-41</v>
          </cell>
          <cell r="G2123" t="str">
            <v>S-102/2</v>
          </cell>
          <cell r="H2123" t="str">
            <v>02</v>
          </cell>
          <cell r="J2123" t="str">
            <v>M3M</v>
          </cell>
        </row>
        <row r="2124">
          <cell r="C2124" t="str">
            <v>A-25</v>
          </cell>
          <cell r="D2124" t="str">
            <v>A-25-03</v>
          </cell>
          <cell r="E2124" t="str">
            <v>Symphony</v>
          </cell>
          <cell r="F2124" t="str">
            <v>-41</v>
          </cell>
          <cell r="G2124" t="str">
            <v>S-102/3</v>
          </cell>
          <cell r="H2124" t="str">
            <v>03</v>
          </cell>
          <cell r="J2124" t="str">
            <v>M3M</v>
          </cell>
        </row>
        <row r="2125">
          <cell r="C2125" t="str">
            <v>A-25</v>
          </cell>
          <cell r="D2125" t="str">
            <v>A-25-04</v>
          </cell>
          <cell r="E2125" t="str">
            <v>Symphony</v>
          </cell>
          <cell r="F2125" t="str">
            <v>-41</v>
          </cell>
          <cell r="G2125" t="str">
            <v>S-102/4</v>
          </cell>
          <cell r="H2125" t="str">
            <v>04</v>
          </cell>
          <cell r="J2125" t="str">
            <v>M3M</v>
          </cell>
        </row>
        <row r="2126">
          <cell r="B2126" t="str">
            <v>A</v>
          </cell>
          <cell r="C2126" t="str">
            <v>A-26</v>
          </cell>
          <cell r="D2126" t="str">
            <v>A-26-01</v>
          </cell>
          <cell r="E2126" t="str">
            <v>Symphony</v>
          </cell>
          <cell r="F2126" t="str">
            <v>-41</v>
          </cell>
          <cell r="G2126" t="str">
            <v>S-101/1</v>
          </cell>
          <cell r="H2126" t="str">
            <v>01</v>
          </cell>
          <cell r="I2126" t="str">
            <v>Retained</v>
          </cell>
          <cell r="J2126" t="str">
            <v>M3M</v>
          </cell>
          <cell r="K2126" t="str">
            <v>Frozen</v>
          </cell>
          <cell r="L2126" t="str">
            <v>Released</v>
          </cell>
          <cell r="M2126">
            <v>15.3</v>
          </cell>
          <cell r="N2126">
            <v>8.5</v>
          </cell>
          <cell r="O2126">
            <v>130.05000000000001</v>
          </cell>
        </row>
        <row r="2127">
          <cell r="C2127" t="str">
            <v>A-26</v>
          </cell>
          <cell r="D2127" t="str">
            <v>A-26-02</v>
          </cell>
          <cell r="E2127" t="str">
            <v>Symphony</v>
          </cell>
          <cell r="F2127" t="str">
            <v>-41</v>
          </cell>
          <cell r="G2127" t="str">
            <v>S-101/2</v>
          </cell>
          <cell r="H2127" t="str">
            <v>02</v>
          </cell>
          <cell r="J2127" t="str">
            <v>M3M</v>
          </cell>
        </row>
        <row r="2128">
          <cell r="C2128" t="str">
            <v>A-26</v>
          </cell>
          <cell r="D2128" t="str">
            <v>A-26-03</v>
          </cell>
          <cell r="E2128" t="str">
            <v>Symphony</v>
          </cell>
          <cell r="F2128" t="str">
            <v>-41</v>
          </cell>
          <cell r="G2128" t="str">
            <v>S-101/3</v>
          </cell>
          <cell r="H2128" t="str">
            <v>03</v>
          </cell>
          <cell r="J2128" t="str">
            <v>M3M</v>
          </cell>
        </row>
        <row r="2129">
          <cell r="C2129" t="str">
            <v>A-26</v>
          </cell>
          <cell r="D2129" t="str">
            <v>A-26-04</v>
          </cell>
          <cell r="E2129" t="str">
            <v>Symphony</v>
          </cell>
          <cell r="F2129" t="str">
            <v>-41</v>
          </cell>
          <cell r="G2129" t="str">
            <v>S-101/4</v>
          </cell>
          <cell r="H2129" t="str">
            <v>04</v>
          </cell>
          <cell r="J2129" t="str">
            <v>M3M</v>
          </cell>
        </row>
        <row r="2130">
          <cell r="B2130" t="str">
            <v>A</v>
          </cell>
          <cell r="C2130" t="str">
            <v>A-27</v>
          </cell>
          <cell r="D2130" t="str">
            <v>A-27-01</v>
          </cell>
          <cell r="E2130" t="str">
            <v>Symphony</v>
          </cell>
          <cell r="F2130" t="str">
            <v>-41</v>
          </cell>
          <cell r="G2130" t="str">
            <v>S-100/1</v>
          </cell>
          <cell r="H2130" t="str">
            <v>01</v>
          </cell>
          <cell r="I2130" t="str">
            <v>Retained</v>
          </cell>
          <cell r="J2130" t="str">
            <v>M3M</v>
          </cell>
          <cell r="K2130" t="str">
            <v>Frozen</v>
          </cell>
          <cell r="L2130" t="str">
            <v>Released</v>
          </cell>
          <cell r="M2130">
            <v>15.3</v>
          </cell>
          <cell r="N2130">
            <v>8.5</v>
          </cell>
          <cell r="O2130">
            <v>130.05000000000001</v>
          </cell>
        </row>
        <row r="2131">
          <cell r="C2131" t="str">
            <v>A-27</v>
          </cell>
          <cell r="D2131" t="str">
            <v>A-27-02</v>
          </cell>
          <cell r="E2131" t="str">
            <v>Symphony</v>
          </cell>
          <cell r="F2131" t="str">
            <v>-41</v>
          </cell>
          <cell r="G2131" t="str">
            <v>S-100/2</v>
          </cell>
          <cell r="H2131" t="str">
            <v>02</v>
          </cell>
          <cell r="J2131" t="str">
            <v>M3M</v>
          </cell>
        </row>
        <row r="2132">
          <cell r="C2132" t="str">
            <v>A-27</v>
          </cell>
          <cell r="D2132" t="str">
            <v>A-27-03</v>
          </cell>
          <cell r="E2132" t="str">
            <v>Symphony</v>
          </cell>
          <cell r="F2132" t="str">
            <v>-41</v>
          </cell>
          <cell r="G2132" t="str">
            <v>S-100/3</v>
          </cell>
          <cell r="H2132" t="str">
            <v>03</v>
          </cell>
          <cell r="J2132" t="str">
            <v>M3M</v>
          </cell>
        </row>
        <row r="2133">
          <cell r="C2133" t="str">
            <v>A-27</v>
          </cell>
          <cell r="D2133" t="str">
            <v>A-27-04</v>
          </cell>
          <cell r="E2133" t="str">
            <v>Symphony</v>
          </cell>
          <cell r="F2133" t="str">
            <v>-41</v>
          </cell>
          <cell r="G2133" t="str">
            <v>S-100/4</v>
          </cell>
          <cell r="H2133" t="str">
            <v>04</v>
          </cell>
          <cell r="J2133" t="str">
            <v>M3M</v>
          </cell>
        </row>
        <row r="2134">
          <cell r="B2134" t="str">
            <v>A</v>
          </cell>
          <cell r="C2134" t="str">
            <v>A-28</v>
          </cell>
          <cell r="D2134" t="str">
            <v>A-28-01</v>
          </cell>
          <cell r="E2134" t="str">
            <v>Symphony</v>
          </cell>
          <cell r="F2134" t="str">
            <v>-41</v>
          </cell>
          <cell r="G2134" t="str">
            <v>S-99/1</v>
          </cell>
          <cell r="H2134" t="str">
            <v>01</v>
          </cell>
          <cell r="I2134" t="str">
            <v>Retained</v>
          </cell>
          <cell r="J2134" t="str">
            <v>M3M</v>
          </cell>
          <cell r="K2134" t="str">
            <v>Frozen</v>
          </cell>
          <cell r="L2134" t="str">
            <v>Released</v>
          </cell>
          <cell r="M2134">
            <v>15.3</v>
          </cell>
          <cell r="N2134">
            <v>8.5</v>
          </cell>
          <cell r="O2134">
            <v>130.05000000000001</v>
          </cell>
        </row>
        <row r="2135">
          <cell r="C2135" t="str">
            <v>A-28</v>
          </cell>
          <cell r="D2135" t="str">
            <v>A-28-02</v>
          </cell>
          <cell r="E2135" t="str">
            <v>Symphony</v>
          </cell>
          <cell r="F2135" t="str">
            <v>-41</v>
          </cell>
          <cell r="G2135" t="str">
            <v>S-99/2</v>
          </cell>
          <cell r="H2135" t="str">
            <v>02</v>
          </cell>
          <cell r="J2135" t="str">
            <v>M3M</v>
          </cell>
        </row>
        <row r="2136">
          <cell r="C2136" t="str">
            <v>A-28</v>
          </cell>
          <cell r="D2136" t="str">
            <v>A-28-03</v>
          </cell>
          <cell r="E2136" t="str">
            <v>Symphony</v>
          </cell>
          <cell r="F2136" t="str">
            <v>-41</v>
          </cell>
          <cell r="G2136" t="str">
            <v>S-99/3</v>
          </cell>
          <cell r="H2136" t="str">
            <v>03</v>
          </cell>
          <cell r="J2136" t="str">
            <v>M3M</v>
          </cell>
        </row>
        <row r="2137">
          <cell r="C2137" t="str">
            <v>A-28</v>
          </cell>
          <cell r="D2137" t="str">
            <v>A-28-04</v>
          </cell>
          <cell r="E2137" t="str">
            <v>Symphony</v>
          </cell>
          <cell r="F2137" t="str">
            <v>-41</v>
          </cell>
          <cell r="G2137" t="str">
            <v>S-99/4</v>
          </cell>
          <cell r="H2137" t="str">
            <v>04</v>
          </cell>
          <cell r="J2137" t="str">
            <v>M3M</v>
          </cell>
        </row>
        <row r="2138">
          <cell r="B2138" t="str">
            <v>A</v>
          </cell>
          <cell r="C2138" t="str">
            <v>A-29</v>
          </cell>
          <cell r="D2138" t="str">
            <v>A-29-01</v>
          </cell>
          <cell r="E2138" t="str">
            <v>Symphony</v>
          </cell>
          <cell r="F2138" t="str">
            <v>-41</v>
          </cell>
          <cell r="G2138" t="str">
            <v>S-98/1</v>
          </cell>
          <cell r="H2138" t="str">
            <v>01</v>
          </cell>
          <cell r="I2138" t="str">
            <v>Retained</v>
          </cell>
          <cell r="J2138" t="str">
            <v>M3M</v>
          </cell>
          <cell r="K2138" t="str">
            <v>Frozen</v>
          </cell>
          <cell r="L2138" t="str">
            <v>Released</v>
          </cell>
          <cell r="M2138">
            <v>15.3</v>
          </cell>
          <cell r="N2138">
            <v>8.5</v>
          </cell>
          <cell r="O2138">
            <v>130.05000000000001</v>
          </cell>
        </row>
        <row r="2139">
          <cell r="C2139" t="str">
            <v>A-29</v>
          </cell>
          <cell r="D2139" t="str">
            <v>A-29-02</v>
          </cell>
          <cell r="E2139" t="str">
            <v>Symphony</v>
          </cell>
          <cell r="F2139" t="str">
            <v>-41</v>
          </cell>
          <cell r="G2139" t="str">
            <v>S-98/2</v>
          </cell>
          <cell r="H2139" t="str">
            <v>02</v>
          </cell>
          <cell r="J2139" t="str">
            <v>M3M</v>
          </cell>
        </row>
        <row r="2140">
          <cell r="C2140" t="str">
            <v>A-29</v>
          </cell>
          <cell r="D2140" t="str">
            <v>A-29-03</v>
          </cell>
          <cell r="E2140" t="str">
            <v>Symphony</v>
          </cell>
          <cell r="F2140" t="str">
            <v>-41</v>
          </cell>
          <cell r="G2140" t="str">
            <v>S-98/3</v>
          </cell>
          <cell r="H2140" t="str">
            <v>03</v>
          </cell>
          <cell r="J2140" t="str">
            <v>M3M</v>
          </cell>
        </row>
        <row r="2141">
          <cell r="C2141" t="str">
            <v>A-29</v>
          </cell>
          <cell r="D2141" t="str">
            <v>A-29-04</v>
          </cell>
          <cell r="E2141" t="str">
            <v>Symphony</v>
          </cell>
          <cell r="F2141" t="str">
            <v>-41</v>
          </cell>
          <cell r="G2141" t="str">
            <v>S-98/4</v>
          </cell>
          <cell r="H2141" t="str">
            <v>04</v>
          </cell>
          <cell r="J2141" t="str">
            <v>M3M</v>
          </cell>
        </row>
        <row r="2142">
          <cell r="B2142" t="str">
            <v>A</v>
          </cell>
          <cell r="C2142" t="str">
            <v>A-30</v>
          </cell>
          <cell r="D2142" t="str">
            <v>A-30-01</v>
          </cell>
          <cell r="E2142" t="str">
            <v>Symphony</v>
          </cell>
          <cell r="F2142" t="str">
            <v>-41</v>
          </cell>
          <cell r="G2142" t="str">
            <v>S-69/1</v>
          </cell>
          <cell r="H2142" t="str">
            <v>01</v>
          </cell>
          <cell r="I2142" t="str">
            <v>Retained</v>
          </cell>
          <cell r="J2142" t="str">
            <v>M3M</v>
          </cell>
          <cell r="K2142" t="str">
            <v>Frozen</v>
          </cell>
          <cell r="L2142" t="str">
            <v>Released</v>
          </cell>
          <cell r="M2142">
            <v>15.3</v>
          </cell>
          <cell r="N2142">
            <v>8.5</v>
          </cell>
          <cell r="O2142">
            <v>130.05000000000001</v>
          </cell>
        </row>
        <row r="2143">
          <cell r="C2143" t="str">
            <v>A-30</v>
          </cell>
          <cell r="D2143" t="str">
            <v>A-30-02</v>
          </cell>
          <cell r="E2143" t="str">
            <v>Symphony</v>
          </cell>
          <cell r="F2143" t="str">
            <v>-41</v>
          </cell>
          <cell r="G2143" t="str">
            <v>S-69/2</v>
          </cell>
          <cell r="H2143" t="str">
            <v>02</v>
          </cell>
          <cell r="J2143" t="str">
            <v>M3M</v>
          </cell>
        </row>
        <row r="2144">
          <cell r="C2144" t="str">
            <v>A-30</v>
          </cell>
          <cell r="D2144" t="str">
            <v>A-30-03</v>
          </cell>
          <cell r="E2144" t="str">
            <v>Symphony</v>
          </cell>
          <cell r="F2144" t="str">
            <v>-41</v>
          </cell>
          <cell r="G2144" t="str">
            <v>S-69/3</v>
          </cell>
          <cell r="H2144" t="str">
            <v>03</v>
          </cell>
          <cell r="J2144" t="str">
            <v>M3M</v>
          </cell>
        </row>
        <row r="2145">
          <cell r="C2145" t="str">
            <v>A-30</v>
          </cell>
          <cell r="D2145" t="str">
            <v>A-30-04</v>
          </cell>
          <cell r="E2145" t="str">
            <v>Symphony</v>
          </cell>
          <cell r="F2145" t="str">
            <v>-41</v>
          </cell>
          <cell r="G2145" t="str">
            <v>S-69/4</v>
          </cell>
          <cell r="H2145" t="str">
            <v>04</v>
          </cell>
          <cell r="J2145" t="str">
            <v>M3M</v>
          </cell>
        </row>
        <row r="2146">
          <cell r="B2146" t="str">
            <v>A</v>
          </cell>
          <cell r="C2146" t="str">
            <v>A-31</v>
          </cell>
          <cell r="D2146" t="str">
            <v>A-31-01</v>
          </cell>
          <cell r="E2146" t="str">
            <v>Symphony</v>
          </cell>
          <cell r="F2146" t="str">
            <v>-41</v>
          </cell>
          <cell r="G2146" t="str">
            <v>S-68/1</v>
          </cell>
          <cell r="H2146" t="str">
            <v>01</v>
          </cell>
          <cell r="I2146" t="str">
            <v>Retained</v>
          </cell>
          <cell r="J2146" t="str">
            <v>M3M</v>
          </cell>
          <cell r="K2146" t="str">
            <v>Frozen</v>
          </cell>
          <cell r="L2146" t="str">
            <v>Released</v>
          </cell>
          <cell r="M2146">
            <v>15.3</v>
          </cell>
          <cell r="N2146">
            <v>8.5</v>
          </cell>
          <cell r="O2146">
            <v>130.05000000000001</v>
          </cell>
        </row>
        <row r="2147">
          <cell r="C2147" t="str">
            <v>A-31</v>
          </cell>
          <cell r="D2147" t="str">
            <v>A-31-02</v>
          </cell>
          <cell r="E2147" t="str">
            <v>Symphony</v>
          </cell>
          <cell r="F2147" t="str">
            <v>-41</v>
          </cell>
          <cell r="G2147" t="str">
            <v>S-68/2</v>
          </cell>
          <cell r="H2147" t="str">
            <v>02</v>
          </cell>
          <cell r="J2147" t="str">
            <v>M3M</v>
          </cell>
        </row>
        <row r="2148">
          <cell r="C2148" t="str">
            <v>A-31</v>
          </cell>
          <cell r="D2148" t="str">
            <v>A-31-03</v>
          </cell>
          <cell r="E2148" t="str">
            <v>Symphony</v>
          </cell>
          <cell r="F2148" t="str">
            <v>-41</v>
          </cell>
          <cell r="G2148" t="str">
            <v>S-68/3</v>
          </cell>
          <cell r="H2148" t="str">
            <v>03</v>
          </cell>
          <cell r="J2148" t="str">
            <v>M3M</v>
          </cell>
        </row>
        <row r="2149">
          <cell r="C2149" t="str">
            <v>A-31</v>
          </cell>
          <cell r="D2149" t="str">
            <v>A-31-04</v>
          </cell>
          <cell r="E2149" t="str">
            <v>Symphony</v>
          </cell>
          <cell r="F2149" t="str">
            <v>-41</v>
          </cell>
          <cell r="G2149" t="str">
            <v>S-68/4</v>
          </cell>
          <cell r="H2149" t="str">
            <v>04</v>
          </cell>
          <cell r="J2149" t="str">
            <v>M3M</v>
          </cell>
        </row>
        <row r="2150">
          <cell r="B2150" t="str">
            <v>A</v>
          </cell>
          <cell r="C2150" t="str">
            <v>A-32</v>
          </cell>
          <cell r="D2150" t="str">
            <v>A-32-01</v>
          </cell>
          <cell r="E2150" t="str">
            <v>Symphony</v>
          </cell>
          <cell r="F2150" t="str">
            <v>-41</v>
          </cell>
          <cell r="G2150" t="str">
            <v>S-67/1</v>
          </cell>
          <cell r="H2150" t="str">
            <v>01</v>
          </cell>
          <cell r="I2150" t="str">
            <v>Retained</v>
          </cell>
          <cell r="J2150" t="str">
            <v>M3M</v>
          </cell>
          <cell r="K2150" t="str">
            <v>Frozen</v>
          </cell>
          <cell r="L2150" t="str">
            <v>Released</v>
          </cell>
          <cell r="M2150">
            <v>15.3</v>
          </cell>
          <cell r="N2150">
            <v>8.5</v>
          </cell>
          <cell r="O2150">
            <v>130.05000000000001</v>
          </cell>
        </row>
        <row r="2151">
          <cell r="C2151" t="str">
            <v>A-32</v>
          </cell>
          <cell r="D2151" t="str">
            <v>A-32-02</v>
          </cell>
          <cell r="E2151" t="str">
            <v>Symphony</v>
          </cell>
          <cell r="F2151" t="str">
            <v>-41</v>
          </cell>
          <cell r="G2151" t="str">
            <v>S-67/2</v>
          </cell>
          <cell r="H2151" t="str">
            <v>02</v>
          </cell>
          <cell r="J2151" t="str">
            <v>M3M</v>
          </cell>
        </row>
        <row r="2152">
          <cell r="C2152" t="str">
            <v>A-32</v>
          </cell>
          <cell r="D2152" t="str">
            <v>A-32-03</v>
          </cell>
          <cell r="E2152" t="str">
            <v>Symphony</v>
          </cell>
          <cell r="F2152" t="str">
            <v>-41</v>
          </cell>
          <cell r="G2152" t="str">
            <v>S-67/3</v>
          </cell>
          <cell r="H2152" t="str">
            <v>03</v>
          </cell>
          <cell r="J2152" t="str">
            <v>M3M</v>
          </cell>
        </row>
        <row r="2153">
          <cell r="C2153" t="str">
            <v>A-32</v>
          </cell>
          <cell r="D2153" t="str">
            <v>A-32-04</v>
          </cell>
          <cell r="E2153" t="str">
            <v>Symphony</v>
          </cell>
          <cell r="F2153" t="str">
            <v>-41</v>
          </cell>
          <cell r="G2153" t="str">
            <v>S-67/4</v>
          </cell>
          <cell r="H2153" t="str">
            <v>04</v>
          </cell>
          <cell r="J2153" t="str">
            <v>M3M</v>
          </cell>
        </row>
        <row r="2154">
          <cell r="B2154" t="str">
            <v>A</v>
          </cell>
          <cell r="C2154" t="str">
            <v>A-33</v>
          </cell>
          <cell r="D2154" t="str">
            <v>A-33-01</v>
          </cell>
          <cell r="E2154" t="str">
            <v>Symphony</v>
          </cell>
          <cell r="F2154" t="str">
            <v>-41</v>
          </cell>
          <cell r="G2154" t="str">
            <v>S-66/1</v>
          </cell>
          <cell r="H2154" t="str">
            <v>01</v>
          </cell>
          <cell r="I2154" t="str">
            <v>Retained</v>
          </cell>
          <cell r="J2154" t="str">
            <v>M3M</v>
          </cell>
          <cell r="K2154" t="str">
            <v>Frozen</v>
          </cell>
          <cell r="L2154" t="str">
            <v>Released</v>
          </cell>
          <cell r="M2154">
            <v>15.3</v>
          </cell>
          <cell r="N2154">
            <v>8.5</v>
          </cell>
          <cell r="O2154">
            <v>130.05000000000001</v>
          </cell>
        </row>
        <row r="2155">
          <cell r="C2155" t="str">
            <v>A-33</v>
          </cell>
          <cell r="D2155" t="str">
            <v>A-33-02</v>
          </cell>
          <cell r="E2155" t="str">
            <v>Symphony</v>
          </cell>
          <cell r="F2155" t="str">
            <v>-41</v>
          </cell>
          <cell r="G2155" t="str">
            <v>S-66/2</v>
          </cell>
          <cell r="H2155" t="str">
            <v>02</v>
          </cell>
          <cell r="J2155" t="str">
            <v>M3M</v>
          </cell>
        </row>
        <row r="2156">
          <cell r="C2156" t="str">
            <v>A-33</v>
          </cell>
          <cell r="D2156" t="str">
            <v>A-33-03</v>
          </cell>
          <cell r="E2156" t="str">
            <v>Symphony</v>
          </cell>
          <cell r="F2156" t="str">
            <v>-41</v>
          </cell>
          <cell r="G2156" t="str">
            <v>S-66/3</v>
          </cell>
          <cell r="H2156" t="str">
            <v>03</v>
          </cell>
          <cell r="J2156" t="str">
            <v>M3M</v>
          </cell>
        </row>
        <row r="2157">
          <cell r="C2157" t="str">
            <v>A-33</v>
          </cell>
          <cell r="D2157" t="str">
            <v>A-33-04</v>
          </cell>
          <cell r="E2157" t="str">
            <v>Symphony</v>
          </cell>
          <cell r="F2157" t="str">
            <v>-41</v>
          </cell>
          <cell r="G2157" t="str">
            <v>S-66/4</v>
          </cell>
          <cell r="H2157" t="str">
            <v>04</v>
          </cell>
          <cell r="J2157" t="str">
            <v>M3M</v>
          </cell>
        </row>
        <row r="2158">
          <cell r="B2158" t="str">
            <v>A</v>
          </cell>
          <cell r="C2158" t="str">
            <v>A-34</v>
          </cell>
          <cell r="D2158" t="str">
            <v>A-34-01</v>
          </cell>
          <cell r="E2158" t="str">
            <v>Symphony</v>
          </cell>
          <cell r="F2158" t="str">
            <v>-41</v>
          </cell>
          <cell r="G2158" t="str">
            <v>S-65/1</v>
          </cell>
          <cell r="H2158" t="str">
            <v>01</v>
          </cell>
          <cell r="I2158" t="str">
            <v>Retained</v>
          </cell>
          <cell r="J2158" t="str">
            <v>M3M</v>
          </cell>
          <cell r="K2158" t="str">
            <v>Frozen</v>
          </cell>
          <cell r="L2158" t="str">
            <v>Released</v>
          </cell>
          <cell r="M2158">
            <v>15.3</v>
          </cell>
          <cell r="N2158">
            <v>8.5</v>
          </cell>
          <cell r="O2158">
            <v>130.05000000000001</v>
          </cell>
        </row>
        <row r="2159">
          <cell r="C2159" t="str">
            <v>A-34</v>
          </cell>
          <cell r="D2159" t="str">
            <v>A-34-02</v>
          </cell>
          <cell r="E2159" t="str">
            <v>Symphony</v>
          </cell>
          <cell r="F2159" t="str">
            <v>-41</v>
          </cell>
          <cell r="G2159" t="str">
            <v>S-65/2</v>
          </cell>
          <cell r="H2159" t="str">
            <v>02</v>
          </cell>
          <cell r="J2159" t="str">
            <v>M3M</v>
          </cell>
        </row>
        <row r="2160">
          <cell r="C2160" t="str">
            <v>A-34</v>
          </cell>
          <cell r="D2160" t="str">
            <v>A-34-03</v>
          </cell>
          <cell r="E2160" t="str">
            <v>Symphony</v>
          </cell>
          <cell r="F2160" t="str">
            <v>-41</v>
          </cell>
          <cell r="G2160" t="str">
            <v>S-65/3</v>
          </cell>
          <cell r="H2160" t="str">
            <v>03</v>
          </cell>
          <cell r="J2160" t="str">
            <v>M3M</v>
          </cell>
        </row>
        <row r="2161">
          <cell r="C2161" t="str">
            <v>A-34</v>
          </cell>
          <cell r="D2161" t="str">
            <v>A-34-04</v>
          </cell>
          <cell r="E2161" t="str">
            <v>Symphony</v>
          </cell>
          <cell r="F2161" t="str">
            <v>-41</v>
          </cell>
          <cell r="G2161" t="str">
            <v>S-65/4</v>
          </cell>
          <cell r="H2161" t="str">
            <v>04</v>
          </cell>
          <cell r="J2161" t="str">
            <v>M3M</v>
          </cell>
        </row>
        <row r="2162">
          <cell r="B2162" t="str">
            <v>A</v>
          </cell>
          <cell r="C2162" t="str">
            <v>A-35</v>
          </cell>
          <cell r="D2162" t="str">
            <v>A-35-01</v>
          </cell>
          <cell r="E2162" t="str">
            <v>Symphony</v>
          </cell>
          <cell r="F2162" t="str">
            <v>-41</v>
          </cell>
          <cell r="G2162" t="str">
            <v>S-64/1</v>
          </cell>
          <cell r="H2162" t="str">
            <v>01</v>
          </cell>
          <cell r="I2162" t="str">
            <v>Retained</v>
          </cell>
          <cell r="J2162" t="str">
            <v>M3M</v>
          </cell>
          <cell r="K2162" t="str">
            <v>Frozen</v>
          </cell>
          <cell r="L2162" t="str">
            <v>Released</v>
          </cell>
          <cell r="M2162">
            <v>15.3</v>
          </cell>
          <cell r="N2162">
            <v>8.5</v>
          </cell>
          <cell r="O2162">
            <v>130.05000000000001</v>
          </cell>
        </row>
        <row r="2163">
          <cell r="C2163" t="str">
            <v>A-35</v>
          </cell>
          <cell r="D2163" t="str">
            <v>A-35-02</v>
          </cell>
          <cell r="E2163" t="str">
            <v>Symphony</v>
          </cell>
          <cell r="F2163" t="str">
            <v>-41</v>
          </cell>
          <cell r="G2163" t="str">
            <v>S-64/2</v>
          </cell>
          <cell r="H2163" t="str">
            <v>02</v>
          </cell>
          <cell r="J2163" t="str">
            <v>M3M</v>
          </cell>
        </row>
        <row r="2164">
          <cell r="C2164" t="str">
            <v>A-35</v>
          </cell>
          <cell r="D2164" t="str">
            <v>A-35-03</v>
          </cell>
          <cell r="E2164" t="str">
            <v>Symphony</v>
          </cell>
          <cell r="F2164" t="str">
            <v>-41</v>
          </cell>
          <cell r="G2164" t="str">
            <v>S-64/3</v>
          </cell>
          <cell r="H2164" t="str">
            <v>03</v>
          </cell>
          <cell r="J2164" t="str">
            <v>M3M</v>
          </cell>
        </row>
        <row r="2165">
          <cell r="C2165" t="str">
            <v>A-35</v>
          </cell>
          <cell r="D2165" t="str">
            <v>A-35-04</v>
          </cell>
          <cell r="E2165" t="str">
            <v>Symphony</v>
          </cell>
          <cell r="F2165" t="str">
            <v>-41</v>
          </cell>
          <cell r="G2165" t="str">
            <v>S-64/4</v>
          </cell>
          <cell r="H2165" t="str">
            <v>04</v>
          </cell>
          <cell r="J2165" t="str">
            <v>M3M</v>
          </cell>
        </row>
        <row r="2166">
          <cell r="B2166" t="str">
            <v>A</v>
          </cell>
          <cell r="C2166" t="str">
            <v>A-36</v>
          </cell>
          <cell r="D2166" t="str">
            <v>A-36-01</v>
          </cell>
          <cell r="E2166" t="str">
            <v>Symphony</v>
          </cell>
          <cell r="F2166" t="str">
            <v>-41</v>
          </cell>
          <cell r="G2166" t="str">
            <v>S-63/1</v>
          </cell>
          <cell r="H2166" t="str">
            <v>01</v>
          </cell>
          <cell r="I2166" t="str">
            <v>Retained</v>
          </cell>
          <cell r="J2166" t="str">
            <v>M3M</v>
          </cell>
          <cell r="K2166" t="str">
            <v>Frozen</v>
          </cell>
          <cell r="L2166" t="str">
            <v>Released</v>
          </cell>
          <cell r="M2166">
            <v>15.3</v>
          </cell>
          <cell r="N2166">
            <v>8.5</v>
          </cell>
          <cell r="O2166">
            <v>130.05000000000001</v>
          </cell>
        </row>
        <row r="2167">
          <cell r="C2167" t="str">
            <v>A-36</v>
          </cell>
          <cell r="D2167" t="str">
            <v>A-36-02</v>
          </cell>
          <cell r="E2167" t="str">
            <v>Symphony</v>
          </cell>
          <cell r="F2167" t="str">
            <v>-41</v>
          </cell>
          <cell r="G2167" t="str">
            <v>S-63/2</v>
          </cell>
          <cell r="H2167" t="str">
            <v>02</v>
          </cell>
          <cell r="J2167" t="str">
            <v>M3M</v>
          </cell>
        </row>
        <row r="2168">
          <cell r="C2168" t="str">
            <v>A-36</v>
          </cell>
          <cell r="D2168" t="str">
            <v>A-36-03</v>
          </cell>
          <cell r="E2168" t="str">
            <v>Symphony</v>
          </cell>
          <cell r="F2168" t="str">
            <v>-41</v>
          </cell>
          <cell r="G2168" t="str">
            <v>S-63/3</v>
          </cell>
          <cell r="H2168" t="str">
            <v>03</v>
          </cell>
          <cell r="J2168" t="str">
            <v>M3M</v>
          </cell>
        </row>
        <row r="2169">
          <cell r="C2169" t="str">
            <v>A-36</v>
          </cell>
          <cell r="D2169" t="str">
            <v>A-36-04</v>
          </cell>
          <cell r="E2169" t="str">
            <v>Symphony</v>
          </cell>
          <cell r="F2169" t="str">
            <v>-41</v>
          </cell>
          <cell r="G2169" t="str">
            <v>S-63/4</v>
          </cell>
          <cell r="H2169" t="str">
            <v>04</v>
          </cell>
          <cell r="J2169" t="str">
            <v>M3M</v>
          </cell>
        </row>
        <row r="2170">
          <cell r="B2170" t="str">
            <v>A</v>
          </cell>
          <cell r="C2170" t="str">
            <v>A-37</v>
          </cell>
          <cell r="D2170" t="str">
            <v>A-37-01</v>
          </cell>
          <cell r="E2170" t="str">
            <v>Symphony</v>
          </cell>
          <cell r="F2170" t="str">
            <v>-41</v>
          </cell>
          <cell r="G2170" t="str">
            <v>S-62/1</v>
          </cell>
          <cell r="H2170" t="str">
            <v>01</v>
          </cell>
          <cell r="I2170" t="str">
            <v>Retained</v>
          </cell>
          <cell r="J2170" t="str">
            <v>M3M</v>
          </cell>
          <cell r="K2170" t="str">
            <v>Frozen</v>
          </cell>
          <cell r="L2170" t="str">
            <v>Released</v>
          </cell>
          <cell r="M2170">
            <v>15.3</v>
          </cell>
          <cell r="N2170">
            <v>8.5</v>
          </cell>
          <cell r="O2170">
            <v>130.05000000000001</v>
          </cell>
        </row>
        <row r="2171">
          <cell r="C2171" t="str">
            <v>A-37</v>
          </cell>
          <cell r="D2171" t="str">
            <v>A-37-02</v>
          </cell>
          <cell r="E2171" t="str">
            <v>Symphony</v>
          </cell>
          <cell r="F2171" t="str">
            <v>-41</v>
          </cell>
          <cell r="G2171" t="str">
            <v>S-62/2</v>
          </cell>
          <cell r="H2171" t="str">
            <v>02</v>
          </cell>
          <cell r="J2171" t="str">
            <v>M3M</v>
          </cell>
        </row>
        <row r="2172">
          <cell r="C2172" t="str">
            <v>A-37</v>
          </cell>
          <cell r="D2172" t="str">
            <v>A-37-03</v>
          </cell>
          <cell r="E2172" t="str">
            <v>Symphony</v>
          </cell>
          <cell r="F2172" t="str">
            <v>-41</v>
          </cell>
          <cell r="G2172" t="str">
            <v>S-62/3</v>
          </cell>
          <cell r="H2172" t="str">
            <v>03</v>
          </cell>
          <cell r="J2172" t="str">
            <v>M3M</v>
          </cell>
        </row>
        <row r="2173">
          <cell r="C2173" t="str">
            <v>A-37</v>
          </cell>
          <cell r="D2173" t="str">
            <v>A-37-04</v>
          </cell>
          <cell r="E2173" t="str">
            <v>Symphony</v>
          </cell>
          <cell r="F2173" t="str">
            <v>-41</v>
          </cell>
          <cell r="G2173" t="str">
            <v>S-62/4</v>
          </cell>
          <cell r="H2173" t="str">
            <v>04</v>
          </cell>
          <cell r="J2173" t="str">
            <v>M3M</v>
          </cell>
        </row>
        <row r="2174">
          <cell r="B2174" t="str">
            <v>A</v>
          </cell>
          <cell r="C2174" t="str">
            <v>A-38</v>
          </cell>
          <cell r="D2174" t="str">
            <v>A-38-01</v>
          </cell>
          <cell r="E2174" t="str">
            <v>Symphony</v>
          </cell>
          <cell r="F2174" t="str">
            <v>-41</v>
          </cell>
          <cell r="G2174" t="str">
            <v>S-61/1</v>
          </cell>
          <cell r="H2174" t="str">
            <v>01</v>
          </cell>
          <cell r="I2174" t="str">
            <v>Retained</v>
          </cell>
          <cell r="J2174" t="str">
            <v>M3M</v>
          </cell>
          <cell r="K2174" t="str">
            <v>Frozen</v>
          </cell>
          <cell r="L2174" t="str">
            <v>Released</v>
          </cell>
          <cell r="M2174">
            <v>15.3</v>
          </cell>
          <cell r="N2174">
            <v>8.5</v>
          </cell>
          <cell r="O2174">
            <v>130.05000000000001</v>
          </cell>
        </row>
        <row r="2175">
          <cell r="C2175" t="str">
            <v>A-38</v>
          </cell>
          <cell r="D2175" t="str">
            <v>A-38-02</v>
          </cell>
          <cell r="E2175" t="str">
            <v>Symphony</v>
          </cell>
          <cell r="F2175" t="str">
            <v>-41</v>
          </cell>
          <cell r="G2175" t="str">
            <v>S-61/2</v>
          </cell>
          <cell r="H2175" t="str">
            <v>02</v>
          </cell>
          <cell r="J2175" t="str">
            <v>M3M</v>
          </cell>
        </row>
        <row r="2176">
          <cell r="C2176" t="str">
            <v>A-38</v>
          </cell>
          <cell r="D2176" t="str">
            <v>A-38-03</v>
          </cell>
          <cell r="E2176" t="str">
            <v>Symphony</v>
          </cell>
          <cell r="F2176" t="str">
            <v>-41</v>
          </cell>
          <cell r="G2176" t="str">
            <v>S-61/3</v>
          </cell>
          <cell r="H2176" t="str">
            <v>03</v>
          </cell>
          <cell r="J2176" t="str">
            <v>M3M</v>
          </cell>
        </row>
        <row r="2177">
          <cell r="C2177" t="str">
            <v>A-38</v>
          </cell>
          <cell r="D2177" t="str">
            <v>A-38-04</v>
          </cell>
          <cell r="E2177" t="str">
            <v>Symphony</v>
          </cell>
          <cell r="F2177" t="str">
            <v>-41</v>
          </cell>
          <cell r="G2177" t="str">
            <v>S-61/4</v>
          </cell>
          <cell r="H2177" t="str">
            <v>04</v>
          </cell>
          <cell r="J2177" t="str">
            <v>M3M</v>
          </cell>
        </row>
        <row r="2178">
          <cell r="B2178" t="str">
            <v>A</v>
          </cell>
          <cell r="C2178" t="str">
            <v>A-39</v>
          </cell>
          <cell r="D2178" t="str">
            <v>A-39-01</v>
          </cell>
          <cell r="E2178" t="str">
            <v>Symphony</v>
          </cell>
          <cell r="F2178" t="str">
            <v>-41</v>
          </cell>
          <cell r="G2178" t="str">
            <v>S-60/1</v>
          </cell>
          <cell r="H2178" t="str">
            <v>01</v>
          </cell>
          <cell r="I2178" t="str">
            <v>Retained</v>
          </cell>
          <cell r="J2178" t="str">
            <v>M3M</v>
          </cell>
          <cell r="K2178" t="str">
            <v>Frozen</v>
          </cell>
          <cell r="L2178" t="str">
            <v>Released</v>
          </cell>
          <cell r="M2178">
            <v>15.3</v>
          </cell>
          <cell r="N2178">
            <v>8.5</v>
          </cell>
          <cell r="O2178">
            <v>130.05000000000001</v>
          </cell>
        </row>
        <row r="2179">
          <cell r="C2179" t="str">
            <v>A-39</v>
          </cell>
          <cell r="D2179" t="str">
            <v>A-39-02</v>
          </cell>
          <cell r="E2179" t="str">
            <v>Symphony</v>
          </cell>
          <cell r="F2179" t="str">
            <v>-41</v>
          </cell>
          <cell r="G2179" t="str">
            <v>S-60/2</v>
          </cell>
          <cell r="H2179" t="str">
            <v>02</v>
          </cell>
          <cell r="J2179" t="str">
            <v>M3M</v>
          </cell>
        </row>
        <row r="2180">
          <cell r="C2180" t="str">
            <v>A-39</v>
          </cell>
          <cell r="D2180" t="str">
            <v>A-39-03</v>
          </cell>
          <cell r="E2180" t="str">
            <v>Symphony</v>
          </cell>
          <cell r="F2180" t="str">
            <v>-41</v>
          </cell>
          <cell r="G2180" t="str">
            <v>S-60/3</v>
          </cell>
          <cell r="H2180" t="str">
            <v>03</v>
          </cell>
          <cell r="J2180" t="str">
            <v>M3M</v>
          </cell>
        </row>
        <row r="2181">
          <cell r="C2181" t="str">
            <v>A-39</v>
          </cell>
          <cell r="D2181" t="str">
            <v>A-39-04</v>
          </cell>
          <cell r="E2181" t="str">
            <v>Symphony</v>
          </cell>
          <cell r="F2181" t="str">
            <v>-41</v>
          </cell>
          <cell r="G2181" t="str">
            <v>S-60/4</v>
          </cell>
          <cell r="H2181" t="str">
            <v>04</v>
          </cell>
          <cell r="J2181" t="str">
            <v>M3M</v>
          </cell>
        </row>
        <row r="2182">
          <cell r="B2182" t="str">
            <v>A</v>
          </cell>
          <cell r="C2182" t="str">
            <v>A-40</v>
          </cell>
          <cell r="D2182" t="str">
            <v>A-40-01</v>
          </cell>
          <cell r="E2182" t="str">
            <v>Symphony</v>
          </cell>
          <cell r="F2182" t="str">
            <v>-41</v>
          </cell>
          <cell r="G2182" t="str">
            <v>S-59/1</v>
          </cell>
          <cell r="H2182" t="str">
            <v>01</v>
          </cell>
          <cell r="I2182" t="str">
            <v>Retained</v>
          </cell>
          <cell r="J2182" t="str">
            <v>M3M</v>
          </cell>
          <cell r="K2182" t="str">
            <v>Frozen</v>
          </cell>
          <cell r="L2182" t="str">
            <v>Released</v>
          </cell>
          <cell r="M2182">
            <v>15.3</v>
          </cell>
          <cell r="N2182">
            <v>8.5</v>
          </cell>
          <cell r="O2182">
            <v>130.05000000000001</v>
          </cell>
        </row>
        <row r="2183">
          <cell r="C2183" t="str">
            <v>A-40</v>
          </cell>
          <cell r="D2183" t="str">
            <v>A-40-02</v>
          </cell>
          <cell r="E2183" t="str">
            <v>Symphony</v>
          </cell>
          <cell r="F2183" t="str">
            <v>-41</v>
          </cell>
          <cell r="G2183" t="str">
            <v>S-59/2</v>
          </cell>
          <cell r="H2183" t="str">
            <v>02</v>
          </cell>
          <cell r="J2183" t="str">
            <v>M3M</v>
          </cell>
        </row>
        <row r="2184">
          <cell r="C2184" t="str">
            <v>A-40</v>
          </cell>
          <cell r="D2184" t="str">
            <v>A-40-03</v>
          </cell>
          <cell r="E2184" t="str">
            <v>Symphony</v>
          </cell>
          <cell r="F2184" t="str">
            <v>-41</v>
          </cell>
          <cell r="G2184" t="str">
            <v>S-59/3</v>
          </cell>
          <cell r="H2184" t="str">
            <v>03</v>
          </cell>
          <cell r="J2184" t="str">
            <v>M3M</v>
          </cell>
        </row>
        <row r="2185">
          <cell r="C2185" t="str">
            <v>A-40</v>
          </cell>
          <cell r="D2185" t="str">
            <v>A-40-04</v>
          </cell>
          <cell r="E2185" t="str">
            <v>Symphony</v>
          </cell>
          <cell r="F2185" t="str">
            <v>-41</v>
          </cell>
          <cell r="G2185" t="str">
            <v>S-59/4</v>
          </cell>
          <cell r="H2185" t="str">
            <v>04</v>
          </cell>
          <cell r="J2185" t="str">
            <v>M3M</v>
          </cell>
        </row>
        <row r="2186">
          <cell r="B2186" t="str">
            <v>A</v>
          </cell>
          <cell r="C2186" t="str">
            <v>A-41</v>
          </cell>
          <cell r="D2186" t="str">
            <v>A-41-01</v>
          </cell>
          <cell r="E2186" t="str">
            <v>Symphony</v>
          </cell>
          <cell r="F2186" t="str">
            <v>-41</v>
          </cell>
          <cell r="G2186" t="str">
            <v>S-58/1</v>
          </cell>
          <cell r="H2186" t="str">
            <v>01</v>
          </cell>
          <cell r="I2186" t="str">
            <v>Retained</v>
          </cell>
          <cell r="J2186" t="str">
            <v>M3M</v>
          </cell>
          <cell r="K2186" t="str">
            <v>Frozen</v>
          </cell>
          <cell r="L2186" t="str">
            <v>Released</v>
          </cell>
          <cell r="M2186">
            <v>15.3</v>
          </cell>
          <cell r="N2186">
            <v>8.5</v>
          </cell>
          <cell r="O2186">
            <v>130.05000000000001</v>
          </cell>
        </row>
        <row r="2187">
          <cell r="C2187" t="str">
            <v>A-41</v>
          </cell>
          <cell r="D2187" t="str">
            <v>A-41-02</v>
          </cell>
          <cell r="E2187" t="str">
            <v>Symphony</v>
          </cell>
          <cell r="F2187" t="str">
            <v>-41</v>
          </cell>
          <cell r="G2187" t="str">
            <v>S-58/2</v>
          </cell>
          <cell r="H2187" t="str">
            <v>02</v>
          </cell>
          <cell r="J2187" t="str">
            <v>M3M</v>
          </cell>
        </row>
        <row r="2188">
          <cell r="C2188" t="str">
            <v>A-41</v>
          </cell>
          <cell r="D2188" t="str">
            <v>A-41-03</v>
          </cell>
          <cell r="E2188" t="str">
            <v>Symphony</v>
          </cell>
          <cell r="F2188" t="str">
            <v>-41</v>
          </cell>
          <cell r="G2188" t="str">
            <v>S-58/3</v>
          </cell>
          <cell r="H2188" t="str">
            <v>03</v>
          </cell>
          <cell r="J2188" t="str">
            <v>M3M</v>
          </cell>
        </row>
        <row r="2189">
          <cell r="C2189" t="str">
            <v>A-41</v>
          </cell>
          <cell r="D2189" t="str">
            <v>A-41-04</v>
          </cell>
          <cell r="E2189" t="str">
            <v>Symphony</v>
          </cell>
          <cell r="F2189" t="str">
            <v>-41</v>
          </cell>
          <cell r="G2189" t="str">
            <v>S-58/4</v>
          </cell>
          <cell r="H2189" t="str">
            <v>04</v>
          </cell>
          <cell r="J2189" t="str">
            <v>M3M</v>
          </cell>
        </row>
        <row r="2190">
          <cell r="B2190" t="str">
            <v>A</v>
          </cell>
          <cell r="C2190" t="str">
            <v>A-42</v>
          </cell>
          <cell r="D2190" t="str">
            <v>A-42-01</v>
          </cell>
          <cell r="E2190" t="str">
            <v>Symphony</v>
          </cell>
          <cell r="F2190" t="str">
            <v>-41</v>
          </cell>
          <cell r="G2190" t="str">
            <v>S-57/1</v>
          </cell>
          <cell r="H2190" t="str">
            <v>01</v>
          </cell>
          <cell r="I2190" t="str">
            <v>Retained</v>
          </cell>
          <cell r="J2190" t="str">
            <v>M3M</v>
          </cell>
          <cell r="K2190" t="str">
            <v>Frozen</v>
          </cell>
          <cell r="L2190" t="str">
            <v>Released</v>
          </cell>
          <cell r="M2190">
            <v>15.3</v>
          </cell>
          <cell r="N2190">
            <v>8.5</v>
          </cell>
          <cell r="O2190">
            <v>130.05000000000001</v>
          </cell>
        </row>
        <row r="2191">
          <cell r="C2191" t="str">
            <v>A-42</v>
          </cell>
          <cell r="D2191" t="str">
            <v>A-42-02</v>
          </cell>
          <cell r="E2191" t="str">
            <v>Symphony</v>
          </cell>
          <cell r="F2191" t="str">
            <v>-41</v>
          </cell>
          <cell r="G2191" t="str">
            <v>S-57/2</v>
          </cell>
          <cell r="H2191" t="str">
            <v>02</v>
          </cell>
          <cell r="J2191" t="str">
            <v>M3M</v>
          </cell>
        </row>
        <row r="2192">
          <cell r="C2192" t="str">
            <v>A-42</v>
          </cell>
          <cell r="D2192" t="str">
            <v>A-42-03</v>
          </cell>
          <cell r="E2192" t="str">
            <v>Symphony</v>
          </cell>
          <cell r="F2192" t="str">
            <v>-41</v>
          </cell>
          <cell r="G2192" t="str">
            <v>S-57/3</v>
          </cell>
          <cell r="H2192" t="str">
            <v>03</v>
          </cell>
          <cell r="J2192" t="str">
            <v>M3M</v>
          </cell>
        </row>
        <row r="2193">
          <cell r="C2193" t="str">
            <v>A-42</v>
          </cell>
          <cell r="D2193" t="str">
            <v>A-42-04</v>
          </cell>
          <cell r="E2193" t="str">
            <v>Symphony</v>
          </cell>
          <cell r="F2193" t="str">
            <v>-41</v>
          </cell>
          <cell r="G2193" t="str">
            <v>S-57/4</v>
          </cell>
          <cell r="H2193" t="str">
            <v>04</v>
          </cell>
          <cell r="J2193" t="str">
            <v>M3M</v>
          </cell>
        </row>
        <row r="2194">
          <cell r="B2194" t="str">
            <v>A</v>
          </cell>
          <cell r="C2194" t="str">
            <v>A-43</v>
          </cell>
          <cell r="D2194" t="str">
            <v>A-43-01</v>
          </cell>
          <cell r="E2194" t="str">
            <v>Symphony</v>
          </cell>
          <cell r="F2194" t="str">
            <v>-41</v>
          </cell>
          <cell r="G2194" t="str">
            <v>S-56/1</v>
          </cell>
          <cell r="H2194" t="str">
            <v>01</v>
          </cell>
          <cell r="I2194" t="str">
            <v>Retained</v>
          </cell>
          <cell r="J2194" t="str">
            <v>M3M</v>
          </cell>
          <cell r="K2194" t="str">
            <v>Frozen</v>
          </cell>
          <cell r="L2194" t="str">
            <v>Released</v>
          </cell>
          <cell r="M2194">
            <v>15.3</v>
          </cell>
          <cell r="N2194">
            <v>8.5</v>
          </cell>
          <cell r="O2194">
            <v>130.05000000000001</v>
          </cell>
        </row>
        <row r="2195">
          <cell r="C2195" t="str">
            <v>A-43</v>
          </cell>
          <cell r="D2195" t="str">
            <v>A-43-02</v>
          </cell>
          <cell r="E2195" t="str">
            <v>Symphony</v>
          </cell>
          <cell r="F2195" t="str">
            <v>-41</v>
          </cell>
          <cell r="G2195" t="str">
            <v>S-56/2</v>
          </cell>
          <cell r="H2195" t="str">
            <v>02</v>
          </cell>
          <cell r="J2195" t="str">
            <v>M3M</v>
          </cell>
        </row>
        <row r="2196">
          <cell r="C2196" t="str">
            <v>A-43</v>
          </cell>
          <cell r="D2196" t="str">
            <v>A-43-03</v>
          </cell>
          <cell r="E2196" t="str">
            <v>Symphony</v>
          </cell>
          <cell r="F2196" t="str">
            <v>-41</v>
          </cell>
          <cell r="G2196" t="str">
            <v>S-56/3</v>
          </cell>
          <cell r="H2196" t="str">
            <v>03</v>
          </cell>
          <cell r="J2196" t="str">
            <v>M3M</v>
          </cell>
        </row>
        <row r="2197">
          <cell r="C2197" t="str">
            <v>A-43</v>
          </cell>
          <cell r="D2197" t="str">
            <v>A-43-04</v>
          </cell>
          <cell r="E2197" t="str">
            <v>Symphony</v>
          </cell>
          <cell r="F2197" t="str">
            <v>-41</v>
          </cell>
          <cell r="G2197" t="str">
            <v>S-56/4</v>
          </cell>
          <cell r="H2197" t="str">
            <v>04</v>
          </cell>
          <cell r="J2197" t="str">
            <v>M3M</v>
          </cell>
        </row>
        <row r="2198">
          <cell r="B2198" t="str">
            <v>A</v>
          </cell>
          <cell r="C2198" t="str">
            <v>A-44</v>
          </cell>
          <cell r="D2198" t="str">
            <v>A-44-01</v>
          </cell>
          <cell r="E2198" t="str">
            <v>Symphony</v>
          </cell>
          <cell r="F2198" t="str">
            <v>-41</v>
          </cell>
          <cell r="G2198" t="str">
            <v>S-55/1</v>
          </cell>
          <cell r="H2198" t="str">
            <v>01</v>
          </cell>
          <cell r="I2198" t="str">
            <v>Retained</v>
          </cell>
          <cell r="J2198" t="str">
            <v>M3M</v>
          </cell>
          <cell r="K2198" t="str">
            <v>Frozen</v>
          </cell>
          <cell r="L2198" t="str">
            <v>Released</v>
          </cell>
          <cell r="M2198">
            <v>15.3</v>
          </cell>
          <cell r="N2198">
            <v>8.5</v>
          </cell>
          <cell r="O2198">
            <v>130.05000000000001</v>
          </cell>
        </row>
        <row r="2199">
          <cell r="C2199" t="str">
            <v>A-44</v>
          </cell>
          <cell r="D2199" t="str">
            <v>A-44-02</v>
          </cell>
          <cell r="E2199" t="str">
            <v>Symphony</v>
          </cell>
          <cell r="F2199" t="str">
            <v>-41</v>
          </cell>
          <cell r="G2199" t="str">
            <v>S-55/2</v>
          </cell>
          <cell r="H2199" t="str">
            <v>02</v>
          </cell>
          <cell r="J2199" t="str">
            <v>M3M</v>
          </cell>
        </row>
        <row r="2200">
          <cell r="C2200" t="str">
            <v>A-44</v>
          </cell>
          <cell r="D2200" t="str">
            <v>A-44-03</v>
          </cell>
          <cell r="E2200" t="str">
            <v>Symphony</v>
          </cell>
          <cell r="F2200" t="str">
            <v>-41</v>
          </cell>
          <cell r="G2200" t="str">
            <v>S-55/3</v>
          </cell>
          <cell r="H2200" t="str">
            <v>03</v>
          </cell>
          <cell r="J2200" t="str">
            <v>M3M</v>
          </cell>
        </row>
        <row r="2201">
          <cell r="C2201" t="str">
            <v>A-44</v>
          </cell>
          <cell r="D2201" t="str">
            <v>A-44-04</v>
          </cell>
          <cell r="E2201" t="str">
            <v>Symphony</v>
          </cell>
          <cell r="F2201" t="str">
            <v>-41</v>
          </cell>
          <cell r="G2201" t="str">
            <v>S-55/4</v>
          </cell>
          <cell r="H2201" t="str">
            <v>04</v>
          </cell>
          <cell r="J2201" t="str">
            <v>M3M</v>
          </cell>
        </row>
        <row r="2202">
          <cell r="B2202" t="str">
            <v>A</v>
          </cell>
          <cell r="C2202" t="str">
            <v>A-45</v>
          </cell>
          <cell r="D2202" t="str">
            <v>A-45-01</v>
          </cell>
          <cell r="E2202" t="str">
            <v>Symphony</v>
          </cell>
          <cell r="F2202" t="str">
            <v>-41</v>
          </cell>
          <cell r="G2202" t="str">
            <v>S-54/1</v>
          </cell>
          <cell r="H2202" t="str">
            <v>01</v>
          </cell>
          <cell r="I2202" t="str">
            <v>Retained</v>
          </cell>
          <cell r="J2202" t="str">
            <v>M3M</v>
          </cell>
          <cell r="K2202" t="str">
            <v>Frozen</v>
          </cell>
          <cell r="L2202" t="str">
            <v>Released</v>
          </cell>
          <cell r="M2202">
            <v>15.3</v>
          </cell>
          <cell r="N2202">
            <v>8.5</v>
          </cell>
          <cell r="O2202">
            <v>130.05000000000001</v>
          </cell>
        </row>
        <row r="2203">
          <cell r="C2203" t="str">
            <v>A-45</v>
          </cell>
          <cell r="D2203" t="str">
            <v>A-45-02</v>
          </cell>
          <cell r="E2203" t="str">
            <v>Symphony</v>
          </cell>
          <cell r="F2203" t="str">
            <v>-41</v>
          </cell>
          <cell r="G2203" t="str">
            <v>S-54/2</v>
          </cell>
          <cell r="H2203" t="str">
            <v>02</v>
          </cell>
          <cell r="J2203" t="str">
            <v>M3M</v>
          </cell>
        </row>
        <row r="2204">
          <cell r="C2204" t="str">
            <v>A-45</v>
          </cell>
          <cell r="D2204" t="str">
            <v>A-45-03</v>
          </cell>
          <cell r="E2204" t="str">
            <v>Symphony</v>
          </cell>
          <cell r="F2204" t="str">
            <v>-41</v>
          </cell>
          <cell r="G2204" t="str">
            <v>S-54/3</v>
          </cell>
          <cell r="H2204" t="str">
            <v>03</v>
          </cell>
          <cell r="J2204" t="str">
            <v>M3M</v>
          </cell>
        </row>
        <row r="2205">
          <cell r="C2205" t="str">
            <v>A-45</v>
          </cell>
          <cell r="D2205" t="str">
            <v>A-45-04</v>
          </cell>
          <cell r="E2205" t="str">
            <v>Symphony</v>
          </cell>
          <cell r="F2205" t="str">
            <v>-41</v>
          </cell>
          <cell r="G2205" t="str">
            <v>S-54/4</v>
          </cell>
          <cell r="H2205" t="str">
            <v>04</v>
          </cell>
          <cell r="J2205" t="str">
            <v>M3M</v>
          </cell>
        </row>
        <row r="2206">
          <cell r="B2206" t="str">
            <v>A</v>
          </cell>
          <cell r="C2206" t="str">
            <v>A-46</v>
          </cell>
          <cell r="D2206" t="str">
            <v>A-46-01</v>
          </cell>
          <cell r="E2206" t="str">
            <v>Symphony</v>
          </cell>
          <cell r="F2206" t="str">
            <v>-41</v>
          </cell>
          <cell r="G2206" t="str">
            <v>S-79/1</v>
          </cell>
          <cell r="H2206" t="str">
            <v>01</v>
          </cell>
          <cell r="I2206" t="str">
            <v>Retained</v>
          </cell>
          <cell r="J2206" t="str">
            <v>M3M</v>
          </cell>
          <cell r="K2206" t="str">
            <v>Frozen</v>
          </cell>
          <cell r="L2206" t="str">
            <v>Released</v>
          </cell>
          <cell r="M2206">
            <v>15.3</v>
          </cell>
          <cell r="N2206">
            <v>8.5</v>
          </cell>
          <cell r="O2206">
            <v>130.05000000000001</v>
          </cell>
        </row>
        <row r="2207">
          <cell r="C2207" t="str">
            <v>A-46</v>
          </cell>
          <cell r="D2207" t="str">
            <v>A-46-02</v>
          </cell>
          <cell r="E2207" t="str">
            <v>Symphony</v>
          </cell>
          <cell r="F2207" t="str">
            <v>-41</v>
          </cell>
          <cell r="G2207" t="str">
            <v>S-79/2</v>
          </cell>
          <cell r="H2207" t="str">
            <v>02</v>
          </cell>
          <cell r="J2207" t="str">
            <v>M3M</v>
          </cell>
        </row>
        <row r="2208">
          <cell r="C2208" t="str">
            <v>A-46</v>
          </cell>
          <cell r="D2208" t="str">
            <v>A-46-03</v>
          </cell>
          <cell r="E2208" t="str">
            <v>Symphony</v>
          </cell>
          <cell r="F2208" t="str">
            <v>-41</v>
          </cell>
          <cell r="G2208" t="str">
            <v>S-79/3</v>
          </cell>
          <cell r="H2208" t="str">
            <v>03</v>
          </cell>
          <cell r="J2208" t="str">
            <v>M3M</v>
          </cell>
        </row>
        <row r="2209">
          <cell r="C2209" t="str">
            <v>A-46</v>
          </cell>
          <cell r="D2209" t="str">
            <v>A-46-04</v>
          </cell>
          <cell r="E2209" t="str">
            <v>Symphony</v>
          </cell>
          <cell r="F2209" t="str">
            <v>-41</v>
          </cell>
          <cell r="G2209" t="str">
            <v>S-79/4</v>
          </cell>
          <cell r="H2209" t="str">
            <v>04</v>
          </cell>
          <cell r="J2209" t="str">
            <v>M3M</v>
          </cell>
        </row>
        <row r="2210">
          <cell r="B2210" t="str">
            <v>A</v>
          </cell>
          <cell r="C2210" t="str">
            <v>A-47</v>
          </cell>
          <cell r="D2210" t="str">
            <v>A-47-01</v>
          </cell>
          <cell r="E2210" t="str">
            <v>Symphony</v>
          </cell>
          <cell r="F2210" t="str">
            <v>-41</v>
          </cell>
          <cell r="G2210" t="str">
            <v>S-78/1</v>
          </cell>
          <cell r="H2210" t="str">
            <v>01</v>
          </cell>
          <cell r="I2210" t="str">
            <v>Retained</v>
          </cell>
          <cell r="J2210" t="str">
            <v>M3M</v>
          </cell>
          <cell r="K2210" t="str">
            <v>Frozen</v>
          </cell>
          <cell r="L2210" t="str">
            <v>Released</v>
          </cell>
          <cell r="M2210">
            <v>15.3</v>
          </cell>
          <cell r="N2210">
            <v>8.5</v>
          </cell>
          <cell r="O2210">
            <v>130.05000000000001</v>
          </cell>
        </row>
        <row r="2211">
          <cell r="C2211" t="str">
            <v>A-47</v>
          </cell>
          <cell r="D2211" t="str">
            <v>A-47-02</v>
          </cell>
          <cell r="E2211" t="str">
            <v>Symphony</v>
          </cell>
          <cell r="F2211" t="str">
            <v>-41</v>
          </cell>
          <cell r="G2211" t="str">
            <v>S-78/2</v>
          </cell>
          <cell r="H2211" t="str">
            <v>02</v>
          </cell>
          <cell r="J2211" t="str">
            <v>M3M</v>
          </cell>
        </row>
        <row r="2212">
          <cell r="C2212" t="str">
            <v>A-47</v>
          </cell>
          <cell r="D2212" t="str">
            <v>A-47-03</v>
          </cell>
          <cell r="E2212" t="str">
            <v>Symphony</v>
          </cell>
          <cell r="F2212" t="str">
            <v>-41</v>
          </cell>
          <cell r="G2212" t="str">
            <v>S-78/3</v>
          </cell>
          <cell r="H2212" t="str">
            <v>03</v>
          </cell>
          <cell r="J2212" t="str">
            <v>M3M</v>
          </cell>
        </row>
        <row r="2213">
          <cell r="C2213" t="str">
            <v>A-47</v>
          </cell>
          <cell r="D2213" t="str">
            <v>A-47-04</v>
          </cell>
          <cell r="E2213" t="str">
            <v>Symphony</v>
          </cell>
          <cell r="F2213" t="str">
            <v>-41</v>
          </cell>
          <cell r="G2213" t="str">
            <v>S-78/4</v>
          </cell>
          <cell r="H2213" t="str">
            <v>04</v>
          </cell>
          <cell r="J2213" t="str">
            <v>M3M</v>
          </cell>
        </row>
        <row r="2214">
          <cell r="B2214" t="str">
            <v>A</v>
          </cell>
          <cell r="C2214" t="str">
            <v>A-48</v>
          </cell>
          <cell r="D2214" t="str">
            <v>A-48-01</v>
          </cell>
          <cell r="E2214" t="str">
            <v>Symphony</v>
          </cell>
          <cell r="F2214" t="str">
            <v>-41</v>
          </cell>
          <cell r="G2214" t="str">
            <v>S-77/1</v>
          </cell>
          <cell r="H2214" t="str">
            <v>01</v>
          </cell>
          <cell r="I2214" t="str">
            <v>Retained</v>
          </cell>
          <cell r="J2214" t="str">
            <v>M3M</v>
          </cell>
          <cell r="K2214" t="str">
            <v>Frozen</v>
          </cell>
          <cell r="L2214" t="str">
            <v>Released</v>
          </cell>
          <cell r="M2214">
            <v>15.3</v>
          </cell>
          <cell r="N2214">
            <v>8.5</v>
          </cell>
          <cell r="O2214">
            <v>130.05000000000001</v>
          </cell>
        </row>
        <row r="2215">
          <cell r="C2215" t="str">
            <v>A-48</v>
          </cell>
          <cell r="D2215" t="str">
            <v>A-48-02</v>
          </cell>
          <cell r="E2215" t="str">
            <v>Symphony</v>
          </cell>
          <cell r="F2215" t="str">
            <v>-41</v>
          </cell>
          <cell r="G2215" t="str">
            <v>S-77/2</v>
          </cell>
          <cell r="H2215" t="str">
            <v>02</v>
          </cell>
          <cell r="J2215" t="str">
            <v>M3M</v>
          </cell>
        </row>
        <row r="2216">
          <cell r="C2216" t="str">
            <v>A-48</v>
          </cell>
          <cell r="D2216" t="str">
            <v>A-48-03</v>
          </cell>
          <cell r="E2216" t="str">
            <v>Symphony</v>
          </cell>
          <cell r="F2216" t="str">
            <v>-41</v>
          </cell>
          <cell r="G2216" t="str">
            <v>S-77/3</v>
          </cell>
          <cell r="H2216" t="str">
            <v>03</v>
          </cell>
          <cell r="J2216" t="str">
            <v>M3M</v>
          </cell>
        </row>
        <row r="2217">
          <cell r="C2217" t="str">
            <v>A-48</v>
          </cell>
          <cell r="D2217" t="str">
            <v>A-48-04</v>
          </cell>
          <cell r="E2217" t="str">
            <v>Symphony</v>
          </cell>
          <cell r="F2217" t="str">
            <v>-41</v>
          </cell>
          <cell r="G2217" t="str">
            <v>S-77/4</v>
          </cell>
          <cell r="H2217" t="str">
            <v>04</v>
          </cell>
          <cell r="J2217" t="str">
            <v>M3M</v>
          </cell>
        </row>
        <row r="2218">
          <cell r="B2218" t="str">
            <v>A</v>
          </cell>
          <cell r="C2218" t="str">
            <v>A-49</v>
          </cell>
          <cell r="D2218" t="str">
            <v>A-49-01</v>
          </cell>
          <cell r="E2218" t="str">
            <v>Symphony</v>
          </cell>
          <cell r="F2218" t="str">
            <v>-41</v>
          </cell>
          <cell r="G2218" t="str">
            <v>S-76/1</v>
          </cell>
          <cell r="H2218" t="str">
            <v>01</v>
          </cell>
          <cell r="I2218" t="str">
            <v>Retained</v>
          </cell>
          <cell r="J2218" t="str">
            <v>M3M</v>
          </cell>
          <cell r="K2218" t="str">
            <v>Frozen</v>
          </cell>
          <cell r="L2218" t="str">
            <v>Released</v>
          </cell>
          <cell r="M2218">
            <v>15.3</v>
          </cell>
          <cell r="N2218">
            <v>8.5</v>
          </cell>
          <cell r="O2218">
            <v>130.05000000000001</v>
          </cell>
        </row>
        <row r="2219">
          <cell r="C2219" t="str">
            <v>A-49</v>
          </cell>
          <cell r="D2219" t="str">
            <v>A-49-02</v>
          </cell>
          <cell r="E2219" t="str">
            <v>Symphony</v>
          </cell>
          <cell r="F2219" t="str">
            <v>-41</v>
          </cell>
          <cell r="G2219" t="str">
            <v>S-76/2</v>
          </cell>
          <cell r="H2219" t="str">
            <v>02</v>
          </cell>
          <cell r="J2219" t="str">
            <v>M3M</v>
          </cell>
        </row>
        <row r="2220">
          <cell r="C2220" t="str">
            <v>A-49</v>
          </cell>
          <cell r="D2220" t="str">
            <v>A-49-03</v>
          </cell>
          <cell r="E2220" t="str">
            <v>Symphony</v>
          </cell>
          <cell r="F2220" t="str">
            <v>-41</v>
          </cell>
          <cell r="G2220" t="str">
            <v>S-76/3</v>
          </cell>
          <cell r="H2220" t="str">
            <v>03</v>
          </cell>
          <cell r="J2220" t="str">
            <v>M3M</v>
          </cell>
        </row>
        <row r="2221">
          <cell r="C2221" t="str">
            <v>A-49</v>
          </cell>
          <cell r="D2221" t="str">
            <v>A-49-04</v>
          </cell>
          <cell r="E2221" t="str">
            <v>Symphony</v>
          </cell>
          <cell r="F2221" t="str">
            <v>-41</v>
          </cell>
          <cell r="G2221" t="str">
            <v>S-76/4</v>
          </cell>
          <cell r="H2221" t="str">
            <v>04</v>
          </cell>
          <cell r="J2221" t="str">
            <v>M3M</v>
          </cell>
        </row>
        <row r="2222">
          <cell r="B2222" t="str">
            <v>A</v>
          </cell>
          <cell r="C2222" t="str">
            <v>A-50</v>
          </cell>
          <cell r="D2222" t="str">
            <v>A-50-01</v>
          </cell>
          <cell r="E2222" t="str">
            <v>Symphony</v>
          </cell>
          <cell r="F2222" t="str">
            <v>-41</v>
          </cell>
          <cell r="G2222" t="str">
            <v>S-75/1</v>
          </cell>
          <cell r="H2222" t="str">
            <v>01</v>
          </cell>
          <cell r="I2222" t="str">
            <v>Retained</v>
          </cell>
          <cell r="J2222" t="str">
            <v>M3M</v>
          </cell>
          <cell r="K2222" t="str">
            <v>Frozen</v>
          </cell>
          <cell r="L2222" t="str">
            <v>Released</v>
          </cell>
          <cell r="M2222">
            <v>15.3</v>
          </cell>
          <cell r="N2222">
            <v>8.5</v>
          </cell>
          <cell r="O2222">
            <v>130.05000000000001</v>
          </cell>
        </row>
        <row r="2223">
          <cell r="C2223" t="str">
            <v>A-50</v>
          </cell>
          <cell r="D2223" t="str">
            <v>A-50-02</v>
          </cell>
          <cell r="E2223" t="str">
            <v>Symphony</v>
          </cell>
          <cell r="F2223" t="str">
            <v>-41</v>
          </cell>
          <cell r="G2223" t="str">
            <v>S-75/2</v>
          </cell>
          <cell r="H2223" t="str">
            <v>02</v>
          </cell>
          <cell r="J2223" t="str">
            <v>M3M</v>
          </cell>
        </row>
        <row r="2224">
          <cell r="C2224" t="str">
            <v>A-50</v>
          </cell>
          <cell r="D2224" t="str">
            <v>A-50-03</v>
          </cell>
          <cell r="E2224" t="str">
            <v>Symphony</v>
          </cell>
          <cell r="F2224" t="str">
            <v>-41</v>
          </cell>
          <cell r="G2224" t="str">
            <v>S-75/3</v>
          </cell>
          <cell r="H2224" t="str">
            <v>03</v>
          </cell>
          <cell r="J2224" t="str">
            <v>M3M</v>
          </cell>
        </row>
        <row r="2225">
          <cell r="C2225" t="str">
            <v>A-50</v>
          </cell>
          <cell r="D2225" t="str">
            <v>A-50-04</v>
          </cell>
          <cell r="E2225" t="str">
            <v>Symphony</v>
          </cell>
          <cell r="F2225" t="str">
            <v>-41</v>
          </cell>
          <cell r="G2225" t="str">
            <v>S-75/4</v>
          </cell>
          <cell r="H2225" t="str">
            <v>04</v>
          </cell>
          <cell r="J2225" t="str">
            <v>M3M</v>
          </cell>
        </row>
        <row r="2226">
          <cell r="B2226" t="str">
            <v>A</v>
          </cell>
          <cell r="C2226" t="str">
            <v>A-51</v>
          </cell>
          <cell r="D2226" t="str">
            <v>A-51-01</v>
          </cell>
          <cell r="E2226" t="str">
            <v>Symphony</v>
          </cell>
          <cell r="F2226" t="str">
            <v>-41</v>
          </cell>
          <cell r="G2226" t="str">
            <v>S-74/1</v>
          </cell>
          <cell r="H2226" t="str">
            <v>01</v>
          </cell>
          <cell r="I2226" t="str">
            <v>Retained</v>
          </cell>
          <cell r="J2226" t="str">
            <v>M3M</v>
          </cell>
          <cell r="K2226" t="str">
            <v>Frozen</v>
          </cell>
          <cell r="L2226" t="str">
            <v>Released</v>
          </cell>
          <cell r="M2226">
            <v>15.3</v>
          </cell>
          <cell r="N2226">
            <v>8.5</v>
          </cell>
          <cell r="O2226">
            <v>130.05000000000001</v>
          </cell>
        </row>
        <row r="2227">
          <cell r="C2227" t="str">
            <v>A-51</v>
          </cell>
          <cell r="D2227" t="str">
            <v>A-51-02</v>
          </cell>
          <cell r="E2227" t="str">
            <v>Symphony</v>
          </cell>
          <cell r="F2227" t="str">
            <v>-41</v>
          </cell>
          <cell r="G2227" t="str">
            <v>S-74/2</v>
          </cell>
          <cell r="H2227" t="str">
            <v>02</v>
          </cell>
          <cell r="J2227" t="str">
            <v>M3M</v>
          </cell>
        </row>
        <row r="2228">
          <cell r="C2228" t="str">
            <v>A-51</v>
          </cell>
          <cell r="D2228" t="str">
            <v>A-51-03</v>
          </cell>
          <cell r="E2228" t="str">
            <v>Symphony</v>
          </cell>
          <cell r="F2228" t="str">
            <v>-41</v>
          </cell>
          <cell r="G2228" t="str">
            <v>S-74/3</v>
          </cell>
          <cell r="H2228" t="str">
            <v>03</v>
          </cell>
          <cell r="J2228" t="str">
            <v>M3M</v>
          </cell>
        </row>
        <row r="2229">
          <cell r="C2229" t="str">
            <v>A-51</v>
          </cell>
          <cell r="D2229" t="str">
            <v>A-51-04</v>
          </cell>
          <cell r="E2229" t="str">
            <v>Symphony</v>
          </cell>
          <cell r="F2229" t="str">
            <v>-41</v>
          </cell>
          <cell r="G2229" t="str">
            <v>S-74/4</v>
          </cell>
          <cell r="H2229" t="str">
            <v>04</v>
          </cell>
          <cell r="J2229" t="str">
            <v>M3M</v>
          </cell>
        </row>
        <row r="2230">
          <cell r="B2230" t="str">
            <v>A</v>
          </cell>
          <cell r="C2230" t="str">
            <v>A-52</v>
          </cell>
          <cell r="D2230" t="str">
            <v>A-52-01</v>
          </cell>
          <cell r="E2230" t="str">
            <v>Symphony</v>
          </cell>
          <cell r="F2230" t="str">
            <v>-41</v>
          </cell>
          <cell r="G2230" t="str">
            <v>S-73/1</v>
          </cell>
          <cell r="H2230" t="str">
            <v>01</v>
          </cell>
          <cell r="I2230" t="str">
            <v>Retained</v>
          </cell>
          <cell r="J2230" t="str">
            <v>M3M</v>
          </cell>
          <cell r="K2230" t="str">
            <v>Frozen</v>
          </cell>
          <cell r="L2230" t="str">
            <v>Released</v>
          </cell>
          <cell r="M2230">
            <v>15.3</v>
          </cell>
          <cell r="N2230">
            <v>8.5</v>
          </cell>
          <cell r="O2230">
            <v>130.05000000000001</v>
          </cell>
        </row>
        <row r="2231">
          <cell r="C2231" t="str">
            <v>A-52</v>
          </cell>
          <cell r="D2231" t="str">
            <v>A-52-02</v>
          </cell>
          <cell r="E2231" t="str">
            <v>Symphony</v>
          </cell>
          <cell r="F2231" t="str">
            <v>-41</v>
          </cell>
          <cell r="G2231" t="str">
            <v>S-73/2</v>
          </cell>
          <cell r="H2231" t="str">
            <v>02</v>
          </cell>
          <cell r="J2231" t="str">
            <v>M3M</v>
          </cell>
        </row>
        <row r="2232">
          <cell r="C2232" t="str">
            <v>A-52</v>
          </cell>
          <cell r="D2232" t="str">
            <v>A-52-03</v>
          </cell>
          <cell r="E2232" t="str">
            <v>Symphony</v>
          </cell>
          <cell r="F2232" t="str">
            <v>-41</v>
          </cell>
          <cell r="G2232" t="str">
            <v>S-73/3</v>
          </cell>
          <cell r="H2232" t="str">
            <v>03</v>
          </cell>
          <cell r="J2232" t="str">
            <v>M3M</v>
          </cell>
        </row>
        <row r="2233">
          <cell r="C2233" t="str">
            <v>A-52</v>
          </cell>
          <cell r="D2233" t="str">
            <v>A-52-04</v>
          </cell>
          <cell r="E2233" t="str">
            <v>Symphony</v>
          </cell>
          <cell r="F2233" t="str">
            <v>-41</v>
          </cell>
          <cell r="G2233" t="str">
            <v>S-73/4</v>
          </cell>
          <cell r="H2233" t="str">
            <v>04</v>
          </cell>
          <cell r="J2233" t="str">
            <v>M3M</v>
          </cell>
        </row>
        <row r="2234">
          <cell r="B2234" t="str">
            <v>A</v>
          </cell>
          <cell r="C2234" t="str">
            <v>A-53</v>
          </cell>
          <cell r="D2234" t="str">
            <v>A-53-01</v>
          </cell>
          <cell r="E2234" t="str">
            <v>Symphony</v>
          </cell>
          <cell r="F2234" t="str">
            <v>-41</v>
          </cell>
          <cell r="G2234" t="str">
            <v>S-72/1</v>
          </cell>
          <cell r="H2234" t="str">
            <v>01</v>
          </cell>
          <cell r="I2234" t="str">
            <v>Retained</v>
          </cell>
          <cell r="J2234" t="str">
            <v>M3M</v>
          </cell>
          <cell r="K2234" t="str">
            <v>Frozen</v>
          </cell>
          <cell r="L2234" t="str">
            <v>Released</v>
          </cell>
          <cell r="M2234">
            <v>15.3</v>
          </cell>
          <cell r="N2234">
            <v>8.5</v>
          </cell>
          <cell r="O2234">
            <v>130.05000000000001</v>
          </cell>
        </row>
        <row r="2235">
          <cell r="C2235" t="str">
            <v>A-53</v>
          </cell>
          <cell r="D2235" t="str">
            <v>A-53-02</v>
          </cell>
          <cell r="E2235" t="str">
            <v>Symphony</v>
          </cell>
          <cell r="F2235" t="str">
            <v>-41</v>
          </cell>
          <cell r="G2235" t="str">
            <v>S-72/2</v>
          </cell>
          <cell r="H2235" t="str">
            <v>02</v>
          </cell>
          <cell r="J2235" t="str">
            <v>M3M</v>
          </cell>
        </row>
        <row r="2236">
          <cell r="C2236" t="str">
            <v>A-53</v>
          </cell>
          <cell r="D2236" t="str">
            <v>A-53-03</v>
          </cell>
          <cell r="E2236" t="str">
            <v>Symphony</v>
          </cell>
          <cell r="F2236" t="str">
            <v>-41</v>
          </cell>
          <cell r="G2236" t="str">
            <v>S-72/3</v>
          </cell>
          <cell r="H2236" t="str">
            <v>03</v>
          </cell>
          <cell r="J2236" t="str">
            <v>M3M</v>
          </cell>
        </row>
        <row r="2237">
          <cell r="C2237" t="str">
            <v>A-53</v>
          </cell>
          <cell r="D2237" t="str">
            <v>A-53-04</v>
          </cell>
          <cell r="E2237" t="str">
            <v>Symphony</v>
          </cell>
          <cell r="F2237" t="str">
            <v>-41</v>
          </cell>
          <cell r="G2237" t="str">
            <v>S-72/4</v>
          </cell>
          <cell r="H2237" t="str">
            <v>04</v>
          </cell>
          <cell r="J2237" t="str">
            <v>M3M</v>
          </cell>
        </row>
        <row r="2238">
          <cell r="B2238" t="str">
            <v>A</v>
          </cell>
          <cell r="C2238" t="str">
            <v>A-54</v>
          </cell>
          <cell r="D2238" t="str">
            <v>A-54-01</v>
          </cell>
          <cell r="E2238" t="str">
            <v>Symphony</v>
          </cell>
          <cell r="F2238" t="str">
            <v>-41</v>
          </cell>
          <cell r="G2238" t="str">
            <v>S-71/1</v>
          </cell>
          <cell r="H2238" t="str">
            <v>01</v>
          </cell>
          <cell r="I2238" t="str">
            <v>Retained</v>
          </cell>
          <cell r="J2238" t="str">
            <v>M3M</v>
          </cell>
          <cell r="K2238" t="str">
            <v>Frozen</v>
          </cell>
          <cell r="L2238" t="str">
            <v>Released</v>
          </cell>
          <cell r="M2238">
            <v>15.3</v>
          </cell>
          <cell r="N2238">
            <v>8.5</v>
          </cell>
          <cell r="O2238">
            <v>130.05000000000001</v>
          </cell>
        </row>
        <row r="2239">
          <cell r="C2239" t="str">
            <v>A-54</v>
          </cell>
          <cell r="D2239" t="str">
            <v>A-54-02</v>
          </cell>
          <cell r="E2239" t="str">
            <v>Symphony</v>
          </cell>
          <cell r="F2239" t="str">
            <v>-41</v>
          </cell>
          <cell r="G2239" t="str">
            <v>S-71/2</v>
          </cell>
          <cell r="H2239" t="str">
            <v>02</v>
          </cell>
          <cell r="J2239" t="str">
            <v>M3M</v>
          </cell>
        </row>
        <row r="2240">
          <cell r="C2240" t="str">
            <v>A-54</v>
          </cell>
          <cell r="D2240" t="str">
            <v>A-54-03</v>
          </cell>
          <cell r="E2240" t="str">
            <v>Symphony</v>
          </cell>
          <cell r="F2240" t="str">
            <v>-41</v>
          </cell>
          <cell r="G2240" t="str">
            <v>S-71/3</v>
          </cell>
          <cell r="H2240" t="str">
            <v>03</v>
          </cell>
          <cell r="J2240" t="str">
            <v>M3M</v>
          </cell>
        </row>
        <row r="2241">
          <cell r="C2241" t="str">
            <v>A-54</v>
          </cell>
          <cell r="D2241" t="str">
            <v>A-54-04</v>
          </cell>
          <cell r="E2241" t="str">
            <v>Symphony</v>
          </cell>
          <cell r="F2241" t="str">
            <v>-41</v>
          </cell>
          <cell r="G2241" t="str">
            <v>S-71/4</v>
          </cell>
          <cell r="H2241" t="str">
            <v>04</v>
          </cell>
          <cell r="J2241" t="str">
            <v>M3M</v>
          </cell>
        </row>
        <row r="2242">
          <cell r="B2242" t="str">
            <v>A</v>
          </cell>
          <cell r="C2242" t="str">
            <v>A-55</v>
          </cell>
          <cell r="D2242" t="str">
            <v>A-55-01</v>
          </cell>
          <cell r="E2242" t="str">
            <v>Symphony</v>
          </cell>
          <cell r="F2242" t="str">
            <v>-41</v>
          </cell>
          <cell r="G2242" t="str">
            <v>S-70/1</v>
          </cell>
          <cell r="H2242" t="str">
            <v>01</v>
          </cell>
          <cell r="I2242" t="str">
            <v>Retained</v>
          </cell>
          <cell r="J2242" t="str">
            <v>M3M</v>
          </cell>
          <cell r="K2242" t="str">
            <v>Frozen</v>
          </cell>
          <cell r="L2242" t="str">
            <v>Released</v>
          </cell>
          <cell r="M2242">
            <v>15.3</v>
          </cell>
          <cell r="N2242">
            <v>8.5</v>
          </cell>
          <cell r="O2242">
            <v>130.05000000000001</v>
          </cell>
        </row>
        <row r="2243">
          <cell r="C2243" t="str">
            <v>A-55</v>
          </cell>
          <cell r="D2243" t="str">
            <v>A-55-02</v>
          </cell>
          <cell r="E2243" t="str">
            <v>Symphony</v>
          </cell>
          <cell r="F2243" t="str">
            <v>-41</v>
          </cell>
          <cell r="G2243" t="str">
            <v>S-70/2</v>
          </cell>
          <cell r="H2243" t="str">
            <v>02</v>
          </cell>
          <cell r="J2243" t="str">
            <v>M3M</v>
          </cell>
        </row>
        <row r="2244">
          <cell r="C2244" t="str">
            <v>A-55</v>
          </cell>
          <cell r="D2244" t="str">
            <v>A-55-03</v>
          </cell>
          <cell r="E2244" t="str">
            <v>Symphony</v>
          </cell>
          <cell r="F2244" t="str">
            <v>-41</v>
          </cell>
          <cell r="G2244" t="str">
            <v>S-70/3</v>
          </cell>
          <cell r="H2244" t="str">
            <v>03</v>
          </cell>
          <cell r="J2244" t="str">
            <v>M3M</v>
          </cell>
        </row>
        <row r="2245">
          <cell r="C2245" t="str">
            <v>A-55</v>
          </cell>
          <cell r="D2245" t="str">
            <v>A-55-04</v>
          </cell>
          <cell r="E2245" t="str">
            <v>Symphony</v>
          </cell>
          <cell r="F2245" t="str">
            <v>-41</v>
          </cell>
          <cell r="G2245" t="str">
            <v>S-70/4</v>
          </cell>
          <cell r="H2245" t="str">
            <v>04</v>
          </cell>
          <cell r="J2245" t="str">
            <v>M3M</v>
          </cell>
        </row>
        <row r="2246">
          <cell r="B2246" t="str">
            <v>A</v>
          </cell>
          <cell r="C2246" t="str">
            <v>A-56</v>
          </cell>
          <cell r="D2246" t="str">
            <v>A-56-01</v>
          </cell>
          <cell r="E2246" t="str">
            <v>Symphony</v>
          </cell>
          <cell r="F2246" t="str">
            <v>-41</v>
          </cell>
          <cell r="G2246" t="str">
            <v>S-97/1</v>
          </cell>
          <cell r="H2246" t="str">
            <v>01</v>
          </cell>
          <cell r="I2246" t="str">
            <v>Retained</v>
          </cell>
          <cell r="J2246" t="str">
            <v>M3M</v>
          </cell>
          <cell r="K2246" t="str">
            <v>Frozen</v>
          </cell>
          <cell r="L2246" t="str">
            <v>Released</v>
          </cell>
          <cell r="M2246">
            <v>15.3</v>
          </cell>
          <cell r="N2246">
            <v>8.5</v>
          </cell>
          <cell r="O2246">
            <v>130.05000000000001</v>
          </cell>
        </row>
        <row r="2247">
          <cell r="C2247" t="str">
            <v>A-56</v>
          </cell>
          <cell r="D2247" t="str">
            <v>A-56-02</v>
          </cell>
          <cell r="E2247" t="str">
            <v>Symphony</v>
          </cell>
          <cell r="F2247" t="str">
            <v>-41</v>
          </cell>
          <cell r="G2247" t="str">
            <v>S-97/2</v>
          </cell>
          <cell r="H2247" t="str">
            <v>02</v>
          </cell>
          <cell r="J2247" t="str">
            <v>M3M</v>
          </cell>
        </row>
        <row r="2248">
          <cell r="C2248" t="str">
            <v>A-56</v>
          </cell>
          <cell r="D2248" t="str">
            <v>A-56-03</v>
          </cell>
          <cell r="E2248" t="str">
            <v>Symphony</v>
          </cell>
          <cell r="F2248" t="str">
            <v>-41</v>
          </cell>
          <cell r="G2248" t="str">
            <v>S-97/3</v>
          </cell>
          <cell r="H2248" t="str">
            <v>03</v>
          </cell>
          <cell r="J2248" t="str">
            <v>M3M</v>
          </cell>
        </row>
        <row r="2249">
          <cell r="C2249" t="str">
            <v>A-56</v>
          </cell>
          <cell r="D2249" t="str">
            <v>A-56-04</v>
          </cell>
          <cell r="E2249" t="str">
            <v>Symphony</v>
          </cell>
          <cell r="F2249" t="str">
            <v>-41</v>
          </cell>
          <cell r="G2249" t="str">
            <v>S-97/4</v>
          </cell>
          <cell r="H2249" t="str">
            <v>04</v>
          </cell>
          <cell r="J2249" t="str">
            <v>M3M</v>
          </cell>
        </row>
        <row r="2250">
          <cell r="B2250" t="str">
            <v>A</v>
          </cell>
          <cell r="C2250" t="str">
            <v>A-57</v>
          </cell>
          <cell r="D2250" t="str">
            <v>A-57-01</v>
          </cell>
          <cell r="E2250" t="str">
            <v>Symphony</v>
          </cell>
          <cell r="F2250" t="str">
            <v>-41</v>
          </cell>
          <cell r="G2250" t="str">
            <v>S-96/1</v>
          </cell>
          <cell r="H2250" t="str">
            <v>01</v>
          </cell>
          <cell r="I2250" t="str">
            <v>Retained</v>
          </cell>
          <cell r="J2250" t="str">
            <v>M3M</v>
          </cell>
          <cell r="K2250" t="str">
            <v>Frozen</v>
          </cell>
          <cell r="L2250" t="str">
            <v>Released</v>
          </cell>
          <cell r="M2250">
            <v>15.3</v>
          </cell>
          <cell r="N2250">
            <v>8.5</v>
          </cell>
          <cell r="O2250">
            <v>130.05000000000001</v>
          </cell>
        </row>
        <row r="2251">
          <cell r="C2251" t="str">
            <v>A-57</v>
          </cell>
          <cell r="D2251" t="str">
            <v>A-57-02</v>
          </cell>
          <cell r="E2251" t="str">
            <v>Symphony</v>
          </cell>
          <cell r="F2251" t="str">
            <v>-41</v>
          </cell>
          <cell r="G2251" t="str">
            <v>S-96/2</v>
          </cell>
          <cell r="H2251" t="str">
            <v>02</v>
          </cell>
          <cell r="J2251" t="str">
            <v>M3M</v>
          </cell>
        </row>
        <row r="2252">
          <cell r="C2252" t="str">
            <v>A-57</v>
          </cell>
          <cell r="D2252" t="str">
            <v>A-57-03</v>
          </cell>
          <cell r="E2252" t="str">
            <v>Symphony</v>
          </cell>
          <cell r="F2252" t="str">
            <v>-41</v>
          </cell>
          <cell r="G2252" t="str">
            <v>S-96/3</v>
          </cell>
          <cell r="H2252" t="str">
            <v>03</v>
          </cell>
          <cell r="J2252" t="str">
            <v>M3M</v>
          </cell>
        </row>
        <row r="2253">
          <cell r="C2253" t="str">
            <v>A-57</v>
          </cell>
          <cell r="D2253" t="str">
            <v>A-57-04</v>
          </cell>
          <cell r="E2253" t="str">
            <v>Symphony</v>
          </cell>
          <cell r="F2253" t="str">
            <v>-41</v>
          </cell>
          <cell r="G2253" t="str">
            <v>S-96/4</v>
          </cell>
          <cell r="H2253" t="str">
            <v>04</v>
          </cell>
          <cell r="J2253" t="str">
            <v>M3M</v>
          </cell>
        </row>
        <row r="2254">
          <cell r="B2254" t="str">
            <v>A</v>
          </cell>
          <cell r="C2254" t="str">
            <v>A-58</v>
          </cell>
          <cell r="D2254" t="str">
            <v>A-58-01</v>
          </cell>
          <cell r="E2254" t="str">
            <v>Symphony</v>
          </cell>
          <cell r="F2254" t="str">
            <v>-41</v>
          </cell>
          <cell r="G2254" t="str">
            <v>S-95/1</v>
          </cell>
          <cell r="H2254" t="str">
            <v>01</v>
          </cell>
          <cell r="I2254" t="str">
            <v>Retained</v>
          </cell>
          <cell r="J2254" t="str">
            <v>M3M</v>
          </cell>
          <cell r="K2254" t="str">
            <v>Frozen</v>
          </cell>
          <cell r="L2254" t="str">
            <v>Released</v>
          </cell>
          <cell r="M2254">
            <v>15.3</v>
          </cell>
          <cell r="N2254">
            <v>8.5</v>
          </cell>
          <cell r="O2254">
            <v>130.05000000000001</v>
          </cell>
        </row>
        <row r="2255">
          <cell r="C2255" t="str">
            <v>A-58</v>
          </cell>
          <cell r="D2255" t="str">
            <v>A-58-02</v>
          </cell>
          <cell r="E2255" t="str">
            <v>Symphony</v>
          </cell>
          <cell r="F2255" t="str">
            <v>-41</v>
          </cell>
          <cell r="G2255" t="str">
            <v>S-95/2</v>
          </cell>
          <cell r="H2255" t="str">
            <v>02</v>
          </cell>
          <cell r="J2255" t="str">
            <v>M3M</v>
          </cell>
        </row>
        <row r="2256">
          <cell r="C2256" t="str">
            <v>A-58</v>
          </cell>
          <cell r="D2256" t="str">
            <v>A-58-03</v>
          </cell>
          <cell r="E2256" t="str">
            <v>Symphony</v>
          </cell>
          <cell r="F2256" t="str">
            <v>-41</v>
          </cell>
          <cell r="G2256" t="str">
            <v>S-95/3</v>
          </cell>
          <cell r="H2256" t="str">
            <v>03</v>
          </cell>
          <cell r="J2256" t="str">
            <v>M3M</v>
          </cell>
        </row>
        <row r="2257">
          <cell r="C2257" t="str">
            <v>A-58</v>
          </cell>
          <cell r="D2257" t="str">
            <v>A-58-04</v>
          </cell>
          <cell r="E2257" t="str">
            <v>Symphony</v>
          </cell>
          <cell r="F2257" t="str">
            <v>-41</v>
          </cell>
          <cell r="G2257" t="str">
            <v>S-95/4</v>
          </cell>
          <cell r="H2257" t="str">
            <v>04</v>
          </cell>
          <cell r="J2257" t="str">
            <v>M3M</v>
          </cell>
        </row>
        <row r="2258">
          <cell r="B2258" t="str">
            <v>A</v>
          </cell>
          <cell r="C2258" t="str">
            <v>A-59</v>
          </cell>
          <cell r="D2258" t="str">
            <v>A-59-01</v>
          </cell>
          <cell r="E2258" t="str">
            <v>Symphony</v>
          </cell>
          <cell r="F2258" t="str">
            <v>-41</v>
          </cell>
          <cell r="G2258" t="str">
            <v>S-94/1</v>
          </cell>
          <cell r="H2258" t="str">
            <v>01</v>
          </cell>
          <cell r="I2258" t="str">
            <v>Retained</v>
          </cell>
          <cell r="J2258" t="str">
            <v>M3M</v>
          </cell>
          <cell r="K2258" t="str">
            <v>Frozen</v>
          </cell>
          <cell r="L2258" t="str">
            <v>Released</v>
          </cell>
          <cell r="M2258">
            <v>15.3</v>
          </cell>
          <cell r="N2258">
            <v>8.5</v>
          </cell>
          <cell r="O2258">
            <v>130.05000000000001</v>
          </cell>
        </row>
        <row r="2259">
          <cell r="C2259" t="str">
            <v>A-59</v>
          </cell>
          <cell r="D2259" t="str">
            <v>A-59-02</v>
          </cell>
          <cell r="E2259" t="str">
            <v>Symphony</v>
          </cell>
          <cell r="F2259" t="str">
            <v>-41</v>
          </cell>
          <cell r="G2259" t="str">
            <v>S-94/2</v>
          </cell>
          <cell r="H2259" t="str">
            <v>02</v>
          </cell>
          <cell r="J2259" t="str">
            <v>M3M</v>
          </cell>
        </row>
        <row r="2260">
          <cell r="C2260" t="str">
            <v>A-59</v>
          </cell>
          <cell r="D2260" t="str">
            <v>A-59-03</v>
          </cell>
          <cell r="E2260" t="str">
            <v>Symphony</v>
          </cell>
          <cell r="F2260" t="str">
            <v>-41</v>
          </cell>
          <cell r="G2260" t="str">
            <v>S-94/3</v>
          </cell>
          <cell r="H2260" t="str">
            <v>03</v>
          </cell>
          <cell r="J2260" t="str">
            <v>M3M</v>
          </cell>
        </row>
        <row r="2261">
          <cell r="C2261" t="str">
            <v>A-59</v>
          </cell>
          <cell r="D2261" t="str">
            <v>A-59-04</v>
          </cell>
          <cell r="E2261" t="str">
            <v>Symphony</v>
          </cell>
          <cell r="F2261" t="str">
            <v>-41</v>
          </cell>
          <cell r="G2261" t="str">
            <v>S-94/4</v>
          </cell>
          <cell r="H2261" t="str">
            <v>04</v>
          </cell>
          <cell r="J2261" t="str">
            <v>M3M</v>
          </cell>
        </row>
        <row r="2262">
          <cell r="B2262" t="str">
            <v>A</v>
          </cell>
          <cell r="C2262" t="str">
            <v>A-60</v>
          </cell>
          <cell r="D2262" t="str">
            <v>A-60-01</v>
          </cell>
          <cell r="E2262" t="str">
            <v>Symphony</v>
          </cell>
          <cell r="F2262" t="str">
            <v>-41</v>
          </cell>
          <cell r="G2262" t="str">
            <v>S-93/1</v>
          </cell>
          <cell r="H2262" t="str">
            <v>01</v>
          </cell>
          <cell r="I2262" t="str">
            <v>Retained</v>
          </cell>
          <cell r="J2262" t="str">
            <v>M3M</v>
          </cell>
          <cell r="K2262" t="str">
            <v>Frozen</v>
          </cell>
          <cell r="L2262" t="str">
            <v>Released</v>
          </cell>
          <cell r="M2262">
            <v>15.3</v>
          </cell>
          <cell r="N2262">
            <v>8.5</v>
          </cell>
          <cell r="O2262">
            <v>130.05000000000001</v>
          </cell>
        </row>
        <row r="2263">
          <cell r="C2263" t="str">
            <v>A-60</v>
          </cell>
          <cell r="D2263" t="str">
            <v>A-60-02</v>
          </cell>
          <cell r="E2263" t="str">
            <v>Symphony</v>
          </cell>
          <cell r="F2263" t="str">
            <v>-41</v>
          </cell>
          <cell r="G2263" t="str">
            <v>S-93/2</v>
          </cell>
          <cell r="H2263" t="str">
            <v>02</v>
          </cell>
          <cell r="J2263" t="str">
            <v>M3M</v>
          </cell>
        </row>
        <row r="2264">
          <cell r="C2264" t="str">
            <v>A-60</v>
          </cell>
          <cell r="D2264" t="str">
            <v>A-60-03</v>
          </cell>
          <cell r="E2264" t="str">
            <v>Symphony</v>
          </cell>
          <cell r="F2264" t="str">
            <v>-41</v>
          </cell>
          <cell r="G2264" t="str">
            <v>S-93/3</v>
          </cell>
          <cell r="H2264" t="str">
            <v>03</v>
          </cell>
          <cell r="J2264" t="str">
            <v>M3M</v>
          </cell>
        </row>
        <row r="2265">
          <cell r="C2265" t="str">
            <v>A-60</v>
          </cell>
          <cell r="D2265" t="str">
            <v>A-60-04</v>
          </cell>
          <cell r="E2265" t="str">
            <v>Symphony</v>
          </cell>
          <cell r="F2265" t="str">
            <v>-41</v>
          </cell>
          <cell r="G2265" t="str">
            <v>S-93/4</v>
          </cell>
          <cell r="H2265" t="str">
            <v>04</v>
          </cell>
          <cell r="J2265" t="str">
            <v>M3M</v>
          </cell>
        </row>
        <row r="2266">
          <cell r="B2266" t="str">
            <v>A</v>
          </cell>
          <cell r="C2266" t="str">
            <v>A-61</v>
          </cell>
          <cell r="D2266" t="str">
            <v>A-61-01</v>
          </cell>
          <cell r="E2266" t="str">
            <v>Symphony</v>
          </cell>
          <cell r="F2266" t="str">
            <v>-41</v>
          </cell>
          <cell r="G2266" t="str">
            <v>S-92/1</v>
          </cell>
          <cell r="H2266" t="str">
            <v>01</v>
          </cell>
          <cell r="I2266" t="str">
            <v>Retained</v>
          </cell>
          <cell r="J2266" t="str">
            <v>M3M</v>
          </cell>
          <cell r="K2266" t="str">
            <v>Frozen</v>
          </cell>
          <cell r="L2266" t="str">
            <v>Released</v>
          </cell>
          <cell r="M2266">
            <v>15.3</v>
          </cell>
          <cell r="N2266">
            <v>8.5</v>
          </cell>
          <cell r="O2266">
            <v>130.05000000000001</v>
          </cell>
        </row>
        <row r="2267">
          <cell r="C2267" t="str">
            <v>A-61</v>
          </cell>
          <cell r="D2267" t="str">
            <v>A-61-02</v>
          </cell>
          <cell r="E2267" t="str">
            <v>Symphony</v>
          </cell>
          <cell r="F2267" t="str">
            <v>-41</v>
          </cell>
          <cell r="G2267" t="str">
            <v>S-92/2</v>
          </cell>
          <cell r="H2267" t="str">
            <v>02</v>
          </cell>
          <cell r="J2267" t="str">
            <v>M3M</v>
          </cell>
        </row>
        <row r="2268">
          <cell r="C2268" t="str">
            <v>A-61</v>
          </cell>
          <cell r="D2268" t="str">
            <v>A-61-03</v>
          </cell>
          <cell r="E2268" t="str">
            <v>Symphony</v>
          </cell>
          <cell r="F2268" t="str">
            <v>-41</v>
          </cell>
          <cell r="G2268" t="str">
            <v>S-92/3</v>
          </cell>
          <cell r="H2268" t="str">
            <v>03</v>
          </cell>
          <cell r="J2268" t="str">
            <v>M3M</v>
          </cell>
        </row>
        <row r="2269">
          <cell r="C2269" t="str">
            <v>A-61</v>
          </cell>
          <cell r="D2269" t="str">
            <v>A-61-04</v>
          </cell>
          <cell r="E2269" t="str">
            <v>Symphony</v>
          </cell>
          <cell r="F2269" t="str">
            <v>-41</v>
          </cell>
          <cell r="G2269" t="str">
            <v>S-92/4</v>
          </cell>
          <cell r="H2269" t="str">
            <v>04</v>
          </cell>
          <cell r="J2269" t="str">
            <v>M3M</v>
          </cell>
        </row>
        <row r="2270">
          <cell r="B2270" t="str">
            <v>A</v>
          </cell>
          <cell r="C2270" t="str">
            <v>A-62</v>
          </cell>
          <cell r="D2270" t="str">
            <v>A-62-01</v>
          </cell>
          <cell r="E2270" t="str">
            <v>Symphony</v>
          </cell>
          <cell r="F2270" t="str">
            <v>-41</v>
          </cell>
          <cell r="G2270" t="str">
            <v>S-91/1</v>
          </cell>
          <cell r="H2270" t="str">
            <v>01</v>
          </cell>
          <cell r="I2270" t="str">
            <v>Retained</v>
          </cell>
          <cell r="J2270" t="str">
            <v>M3M</v>
          </cell>
          <cell r="K2270" t="str">
            <v>Frozen</v>
          </cell>
          <cell r="L2270" t="str">
            <v>Released</v>
          </cell>
          <cell r="M2270">
            <v>15.3</v>
          </cell>
          <cell r="N2270">
            <v>8.5</v>
          </cell>
          <cell r="O2270">
            <v>130.05000000000001</v>
          </cell>
        </row>
        <row r="2271">
          <cell r="C2271" t="str">
            <v>A-62</v>
          </cell>
          <cell r="D2271" t="str">
            <v>A-62-02</v>
          </cell>
          <cell r="E2271" t="str">
            <v>Symphony</v>
          </cell>
          <cell r="F2271" t="str">
            <v>-41</v>
          </cell>
          <cell r="G2271" t="str">
            <v>S-91/2</v>
          </cell>
          <cell r="H2271" t="str">
            <v>02</v>
          </cell>
          <cell r="J2271" t="str">
            <v>M3M</v>
          </cell>
        </row>
        <row r="2272">
          <cell r="C2272" t="str">
            <v>A-62</v>
          </cell>
          <cell r="D2272" t="str">
            <v>A-62-03</v>
          </cell>
          <cell r="E2272" t="str">
            <v>Symphony</v>
          </cell>
          <cell r="F2272" t="str">
            <v>-41</v>
          </cell>
          <cell r="G2272" t="str">
            <v>S-91/3</v>
          </cell>
          <cell r="H2272" t="str">
            <v>03</v>
          </cell>
          <cell r="J2272" t="str">
            <v>M3M</v>
          </cell>
        </row>
        <row r="2273">
          <cell r="C2273" t="str">
            <v>A-62</v>
          </cell>
          <cell r="D2273" t="str">
            <v>A-62-04</v>
          </cell>
          <cell r="E2273" t="str">
            <v>Symphony</v>
          </cell>
          <cell r="F2273" t="str">
            <v>-41</v>
          </cell>
          <cell r="G2273" t="str">
            <v>S-91/4</v>
          </cell>
          <cell r="H2273" t="str">
            <v>04</v>
          </cell>
          <cell r="J2273" t="str">
            <v>M3M</v>
          </cell>
        </row>
        <row r="2274">
          <cell r="B2274" t="str">
            <v>A</v>
          </cell>
          <cell r="C2274" t="str">
            <v>A-63</v>
          </cell>
          <cell r="D2274" t="str">
            <v>A-63-01</v>
          </cell>
          <cell r="E2274" t="str">
            <v>Symphony</v>
          </cell>
          <cell r="F2274" t="str">
            <v>-41</v>
          </cell>
          <cell r="G2274" t="str">
            <v>S-90/1</v>
          </cell>
          <cell r="H2274" t="str">
            <v>01</v>
          </cell>
          <cell r="I2274" t="str">
            <v>Retained</v>
          </cell>
          <cell r="J2274" t="str">
            <v>M3M</v>
          </cell>
          <cell r="K2274" t="str">
            <v>Frozen</v>
          </cell>
          <cell r="L2274" t="str">
            <v>Released</v>
          </cell>
          <cell r="M2274">
            <v>15.3</v>
          </cell>
          <cell r="N2274">
            <v>8.5</v>
          </cell>
          <cell r="O2274">
            <v>130.05000000000001</v>
          </cell>
        </row>
        <row r="2275">
          <cell r="C2275" t="str">
            <v>A-63</v>
          </cell>
          <cell r="D2275" t="str">
            <v>A-63-02</v>
          </cell>
          <cell r="E2275" t="str">
            <v>Symphony</v>
          </cell>
          <cell r="F2275" t="str">
            <v>-41</v>
          </cell>
          <cell r="G2275" t="str">
            <v>S-90/2</v>
          </cell>
          <cell r="H2275" t="str">
            <v>02</v>
          </cell>
          <cell r="J2275" t="str">
            <v>M3M</v>
          </cell>
        </row>
        <row r="2276">
          <cell r="C2276" t="str">
            <v>A-63</v>
          </cell>
          <cell r="D2276" t="str">
            <v>A-63-03</v>
          </cell>
          <cell r="E2276" t="str">
            <v>Symphony</v>
          </cell>
          <cell r="F2276" t="str">
            <v>-41</v>
          </cell>
          <cell r="G2276" t="str">
            <v>S-90/3</v>
          </cell>
          <cell r="H2276" t="str">
            <v>03</v>
          </cell>
          <cell r="J2276" t="str">
            <v>M3M</v>
          </cell>
        </row>
        <row r="2277">
          <cell r="C2277" t="str">
            <v>A-63</v>
          </cell>
          <cell r="D2277" t="str">
            <v>A-63-04</v>
          </cell>
          <cell r="E2277" t="str">
            <v>Symphony</v>
          </cell>
          <cell r="F2277" t="str">
            <v>-41</v>
          </cell>
          <cell r="G2277" t="str">
            <v>S-90/4</v>
          </cell>
          <cell r="H2277" t="str">
            <v>04</v>
          </cell>
          <cell r="J2277" t="str">
            <v>M3M</v>
          </cell>
        </row>
        <row r="2278">
          <cell r="B2278" t="str">
            <v>A</v>
          </cell>
          <cell r="C2278" t="str">
            <v>A-64</v>
          </cell>
          <cell r="D2278" t="str">
            <v>A-64-01</v>
          </cell>
          <cell r="E2278" t="str">
            <v>Symphony</v>
          </cell>
          <cell r="F2278" t="str">
            <v>-41</v>
          </cell>
          <cell r="G2278" t="str">
            <v>S-89/1</v>
          </cell>
          <cell r="H2278" t="str">
            <v>01</v>
          </cell>
          <cell r="I2278" t="str">
            <v>Retained</v>
          </cell>
          <cell r="J2278" t="str">
            <v>M3M</v>
          </cell>
          <cell r="K2278" t="str">
            <v>Frozen</v>
          </cell>
          <cell r="L2278" t="str">
            <v>Released</v>
          </cell>
          <cell r="M2278">
            <v>15.3</v>
          </cell>
          <cell r="N2278">
            <v>8.5</v>
          </cell>
          <cell r="O2278">
            <v>130.05000000000001</v>
          </cell>
        </row>
        <row r="2279">
          <cell r="C2279" t="str">
            <v>A-64</v>
          </cell>
          <cell r="D2279" t="str">
            <v>A-64-02</v>
          </cell>
          <cell r="E2279" t="str">
            <v>Symphony</v>
          </cell>
          <cell r="F2279" t="str">
            <v>-41</v>
          </cell>
          <cell r="G2279" t="str">
            <v>S-89/2</v>
          </cell>
          <cell r="H2279" t="str">
            <v>02</v>
          </cell>
          <cell r="J2279" t="str">
            <v>M3M</v>
          </cell>
        </row>
        <row r="2280">
          <cell r="C2280" t="str">
            <v>A-64</v>
          </cell>
          <cell r="D2280" t="str">
            <v>A-64-03</v>
          </cell>
          <cell r="E2280" t="str">
            <v>Symphony</v>
          </cell>
          <cell r="F2280" t="str">
            <v>-41</v>
          </cell>
          <cell r="G2280" t="str">
            <v>S-89/3</v>
          </cell>
          <cell r="H2280" t="str">
            <v>03</v>
          </cell>
          <cell r="J2280" t="str">
            <v>M3M</v>
          </cell>
        </row>
        <row r="2281">
          <cell r="C2281" t="str">
            <v>A-64</v>
          </cell>
          <cell r="D2281" t="str">
            <v>A-64-04</v>
          </cell>
          <cell r="E2281" t="str">
            <v>Symphony</v>
          </cell>
          <cell r="F2281" t="str">
            <v>-41</v>
          </cell>
          <cell r="G2281" t="str">
            <v>S-89/4</v>
          </cell>
          <cell r="H2281" t="str">
            <v>04</v>
          </cell>
          <cell r="J2281" t="str">
            <v>M3M</v>
          </cell>
        </row>
        <row r="2282">
          <cell r="B2282" t="str">
            <v>A</v>
          </cell>
          <cell r="C2282" t="str">
            <v>A-65</v>
          </cell>
          <cell r="D2282" t="str">
            <v>A-65-01</v>
          </cell>
          <cell r="E2282" t="str">
            <v>Symphony</v>
          </cell>
          <cell r="F2282" t="str">
            <v>-41</v>
          </cell>
          <cell r="G2282" t="str">
            <v>S-88/1</v>
          </cell>
          <cell r="H2282" t="str">
            <v>01</v>
          </cell>
          <cell r="I2282" t="str">
            <v>Retained</v>
          </cell>
          <cell r="J2282" t="str">
            <v>M3M</v>
          </cell>
          <cell r="K2282" t="str">
            <v>Frozen</v>
          </cell>
          <cell r="L2282" t="str">
            <v>Released</v>
          </cell>
          <cell r="M2282">
            <v>15.3</v>
          </cell>
          <cell r="N2282">
            <v>8.5</v>
          </cell>
          <cell r="O2282">
            <v>130.05000000000001</v>
          </cell>
        </row>
        <row r="2283">
          <cell r="C2283" t="str">
            <v>A-65</v>
          </cell>
          <cell r="D2283" t="str">
            <v>A-65-02</v>
          </cell>
          <cell r="E2283" t="str">
            <v>Symphony</v>
          </cell>
          <cell r="F2283" t="str">
            <v>-41</v>
          </cell>
          <cell r="G2283" t="str">
            <v>S-88/2</v>
          </cell>
          <cell r="H2283" t="str">
            <v>02</v>
          </cell>
          <cell r="J2283" t="str">
            <v>M3M</v>
          </cell>
        </row>
        <row r="2284">
          <cell r="C2284" t="str">
            <v>A-65</v>
          </cell>
          <cell r="D2284" t="str">
            <v>A-65-03</v>
          </cell>
          <cell r="E2284" t="str">
            <v>Symphony</v>
          </cell>
          <cell r="F2284" t="str">
            <v>-41</v>
          </cell>
          <cell r="G2284" t="str">
            <v>S-88/3</v>
          </cell>
          <cell r="H2284" t="str">
            <v>03</v>
          </cell>
          <cell r="J2284" t="str">
            <v>M3M</v>
          </cell>
        </row>
        <row r="2285">
          <cell r="C2285" t="str">
            <v>A-65</v>
          </cell>
          <cell r="D2285" t="str">
            <v>A-65-04</v>
          </cell>
          <cell r="E2285" t="str">
            <v>Symphony</v>
          </cell>
          <cell r="F2285" t="str">
            <v>-41</v>
          </cell>
          <cell r="G2285" t="str">
            <v>S-88/4</v>
          </cell>
          <cell r="H2285" t="str">
            <v>04</v>
          </cell>
          <cell r="J2285" t="str">
            <v>M3M</v>
          </cell>
        </row>
        <row r="2286">
          <cell r="B2286" t="str">
            <v>A</v>
          </cell>
          <cell r="C2286" t="str">
            <v>A-66</v>
          </cell>
          <cell r="D2286" t="str">
            <v>A-66-01</v>
          </cell>
          <cell r="E2286" t="str">
            <v>Symphony</v>
          </cell>
          <cell r="F2286" t="str">
            <v>-41</v>
          </cell>
          <cell r="G2286" t="str">
            <v>S-87/1</v>
          </cell>
          <cell r="H2286" t="str">
            <v>01</v>
          </cell>
          <cell r="I2286" t="str">
            <v>Retained</v>
          </cell>
          <cell r="J2286" t="str">
            <v>M3M</v>
          </cell>
          <cell r="K2286" t="str">
            <v>Frozen</v>
          </cell>
          <cell r="L2286" t="str">
            <v>Released</v>
          </cell>
          <cell r="M2286">
            <v>15.3</v>
          </cell>
          <cell r="N2286">
            <v>8.5</v>
          </cell>
          <cell r="O2286">
            <v>130.05000000000001</v>
          </cell>
        </row>
        <row r="2287">
          <cell r="C2287" t="str">
            <v>A-66</v>
          </cell>
          <cell r="D2287" t="str">
            <v>A-66-02</v>
          </cell>
          <cell r="E2287" t="str">
            <v>Symphony</v>
          </cell>
          <cell r="F2287" t="str">
            <v>-41</v>
          </cell>
          <cell r="G2287" t="str">
            <v>S-87/2</v>
          </cell>
          <cell r="H2287" t="str">
            <v>02</v>
          </cell>
          <cell r="J2287" t="str">
            <v>M3M</v>
          </cell>
        </row>
        <row r="2288">
          <cell r="C2288" t="str">
            <v>A-66</v>
          </cell>
          <cell r="D2288" t="str">
            <v>A-66-03</v>
          </cell>
          <cell r="E2288" t="str">
            <v>Symphony</v>
          </cell>
          <cell r="F2288" t="str">
            <v>-41</v>
          </cell>
          <cell r="G2288" t="str">
            <v>S-87/3</v>
          </cell>
          <cell r="H2288" t="str">
            <v>03</v>
          </cell>
          <cell r="J2288" t="str">
            <v>M3M</v>
          </cell>
        </row>
        <row r="2289">
          <cell r="C2289" t="str">
            <v>A-66</v>
          </cell>
          <cell r="D2289" t="str">
            <v>A-66-04</v>
          </cell>
          <cell r="E2289" t="str">
            <v>Symphony</v>
          </cell>
          <cell r="F2289" t="str">
            <v>-41</v>
          </cell>
          <cell r="G2289" t="str">
            <v>S-87/4</v>
          </cell>
          <cell r="H2289" t="str">
            <v>04</v>
          </cell>
          <cell r="J2289" t="str">
            <v>M3M</v>
          </cell>
        </row>
        <row r="2290">
          <cell r="B2290" t="str">
            <v>A</v>
          </cell>
          <cell r="C2290" t="str">
            <v>A-67</v>
          </cell>
          <cell r="D2290" t="str">
            <v>A-67-01</v>
          </cell>
          <cell r="E2290" t="str">
            <v>Symphony</v>
          </cell>
          <cell r="F2290" t="str">
            <v>-41</v>
          </cell>
          <cell r="G2290" t="str">
            <v>S-86/1</v>
          </cell>
          <cell r="H2290" t="str">
            <v>01</v>
          </cell>
          <cell r="I2290" t="str">
            <v>Retained</v>
          </cell>
          <cell r="J2290" t="str">
            <v>M3M</v>
          </cell>
          <cell r="K2290" t="str">
            <v>Frozen</v>
          </cell>
          <cell r="L2290" t="str">
            <v>Released</v>
          </cell>
          <cell r="M2290">
            <v>15.3</v>
          </cell>
          <cell r="N2290">
            <v>8.5</v>
          </cell>
          <cell r="O2290">
            <v>130.05000000000001</v>
          </cell>
        </row>
        <row r="2291">
          <cell r="C2291" t="str">
            <v>A-67</v>
          </cell>
          <cell r="D2291" t="str">
            <v>A-67-02</v>
          </cell>
          <cell r="E2291" t="str">
            <v>Symphony</v>
          </cell>
          <cell r="F2291" t="str">
            <v>-41</v>
          </cell>
          <cell r="G2291" t="str">
            <v>S-86/2</v>
          </cell>
          <cell r="H2291" t="str">
            <v>02</v>
          </cell>
          <cell r="J2291" t="str">
            <v>M3M</v>
          </cell>
        </row>
        <row r="2292">
          <cell r="C2292" t="str">
            <v>A-67</v>
          </cell>
          <cell r="D2292" t="str">
            <v>A-67-03</v>
          </cell>
          <cell r="E2292" t="str">
            <v>Symphony</v>
          </cell>
          <cell r="F2292" t="str">
            <v>-41</v>
          </cell>
          <cell r="G2292" t="str">
            <v>S-86/3</v>
          </cell>
          <cell r="H2292" t="str">
            <v>03</v>
          </cell>
          <cell r="J2292" t="str">
            <v>M3M</v>
          </cell>
        </row>
        <row r="2293">
          <cell r="C2293" t="str">
            <v>A-67</v>
          </cell>
          <cell r="D2293" t="str">
            <v>A-67-04</v>
          </cell>
          <cell r="E2293" t="str">
            <v>Symphony</v>
          </cell>
          <cell r="F2293" t="str">
            <v>-41</v>
          </cell>
          <cell r="G2293" t="str">
            <v>S-86/4</v>
          </cell>
          <cell r="H2293" t="str">
            <v>04</v>
          </cell>
          <cell r="J2293" t="str">
            <v>M3M</v>
          </cell>
        </row>
        <row r="2294">
          <cell r="B2294" t="str">
            <v>A</v>
          </cell>
          <cell r="C2294" t="str">
            <v>A-68</v>
          </cell>
          <cell r="D2294" t="str">
            <v>A-68-01</v>
          </cell>
          <cell r="E2294" t="str">
            <v>Symphony</v>
          </cell>
          <cell r="F2294" t="str">
            <v>-41</v>
          </cell>
          <cell r="G2294" t="str">
            <v>S-85/1</v>
          </cell>
          <cell r="H2294" t="str">
            <v>01</v>
          </cell>
          <cell r="I2294" t="str">
            <v>Retained</v>
          </cell>
          <cell r="J2294" t="str">
            <v>M3M</v>
          </cell>
          <cell r="K2294" t="str">
            <v>Frozen</v>
          </cell>
          <cell r="L2294" t="str">
            <v>Released</v>
          </cell>
          <cell r="M2294">
            <v>15.3</v>
          </cell>
          <cell r="N2294">
            <v>8.5</v>
          </cell>
          <cell r="O2294">
            <v>130.05000000000001</v>
          </cell>
        </row>
        <row r="2295">
          <cell r="C2295" t="str">
            <v>A-68</v>
          </cell>
          <cell r="D2295" t="str">
            <v>A-68-02</v>
          </cell>
          <cell r="E2295" t="str">
            <v>Symphony</v>
          </cell>
          <cell r="F2295" t="str">
            <v>-41</v>
          </cell>
          <cell r="G2295" t="str">
            <v>S-85/2</v>
          </cell>
          <cell r="H2295" t="str">
            <v>02</v>
          </cell>
          <cell r="J2295" t="str">
            <v>M3M</v>
          </cell>
        </row>
        <row r="2296">
          <cell r="C2296" t="str">
            <v>A-68</v>
          </cell>
          <cell r="D2296" t="str">
            <v>A-68-03</v>
          </cell>
          <cell r="E2296" t="str">
            <v>Symphony</v>
          </cell>
          <cell r="F2296" t="str">
            <v>-41</v>
          </cell>
          <cell r="G2296" t="str">
            <v>S-85/3</v>
          </cell>
          <cell r="H2296" t="str">
            <v>03</v>
          </cell>
          <cell r="J2296" t="str">
            <v>M3M</v>
          </cell>
        </row>
        <row r="2297">
          <cell r="C2297" t="str">
            <v>A-68</v>
          </cell>
          <cell r="D2297" t="str">
            <v>A-68-04</v>
          </cell>
          <cell r="E2297" t="str">
            <v>Symphony</v>
          </cell>
          <cell r="F2297" t="str">
            <v>-41</v>
          </cell>
          <cell r="G2297" t="str">
            <v>S-85/4</v>
          </cell>
          <cell r="H2297" t="str">
            <v>04</v>
          </cell>
          <cell r="J2297" t="str">
            <v>M3M</v>
          </cell>
        </row>
        <row r="2298">
          <cell r="B2298" t="str">
            <v>A</v>
          </cell>
          <cell r="C2298" t="str">
            <v>A-69</v>
          </cell>
          <cell r="D2298" t="str">
            <v>A-69-01</v>
          </cell>
          <cell r="E2298" t="str">
            <v>Symphony</v>
          </cell>
          <cell r="F2298" t="str">
            <v>-41</v>
          </cell>
          <cell r="G2298" t="str">
            <v>S-84/1</v>
          </cell>
          <cell r="H2298" t="str">
            <v>01</v>
          </cell>
          <cell r="I2298" t="str">
            <v>Retained</v>
          </cell>
          <cell r="J2298" t="str">
            <v>M3M</v>
          </cell>
          <cell r="K2298" t="str">
            <v>Frozen</v>
          </cell>
          <cell r="L2298" t="str">
            <v>Released</v>
          </cell>
          <cell r="M2298">
            <v>15.3</v>
          </cell>
          <cell r="N2298">
            <v>8.5</v>
          </cell>
          <cell r="O2298">
            <v>130.05000000000001</v>
          </cell>
        </row>
        <row r="2299">
          <cell r="C2299" t="str">
            <v>A-69</v>
          </cell>
          <cell r="D2299" t="str">
            <v>A-69-02</v>
          </cell>
          <cell r="E2299" t="str">
            <v>Symphony</v>
          </cell>
          <cell r="F2299" t="str">
            <v>-41</v>
          </cell>
          <cell r="G2299" t="str">
            <v>S-84/2</v>
          </cell>
          <cell r="H2299" t="str">
            <v>02</v>
          </cell>
          <cell r="J2299" t="str">
            <v>M3M</v>
          </cell>
        </row>
        <row r="2300">
          <cell r="C2300" t="str">
            <v>A-69</v>
          </cell>
          <cell r="D2300" t="str">
            <v>A-69-03</v>
          </cell>
          <cell r="E2300" t="str">
            <v>Symphony</v>
          </cell>
          <cell r="F2300" t="str">
            <v>-41</v>
          </cell>
          <cell r="G2300" t="str">
            <v>S-84/3</v>
          </cell>
          <cell r="H2300" t="str">
            <v>03</v>
          </cell>
          <cell r="J2300" t="str">
            <v>M3M</v>
          </cell>
        </row>
        <row r="2301">
          <cell r="C2301" t="str">
            <v>A-69</v>
          </cell>
          <cell r="D2301" t="str">
            <v>A-69-04</v>
          </cell>
          <cell r="E2301" t="str">
            <v>Symphony</v>
          </cell>
          <cell r="F2301" t="str">
            <v>-41</v>
          </cell>
          <cell r="G2301" t="str">
            <v>S-84/4</v>
          </cell>
          <cell r="H2301" t="str">
            <v>04</v>
          </cell>
          <cell r="J2301" t="str">
            <v>M3M</v>
          </cell>
        </row>
        <row r="2302">
          <cell r="B2302" t="str">
            <v>A</v>
          </cell>
          <cell r="C2302" t="str">
            <v>A-70</v>
          </cell>
          <cell r="D2302" t="str">
            <v>A-70-01</v>
          </cell>
          <cell r="E2302" t="str">
            <v>Symphony</v>
          </cell>
          <cell r="F2302" t="str">
            <v>-41</v>
          </cell>
          <cell r="G2302" t="str">
            <v>S-83/1</v>
          </cell>
          <cell r="H2302" t="str">
            <v>01</v>
          </cell>
          <cell r="I2302" t="str">
            <v>Retained</v>
          </cell>
          <cell r="J2302" t="str">
            <v>M3M</v>
          </cell>
          <cell r="K2302" t="str">
            <v>Frozen</v>
          </cell>
          <cell r="L2302" t="str">
            <v>Released</v>
          </cell>
          <cell r="M2302">
            <v>15.3</v>
          </cell>
          <cell r="N2302">
            <v>8.5</v>
          </cell>
          <cell r="O2302">
            <v>130.05000000000001</v>
          </cell>
        </row>
        <row r="2303">
          <cell r="C2303" t="str">
            <v>A-70</v>
          </cell>
          <cell r="D2303" t="str">
            <v>A-70-02</v>
          </cell>
          <cell r="E2303" t="str">
            <v>Symphony</v>
          </cell>
          <cell r="F2303" t="str">
            <v>-41</v>
          </cell>
          <cell r="G2303" t="str">
            <v>S-83/2</v>
          </cell>
          <cell r="H2303" t="str">
            <v>02</v>
          </cell>
          <cell r="J2303" t="str">
            <v>M3M</v>
          </cell>
        </row>
        <row r="2304">
          <cell r="C2304" t="str">
            <v>A-70</v>
          </cell>
          <cell r="D2304" t="str">
            <v>A-70-03</v>
          </cell>
          <cell r="E2304" t="str">
            <v>Symphony</v>
          </cell>
          <cell r="F2304" t="str">
            <v>-41</v>
          </cell>
          <cell r="G2304" t="str">
            <v>S-83/3</v>
          </cell>
          <cell r="H2304" t="str">
            <v>03</v>
          </cell>
          <cell r="J2304" t="str">
            <v>M3M</v>
          </cell>
        </row>
        <row r="2305">
          <cell r="C2305" t="str">
            <v>A-70</v>
          </cell>
          <cell r="D2305" t="str">
            <v>A-70-04</v>
          </cell>
          <cell r="E2305" t="str">
            <v>Symphony</v>
          </cell>
          <cell r="F2305" t="str">
            <v>-41</v>
          </cell>
          <cell r="G2305" t="str">
            <v>S-83/4</v>
          </cell>
          <cell r="H2305" t="str">
            <v>04</v>
          </cell>
          <cell r="J2305" t="str">
            <v>M3M</v>
          </cell>
        </row>
        <row r="2306">
          <cell r="B2306" t="str">
            <v>A</v>
          </cell>
          <cell r="C2306" t="str">
            <v>A-71</v>
          </cell>
          <cell r="D2306" t="str">
            <v>A-71-01</v>
          </cell>
          <cell r="E2306" t="str">
            <v>Symphony</v>
          </cell>
          <cell r="F2306" t="str">
            <v>-41</v>
          </cell>
          <cell r="G2306" t="str">
            <v>S-82/1</v>
          </cell>
          <cell r="H2306" t="str">
            <v>01</v>
          </cell>
          <cell r="I2306" t="str">
            <v>Retained</v>
          </cell>
          <cell r="J2306" t="str">
            <v>M3M</v>
          </cell>
          <cell r="K2306" t="str">
            <v>Frozen</v>
          </cell>
          <cell r="L2306" t="str">
            <v>Released</v>
          </cell>
          <cell r="M2306">
            <v>15.3</v>
          </cell>
          <cell r="N2306">
            <v>8.5</v>
          </cell>
          <cell r="O2306">
            <v>130.05000000000001</v>
          </cell>
        </row>
        <row r="2307">
          <cell r="C2307" t="str">
            <v>A-71</v>
          </cell>
          <cell r="D2307" t="str">
            <v>A-71-02</v>
          </cell>
          <cell r="E2307" t="str">
            <v>Symphony</v>
          </cell>
          <cell r="F2307" t="str">
            <v>-41</v>
          </cell>
          <cell r="G2307" t="str">
            <v>S-82/2</v>
          </cell>
          <cell r="H2307" t="str">
            <v>02</v>
          </cell>
          <cell r="J2307" t="str">
            <v>M3M</v>
          </cell>
        </row>
        <row r="2308">
          <cell r="C2308" t="str">
            <v>A-71</v>
          </cell>
          <cell r="D2308" t="str">
            <v>A-71-03</v>
          </cell>
          <cell r="E2308" t="str">
            <v>Symphony</v>
          </cell>
          <cell r="F2308" t="str">
            <v>-41</v>
          </cell>
          <cell r="G2308" t="str">
            <v>S-82/3</v>
          </cell>
          <cell r="H2308" t="str">
            <v>03</v>
          </cell>
          <cell r="J2308" t="str">
            <v>M3M</v>
          </cell>
        </row>
        <row r="2309">
          <cell r="C2309" t="str">
            <v>A-71</v>
          </cell>
          <cell r="D2309" t="str">
            <v>A-71-04</v>
          </cell>
          <cell r="E2309" t="str">
            <v>Symphony</v>
          </cell>
          <cell r="F2309" t="str">
            <v>-41</v>
          </cell>
          <cell r="G2309" t="str">
            <v>S-82/4</v>
          </cell>
          <cell r="H2309" t="str">
            <v>04</v>
          </cell>
          <cell r="J2309" t="str">
            <v>M3M</v>
          </cell>
        </row>
        <row r="2310">
          <cell r="B2310" t="str">
            <v>A</v>
          </cell>
          <cell r="C2310" t="str">
            <v>A-72</v>
          </cell>
          <cell r="D2310" t="str">
            <v>A-72-01</v>
          </cell>
          <cell r="E2310" t="str">
            <v>Symphony</v>
          </cell>
          <cell r="F2310" t="str">
            <v>-41</v>
          </cell>
          <cell r="G2310" t="str">
            <v>S-81/1</v>
          </cell>
          <cell r="H2310" t="str">
            <v>01</v>
          </cell>
          <cell r="I2310" t="str">
            <v>Retained</v>
          </cell>
          <cell r="J2310" t="str">
            <v>M3M</v>
          </cell>
          <cell r="K2310" t="str">
            <v>Frozen</v>
          </cell>
          <cell r="L2310" t="str">
            <v>Released</v>
          </cell>
          <cell r="M2310">
            <v>15.3</v>
          </cell>
          <cell r="N2310">
            <v>8.5</v>
          </cell>
          <cell r="O2310">
            <v>130.05000000000001</v>
          </cell>
        </row>
        <row r="2311">
          <cell r="C2311" t="str">
            <v>A-72</v>
          </cell>
          <cell r="D2311" t="str">
            <v>A-72-02</v>
          </cell>
          <cell r="E2311" t="str">
            <v>Symphony</v>
          </cell>
          <cell r="F2311" t="str">
            <v>-41</v>
          </cell>
          <cell r="G2311" t="str">
            <v>S-81/2</v>
          </cell>
          <cell r="H2311" t="str">
            <v>02</v>
          </cell>
          <cell r="J2311" t="str">
            <v>M3M</v>
          </cell>
        </row>
        <row r="2312">
          <cell r="C2312" t="str">
            <v>A-72</v>
          </cell>
          <cell r="D2312" t="str">
            <v>A-72-03</v>
          </cell>
          <cell r="E2312" t="str">
            <v>Symphony</v>
          </cell>
          <cell r="F2312" t="str">
            <v>-41</v>
          </cell>
          <cell r="G2312" t="str">
            <v>S-81/3</v>
          </cell>
          <cell r="H2312" t="str">
            <v>03</v>
          </cell>
          <cell r="J2312" t="str">
            <v>M3M</v>
          </cell>
        </row>
        <row r="2313">
          <cell r="C2313" t="str">
            <v>A-72</v>
          </cell>
          <cell r="D2313" t="str">
            <v>A-72-04</v>
          </cell>
          <cell r="E2313" t="str">
            <v>Symphony</v>
          </cell>
          <cell r="F2313" t="str">
            <v>-41</v>
          </cell>
          <cell r="G2313" t="str">
            <v>S-81/4</v>
          </cell>
          <cell r="H2313" t="str">
            <v>04</v>
          </cell>
          <cell r="J2313" t="str">
            <v>M3M</v>
          </cell>
        </row>
        <row r="2314">
          <cell r="B2314" t="str">
            <v>A</v>
          </cell>
          <cell r="C2314" t="str">
            <v>A-73</v>
          </cell>
          <cell r="D2314" t="str">
            <v>A-73-01</v>
          </cell>
          <cell r="E2314" t="str">
            <v>Symphony</v>
          </cell>
          <cell r="F2314" t="str">
            <v>-41</v>
          </cell>
          <cell r="G2314" t="str">
            <v>S-80/1</v>
          </cell>
          <cell r="H2314" t="str">
            <v>01</v>
          </cell>
          <cell r="I2314" t="str">
            <v>Retained</v>
          </cell>
          <cell r="J2314" t="str">
            <v>M3M</v>
          </cell>
          <cell r="K2314" t="str">
            <v>Frozen</v>
          </cell>
          <cell r="L2314" t="str">
            <v>Released</v>
          </cell>
          <cell r="M2314">
            <v>15.3</v>
          </cell>
          <cell r="N2314">
            <v>8.5</v>
          </cell>
          <cell r="O2314">
            <v>130.05000000000001</v>
          </cell>
        </row>
        <row r="2315">
          <cell r="C2315" t="str">
            <v>A-73</v>
          </cell>
          <cell r="D2315" t="str">
            <v>A-73-02</v>
          </cell>
          <cell r="E2315" t="str">
            <v>Symphony</v>
          </cell>
          <cell r="F2315" t="str">
            <v>-41</v>
          </cell>
          <cell r="G2315" t="str">
            <v>S-80/2</v>
          </cell>
          <cell r="H2315" t="str">
            <v>02</v>
          </cell>
          <cell r="J2315" t="str">
            <v>M3M</v>
          </cell>
        </row>
        <row r="2316">
          <cell r="C2316" t="str">
            <v>A-73</v>
          </cell>
          <cell r="D2316" t="str">
            <v>A-73-03</v>
          </cell>
          <cell r="E2316" t="str">
            <v>Symphony</v>
          </cell>
          <cell r="F2316" t="str">
            <v>-41</v>
          </cell>
          <cell r="G2316" t="str">
            <v>S-80/3</v>
          </cell>
          <cell r="H2316" t="str">
            <v>03</v>
          </cell>
          <cell r="J2316" t="str">
            <v>M3M</v>
          </cell>
        </row>
        <row r="2317">
          <cell r="C2317" t="str">
            <v>A-73</v>
          </cell>
          <cell r="D2317" t="str">
            <v>A-73-04</v>
          </cell>
          <cell r="E2317" t="str">
            <v>Symphony</v>
          </cell>
          <cell r="F2317" t="str">
            <v>-41</v>
          </cell>
          <cell r="G2317" t="str">
            <v>S-80/4</v>
          </cell>
          <cell r="H2317" t="str">
            <v>04</v>
          </cell>
          <cell r="J2317" t="str">
            <v>M3M</v>
          </cell>
        </row>
        <row r="2318">
          <cell r="B2318" t="str">
            <v>A</v>
          </cell>
          <cell r="C2318" t="str">
            <v>A-74</v>
          </cell>
          <cell r="D2318" t="str">
            <v>A-74-01</v>
          </cell>
          <cell r="E2318" t="str">
            <v>Symphony</v>
          </cell>
          <cell r="F2318" t="str">
            <v>-41</v>
          </cell>
          <cell r="G2318" t="str">
            <v>S-53/1</v>
          </cell>
          <cell r="H2318" t="str">
            <v>01</v>
          </cell>
          <cell r="I2318" t="str">
            <v>Retained</v>
          </cell>
          <cell r="J2318" t="str">
            <v>M3M</v>
          </cell>
          <cell r="K2318" t="str">
            <v>Frozen</v>
          </cell>
          <cell r="L2318" t="str">
            <v>Released</v>
          </cell>
          <cell r="M2318">
            <v>15.3</v>
          </cell>
          <cell r="N2318">
            <v>8.5</v>
          </cell>
          <cell r="O2318">
            <v>130.05000000000001</v>
          </cell>
        </row>
        <row r="2319">
          <cell r="C2319" t="str">
            <v>A-74</v>
          </cell>
          <cell r="D2319" t="str">
            <v>A-74-02</v>
          </cell>
          <cell r="E2319" t="str">
            <v>Symphony</v>
          </cell>
          <cell r="F2319" t="str">
            <v>-41</v>
          </cell>
          <cell r="G2319" t="str">
            <v>S-53/2</v>
          </cell>
          <cell r="H2319" t="str">
            <v>02</v>
          </cell>
          <cell r="J2319" t="str">
            <v>M3M</v>
          </cell>
        </row>
        <row r="2320">
          <cell r="C2320" t="str">
            <v>A-74</v>
          </cell>
          <cell r="D2320" t="str">
            <v>A-74-03</v>
          </cell>
          <cell r="E2320" t="str">
            <v>Symphony</v>
          </cell>
          <cell r="F2320" t="str">
            <v>-41</v>
          </cell>
          <cell r="G2320" t="str">
            <v>S-53/3</v>
          </cell>
          <cell r="H2320" t="str">
            <v>03</v>
          </cell>
          <cell r="J2320" t="str">
            <v>M3M</v>
          </cell>
        </row>
        <row r="2321">
          <cell r="C2321" t="str">
            <v>A-74</v>
          </cell>
          <cell r="D2321" t="str">
            <v>A-74-04</v>
          </cell>
          <cell r="E2321" t="str">
            <v>Symphony</v>
          </cell>
          <cell r="F2321" t="str">
            <v>-41</v>
          </cell>
          <cell r="G2321" t="str">
            <v>S-53/4</v>
          </cell>
          <cell r="H2321" t="str">
            <v>04</v>
          </cell>
          <cell r="J2321" t="str">
            <v>M3M</v>
          </cell>
        </row>
        <row r="2322">
          <cell r="B2322" t="str">
            <v>A</v>
          </cell>
          <cell r="C2322" t="str">
            <v>A-75</v>
          </cell>
          <cell r="D2322" t="str">
            <v>A-75-01</v>
          </cell>
          <cell r="E2322" t="str">
            <v>Symphony</v>
          </cell>
          <cell r="F2322" t="str">
            <v>-41</v>
          </cell>
          <cell r="G2322" t="str">
            <v>S-52/1</v>
          </cell>
          <cell r="H2322" t="str">
            <v>01</v>
          </cell>
          <cell r="I2322" t="str">
            <v>Retained</v>
          </cell>
          <cell r="J2322" t="str">
            <v>M3M</v>
          </cell>
          <cell r="K2322" t="str">
            <v>Frozen</v>
          </cell>
          <cell r="L2322" t="str">
            <v>Released</v>
          </cell>
          <cell r="M2322">
            <v>15.3</v>
          </cell>
          <cell r="N2322">
            <v>8.5</v>
          </cell>
          <cell r="O2322">
            <v>130.05000000000001</v>
          </cell>
        </row>
        <row r="2323">
          <cell r="C2323" t="str">
            <v>A-75</v>
          </cell>
          <cell r="D2323" t="str">
            <v>A-75-02</v>
          </cell>
          <cell r="E2323" t="str">
            <v>Symphony</v>
          </cell>
          <cell r="F2323" t="str">
            <v>-41</v>
          </cell>
          <cell r="G2323" t="str">
            <v>S-52/2</v>
          </cell>
          <cell r="H2323" t="str">
            <v>02</v>
          </cell>
          <cell r="J2323" t="str">
            <v>M3M</v>
          </cell>
        </row>
        <row r="2324">
          <cell r="C2324" t="str">
            <v>A-75</v>
          </cell>
          <cell r="D2324" t="str">
            <v>A-75-03</v>
          </cell>
          <cell r="E2324" t="str">
            <v>Symphony</v>
          </cell>
          <cell r="F2324" t="str">
            <v>-41</v>
          </cell>
          <cell r="G2324" t="str">
            <v>S-52/3</v>
          </cell>
          <cell r="H2324" t="str">
            <v>03</v>
          </cell>
          <cell r="J2324" t="str">
            <v>M3M</v>
          </cell>
        </row>
        <row r="2325">
          <cell r="C2325" t="str">
            <v>A-75</v>
          </cell>
          <cell r="D2325" t="str">
            <v>A-75-04</v>
          </cell>
          <cell r="E2325" t="str">
            <v>Symphony</v>
          </cell>
          <cell r="F2325" t="str">
            <v>-41</v>
          </cell>
          <cell r="G2325" t="str">
            <v>S-52/4</v>
          </cell>
          <cell r="H2325" t="str">
            <v>04</v>
          </cell>
          <cell r="J2325" t="str">
            <v>M3M</v>
          </cell>
        </row>
        <row r="2326">
          <cell r="B2326" t="str">
            <v>A</v>
          </cell>
          <cell r="C2326" t="str">
            <v>A-76</v>
          </cell>
          <cell r="D2326" t="str">
            <v>A-76-01</v>
          </cell>
          <cell r="E2326" t="str">
            <v>Symphony</v>
          </cell>
          <cell r="F2326" t="str">
            <v>-41</v>
          </cell>
          <cell r="G2326" t="str">
            <v>S-51/1</v>
          </cell>
          <cell r="H2326" t="str">
            <v>01</v>
          </cell>
          <cell r="I2326" t="str">
            <v>Retained</v>
          </cell>
          <cell r="J2326" t="str">
            <v>M3M</v>
          </cell>
          <cell r="K2326" t="str">
            <v>Frozen</v>
          </cell>
          <cell r="L2326" t="str">
            <v>Released</v>
          </cell>
          <cell r="M2326">
            <v>15.3</v>
          </cell>
          <cell r="N2326">
            <v>8.5</v>
          </cell>
          <cell r="O2326">
            <v>130.05000000000001</v>
          </cell>
        </row>
        <row r="2327">
          <cell r="C2327" t="str">
            <v>A-76</v>
          </cell>
          <cell r="D2327" t="str">
            <v>A-76-02</v>
          </cell>
          <cell r="E2327" t="str">
            <v>Symphony</v>
          </cell>
          <cell r="F2327" t="str">
            <v>-41</v>
          </cell>
          <cell r="G2327" t="str">
            <v>S-51/2</v>
          </cell>
          <cell r="H2327" t="str">
            <v>02</v>
          </cell>
          <cell r="J2327" t="str">
            <v>M3M</v>
          </cell>
        </row>
        <row r="2328">
          <cell r="C2328" t="str">
            <v>A-76</v>
          </cell>
          <cell r="D2328" t="str">
            <v>A-76-03</v>
          </cell>
          <cell r="E2328" t="str">
            <v>Symphony</v>
          </cell>
          <cell r="F2328" t="str">
            <v>-41</v>
          </cell>
          <cell r="G2328" t="str">
            <v>S-51/3</v>
          </cell>
          <cell r="H2328" t="str">
            <v>03</v>
          </cell>
          <cell r="J2328" t="str">
            <v>M3M</v>
          </cell>
        </row>
        <row r="2329">
          <cell r="C2329" t="str">
            <v>A-76</v>
          </cell>
          <cell r="D2329" t="str">
            <v>A-76-04</v>
          </cell>
          <cell r="E2329" t="str">
            <v>Symphony</v>
          </cell>
          <cell r="F2329" t="str">
            <v>-41</v>
          </cell>
          <cell r="G2329" t="str">
            <v>S-51/4</v>
          </cell>
          <cell r="H2329" t="str">
            <v>04</v>
          </cell>
          <cell r="J2329" t="str">
            <v>M3M</v>
          </cell>
        </row>
        <row r="2330">
          <cell r="B2330" t="str">
            <v>A</v>
          </cell>
          <cell r="C2330" t="str">
            <v>A-77</v>
          </cell>
          <cell r="D2330" t="str">
            <v>A-77-01</v>
          </cell>
          <cell r="E2330" t="str">
            <v>Symphony</v>
          </cell>
          <cell r="F2330" t="str">
            <v>-41</v>
          </cell>
          <cell r="G2330" t="str">
            <v>S-50/1</v>
          </cell>
          <cell r="H2330" t="str">
            <v>01</v>
          </cell>
          <cell r="I2330" t="str">
            <v>Retained</v>
          </cell>
          <cell r="J2330" t="str">
            <v>M3M</v>
          </cell>
          <cell r="K2330" t="str">
            <v>Frozen</v>
          </cell>
          <cell r="L2330" t="str">
            <v>Released</v>
          </cell>
          <cell r="M2330">
            <v>15.3</v>
          </cell>
          <cell r="N2330">
            <v>8.5</v>
          </cell>
          <cell r="O2330">
            <v>130.05000000000001</v>
          </cell>
        </row>
        <row r="2331">
          <cell r="C2331" t="str">
            <v>A-77</v>
          </cell>
          <cell r="D2331" t="str">
            <v>A-77-02</v>
          </cell>
          <cell r="E2331" t="str">
            <v>Symphony</v>
          </cell>
          <cell r="F2331" t="str">
            <v>-41</v>
          </cell>
          <cell r="G2331" t="str">
            <v>S-50/2</v>
          </cell>
          <cell r="H2331" t="str">
            <v>02</v>
          </cell>
          <cell r="J2331" t="str">
            <v>M3M</v>
          </cell>
        </row>
        <row r="2332">
          <cell r="C2332" t="str">
            <v>A-77</v>
          </cell>
          <cell r="D2332" t="str">
            <v>A-77-03</v>
          </cell>
          <cell r="E2332" t="str">
            <v>Symphony</v>
          </cell>
          <cell r="F2332" t="str">
            <v>-41</v>
          </cell>
          <cell r="G2332" t="str">
            <v>S-50/3</v>
          </cell>
          <cell r="H2332" t="str">
            <v>03</v>
          </cell>
          <cell r="J2332" t="str">
            <v>M3M</v>
          </cell>
        </row>
        <row r="2333">
          <cell r="C2333" t="str">
            <v>A-77</v>
          </cell>
          <cell r="D2333" t="str">
            <v>A-77-04</v>
          </cell>
          <cell r="E2333" t="str">
            <v>Symphony</v>
          </cell>
          <cell r="F2333" t="str">
            <v>-41</v>
          </cell>
          <cell r="G2333" t="str">
            <v>S-50/4</v>
          </cell>
          <cell r="H2333" t="str">
            <v>04</v>
          </cell>
          <cell r="J2333" t="str">
            <v>M3M</v>
          </cell>
        </row>
        <row r="2334">
          <cell r="B2334" t="str">
            <v>A</v>
          </cell>
          <cell r="C2334" t="str">
            <v>A-78</v>
          </cell>
          <cell r="D2334" t="str">
            <v>A-78-01</v>
          </cell>
          <cell r="E2334" t="str">
            <v>Symphony</v>
          </cell>
          <cell r="F2334" t="str">
            <v>-41</v>
          </cell>
          <cell r="G2334" t="str">
            <v>S-49/1</v>
          </cell>
          <cell r="H2334" t="str">
            <v>01</v>
          </cell>
          <cell r="I2334" t="str">
            <v>Retained</v>
          </cell>
          <cell r="J2334" t="str">
            <v>M3M</v>
          </cell>
          <cell r="K2334" t="str">
            <v>Frozen</v>
          </cell>
          <cell r="L2334" t="str">
            <v>Released</v>
          </cell>
          <cell r="M2334">
            <v>15.3</v>
          </cell>
          <cell r="N2334">
            <v>8.5</v>
          </cell>
          <cell r="O2334">
            <v>130.05000000000001</v>
          </cell>
        </row>
        <row r="2335">
          <cell r="C2335" t="str">
            <v>A-78</v>
          </cell>
          <cell r="D2335" t="str">
            <v>A-78-02</v>
          </cell>
          <cell r="E2335" t="str">
            <v>Symphony</v>
          </cell>
          <cell r="F2335" t="str">
            <v>-41</v>
          </cell>
          <cell r="G2335" t="str">
            <v>S-49/2</v>
          </cell>
          <cell r="H2335" t="str">
            <v>02</v>
          </cell>
          <cell r="J2335" t="str">
            <v>M3M</v>
          </cell>
        </row>
        <row r="2336">
          <cell r="C2336" t="str">
            <v>A-78</v>
          </cell>
          <cell r="D2336" t="str">
            <v>A-78-03</v>
          </cell>
          <cell r="E2336" t="str">
            <v>Symphony</v>
          </cell>
          <cell r="F2336" t="str">
            <v>-41</v>
          </cell>
          <cell r="G2336" t="str">
            <v>S-49/3</v>
          </cell>
          <cell r="H2336" t="str">
            <v>03</v>
          </cell>
          <cell r="J2336" t="str">
            <v>M3M</v>
          </cell>
        </row>
        <row r="2337">
          <cell r="C2337" t="str">
            <v>A-78</v>
          </cell>
          <cell r="D2337" t="str">
            <v>A-78-04</v>
          </cell>
          <cell r="E2337" t="str">
            <v>Symphony</v>
          </cell>
          <cell r="F2337" t="str">
            <v>-41</v>
          </cell>
          <cell r="G2337" t="str">
            <v>S-49/4</v>
          </cell>
          <cell r="H2337" t="str">
            <v>04</v>
          </cell>
          <cell r="J2337" t="str">
            <v>M3M</v>
          </cell>
        </row>
        <row r="2338">
          <cell r="B2338" t="str">
            <v>A</v>
          </cell>
          <cell r="C2338" t="str">
            <v>A-79</v>
          </cell>
          <cell r="D2338" t="str">
            <v>A-79-01</v>
          </cell>
          <cell r="E2338" t="str">
            <v>Symphony</v>
          </cell>
          <cell r="F2338" t="str">
            <v>-41</v>
          </cell>
          <cell r="G2338" t="str">
            <v>S-48/1</v>
          </cell>
          <cell r="H2338" t="str">
            <v>01</v>
          </cell>
          <cell r="I2338" t="str">
            <v>Retained</v>
          </cell>
          <cell r="J2338" t="str">
            <v>M3M</v>
          </cell>
          <cell r="K2338" t="str">
            <v>Frozen</v>
          </cell>
          <cell r="L2338" t="str">
            <v>Released</v>
          </cell>
          <cell r="M2338">
            <v>15.3</v>
          </cell>
          <cell r="N2338">
            <v>8.5</v>
          </cell>
          <cell r="O2338">
            <v>130.05000000000001</v>
          </cell>
        </row>
        <row r="2339">
          <cell r="C2339" t="str">
            <v>A-79</v>
          </cell>
          <cell r="D2339" t="str">
            <v>A-79-02</v>
          </cell>
          <cell r="E2339" t="str">
            <v>Symphony</v>
          </cell>
          <cell r="F2339" t="str">
            <v>-41</v>
          </cell>
          <cell r="G2339" t="str">
            <v>S-48/2</v>
          </cell>
          <cell r="H2339" t="str">
            <v>02</v>
          </cell>
          <cell r="J2339" t="str">
            <v>M3M</v>
          </cell>
        </row>
        <row r="2340">
          <cell r="C2340" t="str">
            <v>A-79</v>
          </cell>
          <cell r="D2340" t="str">
            <v>A-79-03</v>
          </cell>
          <cell r="E2340" t="str">
            <v>Symphony</v>
          </cell>
          <cell r="F2340" t="str">
            <v>-41</v>
          </cell>
          <cell r="G2340" t="str">
            <v>S-48/3</v>
          </cell>
          <cell r="H2340" t="str">
            <v>03</v>
          </cell>
          <cell r="J2340" t="str">
            <v>M3M</v>
          </cell>
        </row>
        <row r="2341">
          <cell r="C2341" t="str">
            <v>A-79</v>
          </cell>
          <cell r="D2341" t="str">
            <v>A-79-04</v>
          </cell>
          <cell r="E2341" t="str">
            <v>Symphony</v>
          </cell>
          <cell r="F2341" t="str">
            <v>-41</v>
          </cell>
          <cell r="G2341" t="str">
            <v>S-48/4</v>
          </cell>
          <cell r="H2341" t="str">
            <v>04</v>
          </cell>
          <cell r="J2341" t="str">
            <v>M3M</v>
          </cell>
        </row>
        <row r="2342">
          <cell r="B2342" t="str">
            <v>A</v>
          </cell>
          <cell r="C2342" t="str">
            <v>A-80</v>
          </cell>
          <cell r="D2342" t="str">
            <v>A-80-01</v>
          </cell>
          <cell r="E2342" t="str">
            <v>Symphony</v>
          </cell>
          <cell r="F2342" t="str">
            <v>-41</v>
          </cell>
          <cell r="G2342" t="str">
            <v>S-41/1</v>
          </cell>
          <cell r="H2342" t="str">
            <v>01</v>
          </cell>
          <cell r="I2342" t="str">
            <v>Retained</v>
          </cell>
          <cell r="J2342" t="str">
            <v>M3M</v>
          </cell>
          <cell r="K2342" t="str">
            <v>Frozen</v>
          </cell>
          <cell r="L2342" t="str">
            <v>Released</v>
          </cell>
          <cell r="M2342">
            <v>15.3</v>
          </cell>
          <cell r="N2342">
            <v>8.5</v>
          </cell>
          <cell r="O2342">
            <v>130.05000000000001</v>
          </cell>
        </row>
        <row r="2343">
          <cell r="C2343" t="str">
            <v>A-80</v>
          </cell>
          <cell r="D2343" t="str">
            <v>A-80-02</v>
          </cell>
          <cell r="E2343" t="str">
            <v>Symphony</v>
          </cell>
          <cell r="F2343" t="str">
            <v>-41</v>
          </cell>
          <cell r="G2343" t="str">
            <v>S-41/2</v>
          </cell>
          <cell r="H2343" t="str">
            <v>02</v>
          </cell>
          <cell r="J2343" t="str">
            <v>M3M</v>
          </cell>
        </row>
        <row r="2344">
          <cell r="C2344" t="str">
            <v>A-80</v>
          </cell>
          <cell r="D2344" t="str">
            <v>A-80-03</v>
          </cell>
          <cell r="E2344" t="str">
            <v>Symphony</v>
          </cell>
          <cell r="F2344" t="str">
            <v>-41</v>
          </cell>
          <cell r="G2344" t="str">
            <v>S-41/3</v>
          </cell>
          <cell r="H2344" t="str">
            <v>03</v>
          </cell>
          <cell r="J2344" t="str">
            <v>M3M</v>
          </cell>
        </row>
        <row r="2345">
          <cell r="C2345" t="str">
            <v>A-80</v>
          </cell>
          <cell r="D2345" t="str">
            <v>A-80-04</v>
          </cell>
          <cell r="E2345" t="str">
            <v>Symphony</v>
          </cell>
          <cell r="F2345" t="str">
            <v>-41</v>
          </cell>
          <cell r="G2345" t="str">
            <v>S-41/4</v>
          </cell>
          <cell r="H2345" t="str">
            <v>04</v>
          </cell>
          <cell r="J2345" t="str">
            <v>M3M</v>
          </cell>
        </row>
        <row r="2346">
          <cell r="B2346" t="str">
            <v>A</v>
          </cell>
          <cell r="C2346" t="str">
            <v>A-81</v>
          </cell>
          <cell r="D2346" t="str">
            <v>A-81-01</v>
          </cell>
          <cell r="E2346" t="str">
            <v>Symphony</v>
          </cell>
          <cell r="F2346" t="str">
            <v>-41</v>
          </cell>
          <cell r="G2346" t="str">
            <v>S-40/1</v>
          </cell>
          <cell r="H2346" t="str">
            <v>01</v>
          </cell>
          <cell r="I2346" t="str">
            <v>Retained</v>
          </cell>
          <cell r="J2346" t="str">
            <v>M3M</v>
          </cell>
          <cell r="K2346" t="str">
            <v>Frozen</v>
          </cell>
          <cell r="L2346" t="str">
            <v>Released</v>
          </cell>
          <cell r="M2346">
            <v>15.3</v>
          </cell>
          <cell r="N2346">
            <v>8.5</v>
          </cell>
          <cell r="O2346">
            <v>130.05000000000001</v>
          </cell>
        </row>
        <row r="2347">
          <cell r="C2347" t="str">
            <v>A-81</v>
          </cell>
          <cell r="D2347" t="str">
            <v>A-81-02</v>
          </cell>
          <cell r="E2347" t="str">
            <v>Symphony</v>
          </cell>
          <cell r="F2347" t="str">
            <v>-41</v>
          </cell>
          <cell r="G2347" t="str">
            <v>S-40/2</v>
          </cell>
          <cell r="H2347" t="str">
            <v>02</v>
          </cell>
          <cell r="J2347" t="str">
            <v>M3M</v>
          </cell>
        </row>
        <row r="2348">
          <cell r="C2348" t="str">
            <v>A-81</v>
          </cell>
          <cell r="D2348" t="str">
            <v>A-81-03</v>
          </cell>
          <cell r="E2348" t="str">
            <v>Symphony</v>
          </cell>
          <cell r="F2348" t="str">
            <v>-41</v>
          </cell>
          <cell r="G2348" t="str">
            <v>S-40/3</v>
          </cell>
          <cell r="H2348" t="str">
            <v>03</v>
          </cell>
          <cell r="J2348" t="str">
            <v>M3M</v>
          </cell>
        </row>
        <row r="2349">
          <cell r="C2349" t="str">
            <v>A-81</v>
          </cell>
          <cell r="D2349" t="str">
            <v>A-81-04</v>
          </cell>
          <cell r="E2349" t="str">
            <v>Symphony</v>
          </cell>
          <cell r="F2349" t="str">
            <v>-41</v>
          </cell>
          <cell r="G2349" t="str">
            <v>S-40/4</v>
          </cell>
          <cell r="H2349" t="str">
            <v>04</v>
          </cell>
          <cell r="J2349" t="str">
            <v>M3M</v>
          </cell>
        </row>
        <row r="2350">
          <cell r="B2350" t="str">
            <v>A</v>
          </cell>
          <cell r="C2350" t="str">
            <v>A-82</v>
          </cell>
          <cell r="D2350" t="str">
            <v>A-82-01</v>
          </cell>
          <cell r="E2350" t="str">
            <v>Symphony</v>
          </cell>
          <cell r="F2350" t="str">
            <v>-41</v>
          </cell>
          <cell r="G2350" t="str">
            <v>S-39/1</v>
          </cell>
          <cell r="H2350" t="str">
            <v>01</v>
          </cell>
          <cell r="I2350" t="str">
            <v>Retained</v>
          </cell>
          <cell r="J2350" t="str">
            <v>M3M</v>
          </cell>
          <cell r="K2350" t="str">
            <v>Frozen</v>
          </cell>
          <cell r="L2350" t="str">
            <v>Released</v>
          </cell>
          <cell r="M2350">
            <v>15.3</v>
          </cell>
          <cell r="N2350">
            <v>8.5</v>
          </cell>
          <cell r="O2350">
            <v>130.05000000000001</v>
          </cell>
        </row>
        <row r="2351">
          <cell r="C2351" t="str">
            <v>A-82</v>
          </cell>
          <cell r="D2351" t="str">
            <v>A-82-02</v>
          </cell>
          <cell r="E2351" t="str">
            <v>Symphony</v>
          </cell>
          <cell r="F2351" t="str">
            <v>-41</v>
          </cell>
          <cell r="G2351" t="str">
            <v>S-39/2</v>
          </cell>
          <cell r="H2351" t="str">
            <v>02</v>
          </cell>
          <cell r="J2351" t="str">
            <v>M3M</v>
          </cell>
        </row>
        <row r="2352">
          <cell r="C2352" t="str">
            <v>A-82</v>
          </cell>
          <cell r="D2352" t="str">
            <v>A-82-03</v>
          </cell>
          <cell r="E2352" t="str">
            <v>Symphony</v>
          </cell>
          <cell r="F2352" t="str">
            <v>-41</v>
          </cell>
          <cell r="G2352" t="str">
            <v>S-39/3</v>
          </cell>
          <cell r="H2352" t="str">
            <v>03</v>
          </cell>
          <cell r="J2352" t="str">
            <v>M3M</v>
          </cell>
        </row>
        <row r="2353">
          <cell r="C2353" t="str">
            <v>A-82</v>
          </cell>
          <cell r="D2353" t="str">
            <v>A-82-04</v>
          </cell>
          <cell r="E2353" t="str">
            <v>Symphony</v>
          </cell>
          <cell r="F2353" t="str">
            <v>-41</v>
          </cell>
          <cell r="G2353" t="str">
            <v>S-39/4</v>
          </cell>
          <cell r="H2353" t="str">
            <v>04</v>
          </cell>
          <cell r="J2353" t="str">
            <v>M3M</v>
          </cell>
        </row>
        <row r="2354">
          <cell r="B2354" t="str">
            <v>A</v>
          </cell>
          <cell r="C2354" t="str">
            <v>A-83</v>
          </cell>
          <cell r="D2354" t="str">
            <v>A-83-01</v>
          </cell>
          <cell r="E2354" t="str">
            <v>Symphony</v>
          </cell>
          <cell r="F2354" t="str">
            <v>-41</v>
          </cell>
          <cell r="G2354" t="str">
            <v>S-38/1</v>
          </cell>
          <cell r="H2354" t="str">
            <v>01</v>
          </cell>
          <cell r="I2354" t="str">
            <v>Retained</v>
          </cell>
          <cell r="J2354" t="str">
            <v>M3M</v>
          </cell>
          <cell r="K2354" t="str">
            <v>Frozen</v>
          </cell>
          <cell r="L2354" t="str">
            <v>Released</v>
          </cell>
          <cell r="M2354">
            <v>15.3</v>
          </cell>
          <cell r="N2354">
            <v>8.5</v>
          </cell>
          <cell r="O2354">
            <v>130.05000000000001</v>
          </cell>
        </row>
        <row r="2355">
          <cell r="C2355" t="str">
            <v>A-83</v>
          </cell>
          <cell r="D2355" t="str">
            <v>A-83-02</v>
          </cell>
          <cell r="E2355" t="str">
            <v>Symphony</v>
          </cell>
          <cell r="F2355" t="str">
            <v>-41</v>
          </cell>
          <cell r="G2355" t="str">
            <v>S-38/2</v>
          </cell>
          <cell r="H2355" t="str">
            <v>02</v>
          </cell>
          <cell r="J2355" t="str">
            <v>M3M</v>
          </cell>
        </row>
        <row r="2356">
          <cell r="C2356" t="str">
            <v>A-83</v>
          </cell>
          <cell r="D2356" t="str">
            <v>A-83-03</v>
          </cell>
          <cell r="E2356" t="str">
            <v>Symphony</v>
          </cell>
          <cell r="F2356" t="str">
            <v>-41</v>
          </cell>
          <cell r="G2356" t="str">
            <v>S-38/3</v>
          </cell>
          <cell r="H2356" t="str">
            <v>03</v>
          </cell>
          <cell r="J2356" t="str">
            <v>M3M</v>
          </cell>
        </row>
        <row r="2357">
          <cell r="C2357" t="str">
            <v>A-83</v>
          </cell>
          <cell r="D2357" t="str">
            <v>A-83-04</v>
          </cell>
          <cell r="E2357" t="str">
            <v>Symphony</v>
          </cell>
          <cell r="F2357" t="str">
            <v>-41</v>
          </cell>
          <cell r="G2357" t="str">
            <v>S-38/4</v>
          </cell>
          <cell r="H2357" t="str">
            <v>04</v>
          </cell>
          <cell r="J2357" t="str">
            <v>M3M</v>
          </cell>
        </row>
        <row r="2358">
          <cell r="B2358" t="str">
            <v>A</v>
          </cell>
          <cell r="C2358" t="str">
            <v>A-84</v>
          </cell>
          <cell r="D2358" t="str">
            <v>A-84-01</v>
          </cell>
          <cell r="E2358" t="str">
            <v>Symphony</v>
          </cell>
          <cell r="F2358" t="str">
            <v>-41</v>
          </cell>
          <cell r="G2358" t="str">
            <v>S-37/1</v>
          </cell>
          <cell r="H2358" t="str">
            <v>01</v>
          </cell>
          <cell r="I2358" t="str">
            <v>Retained</v>
          </cell>
          <cell r="J2358" t="str">
            <v>M3M</v>
          </cell>
          <cell r="K2358" t="str">
            <v>Frozen</v>
          </cell>
          <cell r="L2358" t="str">
            <v>Released</v>
          </cell>
          <cell r="M2358">
            <v>15.3</v>
          </cell>
          <cell r="N2358">
            <v>8.5</v>
          </cell>
          <cell r="O2358">
            <v>130.05000000000001</v>
          </cell>
        </row>
        <row r="2359">
          <cell r="C2359" t="str">
            <v>A-84</v>
          </cell>
          <cell r="D2359" t="str">
            <v>A-84-02</v>
          </cell>
          <cell r="E2359" t="str">
            <v>Symphony</v>
          </cell>
          <cell r="F2359" t="str">
            <v>-41</v>
          </cell>
          <cell r="G2359" t="str">
            <v>S-37/2</v>
          </cell>
          <cell r="H2359" t="str">
            <v>02</v>
          </cell>
          <cell r="J2359" t="str">
            <v>M3M</v>
          </cell>
        </row>
        <row r="2360">
          <cell r="C2360" t="str">
            <v>A-84</v>
          </cell>
          <cell r="D2360" t="str">
            <v>A-84-03</v>
          </cell>
          <cell r="E2360" t="str">
            <v>Symphony</v>
          </cell>
          <cell r="F2360" t="str">
            <v>-41</v>
          </cell>
          <cell r="G2360" t="str">
            <v>S-37/3</v>
          </cell>
          <cell r="H2360" t="str">
            <v>03</v>
          </cell>
          <cell r="J2360" t="str">
            <v>M3M</v>
          </cell>
        </row>
        <row r="2361">
          <cell r="C2361" t="str">
            <v>A-84</v>
          </cell>
          <cell r="D2361" t="str">
            <v>A-84-04</v>
          </cell>
          <cell r="E2361" t="str">
            <v>Symphony</v>
          </cell>
          <cell r="F2361" t="str">
            <v>-41</v>
          </cell>
          <cell r="G2361" t="str">
            <v>S-37/4</v>
          </cell>
          <cell r="H2361" t="str">
            <v>04</v>
          </cell>
          <cell r="J2361" t="str">
            <v>M3M</v>
          </cell>
        </row>
        <row r="2362">
          <cell r="B2362" t="str">
            <v>A</v>
          </cell>
          <cell r="C2362" t="str">
            <v>A-85</v>
          </cell>
          <cell r="D2362" t="str">
            <v>A-85-01</v>
          </cell>
          <cell r="E2362" t="str">
            <v>Symphony</v>
          </cell>
          <cell r="F2362" t="str">
            <v>-41</v>
          </cell>
          <cell r="G2362" t="str">
            <v>S-36/1</v>
          </cell>
          <cell r="H2362" t="str">
            <v>01</v>
          </cell>
          <cell r="I2362" t="str">
            <v>Retained</v>
          </cell>
          <cell r="J2362" t="str">
            <v>M3M</v>
          </cell>
          <cell r="K2362" t="str">
            <v>Frozen</v>
          </cell>
          <cell r="L2362" t="str">
            <v>Released</v>
          </cell>
          <cell r="M2362">
            <v>15.3</v>
          </cell>
          <cell r="N2362">
            <v>8.5</v>
          </cell>
          <cell r="O2362">
            <v>130.05000000000001</v>
          </cell>
        </row>
        <row r="2363">
          <cell r="C2363" t="str">
            <v>A-85</v>
          </cell>
          <cell r="D2363" t="str">
            <v>A-85-02</v>
          </cell>
          <cell r="E2363" t="str">
            <v>Symphony</v>
          </cell>
          <cell r="F2363" t="str">
            <v>-41</v>
          </cell>
          <cell r="G2363" t="str">
            <v>S-36/2</v>
          </cell>
          <cell r="H2363" t="str">
            <v>02</v>
          </cell>
          <cell r="J2363" t="str">
            <v>M3M</v>
          </cell>
        </row>
        <row r="2364">
          <cell r="C2364" t="str">
            <v>A-85</v>
          </cell>
          <cell r="D2364" t="str">
            <v>A-85-03</v>
          </cell>
          <cell r="E2364" t="str">
            <v>Symphony</v>
          </cell>
          <cell r="F2364" t="str">
            <v>-41</v>
          </cell>
          <cell r="G2364" t="str">
            <v>S-36/3</v>
          </cell>
          <cell r="H2364" t="str">
            <v>03</v>
          </cell>
          <cell r="J2364" t="str">
            <v>M3M</v>
          </cell>
        </row>
        <row r="2365">
          <cell r="C2365" t="str">
            <v>A-85</v>
          </cell>
          <cell r="D2365" t="str">
            <v>A-85-04</v>
          </cell>
          <cell r="E2365" t="str">
            <v>Symphony</v>
          </cell>
          <cell r="F2365" t="str">
            <v>-41</v>
          </cell>
          <cell r="G2365" t="str">
            <v>S-36/4</v>
          </cell>
          <cell r="H2365" t="str">
            <v>04</v>
          </cell>
          <cell r="J2365" t="str">
            <v>M3M</v>
          </cell>
        </row>
        <row r="2366">
          <cell r="B2366" t="str">
            <v>A</v>
          </cell>
          <cell r="C2366" t="str">
            <v>A-86</v>
          </cell>
          <cell r="D2366" t="str">
            <v>A-86-01</v>
          </cell>
          <cell r="E2366" t="str">
            <v>Symphony</v>
          </cell>
          <cell r="F2366" t="str">
            <v>-41</v>
          </cell>
          <cell r="G2366" t="str">
            <v>S-35/1</v>
          </cell>
          <cell r="H2366" t="str">
            <v>01</v>
          </cell>
          <cell r="I2366" t="str">
            <v>Retained</v>
          </cell>
          <cell r="J2366" t="str">
            <v>M3M</v>
          </cell>
          <cell r="K2366" t="str">
            <v>Frozen</v>
          </cell>
          <cell r="L2366" t="str">
            <v>Released</v>
          </cell>
          <cell r="M2366">
            <v>15.3</v>
          </cell>
          <cell r="N2366">
            <v>8.5</v>
          </cell>
          <cell r="O2366">
            <v>130.05000000000001</v>
          </cell>
        </row>
        <row r="2367">
          <cell r="C2367" t="str">
            <v>A-86</v>
          </cell>
          <cell r="D2367" t="str">
            <v>A-86-02</v>
          </cell>
          <cell r="E2367" t="str">
            <v>Symphony</v>
          </cell>
          <cell r="F2367" t="str">
            <v>-41</v>
          </cell>
          <cell r="G2367" t="str">
            <v>S-35/2</v>
          </cell>
          <cell r="H2367" t="str">
            <v>02</v>
          </cell>
          <cell r="J2367" t="str">
            <v>M3M</v>
          </cell>
        </row>
        <row r="2368">
          <cell r="C2368" t="str">
            <v>A-86</v>
          </cell>
          <cell r="D2368" t="str">
            <v>A-86-03</v>
          </cell>
          <cell r="E2368" t="str">
            <v>Symphony</v>
          </cell>
          <cell r="F2368" t="str">
            <v>-41</v>
          </cell>
          <cell r="G2368" t="str">
            <v>S-35/3</v>
          </cell>
          <cell r="H2368" t="str">
            <v>03</v>
          </cell>
          <cell r="J2368" t="str">
            <v>M3M</v>
          </cell>
        </row>
        <row r="2369">
          <cell r="C2369" t="str">
            <v>A-86</v>
          </cell>
          <cell r="D2369" t="str">
            <v>A-86-04</v>
          </cell>
          <cell r="E2369" t="str">
            <v>Symphony</v>
          </cell>
          <cell r="F2369" t="str">
            <v>-41</v>
          </cell>
          <cell r="G2369" t="str">
            <v>S-35/4</v>
          </cell>
          <cell r="H2369" t="str">
            <v>04</v>
          </cell>
          <cell r="J2369" t="str">
            <v>M3M</v>
          </cell>
        </row>
        <row r="2370">
          <cell r="B2370" t="str">
            <v>A</v>
          </cell>
          <cell r="C2370" t="str">
            <v>A-87</v>
          </cell>
          <cell r="D2370" t="str">
            <v>A-87-01</v>
          </cell>
          <cell r="E2370" t="str">
            <v>Symphony</v>
          </cell>
          <cell r="F2370" t="str">
            <v>-41</v>
          </cell>
          <cell r="G2370" t="str">
            <v>S-34/1</v>
          </cell>
          <cell r="H2370" t="str">
            <v>01</v>
          </cell>
          <cell r="I2370" t="str">
            <v>Retained</v>
          </cell>
          <cell r="J2370" t="str">
            <v>M3M</v>
          </cell>
          <cell r="K2370" t="str">
            <v>Frozen</v>
          </cell>
          <cell r="L2370" t="str">
            <v>Released</v>
          </cell>
          <cell r="M2370">
            <v>15.3</v>
          </cell>
          <cell r="N2370">
            <v>8.5</v>
          </cell>
          <cell r="O2370">
            <v>130.05000000000001</v>
          </cell>
        </row>
        <row r="2371">
          <cell r="C2371" t="str">
            <v>A-87</v>
          </cell>
          <cell r="D2371" t="str">
            <v>A-87-02</v>
          </cell>
          <cell r="E2371" t="str">
            <v>Symphony</v>
          </cell>
          <cell r="F2371" t="str">
            <v>-41</v>
          </cell>
          <cell r="G2371" t="str">
            <v>S-34/2</v>
          </cell>
          <cell r="H2371" t="str">
            <v>02</v>
          </cell>
          <cell r="J2371" t="str">
            <v>M3M</v>
          </cell>
        </row>
        <row r="2372">
          <cell r="C2372" t="str">
            <v>A-87</v>
          </cell>
          <cell r="D2372" t="str">
            <v>A-87-03</v>
          </cell>
          <cell r="E2372" t="str">
            <v>Symphony</v>
          </cell>
          <cell r="F2372" t="str">
            <v>-41</v>
          </cell>
          <cell r="G2372" t="str">
            <v>S-34/3</v>
          </cell>
          <cell r="H2372" t="str">
            <v>03</v>
          </cell>
          <cell r="J2372" t="str">
            <v>M3M</v>
          </cell>
        </row>
        <row r="2373">
          <cell r="C2373" t="str">
            <v>A-87</v>
          </cell>
          <cell r="D2373" t="str">
            <v>A-87-04</v>
          </cell>
          <cell r="E2373" t="str">
            <v>Symphony</v>
          </cell>
          <cell r="F2373" t="str">
            <v>-41</v>
          </cell>
          <cell r="G2373" t="str">
            <v>S-34/4</v>
          </cell>
          <cell r="H2373" t="str">
            <v>04</v>
          </cell>
          <cell r="J2373" t="str">
            <v>M3M</v>
          </cell>
        </row>
        <row r="2374">
          <cell r="B2374" t="str">
            <v>A</v>
          </cell>
          <cell r="C2374" t="str">
            <v>A-88</v>
          </cell>
          <cell r="D2374" t="str">
            <v>A-88-01</v>
          </cell>
          <cell r="E2374" t="str">
            <v>Symphony</v>
          </cell>
          <cell r="F2374" t="str">
            <v>-41</v>
          </cell>
          <cell r="G2374" t="str">
            <v>S-33/1</v>
          </cell>
          <cell r="H2374" t="str">
            <v>01</v>
          </cell>
          <cell r="I2374" t="str">
            <v>Retained</v>
          </cell>
          <cell r="J2374" t="str">
            <v>M3M</v>
          </cell>
          <cell r="K2374" t="str">
            <v>Frozen</v>
          </cell>
          <cell r="L2374" t="str">
            <v>Released</v>
          </cell>
          <cell r="M2374">
            <v>15.3</v>
          </cell>
          <cell r="N2374">
            <v>8.5</v>
          </cell>
          <cell r="O2374">
            <v>130.05000000000001</v>
          </cell>
        </row>
        <row r="2375">
          <cell r="C2375" t="str">
            <v>A-88</v>
          </cell>
          <cell r="D2375" t="str">
            <v>A-88-02</v>
          </cell>
          <cell r="E2375" t="str">
            <v>Symphony</v>
          </cell>
          <cell r="F2375" t="str">
            <v>-41</v>
          </cell>
          <cell r="G2375" t="str">
            <v>S-33/2</v>
          </cell>
          <cell r="H2375" t="str">
            <v>02</v>
          </cell>
          <cell r="J2375" t="str">
            <v>M3M</v>
          </cell>
        </row>
        <row r="2376">
          <cell r="C2376" t="str">
            <v>A-88</v>
          </cell>
          <cell r="D2376" t="str">
            <v>A-88-03</v>
          </cell>
          <cell r="E2376" t="str">
            <v>Symphony</v>
          </cell>
          <cell r="F2376" t="str">
            <v>-41</v>
          </cell>
          <cell r="G2376" t="str">
            <v>S-33/3</v>
          </cell>
          <cell r="H2376" t="str">
            <v>03</v>
          </cell>
          <cell r="J2376" t="str">
            <v>M3M</v>
          </cell>
        </row>
        <row r="2377">
          <cell r="C2377" t="str">
            <v>A-88</v>
          </cell>
          <cell r="D2377" t="str">
            <v>A-88-04</v>
          </cell>
          <cell r="E2377" t="str">
            <v>Symphony</v>
          </cell>
          <cell r="F2377" t="str">
            <v>-41</v>
          </cell>
          <cell r="G2377" t="str">
            <v>S-33/4</v>
          </cell>
          <cell r="H2377" t="str">
            <v>04</v>
          </cell>
          <cell r="J2377" t="str">
            <v>M3M</v>
          </cell>
        </row>
        <row r="2378">
          <cell r="B2378" t="str">
            <v>A</v>
          </cell>
          <cell r="C2378" t="str">
            <v>A-89</v>
          </cell>
          <cell r="D2378" t="str">
            <v>A-89-01</v>
          </cell>
          <cell r="E2378" t="str">
            <v>Symphony</v>
          </cell>
          <cell r="F2378" t="str">
            <v>-41</v>
          </cell>
          <cell r="G2378" t="str">
            <v>S-44/1</v>
          </cell>
          <cell r="H2378" t="str">
            <v>01</v>
          </cell>
          <cell r="I2378" t="str">
            <v>Retained</v>
          </cell>
          <cell r="J2378" t="str">
            <v>M3M</v>
          </cell>
          <cell r="K2378" t="str">
            <v>Frozen</v>
          </cell>
          <cell r="L2378" t="str">
            <v>Released</v>
          </cell>
          <cell r="M2378">
            <v>15.3</v>
          </cell>
          <cell r="N2378">
            <v>8.5</v>
          </cell>
          <cell r="O2378">
            <v>130.05000000000001</v>
          </cell>
        </row>
        <row r="2379">
          <cell r="C2379" t="str">
            <v>A-89</v>
          </cell>
          <cell r="D2379" t="str">
            <v>A-89-02</v>
          </cell>
          <cell r="E2379" t="str">
            <v>Symphony</v>
          </cell>
          <cell r="F2379" t="str">
            <v>-41</v>
          </cell>
          <cell r="G2379" t="str">
            <v>S-44/2</v>
          </cell>
          <cell r="H2379" t="str">
            <v>02</v>
          </cell>
          <cell r="J2379" t="str">
            <v>M3M</v>
          </cell>
        </row>
        <row r="2380">
          <cell r="C2380" t="str">
            <v>A-89</v>
          </cell>
          <cell r="D2380" t="str">
            <v>A-89-03</v>
          </cell>
          <cell r="E2380" t="str">
            <v>Symphony</v>
          </cell>
          <cell r="F2380" t="str">
            <v>-41</v>
          </cell>
          <cell r="G2380" t="str">
            <v>S-44/3</v>
          </cell>
          <cell r="H2380" t="str">
            <v>03</v>
          </cell>
          <cell r="J2380" t="str">
            <v>M3M</v>
          </cell>
        </row>
        <row r="2381">
          <cell r="C2381" t="str">
            <v>A-89</v>
          </cell>
          <cell r="D2381" t="str">
            <v>A-89-04</v>
          </cell>
          <cell r="E2381" t="str">
            <v>Symphony</v>
          </cell>
          <cell r="F2381" t="str">
            <v>-41</v>
          </cell>
          <cell r="G2381" t="str">
            <v>S-44/4</v>
          </cell>
          <cell r="H2381" t="str">
            <v>04</v>
          </cell>
          <cell r="J2381" t="str">
            <v>M3M</v>
          </cell>
        </row>
        <row r="2382">
          <cell r="B2382" t="str">
            <v>A</v>
          </cell>
          <cell r="C2382" t="str">
            <v>A-90</v>
          </cell>
          <cell r="D2382" t="str">
            <v>A-90-01</v>
          </cell>
          <cell r="E2382" t="str">
            <v>Symphony</v>
          </cell>
          <cell r="F2382" t="str">
            <v>-41</v>
          </cell>
          <cell r="G2382" t="str">
            <v>S-43/1</v>
          </cell>
          <cell r="H2382" t="str">
            <v>01</v>
          </cell>
          <cell r="I2382" t="str">
            <v>Retained</v>
          </cell>
          <cell r="J2382" t="str">
            <v>M3M</v>
          </cell>
          <cell r="K2382" t="str">
            <v>Frozen</v>
          </cell>
          <cell r="L2382" t="str">
            <v>Released</v>
          </cell>
          <cell r="M2382">
            <v>15.3</v>
          </cell>
          <cell r="N2382">
            <v>8.5</v>
          </cell>
          <cell r="O2382">
            <v>130.05000000000001</v>
          </cell>
        </row>
        <row r="2383">
          <cell r="C2383" t="str">
            <v>A-90</v>
          </cell>
          <cell r="D2383" t="str">
            <v>A-90-02</v>
          </cell>
          <cell r="E2383" t="str">
            <v>Symphony</v>
          </cell>
          <cell r="F2383" t="str">
            <v>-41</v>
          </cell>
          <cell r="G2383" t="str">
            <v>S-43/2</v>
          </cell>
          <cell r="H2383" t="str">
            <v>02</v>
          </cell>
          <cell r="J2383" t="str">
            <v>M3M</v>
          </cell>
        </row>
        <row r="2384">
          <cell r="C2384" t="str">
            <v>A-90</v>
          </cell>
          <cell r="D2384" t="str">
            <v>A-90-03</v>
          </cell>
          <cell r="E2384" t="str">
            <v>Symphony</v>
          </cell>
          <cell r="F2384" t="str">
            <v>-41</v>
          </cell>
          <cell r="G2384" t="str">
            <v>S-43/3</v>
          </cell>
          <cell r="H2384" t="str">
            <v>03</v>
          </cell>
          <cell r="J2384" t="str">
            <v>M3M</v>
          </cell>
        </row>
        <row r="2385">
          <cell r="C2385" t="str">
            <v>A-90</v>
          </cell>
          <cell r="D2385" t="str">
            <v>A-90-04</v>
          </cell>
          <cell r="E2385" t="str">
            <v>Symphony</v>
          </cell>
          <cell r="F2385" t="str">
            <v>-41</v>
          </cell>
          <cell r="G2385" t="str">
            <v>S-43/4</v>
          </cell>
          <cell r="H2385" t="str">
            <v>04</v>
          </cell>
          <cell r="J2385" t="str">
            <v>M3M</v>
          </cell>
        </row>
        <row r="2386">
          <cell r="B2386" t="str">
            <v>A</v>
          </cell>
          <cell r="C2386" t="str">
            <v>A-91</v>
          </cell>
          <cell r="D2386" t="str">
            <v>A-91-01</v>
          </cell>
          <cell r="E2386" t="str">
            <v>Symphony</v>
          </cell>
          <cell r="F2386" t="str">
            <v>-41</v>
          </cell>
          <cell r="G2386" t="str">
            <v>S-42/1</v>
          </cell>
          <cell r="H2386" t="str">
            <v>01</v>
          </cell>
          <cell r="I2386" t="str">
            <v>Retained</v>
          </cell>
          <cell r="J2386" t="str">
            <v>M3M</v>
          </cell>
          <cell r="K2386" t="str">
            <v>Frozen</v>
          </cell>
          <cell r="L2386" t="str">
            <v>Released</v>
          </cell>
          <cell r="M2386">
            <v>15.3</v>
          </cell>
          <cell r="N2386">
            <v>8.5</v>
          </cell>
          <cell r="O2386">
            <v>130.05000000000001</v>
          </cell>
        </row>
        <row r="2387">
          <cell r="C2387" t="str">
            <v>A-91</v>
          </cell>
          <cell r="D2387" t="str">
            <v>A-91-02</v>
          </cell>
          <cell r="E2387" t="str">
            <v>Symphony</v>
          </cell>
          <cell r="F2387" t="str">
            <v>-41</v>
          </cell>
          <cell r="G2387" t="str">
            <v>S-42/2</v>
          </cell>
          <cell r="H2387" t="str">
            <v>02</v>
          </cell>
          <cell r="J2387" t="str">
            <v>M3M</v>
          </cell>
        </row>
        <row r="2388">
          <cell r="C2388" t="str">
            <v>A-91</v>
          </cell>
          <cell r="D2388" t="str">
            <v>A-91-03</v>
          </cell>
          <cell r="E2388" t="str">
            <v>Symphony</v>
          </cell>
          <cell r="F2388" t="str">
            <v>-41</v>
          </cell>
          <cell r="G2388" t="str">
            <v>S-42/3</v>
          </cell>
          <cell r="H2388" t="str">
            <v>03</v>
          </cell>
          <cell r="J2388" t="str">
            <v>M3M</v>
          </cell>
        </row>
        <row r="2389">
          <cell r="C2389" t="str">
            <v>A-91</v>
          </cell>
          <cell r="D2389" t="str">
            <v>A-91-04</v>
          </cell>
          <cell r="E2389" t="str">
            <v>Symphony</v>
          </cell>
          <cell r="F2389" t="str">
            <v>-41</v>
          </cell>
          <cell r="G2389" t="str">
            <v>S-42/4</v>
          </cell>
          <cell r="H2389" t="str">
            <v>04</v>
          </cell>
          <cell r="J2389" t="str">
            <v>M3M</v>
          </cell>
        </row>
        <row r="2390">
          <cell r="B2390" t="str">
            <v>A</v>
          </cell>
          <cell r="C2390" t="str">
            <v>A-92</v>
          </cell>
          <cell r="D2390" t="str">
            <v>A-92-01</v>
          </cell>
          <cell r="E2390" t="str">
            <v>Symphony</v>
          </cell>
          <cell r="F2390" t="str">
            <v>-41</v>
          </cell>
          <cell r="G2390" t="str">
            <v>S-47/1</v>
          </cell>
          <cell r="H2390" t="str">
            <v>01</v>
          </cell>
          <cell r="I2390" t="str">
            <v>Retained</v>
          </cell>
          <cell r="J2390" t="str">
            <v>M3M</v>
          </cell>
          <cell r="K2390" t="str">
            <v>Frozen</v>
          </cell>
          <cell r="L2390" t="str">
            <v>Released</v>
          </cell>
          <cell r="M2390">
            <v>15.3</v>
          </cell>
          <cell r="N2390">
            <v>8.5</v>
          </cell>
          <cell r="O2390">
            <v>130.05000000000001</v>
          </cell>
        </row>
        <row r="2391">
          <cell r="C2391" t="str">
            <v>A-92</v>
          </cell>
          <cell r="D2391" t="str">
            <v>A-92-02</v>
          </cell>
          <cell r="E2391" t="str">
            <v>Symphony</v>
          </cell>
          <cell r="F2391" t="str">
            <v>-41</v>
          </cell>
          <cell r="G2391" t="str">
            <v>S-47/2</v>
          </cell>
          <cell r="H2391" t="str">
            <v>02</v>
          </cell>
          <cell r="J2391" t="str">
            <v>M3M</v>
          </cell>
        </row>
        <row r="2392">
          <cell r="C2392" t="str">
            <v>A-92</v>
          </cell>
          <cell r="D2392" t="str">
            <v>A-92-03</v>
          </cell>
          <cell r="E2392" t="str">
            <v>Symphony</v>
          </cell>
          <cell r="F2392" t="str">
            <v>-41</v>
          </cell>
          <cell r="G2392" t="str">
            <v>S-47/3</v>
          </cell>
          <cell r="H2392" t="str">
            <v>03</v>
          </cell>
          <cell r="J2392" t="str">
            <v>M3M</v>
          </cell>
        </row>
        <row r="2393">
          <cell r="C2393" t="str">
            <v>A-92</v>
          </cell>
          <cell r="D2393" t="str">
            <v>A-92-04</v>
          </cell>
          <cell r="E2393" t="str">
            <v>Symphony</v>
          </cell>
          <cell r="F2393" t="str">
            <v>-41</v>
          </cell>
          <cell r="G2393" t="str">
            <v>S-47/4</v>
          </cell>
          <cell r="H2393" t="str">
            <v>04</v>
          </cell>
          <cell r="J2393" t="str">
            <v>M3M</v>
          </cell>
        </row>
        <row r="2394">
          <cell r="B2394" t="str">
            <v>A</v>
          </cell>
          <cell r="C2394" t="str">
            <v>A-93</v>
          </cell>
          <cell r="D2394" t="str">
            <v>A-93-01</v>
          </cell>
          <cell r="E2394" t="str">
            <v>Symphony</v>
          </cell>
          <cell r="F2394" t="str">
            <v>-41</v>
          </cell>
          <cell r="G2394" t="str">
            <v>S-46/1</v>
          </cell>
          <cell r="H2394" t="str">
            <v>01</v>
          </cell>
          <cell r="I2394" t="str">
            <v>Retained</v>
          </cell>
          <cell r="J2394" t="str">
            <v>M3M</v>
          </cell>
          <cell r="K2394" t="str">
            <v>Frozen</v>
          </cell>
          <cell r="L2394" t="str">
            <v>Released</v>
          </cell>
          <cell r="M2394">
            <v>15.3</v>
          </cell>
          <cell r="N2394">
            <v>8.5</v>
          </cell>
          <cell r="O2394">
            <v>130.05000000000001</v>
          </cell>
        </row>
        <row r="2395">
          <cell r="C2395" t="str">
            <v>A-93</v>
          </cell>
          <cell r="D2395" t="str">
            <v>A-93-02</v>
          </cell>
          <cell r="E2395" t="str">
            <v>Symphony</v>
          </cell>
          <cell r="F2395" t="str">
            <v>-41</v>
          </cell>
          <cell r="G2395" t="str">
            <v>S-46/2</v>
          </cell>
          <cell r="H2395" t="str">
            <v>02</v>
          </cell>
          <cell r="J2395" t="str">
            <v>M3M</v>
          </cell>
        </row>
        <row r="2396">
          <cell r="C2396" t="str">
            <v>A-93</v>
          </cell>
          <cell r="D2396" t="str">
            <v>A-93-03</v>
          </cell>
          <cell r="E2396" t="str">
            <v>Symphony</v>
          </cell>
          <cell r="F2396" t="str">
            <v>-41</v>
          </cell>
          <cell r="G2396" t="str">
            <v>S-46/3</v>
          </cell>
          <cell r="H2396" t="str">
            <v>03</v>
          </cell>
          <cell r="J2396" t="str">
            <v>M3M</v>
          </cell>
        </row>
        <row r="2397">
          <cell r="C2397" t="str">
            <v>A-93</v>
          </cell>
          <cell r="D2397" t="str">
            <v>A-93-04</v>
          </cell>
          <cell r="E2397" t="str">
            <v>Symphony</v>
          </cell>
          <cell r="F2397" t="str">
            <v>-41</v>
          </cell>
          <cell r="G2397" t="str">
            <v>S-46/4</v>
          </cell>
          <cell r="H2397" t="str">
            <v>04</v>
          </cell>
          <cell r="J2397" t="str">
            <v>M3M</v>
          </cell>
        </row>
        <row r="2398">
          <cell r="B2398" t="str">
            <v>A</v>
          </cell>
          <cell r="C2398" t="str">
            <v>A-94</v>
          </cell>
          <cell r="D2398" t="str">
            <v>A-94-01</v>
          </cell>
          <cell r="E2398" t="str">
            <v>Symphony</v>
          </cell>
          <cell r="F2398" t="str">
            <v>-41</v>
          </cell>
          <cell r="G2398" t="str">
            <v>S-45/1</v>
          </cell>
          <cell r="H2398" t="str">
            <v>01</v>
          </cell>
          <cell r="I2398" t="str">
            <v>Retained</v>
          </cell>
          <cell r="J2398" t="str">
            <v>M3M</v>
          </cell>
          <cell r="K2398" t="str">
            <v>Frozen</v>
          </cell>
          <cell r="L2398" t="str">
            <v>Released</v>
          </cell>
          <cell r="M2398">
            <v>15.3</v>
          </cell>
          <cell r="N2398">
            <v>8.5</v>
          </cell>
          <cell r="O2398">
            <v>130.05000000000001</v>
          </cell>
        </row>
        <row r="2399">
          <cell r="C2399" t="str">
            <v>A-94</v>
          </cell>
          <cell r="D2399" t="str">
            <v>A-94-02</v>
          </cell>
          <cell r="E2399" t="str">
            <v>Symphony</v>
          </cell>
          <cell r="F2399" t="str">
            <v>-41</v>
          </cell>
          <cell r="G2399" t="str">
            <v>S-45/2</v>
          </cell>
          <cell r="H2399" t="str">
            <v>02</v>
          </cell>
          <cell r="J2399" t="str">
            <v>M3M</v>
          </cell>
        </row>
        <row r="2400">
          <cell r="C2400" t="str">
            <v>A-94</v>
          </cell>
          <cell r="D2400" t="str">
            <v>A-94-03</v>
          </cell>
          <cell r="E2400" t="str">
            <v>Symphony</v>
          </cell>
          <cell r="F2400" t="str">
            <v>-41</v>
          </cell>
          <cell r="G2400" t="str">
            <v>S-45/3</v>
          </cell>
          <cell r="H2400" t="str">
            <v>03</v>
          </cell>
          <cell r="J2400" t="str">
            <v>M3M</v>
          </cell>
        </row>
        <row r="2401">
          <cell r="C2401" t="str">
            <v>A-94</v>
          </cell>
          <cell r="D2401" t="str">
            <v>A-94-04</v>
          </cell>
          <cell r="E2401" t="str">
            <v>Symphony</v>
          </cell>
          <cell r="F2401" t="str">
            <v>-41</v>
          </cell>
          <cell r="G2401" t="str">
            <v>S-45/4</v>
          </cell>
          <cell r="H2401" t="str">
            <v>04</v>
          </cell>
          <cell r="J2401" t="str">
            <v>M3M</v>
          </cell>
        </row>
        <row r="2402">
          <cell r="B2402" t="str">
            <v>A</v>
          </cell>
          <cell r="C2402" t="str">
            <v>A-95</v>
          </cell>
          <cell r="D2402" t="str">
            <v>A-95-01</v>
          </cell>
          <cell r="E2402" t="str">
            <v>Symphony</v>
          </cell>
          <cell r="F2402" t="str">
            <v>-41</v>
          </cell>
          <cell r="G2402" t="str">
            <v>S-32/1</v>
          </cell>
          <cell r="H2402" t="str">
            <v>01</v>
          </cell>
          <cell r="I2402" t="str">
            <v>Retained</v>
          </cell>
          <cell r="J2402" t="str">
            <v>M3M</v>
          </cell>
          <cell r="K2402" t="str">
            <v>Released</v>
          </cell>
          <cell r="L2402" t="str">
            <v>Released</v>
          </cell>
          <cell r="M2402">
            <v>15.3</v>
          </cell>
          <cell r="N2402">
            <v>8.5</v>
          </cell>
          <cell r="O2402">
            <v>130.05000000000001</v>
          </cell>
        </row>
        <row r="2403">
          <cell r="C2403" t="str">
            <v>A-95</v>
          </cell>
          <cell r="D2403" t="str">
            <v>A-95-02</v>
          </cell>
          <cell r="E2403" t="str">
            <v>Symphony</v>
          </cell>
          <cell r="F2403" t="str">
            <v>-41</v>
          </cell>
          <cell r="G2403" t="str">
            <v>S-32/2</v>
          </cell>
          <cell r="H2403" t="str">
            <v>02</v>
          </cell>
          <cell r="J2403" t="str">
            <v>M3M</v>
          </cell>
        </row>
        <row r="2404">
          <cell r="C2404" t="str">
            <v>A-95</v>
          </cell>
          <cell r="D2404" t="str">
            <v>A-95-03</v>
          </cell>
          <cell r="E2404" t="str">
            <v>Symphony</v>
          </cell>
          <cell r="F2404" t="str">
            <v>-41</v>
          </cell>
          <cell r="G2404" t="str">
            <v>S-32/3</v>
          </cell>
          <cell r="H2404" t="str">
            <v>03</v>
          </cell>
          <cell r="J2404" t="str">
            <v>M3M</v>
          </cell>
        </row>
        <row r="2405">
          <cell r="C2405" t="str">
            <v>A-95</v>
          </cell>
          <cell r="D2405" t="str">
            <v>A-95-04</v>
          </cell>
          <cell r="E2405" t="str">
            <v>Symphony</v>
          </cell>
          <cell r="F2405" t="str">
            <v>-41</v>
          </cell>
          <cell r="G2405" t="str">
            <v>S-32/4</v>
          </cell>
          <cell r="H2405" t="str">
            <v>04</v>
          </cell>
          <cell r="J2405" t="str">
            <v>M3M</v>
          </cell>
        </row>
        <row r="2406">
          <cell r="B2406" t="str">
            <v>A</v>
          </cell>
          <cell r="C2406" t="str">
            <v>A-96</v>
          </cell>
          <cell r="D2406" t="str">
            <v>A-96-01</v>
          </cell>
          <cell r="E2406" t="str">
            <v>Symphony</v>
          </cell>
          <cell r="F2406" t="str">
            <v>-41</v>
          </cell>
          <cell r="G2406" t="str">
            <v>S-31/1</v>
          </cell>
          <cell r="H2406" t="str">
            <v>01</v>
          </cell>
          <cell r="I2406" t="str">
            <v>Retained</v>
          </cell>
          <cell r="J2406" t="str">
            <v>M3M</v>
          </cell>
          <cell r="K2406" t="str">
            <v>Released</v>
          </cell>
          <cell r="L2406" t="str">
            <v>Released</v>
          </cell>
          <cell r="M2406">
            <v>15.3</v>
          </cell>
          <cell r="N2406">
            <v>8.5</v>
          </cell>
          <cell r="O2406">
            <v>130.05000000000001</v>
          </cell>
        </row>
        <row r="2407">
          <cell r="C2407" t="str">
            <v>A-96</v>
          </cell>
          <cell r="D2407" t="str">
            <v>A-96-02</v>
          </cell>
          <cell r="E2407" t="str">
            <v>Symphony</v>
          </cell>
          <cell r="F2407" t="str">
            <v>-41</v>
          </cell>
          <cell r="G2407" t="str">
            <v>S-31/2</v>
          </cell>
          <cell r="H2407" t="str">
            <v>02</v>
          </cell>
          <cell r="J2407" t="str">
            <v>M3M</v>
          </cell>
        </row>
        <row r="2408">
          <cell r="C2408" t="str">
            <v>A-96</v>
          </cell>
          <cell r="D2408" t="str">
            <v>A-96-03</v>
          </cell>
          <cell r="E2408" t="str">
            <v>Symphony</v>
          </cell>
          <cell r="F2408" t="str">
            <v>-41</v>
          </cell>
          <cell r="G2408" t="str">
            <v>S-31/3</v>
          </cell>
          <cell r="H2408" t="str">
            <v>03</v>
          </cell>
          <cell r="J2408" t="str">
            <v>M3M</v>
          </cell>
        </row>
        <row r="2409">
          <cell r="C2409" t="str">
            <v>A-96</v>
          </cell>
          <cell r="D2409" t="str">
            <v>A-96-04</v>
          </cell>
          <cell r="E2409" t="str">
            <v>Symphony</v>
          </cell>
          <cell r="F2409" t="str">
            <v>-41</v>
          </cell>
          <cell r="G2409" t="str">
            <v>S-31/4</v>
          </cell>
          <cell r="H2409" t="str">
            <v>04</v>
          </cell>
          <cell r="J2409" t="str">
            <v>M3M</v>
          </cell>
        </row>
        <row r="2410">
          <cell r="B2410" t="str">
            <v>A</v>
          </cell>
          <cell r="C2410" t="str">
            <v>A-97</v>
          </cell>
          <cell r="D2410" t="str">
            <v>A-97-01</v>
          </cell>
          <cell r="E2410" t="str">
            <v>Symphony</v>
          </cell>
          <cell r="F2410" t="str">
            <v>-41</v>
          </cell>
          <cell r="G2410" t="str">
            <v>S-30/1</v>
          </cell>
          <cell r="H2410" t="str">
            <v>01</v>
          </cell>
          <cell r="I2410" t="str">
            <v>Retained</v>
          </cell>
          <cell r="J2410" t="str">
            <v>M3M</v>
          </cell>
          <cell r="K2410" t="str">
            <v>Released</v>
          </cell>
          <cell r="L2410" t="str">
            <v>Released</v>
          </cell>
          <cell r="M2410">
            <v>15.3</v>
          </cell>
          <cell r="N2410">
            <v>8.5</v>
          </cell>
          <cell r="O2410">
            <v>130.05000000000001</v>
          </cell>
        </row>
        <row r="2411">
          <cell r="C2411" t="str">
            <v>A-97</v>
          </cell>
          <cell r="D2411" t="str">
            <v>A-97-02</v>
          </cell>
          <cell r="E2411" t="str">
            <v>Symphony</v>
          </cell>
          <cell r="F2411" t="str">
            <v>-41</v>
          </cell>
          <cell r="G2411" t="str">
            <v>S-30/2</v>
          </cell>
          <cell r="H2411" t="str">
            <v>02</v>
          </cell>
          <cell r="J2411" t="str">
            <v>M3M</v>
          </cell>
        </row>
        <row r="2412">
          <cell r="C2412" t="str">
            <v>A-97</v>
          </cell>
          <cell r="D2412" t="str">
            <v>A-97-03</v>
          </cell>
          <cell r="E2412" t="str">
            <v>Symphony</v>
          </cell>
          <cell r="F2412" t="str">
            <v>-41</v>
          </cell>
          <cell r="G2412" t="str">
            <v>S-30/3</v>
          </cell>
          <cell r="H2412" t="str">
            <v>03</v>
          </cell>
          <cell r="J2412" t="str">
            <v>M3M</v>
          </cell>
        </row>
        <row r="2413">
          <cell r="C2413" t="str">
            <v>A-97</v>
          </cell>
          <cell r="D2413" t="str">
            <v>A-97-04</v>
          </cell>
          <cell r="E2413" t="str">
            <v>Symphony</v>
          </cell>
          <cell r="F2413" t="str">
            <v>-41</v>
          </cell>
          <cell r="G2413" t="str">
            <v>S-30/4</v>
          </cell>
          <cell r="H2413" t="str">
            <v>04</v>
          </cell>
          <cell r="J2413" t="str">
            <v>M3M</v>
          </cell>
        </row>
        <row r="2414">
          <cell r="B2414" t="str">
            <v>A</v>
          </cell>
          <cell r="C2414" t="str">
            <v>A-98</v>
          </cell>
          <cell r="D2414" t="str">
            <v>A-98-01</v>
          </cell>
          <cell r="E2414" t="str">
            <v>Symphony</v>
          </cell>
          <cell r="F2414" t="str">
            <v>-41</v>
          </cell>
          <cell r="G2414" t="str">
            <v>S-29/1</v>
          </cell>
          <cell r="H2414" t="str">
            <v>01</v>
          </cell>
          <cell r="I2414" t="str">
            <v>Retained</v>
          </cell>
          <cell r="J2414" t="str">
            <v>M3M</v>
          </cell>
          <cell r="K2414" t="str">
            <v>Released</v>
          </cell>
          <cell r="L2414" t="str">
            <v>Released</v>
          </cell>
          <cell r="M2414">
            <v>15.3</v>
          </cell>
          <cell r="N2414">
            <v>8.5</v>
          </cell>
          <cell r="O2414">
            <v>130.05000000000001</v>
          </cell>
        </row>
        <row r="2415">
          <cell r="C2415" t="str">
            <v>A-98</v>
          </cell>
          <cell r="D2415" t="str">
            <v>A-98-02</v>
          </cell>
          <cell r="E2415" t="str">
            <v>Symphony</v>
          </cell>
          <cell r="F2415" t="str">
            <v>-41</v>
          </cell>
          <cell r="G2415" t="str">
            <v>S-29/2</v>
          </cell>
          <cell r="H2415" t="str">
            <v>02</v>
          </cell>
          <cell r="J2415" t="str">
            <v>M3M</v>
          </cell>
        </row>
        <row r="2416">
          <cell r="C2416" t="str">
            <v>A-98</v>
          </cell>
          <cell r="D2416" t="str">
            <v>A-98-03</v>
          </cell>
          <cell r="E2416" t="str">
            <v>Symphony</v>
          </cell>
          <cell r="F2416" t="str">
            <v>-41</v>
          </cell>
          <cell r="G2416" t="str">
            <v>S-29/3</v>
          </cell>
          <cell r="H2416" t="str">
            <v>03</v>
          </cell>
          <cell r="J2416" t="str">
            <v>M3M</v>
          </cell>
        </row>
        <row r="2417">
          <cell r="C2417" t="str">
            <v>A-98</v>
          </cell>
          <cell r="D2417" t="str">
            <v>A-98-04</v>
          </cell>
          <cell r="E2417" t="str">
            <v>Symphony</v>
          </cell>
          <cell r="F2417" t="str">
            <v>-41</v>
          </cell>
          <cell r="G2417" t="str">
            <v>S-29/4</v>
          </cell>
          <cell r="H2417" t="str">
            <v>04</v>
          </cell>
          <cell r="J2417" t="str">
            <v>M3M</v>
          </cell>
        </row>
        <row r="2418">
          <cell r="B2418" t="str">
            <v>A</v>
          </cell>
          <cell r="C2418" t="str">
            <v>A-99</v>
          </cell>
          <cell r="D2418" t="str">
            <v>A-99-01</v>
          </cell>
          <cell r="E2418" t="str">
            <v>Symphony</v>
          </cell>
          <cell r="F2418" t="str">
            <v>-41</v>
          </cell>
          <cell r="G2418" t="str">
            <v>S-28/1</v>
          </cell>
          <cell r="H2418" t="str">
            <v>01</v>
          </cell>
          <cell r="I2418" t="str">
            <v>Retained</v>
          </cell>
          <cell r="J2418" t="str">
            <v>M3M</v>
          </cell>
          <cell r="K2418" t="str">
            <v>Released</v>
          </cell>
          <cell r="L2418" t="str">
            <v>Released</v>
          </cell>
          <cell r="M2418">
            <v>15.3</v>
          </cell>
          <cell r="N2418">
            <v>8.5</v>
          </cell>
          <cell r="O2418">
            <v>130.05000000000001</v>
          </cell>
        </row>
        <row r="2419">
          <cell r="C2419" t="str">
            <v>A-99</v>
          </cell>
          <cell r="D2419" t="str">
            <v>A-99-02</v>
          </cell>
          <cell r="E2419" t="str">
            <v>Symphony</v>
          </cell>
          <cell r="F2419" t="str">
            <v>-41</v>
          </cell>
          <cell r="G2419" t="str">
            <v>S-28/2</v>
          </cell>
          <cell r="H2419" t="str">
            <v>02</v>
          </cell>
          <cell r="J2419" t="str">
            <v>M3M</v>
          </cell>
        </row>
        <row r="2420">
          <cell r="C2420" t="str">
            <v>A-99</v>
          </cell>
          <cell r="D2420" t="str">
            <v>A-99-03</v>
          </cell>
          <cell r="E2420" t="str">
            <v>Symphony</v>
          </cell>
          <cell r="F2420" t="str">
            <v>-41</v>
          </cell>
          <cell r="G2420" t="str">
            <v>S-28/3</v>
          </cell>
          <cell r="H2420" t="str">
            <v>03</v>
          </cell>
          <cell r="J2420" t="str">
            <v>M3M</v>
          </cell>
        </row>
        <row r="2421">
          <cell r="C2421" t="str">
            <v>A-99</v>
          </cell>
          <cell r="D2421" t="str">
            <v>A-99-04</v>
          </cell>
          <cell r="E2421" t="str">
            <v>Symphony</v>
          </cell>
          <cell r="F2421" t="str">
            <v>-41</v>
          </cell>
          <cell r="G2421" t="str">
            <v>S-28/4</v>
          </cell>
          <cell r="H2421" t="str">
            <v>04</v>
          </cell>
          <cell r="J2421" t="str">
            <v>M3M</v>
          </cell>
        </row>
        <row r="2422">
          <cell r="B2422" t="str">
            <v>A</v>
          </cell>
          <cell r="C2422" t="str">
            <v>A-100</v>
          </cell>
          <cell r="D2422" t="str">
            <v>A-100-01</v>
          </cell>
          <cell r="E2422" t="str">
            <v>Symphony</v>
          </cell>
          <cell r="F2422" t="str">
            <v>-41</v>
          </cell>
          <cell r="G2422" t="str">
            <v>S-27/1</v>
          </cell>
          <cell r="H2422" t="str">
            <v>01</v>
          </cell>
          <cell r="I2422" t="str">
            <v>Retained</v>
          </cell>
          <cell r="J2422" t="str">
            <v>M3M</v>
          </cell>
          <cell r="K2422" t="str">
            <v>Released</v>
          </cell>
          <cell r="L2422" t="str">
            <v>Released</v>
          </cell>
          <cell r="M2422">
            <v>15.3</v>
          </cell>
          <cell r="N2422">
            <v>8.5</v>
          </cell>
          <cell r="O2422">
            <v>130.05000000000001</v>
          </cell>
        </row>
        <row r="2423">
          <cell r="C2423" t="str">
            <v>A-100</v>
          </cell>
          <cell r="D2423" t="str">
            <v>A-100-02</v>
          </cell>
          <cell r="E2423" t="str">
            <v>Symphony</v>
          </cell>
          <cell r="F2423" t="str">
            <v>-41</v>
          </cell>
          <cell r="G2423" t="str">
            <v>S-27/2</v>
          </cell>
          <cell r="H2423" t="str">
            <v>02</v>
          </cell>
          <cell r="J2423" t="str">
            <v>M3M</v>
          </cell>
        </row>
        <row r="2424">
          <cell r="C2424" t="str">
            <v>A-100</v>
          </cell>
          <cell r="D2424" t="str">
            <v>A-100-03</v>
          </cell>
          <cell r="E2424" t="str">
            <v>Symphony</v>
          </cell>
          <cell r="F2424" t="str">
            <v>-41</v>
          </cell>
          <cell r="G2424" t="str">
            <v>S-27/3</v>
          </cell>
          <cell r="H2424" t="str">
            <v>03</v>
          </cell>
          <cell r="J2424" t="str">
            <v>M3M</v>
          </cell>
        </row>
        <row r="2425">
          <cell r="C2425" t="str">
            <v>A-100</v>
          </cell>
          <cell r="D2425" t="str">
            <v>A-100-04</v>
          </cell>
          <cell r="E2425" t="str">
            <v>Symphony</v>
          </cell>
          <cell r="F2425" t="str">
            <v>-41</v>
          </cell>
          <cell r="G2425" t="str">
            <v>S-27/4</v>
          </cell>
          <cell r="H2425" t="str">
            <v>04</v>
          </cell>
          <cell r="J2425" t="str">
            <v>M3M</v>
          </cell>
        </row>
        <row r="2426">
          <cell r="B2426" t="str">
            <v>A</v>
          </cell>
          <cell r="C2426" t="str">
            <v>A-101</v>
          </cell>
          <cell r="D2426" t="str">
            <v>A-101-01</v>
          </cell>
          <cell r="E2426" t="str">
            <v>Symphony</v>
          </cell>
          <cell r="F2426" t="str">
            <v>-41</v>
          </cell>
          <cell r="G2426" t="str">
            <v>S-26/1</v>
          </cell>
          <cell r="H2426" t="str">
            <v>01</v>
          </cell>
          <cell r="I2426" t="str">
            <v>Retained</v>
          </cell>
          <cell r="J2426" t="str">
            <v>M3M</v>
          </cell>
          <cell r="K2426" t="str">
            <v>Released</v>
          </cell>
          <cell r="L2426" t="str">
            <v>Released</v>
          </cell>
          <cell r="M2426">
            <v>15.3</v>
          </cell>
          <cell r="N2426">
            <v>8.5</v>
          </cell>
          <cell r="O2426">
            <v>130.05000000000001</v>
          </cell>
        </row>
        <row r="2427">
          <cell r="C2427" t="str">
            <v>A-101</v>
          </cell>
          <cell r="D2427" t="str">
            <v>A-101-02</v>
          </cell>
          <cell r="E2427" t="str">
            <v>Symphony</v>
          </cell>
          <cell r="F2427" t="str">
            <v>-41</v>
          </cell>
          <cell r="G2427" t="str">
            <v>S-26/2</v>
          </cell>
          <cell r="H2427" t="str">
            <v>02</v>
          </cell>
          <cell r="J2427" t="str">
            <v>M3M</v>
          </cell>
        </row>
        <row r="2428">
          <cell r="C2428" t="str">
            <v>A-101</v>
          </cell>
          <cell r="D2428" t="str">
            <v>A-101-03</v>
          </cell>
          <cell r="E2428" t="str">
            <v>Symphony</v>
          </cell>
          <cell r="F2428" t="str">
            <v>-41</v>
          </cell>
          <cell r="G2428" t="str">
            <v>S-26/3</v>
          </cell>
          <cell r="H2428" t="str">
            <v>03</v>
          </cell>
          <cell r="J2428" t="str">
            <v>M3M</v>
          </cell>
        </row>
        <row r="2429">
          <cell r="C2429" t="str">
            <v>A-101</v>
          </cell>
          <cell r="D2429" t="str">
            <v>A-101-04</v>
          </cell>
          <cell r="E2429" t="str">
            <v>Symphony</v>
          </cell>
          <cell r="F2429" t="str">
            <v>-41</v>
          </cell>
          <cell r="G2429" t="str">
            <v>S-26/4</v>
          </cell>
          <cell r="H2429" t="str">
            <v>04</v>
          </cell>
          <cell r="J2429" t="str">
            <v>M3M</v>
          </cell>
        </row>
        <row r="2430">
          <cell r="B2430" t="str">
            <v>A</v>
          </cell>
          <cell r="C2430" t="str">
            <v>A-102</v>
          </cell>
          <cell r="D2430" t="str">
            <v>A-102-01</v>
          </cell>
          <cell r="E2430" t="str">
            <v>Symphony</v>
          </cell>
          <cell r="F2430" t="str">
            <v>-41</v>
          </cell>
          <cell r="G2430" t="str">
            <v>S-25/1</v>
          </cell>
          <cell r="H2430" t="str">
            <v>01</v>
          </cell>
          <cell r="I2430" t="str">
            <v>Retained</v>
          </cell>
          <cell r="J2430" t="str">
            <v>M3M</v>
          </cell>
          <cell r="K2430" t="str">
            <v>Released</v>
          </cell>
          <cell r="L2430" t="str">
            <v>Released</v>
          </cell>
          <cell r="M2430">
            <v>15.3</v>
          </cell>
          <cell r="N2430">
            <v>8.5</v>
          </cell>
          <cell r="O2430">
            <v>130.05000000000001</v>
          </cell>
        </row>
        <row r="2431">
          <cell r="C2431" t="str">
            <v>A-102</v>
          </cell>
          <cell r="D2431" t="str">
            <v>A-102-02</v>
          </cell>
          <cell r="E2431" t="str">
            <v>Symphony</v>
          </cell>
          <cell r="F2431" t="str">
            <v>-41</v>
          </cell>
          <cell r="G2431" t="str">
            <v>S-25/2</v>
          </cell>
          <cell r="H2431" t="str">
            <v>02</v>
          </cell>
          <cell r="J2431" t="str">
            <v>M3M</v>
          </cell>
        </row>
        <row r="2432">
          <cell r="C2432" t="str">
            <v>A-102</v>
          </cell>
          <cell r="D2432" t="str">
            <v>A-102-03</v>
          </cell>
          <cell r="E2432" t="str">
            <v>Symphony</v>
          </cell>
          <cell r="F2432" t="str">
            <v>-41</v>
          </cell>
          <cell r="G2432" t="str">
            <v>S-25/3</v>
          </cell>
          <cell r="H2432" t="str">
            <v>03</v>
          </cell>
          <cell r="J2432" t="str">
            <v>M3M</v>
          </cell>
        </row>
        <row r="2433">
          <cell r="C2433" t="str">
            <v>A-102</v>
          </cell>
          <cell r="D2433" t="str">
            <v>A-102-04</v>
          </cell>
          <cell r="E2433" t="str">
            <v>Symphony</v>
          </cell>
          <cell r="F2433" t="str">
            <v>-41</v>
          </cell>
          <cell r="G2433" t="str">
            <v>S-25/4</v>
          </cell>
          <cell r="H2433" t="str">
            <v>04</v>
          </cell>
          <cell r="J2433" t="str">
            <v>M3M</v>
          </cell>
        </row>
        <row r="2434">
          <cell r="B2434" t="str">
            <v>A</v>
          </cell>
          <cell r="C2434" t="str">
            <v>A-103</v>
          </cell>
          <cell r="D2434" t="str">
            <v>A-103-01</v>
          </cell>
          <cell r="E2434" t="str">
            <v>Symphony</v>
          </cell>
          <cell r="F2434" t="str">
            <v>-41</v>
          </cell>
          <cell r="G2434" t="str">
            <v>S-24/1</v>
          </cell>
          <cell r="H2434" t="str">
            <v>01</v>
          </cell>
          <cell r="I2434" t="str">
            <v>Retained</v>
          </cell>
          <cell r="J2434" t="str">
            <v>M3M</v>
          </cell>
          <cell r="K2434" t="str">
            <v>Released</v>
          </cell>
          <cell r="L2434" t="str">
            <v>Released</v>
          </cell>
          <cell r="M2434">
            <v>15.3</v>
          </cell>
          <cell r="N2434">
            <v>8.5</v>
          </cell>
          <cell r="O2434">
            <v>130.05000000000001</v>
          </cell>
        </row>
        <row r="2435">
          <cell r="C2435" t="str">
            <v>A-103</v>
          </cell>
          <cell r="D2435" t="str">
            <v>A-103-02</v>
          </cell>
          <cell r="E2435" t="str">
            <v>Symphony</v>
          </cell>
          <cell r="F2435" t="str">
            <v>-41</v>
          </cell>
          <cell r="G2435" t="str">
            <v>S-24/2</v>
          </cell>
          <cell r="H2435" t="str">
            <v>02</v>
          </cell>
          <cell r="J2435" t="str">
            <v>M3M</v>
          </cell>
        </row>
        <row r="2436">
          <cell r="C2436" t="str">
            <v>A-103</v>
          </cell>
          <cell r="D2436" t="str">
            <v>A-103-03</v>
          </cell>
          <cell r="E2436" t="str">
            <v>Symphony</v>
          </cell>
          <cell r="F2436" t="str">
            <v>-41</v>
          </cell>
          <cell r="G2436" t="str">
            <v>S-24/3</v>
          </cell>
          <cell r="H2436" t="str">
            <v>03</v>
          </cell>
          <cell r="J2436" t="str">
            <v>M3M</v>
          </cell>
        </row>
        <row r="2437">
          <cell r="C2437" t="str">
            <v>A-103</v>
          </cell>
          <cell r="D2437" t="str">
            <v>A-103-04</v>
          </cell>
          <cell r="E2437" t="str">
            <v>Symphony</v>
          </cell>
          <cell r="F2437" t="str">
            <v>-41</v>
          </cell>
          <cell r="G2437" t="str">
            <v>S-24/4</v>
          </cell>
          <cell r="H2437" t="str">
            <v>04</v>
          </cell>
          <cell r="J2437" t="str">
            <v>M3M</v>
          </cell>
        </row>
        <row r="2438">
          <cell r="B2438" t="str">
            <v>A</v>
          </cell>
          <cell r="C2438" t="str">
            <v>A-104</v>
          </cell>
          <cell r="D2438" t="str">
            <v>A-104-01</v>
          </cell>
          <cell r="E2438" t="str">
            <v>Symphony</v>
          </cell>
          <cell r="F2438" t="str">
            <v>-41</v>
          </cell>
          <cell r="G2438" t="str">
            <v>S-23/1</v>
          </cell>
          <cell r="H2438" t="str">
            <v>01</v>
          </cell>
          <cell r="I2438" t="str">
            <v>Retained</v>
          </cell>
          <cell r="J2438" t="str">
            <v>M3M</v>
          </cell>
          <cell r="K2438" t="str">
            <v>Released</v>
          </cell>
          <cell r="L2438" t="str">
            <v>Released</v>
          </cell>
          <cell r="M2438">
            <v>15.3</v>
          </cell>
          <cell r="N2438">
            <v>8.5</v>
          </cell>
          <cell r="O2438">
            <v>130.05000000000001</v>
          </cell>
        </row>
        <row r="2439">
          <cell r="C2439" t="str">
            <v>A-104</v>
          </cell>
          <cell r="D2439" t="str">
            <v>A-104-02</v>
          </cell>
          <cell r="E2439" t="str">
            <v>Symphony</v>
          </cell>
          <cell r="F2439" t="str">
            <v>-41</v>
          </cell>
          <cell r="G2439" t="str">
            <v>S-23/2</v>
          </cell>
          <cell r="H2439" t="str">
            <v>02</v>
          </cell>
          <cell r="J2439" t="str">
            <v>M3M</v>
          </cell>
        </row>
        <row r="2440">
          <cell r="C2440" t="str">
            <v>A-104</v>
          </cell>
          <cell r="D2440" t="str">
            <v>A-104-03</v>
          </cell>
          <cell r="E2440" t="str">
            <v>Symphony</v>
          </cell>
          <cell r="F2440" t="str">
            <v>-41</v>
          </cell>
          <cell r="G2440" t="str">
            <v>S-23/3</v>
          </cell>
          <cell r="H2440" t="str">
            <v>03</v>
          </cell>
          <cell r="J2440" t="str">
            <v>M3M</v>
          </cell>
        </row>
        <row r="2441">
          <cell r="C2441" t="str">
            <v>A-104</v>
          </cell>
          <cell r="D2441" t="str">
            <v>A-104-04</v>
          </cell>
          <cell r="E2441" t="str">
            <v>Symphony</v>
          </cell>
          <cell r="F2441" t="str">
            <v>-41</v>
          </cell>
          <cell r="G2441" t="str">
            <v>S-23/4</v>
          </cell>
          <cell r="H2441" t="str">
            <v>04</v>
          </cell>
          <cell r="J2441" t="str">
            <v>M3M</v>
          </cell>
        </row>
        <row r="2442">
          <cell r="B2442" t="str">
            <v>A</v>
          </cell>
          <cell r="C2442" t="str">
            <v>A-105</v>
          </cell>
          <cell r="D2442" t="str">
            <v>A-105-01</v>
          </cell>
          <cell r="E2442" t="str">
            <v>Symphony</v>
          </cell>
          <cell r="F2442" t="str">
            <v>-41</v>
          </cell>
          <cell r="G2442" t="str">
            <v>S-22/1</v>
          </cell>
          <cell r="H2442" t="str">
            <v>01</v>
          </cell>
          <cell r="I2442" t="str">
            <v>Retained</v>
          </cell>
          <cell r="J2442" t="str">
            <v>M3M</v>
          </cell>
          <cell r="K2442" t="str">
            <v>Released</v>
          </cell>
          <cell r="L2442" t="str">
            <v>Released</v>
          </cell>
          <cell r="M2442">
            <v>15.3</v>
          </cell>
          <cell r="N2442">
            <v>8.5</v>
          </cell>
          <cell r="O2442">
            <v>130.05000000000001</v>
          </cell>
        </row>
        <row r="2443">
          <cell r="C2443" t="str">
            <v>A-105</v>
          </cell>
          <cell r="D2443" t="str">
            <v>A-105-02</v>
          </cell>
          <cell r="E2443" t="str">
            <v>Symphony</v>
          </cell>
          <cell r="F2443" t="str">
            <v>-41</v>
          </cell>
          <cell r="G2443" t="str">
            <v>S-22/2</v>
          </cell>
          <cell r="H2443" t="str">
            <v>02</v>
          </cell>
          <cell r="J2443" t="str">
            <v>M3M</v>
          </cell>
        </row>
        <row r="2444">
          <cell r="C2444" t="str">
            <v>A-105</v>
          </cell>
          <cell r="D2444" t="str">
            <v>A-105-03</v>
          </cell>
          <cell r="E2444" t="str">
            <v>Symphony</v>
          </cell>
          <cell r="F2444" t="str">
            <v>-41</v>
          </cell>
          <cell r="G2444" t="str">
            <v>S-22/3</v>
          </cell>
          <cell r="H2444" t="str">
            <v>03</v>
          </cell>
          <cell r="J2444" t="str">
            <v>M3M</v>
          </cell>
        </row>
        <row r="2445">
          <cell r="C2445" t="str">
            <v>A-105</v>
          </cell>
          <cell r="D2445" t="str">
            <v>A-105-04</v>
          </cell>
          <cell r="E2445" t="str">
            <v>Symphony</v>
          </cell>
          <cell r="F2445" t="str">
            <v>-41</v>
          </cell>
          <cell r="G2445" t="str">
            <v>S-22/4</v>
          </cell>
          <cell r="H2445" t="str">
            <v>04</v>
          </cell>
          <cell r="J2445" t="str">
            <v>M3M</v>
          </cell>
        </row>
        <row r="2446">
          <cell r="B2446" t="str">
            <v>A</v>
          </cell>
          <cell r="C2446" t="str">
            <v>A-106</v>
          </cell>
          <cell r="D2446" t="str">
            <v>A-106-01</v>
          </cell>
          <cell r="E2446" t="str">
            <v>Symphony</v>
          </cell>
          <cell r="F2446" t="str">
            <v>-41</v>
          </cell>
          <cell r="G2446" t="str">
            <v>S-21/1</v>
          </cell>
          <cell r="H2446" t="str">
            <v>01</v>
          </cell>
          <cell r="I2446" t="str">
            <v>Retained</v>
          </cell>
          <cell r="J2446" t="str">
            <v>M3M</v>
          </cell>
          <cell r="K2446" t="str">
            <v>Released</v>
          </cell>
          <cell r="L2446" t="str">
            <v>Released</v>
          </cell>
          <cell r="M2446">
            <v>15.3</v>
          </cell>
          <cell r="N2446">
            <v>8.5</v>
          </cell>
          <cell r="O2446">
            <v>130.05000000000001</v>
          </cell>
        </row>
        <row r="2447">
          <cell r="C2447" t="str">
            <v>A-106</v>
          </cell>
          <cell r="D2447" t="str">
            <v>A-106-02</v>
          </cell>
          <cell r="E2447" t="str">
            <v>Symphony</v>
          </cell>
          <cell r="F2447" t="str">
            <v>-41</v>
          </cell>
          <cell r="G2447" t="str">
            <v>S-21/2</v>
          </cell>
          <cell r="H2447" t="str">
            <v>02</v>
          </cell>
          <cell r="J2447" t="str">
            <v>M3M</v>
          </cell>
        </row>
        <row r="2448">
          <cell r="C2448" t="str">
            <v>A-106</v>
          </cell>
          <cell r="D2448" t="str">
            <v>A-106-03</v>
          </cell>
          <cell r="E2448" t="str">
            <v>Symphony</v>
          </cell>
          <cell r="F2448" t="str">
            <v>-41</v>
          </cell>
          <cell r="G2448" t="str">
            <v>S-21/3</v>
          </cell>
          <cell r="H2448" t="str">
            <v>03</v>
          </cell>
          <cell r="J2448" t="str">
            <v>M3M</v>
          </cell>
        </row>
        <row r="2449">
          <cell r="C2449" t="str">
            <v>A-106</v>
          </cell>
          <cell r="D2449" t="str">
            <v>A-106-04</v>
          </cell>
          <cell r="E2449" t="str">
            <v>Symphony</v>
          </cell>
          <cell r="F2449" t="str">
            <v>-41</v>
          </cell>
          <cell r="G2449" t="str">
            <v>S-21/4</v>
          </cell>
          <cell r="H2449" t="str">
            <v>04</v>
          </cell>
          <cell r="J2449" t="str">
            <v>M3M</v>
          </cell>
        </row>
        <row r="2450">
          <cell r="B2450" t="str">
            <v>A</v>
          </cell>
          <cell r="C2450" t="str">
            <v>A-107</v>
          </cell>
          <cell r="D2450" t="str">
            <v>A-107-01</v>
          </cell>
          <cell r="E2450" t="str">
            <v>Symphony</v>
          </cell>
          <cell r="F2450" t="str">
            <v>-41</v>
          </cell>
          <cell r="G2450" t="str">
            <v>S-20/1</v>
          </cell>
          <cell r="H2450" t="str">
            <v>01</v>
          </cell>
          <cell r="I2450" t="str">
            <v>Retained</v>
          </cell>
          <cell r="J2450" t="str">
            <v>M3M</v>
          </cell>
          <cell r="K2450" t="str">
            <v>Released</v>
          </cell>
          <cell r="L2450" t="str">
            <v>Released</v>
          </cell>
          <cell r="M2450">
            <v>15.3</v>
          </cell>
          <cell r="N2450">
            <v>8.5</v>
          </cell>
          <cell r="O2450">
            <v>130.05000000000001</v>
          </cell>
        </row>
        <row r="2451">
          <cell r="C2451" t="str">
            <v>A-107</v>
          </cell>
          <cell r="D2451" t="str">
            <v>A-107-02</v>
          </cell>
          <cell r="E2451" t="str">
            <v>Symphony</v>
          </cell>
          <cell r="F2451" t="str">
            <v>-41</v>
          </cell>
          <cell r="G2451" t="str">
            <v>S-20/2</v>
          </cell>
          <cell r="H2451" t="str">
            <v>02</v>
          </cell>
          <cell r="J2451" t="str">
            <v>M3M</v>
          </cell>
        </row>
        <row r="2452">
          <cell r="C2452" t="str">
            <v>A-107</v>
          </cell>
          <cell r="D2452" t="str">
            <v>A-107-03</v>
          </cell>
          <cell r="E2452" t="str">
            <v>Symphony</v>
          </cell>
          <cell r="F2452" t="str">
            <v>-41</v>
          </cell>
          <cell r="G2452" t="str">
            <v>S-20/3</v>
          </cell>
          <cell r="H2452" t="str">
            <v>03</v>
          </cell>
          <cell r="J2452" t="str">
            <v>M3M</v>
          </cell>
        </row>
        <row r="2453">
          <cell r="C2453" t="str">
            <v>A-107</v>
          </cell>
          <cell r="D2453" t="str">
            <v>A-107-04</v>
          </cell>
          <cell r="E2453" t="str">
            <v>Symphony</v>
          </cell>
          <cell r="F2453" t="str">
            <v>-41</v>
          </cell>
          <cell r="G2453" t="str">
            <v>S-20/4</v>
          </cell>
          <cell r="H2453" t="str">
            <v>04</v>
          </cell>
          <cell r="J2453" t="str">
            <v>M3M</v>
          </cell>
        </row>
        <row r="2454">
          <cell r="B2454" t="str">
            <v>A</v>
          </cell>
          <cell r="C2454" t="str">
            <v>A-108</v>
          </cell>
          <cell r="D2454" t="str">
            <v>A-108-01</v>
          </cell>
          <cell r="E2454" t="str">
            <v>Symphony</v>
          </cell>
          <cell r="F2454" t="str">
            <v>-41</v>
          </cell>
          <cell r="G2454" t="str">
            <v>S-19/1</v>
          </cell>
          <cell r="H2454" t="str">
            <v>01</v>
          </cell>
          <cell r="I2454" t="str">
            <v>Retained</v>
          </cell>
          <cell r="J2454" t="str">
            <v>M3M</v>
          </cell>
          <cell r="K2454" t="str">
            <v>Released</v>
          </cell>
          <cell r="L2454" t="str">
            <v>Released</v>
          </cell>
          <cell r="M2454">
            <v>15.3</v>
          </cell>
          <cell r="N2454">
            <v>8.5</v>
          </cell>
          <cell r="O2454">
            <v>130.05000000000001</v>
          </cell>
        </row>
        <row r="2455">
          <cell r="C2455" t="str">
            <v>A-108</v>
          </cell>
          <cell r="D2455" t="str">
            <v>A-108-02</v>
          </cell>
          <cell r="E2455" t="str">
            <v>Symphony</v>
          </cell>
          <cell r="F2455" t="str">
            <v>-41</v>
          </cell>
          <cell r="G2455" t="str">
            <v>S-19/2</v>
          </cell>
          <cell r="H2455" t="str">
            <v>02</v>
          </cell>
          <cell r="J2455" t="str">
            <v>M3M</v>
          </cell>
        </row>
        <row r="2456">
          <cell r="C2456" t="str">
            <v>A-108</v>
          </cell>
          <cell r="D2456" t="str">
            <v>A-108-03</v>
          </cell>
          <cell r="E2456" t="str">
            <v>Symphony</v>
          </cell>
          <cell r="F2456" t="str">
            <v>-41</v>
          </cell>
          <cell r="G2456" t="str">
            <v>S-19/3</v>
          </cell>
          <cell r="H2456" t="str">
            <v>03</v>
          </cell>
          <cell r="J2456" t="str">
            <v>M3M</v>
          </cell>
        </row>
        <row r="2457">
          <cell r="C2457" t="str">
            <v>A-108</v>
          </cell>
          <cell r="D2457" t="str">
            <v>A-108-04</v>
          </cell>
          <cell r="E2457" t="str">
            <v>Symphony</v>
          </cell>
          <cell r="F2457" t="str">
            <v>-41</v>
          </cell>
          <cell r="G2457" t="str">
            <v>S-19/4</v>
          </cell>
          <cell r="H2457" t="str">
            <v>04</v>
          </cell>
          <cell r="J2457" t="str">
            <v>M3M</v>
          </cell>
        </row>
        <row r="2458">
          <cell r="B2458" t="str">
            <v>A</v>
          </cell>
          <cell r="C2458" t="str">
            <v>A-109</v>
          </cell>
          <cell r="D2458" t="str">
            <v>A-109-01</v>
          </cell>
          <cell r="E2458" t="str">
            <v>Symphony</v>
          </cell>
          <cell r="F2458" t="str">
            <v>-41</v>
          </cell>
          <cell r="G2458" t="str">
            <v>S-18/1</v>
          </cell>
          <cell r="H2458" t="str">
            <v>01</v>
          </cell>
          <cell r="I2458" t="str">
            <v>Retained</v>
          </cell>
          <cell r="J2458" t="str">
            <v>M3M</v>
          </cell>
          <cell r="K2458" t="str">
            <v>Released</v>
          </cell>
          <cell r="L2458" t="str">
            <v>Released</v>
          </cell>
          <cell r="M2458">
            <v>15.3</v>
          </cell>
          <cell r="N2458">
            <v>8.5</v>
          </cell>
          <cell r="O2458">
            <v>130.05000000000001</v>
          </cell>
        </row>
        <row r="2459">
          <cell r="C2459" t="str">
            <v>A-109</v>
          </cell>
          <cell r="D2459" t="str">
            <v>A-109-02</v>
          </cell>
          <cell r="E2459" t="str">
            <v>Symphony</v>
          </cell>
          <cell r="F2459" t="str">
            <v>-41</v>
          </cell>
          <cell r="G2459" t="str">
            <v>S-18/2</v>
          </cell>
          <cell r="H2459" t="str">
            <v>02</v>
          </cell>
          <cell r="J2459" t="str">
            <v>M3M</v>
          </cell>
        </row>
        <row r="2460">
          <cell r="C2460" t="str">
            <v>A-109</v>
          </cell>
          <cell r="D2460" t="str">
            <v>A-109-03</v>
          </cell>
          <cell r="E2460" t="str">
            <v>Symphony</v>
          </cell>
          <cell r="F2460" t="str">
            <v>-41</v>
          </cell>
          <cell r="G2460" t="str">
            <v>S-18/3</v>
          </cell>
          <cell r="H2460" t="str">
            <v>03</v>
          </cell>
          <cell r="J2460" t="str">
            <v>M3M</v>
          </cell>
        </row>
        <row r="2461">
          <cell r="C2461" t="str">
            <v>A-109</v>
          </cell>
          <cell r="D2461" t="str">
            <v>A-109-04</v>
          </cell>
          <cell r="E2461" t="str">
            <v>Symphony</v>
          </cell>
          <cell r="F2461" t="str">
            <v>-41</v>
          </cell>
          <cell r="G2461" t="str">
            <v>S-18/4</v>
          </cell>
          <cell r="H2461" t="str">
            <v>04</v>
          </cell>
          <cell r="J2461" t="str">
            <v>M3M</v>
          </cell>
        </row>
        <row r="2462">
          <cell r="B2462" t="str">
            <v>A</v>
          </cell>
          <cell r="C2462" t="str">
            <v>A-110</v>
          </cell>
          <cell r="D2462" t="str">
            <v>A-110-01</v>
          </cell>
          <cell r="E2462" t="str">
            <v>Symphony</v>
          </cell>
          <cell r="F2462" t="str">
            <v>-41</v>
          </cell>
          <cell r="G2462" t="str">
            <v>S-17/1</v>
          </cell>
          <cell r="H2462" t="str">
            <v>01</v>
          </cell>
          <cell r="I2462" t="str">
            <v>Retained</v>
          </cell>
          <cell r="J2462" t="str">
            <v>M3M</v>
          </cell>
          <cell r="K2462" t="str">
            <v>Released</v>
          </cell>
          <cell r="L2462" t="str">
            <v>Released</v>
          </cell>
          <cell r="M2462">
            <v>15.3</v>
          </cell>
          <cell r="N2462">
            <v>8.5</v>
          </cell>
          <cell r="O2462">
            <v>130.05000000000001</v>
          </cell>
        </row>
        <row r="2463">
          <cell r="C2463" t="str">
            <v>A-110</v>
          </cell>
          <cell r="D2463" t="str">
            <v>A-110-02</v>
          </cell>
          <cell r="E2463" t="str">
            <v>Symphony</v>
          </cell>
          <cell r="F2463" t="str">
            <v>-41</v>
          </cell>
          <cell r="G2463" t="str">
            <v>S-17/2</v>
          </cell>
          <cell r="H2463" t="str">
            <v>02</v>
          </cell>
          <cell r="J2463" t="str">
            <v>M3M</v>
          </cell>
        </row>
        <row r="2464">
          <cell r="C2464" t="str">
            <v>A-110</v>
          </cell>
          <cell r="D2464" t="str">
            <v>A-110-03</v>
          </cell>
          <cell r="E2464" t="str">
            <v>Symphony</v>
          </cell>
          <cell r="F2464" t="str">
            <v>-41</v>
          </cell>
          <cell r="G2464" t="str">
            <v>S-17/3</v>
          </cell>
          <cell r="H2464" t="str">
            <v>03</v>
          </cell>
          <cell r="J2464" t="str">
            <v>M3M</v>
          </cell>
        </row>
        <row r="2465">
          <cell r="C2465" t="str">
            <v>A-110</v>
          </cell>
          <cell r="D2465" t="str">
            <v>A-110-04</v>
          </cell>
          <cell r="E2465" t="str">
            <v>Symphony</v>
          </cell>
          <cell r="F2465" t="str">
            <v>-41</v>
          </cell>
          <cell r="G2465" t="str">
            <v>S-17/4</v>
          </cell>
          <cell r="H2465" t="str">
            <v>04</v>
          </cell>
          <cell r="J2465" t="str">
            <v>M3M</v>
          </cell>
        </row>
        <row r="2466">
          <cell r="B2466" t="str">
            <v>A</v>
          </cell>
          <cell r="C2466" t="str">
            <v>A-111</v>
          </cell>
          <cell r="D2466" t="str">
            <v>A-111-01</v>
          </cell>
          <cell r="E2466" t="str">
            <v>Symphony</v>
          </cell>
          <cell r="F2466" t="str">
            <v>-41</v>
          </cell>
          <cell r="G2466" t="str">
            <v>S-16/1</v>
          </cell>
          <cell r="H2466" t="str">
            <v>01</v>
          </cell>
          <cell r="I2466" t="str">
            <v>Retained</v>
          </cell>
          <cell r="J2466" t="str">
            <v>M3M</v>
          </cell>
          <cell r="K2466" t="str">
            <v>Released</v>
          </cell>
          <cell r="L2466" t="str">
            <v>Released</v>
          </cell>
          <cell r="M2466">
            <v>15.3</v>
          </cell>
          <cell r="N2466">
            <v>8.5</v>
          </cell>
          <cell r="O2466">
            <v>130.05000000000001</v>
          </cell>
        </row>
        <row r="2467">
          <cell r="C2467" t="str">
            <v>A-111</v>
          </cell>
          <cell r="D2467" t="str">
            <v>A-111-02</v>
          </cell>
          <cell r="E2467" t="str">
            <v>Symphony</v>
          </cell>
          <cell r="F2467" t="str">
            <v>-41</v>
          </cell>
          <cell r="G2467" t="str">
            <v>S-16/2</v>
          </cell>
          <cell r="H2467" t="str">
            <v>02</v>
          </cell>
          <cell r="J2467" t="str">
            <v>M3M</v>
          </cell>
        </row>
        <row r="2468">
          <cell r="C2468" t="str">
            <v>A-111</v>
          </cell>
          <cell r="D2468" t="str">
            <v>A-111-03</v>
          </cell>
          <cell r="E2468" t="str">
            <v>Symphony</v>
          </cell>
          <cell r="F2468" t="str">
            <v>-41</v>
          </cell>
          <cell r="G2468" t="str">
            <v>S-16/3</v>
          </cell>
          <cell r="H2468" t="str">
            <v>03</v>
          </cell>
          <cell r="J2468" t="str">
            <v>M3M</v>
          </cell>
        </row>
        <row r="2469">
          <cell r="C2469" t="str">
            <v>A-111</v>
          </cell>
          <cell r="D2469" t="str">
            <v>A-111-04</v>
          </cell>
          <cell r="E2469" t="str">
            <v>Symphony</v>
          </cell>
          <cell r="F2469" t="str">
            <v>-41</v>
          </cell>
          <cell r="G2469" t="str">
            <v>S-16/4</v>
          </cell>
          <cell r="H2469" t="str">
            <v>04</v>
          </cell>
          <cell r="J2469" t="str">
            <v>M3M</v>
          </cell>
        </row>
        <row r="2470">
          <cell r="B2470" t="str">
            <v>A</v>
          </cell>
          <cell r="C2470" t="str">
            <v>A-112</v>
          </cell>
          <cell r="D2470" t="str">
            <v>A-112-01</v>
          </cell>
          <cell r="E2470" t="str">
            <v>Symphony</v>
          </cell>
          <cell r="F2470" t="str">
            <v>-41</v>
          </cell>
          <cell r="G2470" t="str">
            <v>S-15/1</v>
          </cell>
          <cell r="H2470" t="str">
            <v>01</v>
          </cell>
          <cell r="I2470" t="str">
            <v>Retained</v>
          </cell>
          <cell r="J2470" t="str">
            <v>M3M</v>
          </cell>
          <cell r="K2470" t="str">
            <v>Released</v>
          </cell>
          <cell r="L2470" t="str">
            <v>Released</v>
          </cell>
          <cell r="M2470">
            <v>15.3</v>
          </cell>
          <cell r="N2470">
            <v>8.5</v>
          </cell>
          <cell r="O2470">
            <v>130.05000000000001</v>
          </cell>
        </row>
        <row r="2471">
          <cell r="C2471" t="str">
            <v>A-112</v>
          </cell>
          <cell r="D2471" t="str">
            <v>A-112-02</v>
          </cell>
          <cell r="E2471" t="str">
            <v>Symphony</v>
          </cell>
          <cell r="F2471" t="str">
            <v>-41</v>
          </cell>
          <cell r="G2471" t="str">
            <v>S-15/2</v>
          </cell>
          <cell r="H2471" t="str">
            <v>02</v>
          </cell>
          <cell r="J2471" t="str">
            <v>M3M</v>
          </cell>
        </row>
        <row r="2472">
          <cell r="C2472" t="str">
            <v>A-112</v>
          </cell>
          <cell r="D2472" t="str">
            <v>A-112-03</v>
          </cell>
          <cell r="E2472" t="str">
            <v>Symphony</v>
          </cell>
          <cell r="F2472" t="str">
            <v>-41</v>
          </cell>
          <cell r="G2472" t="str">
            <v>S-15/3</v>
          </cell>
          <cell r="H2472" t="str">
            <v>03</v>
          </cell>
          <cell r="J2472" t="str">
            <v>M3M</v>
          </cell>
        </row>
        <row r="2473">
          <cell r="C2473" t="str">
            <v>A-112</v>
          </cell>
          <cell r="D2473" t="str">
            <v>A-112-04</v>
          </cell>
          <cell r="E2473" t="str">
            <v>Symphony</v>
          </cell>
          <cell r="F2473" t="str">
            <v>-41</v>
          </cell>
          <cell r="G2473" t="str">
            <v>S-15/4</v>
          </cell>
          <cell r="H2473" t="str">
            <v>04</v>
          </cell>
          <cell r="J2473" t="str">
            <v>M3M</v>
          </cell>
        </row>
        <row r="2474">
          <cell r="B2474" t="str">
            <v>A</v>
          </cell>
          <cell r="C2474" t="str">
            <v>A-113</v>
          </cell>
          <cell r="D2474" t="str">
            <v>A-113-01</v>
          </cell>
          <cell r="E2474" t="str">
            <v>Symphony</v>
          </cell>
          <cell r="F2474" t="str">
            <v>-41</v>
          </cell>
          <cell r="G2474" t="str">
            <v>S-14/1</v>
          </cell>
          <cell r="H2474" t="str">
            <v>01</v>
          </cell>
          <cell r="I2474" t="str">
            <v>Retained</v>
          </cell>
          <cell r="J2474" t="str">
            <v>M3M</v>
          </cell>
          <cell r="K2474" t="str">
            <v>Released</v>
          </cell>
          <cell r="L2474" t="str">
            <v>Released</v>
          </cell>
          <cell r="M2474">
            <v>15.3</v>
          </cell>
          <cell r="N2474">
            <v>8.5</v>
          </cell>
          <cell r="O2474">
            <v>130.05000000000001</v>
          </cell>
        </row>
        <row r="2475">
          <cell r="C2475" t="str">
            <v>A-113</v>
          </cell>
          <cell r="D2475" t="str">
            <v>A-113-02</v>
          </cell>
          <cell r="E2475" t="str">
            <v>Symphony</v>
          </cell>
          <cell r="F2475" t="str">
            <v>-41</v>
          </cell>
          <cell r="G2475" t="str">
            <v>S-14/2</v>
          </cell>
          <cell r="H2475" t="str">
            <v>02</v>
          </cell>
          <cell r="J2475" t="str">
            <v>M3M</v>
          </cell>
        </row>
        <row r="2476">
          <cell r="C2476" t="str">
            <v>A-113</v>
          </cell>
          <cell r="D2476" t="str">
            <v>A-113-03</v>
          </cell>
          <cell r="E2476" t="str">
            <v>Symphony</v>
          </cell>
          <cell r="F2476" t="str">
            <v>-41</v>
          </cell>
          <cell r="G2476" t="str">
            <v>S-14/3</v>
          </cell>
          <cell r="H2476" t="str">
            <v>03</v>
          </cell>
          <cell r="J2476" t="str">
            <v>M3M</v>
          </cell>
        </row>
        <row r="2477">
          <cell r="C2477" t="str">
            <v>A-113</v>
          </cell>
          <cell r="D2477" t="str">
            <v>A-113-04</v>
          </cell>
          <cell r="E2477" t="str">
            <v>Symphony</v>
          </cell>
          <cell r="F2477" t="str">
            <v>-41</v>
          </cell>
          <cell r="G2477" t="str">
            <v>S-14/4</v>
          </cell>
          <cell r="H2477" t="str">
            <v>04</v>
          </cell>
          <cell r="J2477" t="str">
            <v>M3M</v>
          </cell>
        </row>
        <row r="2478">
          <cell r="B2478" t="str">
            <v>A</v>
          </cell>
          <cell r="C2478" t="str">
            <v>A-114</v>
          </cell>
          <cell r="D2478" t="str">
            <v>A-114-01</v>
          </cell>
          <cell r="E2478" t="str">
            <v>Symphony</v>
          </cell>
          <cell r="F2478" t="str">
            <v>-41</v>
          </cell>
          <cell r="G2478" t="str">
            <v>S-13/1</v>
          </cell>
          <cell r="H2478" t="str">
            <v>01</v>
          </cell>
          <cell r="I2478" t="str">
            <v>Retained</v>
          </cell>
          <cell r="J2478" t="str">
            <v>M3M</v>
          </cell>
          <cell r="K2478" t="str">
            <v>Released</v>
          </cell>
          <cell r="L2478" t="str">
            <v>Released</v>
          </cell>
          <cell r="M2478">
            <v>15.3</v>
          </cell>
          <cell r="N2478">
            <v>8.5</v>
          </cell>
          <cell r="O2478">
            <v>130.05000000000001</v>
          </cell>
        </row>
        <row r="2479">
          <cell r="C2479" t="str">
            <v>A-114</v>
          </cell>
          <cell r="D2479" t="str">
            <v>A-114-02</v>
          </cell>
          <cell r="E2479" t="str">
            <v>Symphony</v>
          </cell>
          <cell r="F2479" t="str">
            <v>-41</v>
          </cell>
          <cell r="G2479" t="str">
            <v>S-13/2</v>
          </cell>
          <cell r="H2479" t="str">
            <v>02</v>
          </cell>
          <cell r="J2479" t="str">
            <v>M3M</v>
          </cell>
        </row>
        <row r="2480">
          <cell r="C2480" t="str">
            <v>A-114</v>
          </cell>
          <cell r="D2480" t="str">
            <v>A-114-03</v>
          </cell>
          <cell r="E2480" t="str">
            <v>Symphony</v>
          </cell>
          <cell r="F2480" t="str">
            <v>-41</v>
          </cell>
          <cell r="G2480" t="str">
            <v>S-13/3</v>
          </cell>
          <cell r="H2480" t="str">
            <v>03</v>
          </cell>
          <cell r="J2480" t="str">
            <v>M3M</v>
          </cell>
        </row>
        <row r="2481">
          <cell r="C2481" t="str">
            <v>A-114</v>
          </cell>
          <cell r="D2481" t="str">
            <v>A-114-04</v>
          </cell>
          <cell r="E2481" t="str">
            <v>Symphony</v>
          </cell>
          <cell r="F2481" t="str">
            <v>-41</v>
          </cell>
          <cell r="G2481" t="str">
            <v>S-13/4</v>
          </cell>
          <cell r="H2481" t="str">
            <v>04</v>
          </cell>
          <cell r="J2481" t="str">
            <v>M3M</v>
          </cell>
        </row>
        <row r="2482">
          <cell r="B2482" t="str">
            <v>A</v>
          </cell>
          <cell r="C2482" t="str">
            <v>A-115</v>
          </cell>
          <cell r="D2482" t="str">
            <v>A-115-01</v>
          </cell>
          <cell r="E2482" t="str">
            <v>Symphony</v>
          </cell>
          <cell r="F2482" t="str">
            <v>-41</v>
          </cell>
          <cell r="G2482" t="str">
            <v>S-12/1</v>
          </cell>
          <cell r="H2482" t="str">
            <v>01</v>
          </cell>
          <cell r="I2482" t="str">
            <v>Retained</v>
          </cell>
          <cell r="J2482" t="str">
            <v>M3M</v>
          </cell>
          <cell r="K2482" t="str">
            <v>Released</v>
          </cell>
          <cell r="L2482" t="str">
            <v>Released</v>
          </cell>
          <cell r="M2482">
            <v>15.3</v>
          </cell>
          <cell r="N2482">
            <v>8.5</v>
          </cell>
          <cell r="O2482">
            <v>130.05000000000001</v>
          </cell>
        </row>
        <row r="2483">
          <cell r="C2483" t="str">
            <v>A-115</v>
          </cell>
          <cell r="D2483" t="str">
            <v>A-115-02</v>
          </cell>
          <cell r="E2483" t="str">
            <v>Symphony</v>
          </cell>
          <cell r="F2483" t="str">
            <v>-41</v>
          </cell>
          <cell r="G2483" t="str">
            <v>S-12/2</v>
          </cell>
          <cell r="H2483" t="str">
            <v>02</v>
          </cell>
          <cell r="J2483" t="str">
            <v>M3M</v>
          </cell>
        </row>
        <row r="2484">
          <cell r="C2484" t="str">
            <v>A-115</v>
          </cell>
          <cell r="D2484" t="str">
            <v>A-115-03</v>
          </cell>
          <cell r="E2484" t="str">
            <v>Symphony</v>
          </cell>
          <cell r="F2484" t="str">
            <v>-41</v>
          </cell>
          <cell r="G2484" t="str">
            <v>S-12/3</v>
          </cell>
          <cell r="H2484" t="str">
            <v>03</v>
          </cell>
          <cell r="J2484" t="str">
            <v>M3M</v>
          </cell>
        </row>
        <row r="2485">
          <cell r="C2485" t="str">
            <v>A-115</v>
          </cell>
          <cell r="D2485" t="str">
            <v>A-115-04</v>
          </cell>
          <cell r="E2485" t="str">
            <v>Symphony</v>
          </cell>
          <cell r="F2485" t="str">
            <v>-41</v>
          </cell>
          <cell r="G2485" t="str">
            <v>S-12/4</v>
          </cell>
          <cell r="H2485" t="str">
            <v>04</v>
          </cell>
          <cell r="J2485" t="str">
            <v>M3M</v>
          </cell>
        </row>
        <row r="2486">
          <cell r="B2486" t="str">
            <v>A</v>
          </cell>
          <cell r="C2486" t="str">
            <v>A-116</v>
          </cell>
          <cell r="D2486" t="str">
            <v>A-116-01</v>
          </cell>
          <cell r="E2486" t="str">
            <v>Symphony</v>
          </cell>
          <cell r="F2486" t="str">
            <v>-41</v>
          </cell>
          <cell r="G2486" t="str">
            <v>S-11/1</v>
          </cell>
          <cell r="H2486" t="str">
            <v>01</v>
          </cell>
          <cell r="I2486" t="str">
            <v>Retained</v>
          </cell>
          <cell r="J2486" t="str">
            <v>M3M</v>
          </cell>
          <cell r="K2486" t="str">
            <v>Released</v>
          </cell>
          <cell r="L2486" t="str">
            <v>Released</v>
          </cell>
          <cell r="M2486">
            <v>15.3</v>
          </cell>
          <cell r="N2486">
            <v>8.5</v>
          </cell>
          <cell r="O2486">
            <v>130.05000000000001</v>
          </cell>
        </row>
        <row r="2487">
          <cell r="C2487" t="str">
            <v>A-116</v>
          </cell>
          <cell r="D2487" t="str">
            <v>A-116-02</v>
          </cell>
          <cell r="E2487" t="str">
            <v>Symphony</v>
          </cell>
          <cell r="F2487" t="str">
            <v>-41</v>
          </cell>
          <cell r="G2487" t="str">
            <v>S-11/2</v>
          </cell>
          <cell r="H2487" t="str">
            <v>02</v>
          </cell>
          <cell r="J2487" t="str">
            <v>M3M</v>
          </cell>
        </row>
        <row r="2488">
          <cell r="C2488" t="str">
            <v>A-116</v>
          </cell>
          <cell r="D2488" t="str">
            <v>A-116-03</v>
          </cell>
          <cell r="E2488" t="str">
            <v>Symphony</v>
          </cell>
          <cell r="F2488" t="str">
            <v>-41</v>
          </cell>
          <cell r="G2488" t="str">
            <v>S-11/3</v>
          </cell>
          <cell r="H2488" t="str">
            <v>03</v>
          </cell>
          <cell r="J2488" t="str">
            <v>M3M</v>
          </cell>
        </row>
        <row r="2489">
          <cell r="C2489" t="str">
            <v>A-116</v>
          </cell>
          <cell r="D2489" t="str">
            <v>A-116-04</v>
          </cell>
          <cell r="E2489" t="str">
            <v>Symphony</v>
          </cell>
          <cell r="F2489" t="str">
            <v>-41</v>
          </cell>
          <cell r="G2489" t="str">
            <v>S-11/4</v>
          </cell>
          <cell r="H2489" t="str">
            <v>04</v>
          </cell>
          <cell r="J2489" t="str">
            <v>M3M</v>
          </cell>
        </row>
        <row r="2490">
          <cell r="B2490" t="str">
            <v>A</v>
          </cell>
          <cell r="C2490" t="str">
            <v>A-117</v>
          </cell>
          <cell r="D2490" t="str">
            <v>A-117-01</v>
          </cell>
          <cell r="E2490" t="str">
            <v>Symphony</v>
          </cell>
          <cell r="F2490" t="str">
            <v>-41</v>
          </cell>
          <cell r="G2490" t="str">
            <v>S-10/1</v>
          </cell>
          <cell r="H2490" t="str">
            <v>01</v>
          </cell>
          <cell r="I2490" t="str">
            <v>Retained</v>
          </cell>
          <cell r="J2490" t="str">
            <v>M3M</v>
          </cell>
          <cell r="K2490" t="str">
            <v>Released</v>
          </cell>
          <cell r="L2490" t="str">
            <v>Released</v>
          </cell>
          <cell r="M2490">
            <v>15.3</v>
          </cell>
          <cell r="N2490">
            <v>8.5</v>
          </cell>
          <cell r="O2490">
            <v>130.05000000000001</v>
          </cell>
        </row>
        <row r="2491">
          <cell r="C2491" t="str">
            <v>A-117</v>
          </cell>
          <cell r="D2491" t="str">
            <v>A-117-02</v>
          </cell>
          <cell r="E2491" t="str">
            <v>Symphony</v>
          </cell>
          <cell r="F2491" t="str">
            <v>-41</v>
          </cell>
          <cell r="G2491" t="str">
            <v>S-10/2</v>
          </cell>
          <cell r="H2491" t="str">
            <v>02</v>
          </cell>
          <cell r="J2491" t="str">
            <v>M3M</v>
          </cell>
        </row>
        <row r="2492">
          <cell r="C2492" t="str">
            <v>A-117</v>
          </cell>
          <cell r="D2492" t="str">
            <v>A-117-03</v>
          </cell>
          <cell r="E2492" t="str">
            <v>Symphony</v>
          </cell>
          <cell r="F2492" t="str">
            <v>-41</v>
          </cell>
          <cell r="G2492" t="str">
            <v>S-10/3</v>
          </cell>
          <cell r="H2492" t="str">
            <v>03</v>
          </cell>
          <cell r="J2492" t="str">
            <v>M3M</v>
          </cell>
        </row>
        <row r="2493">
          <cell r="C2493" t="str">
            <v>A-117</v>
          </cell>
          <cell r="D2493" t="str">
            <v>A-117-04</v>
          </cell>
          <cell r="E2493" t="str">
            <v>Symphony</v>
          </cell>
          <cell r="F2493" t="str">
            <v>-41</v>
          </cell>
          <cell r="G2493" t="str">
            <v>S-10/4</v>
          </cell>
          <cell r="H2493" t="str">
            <v>04</v>
          </cell>
          <cell r="J2493" t="str">
            <v>M3M</v>
          </cell>
        </row>
        <row r="2494">
          <cell r="B2494" t="str">
            <v>A</v>
          </cell>
          <cell r="C2494" t="str">
            <v>A-118</v>
          </cell>
          <cell r="D2494" t="str">
            <v>A-118-01</v>
          </cell>
          <cell r="E2494" t="str">
            <v>Symphony</v>
          </cell>
          <cell r="F2494" t="str">
            <v>-41</v>
          </cell>
          <cell r="G2494" t="str">
            <v>S-09/1</v>
          </cell>
          <cell r="H2494" t="str">
            <v>01</v>
          </cell>
          <cell r="I2494" t="str">
            <v>Retained</v>
          </cell>
          <cell r="J2494" t="str">
            <v>M3M</v>
          </cell>
          <cell r="K2494" t="str">
            <v>Released</v>
          </cell>
          <cell r="L2494" t="str">
            <v>Released</v>
          </cell>
          <cell r="M2494">
            <v>15.3</v>
          </cell>
          <cell r="N2494">
            <v>8.5</v>
          </cell>
          <cell r="O2494">
            <v>130.05000000000001</v>
          </cell>
        </row>
        <row r="2495">
          <cell r="C2495" t="str">
            <v>A-118</v>
          </cell>
          <cell r="D2495" t="str">
            <v>A-118-02</v>
          </cell>
          <cell r="E2495" t="str">
            <v>Symphony</v>
          </cell>
          <cell r="F2495" t="str">
            <v>-41</v>
          </cell>
          <cell r="G2495" t="str">
            <v>S-09/2</v>
          </cell>
          <cell r="H2495" t="str">
            <v>02</v>
          </cell>
          <cell r="J2495" t="str">
            <v>M3M</v>
          </cell>
        </row>
        <row r="2496">
          <cell r="C2496" t="str">
            <v>A-118</v>
          </cell>
          <cell r="D2496" t="str">
            <v>A-118-03</v>
          </cell>
          <cell r="E2496" t="str">
            <v>Symphony</v>
          </cell>
          <cell r="F2496" t="str">
            <v>-41</v>
          </cell>
          <cell r="G2496" t="str">
            <v>S-09/3</v>
          </cell>
          <cell r="H2496" t="str">
            <v>03</v>
          </cell>
          <cell r="J2496" t="str">
            <v>M3M</v>
          </cell>
        </row>
        <row r="2497">
          <cell r="C2497" t="str">
            <v>A-118</v>
          </cell>
          <cell r="D2497" t="str">
            <v>A-118-04</v>
          </cell>
          <cell r="E2497" t="str">
            <v>Symphony</v>
          </cell>
          <cell r="F2497" t="str">
            <v>-41</v>
          </cell>
          <cell r="G2497" t="str">
            <v>S-09/4</v>
          </cell>
          <cell r="H2497" t="str">
            <v>04</v>
          </cell>
          <cell r="J2497" t="str">
            <v>M3M</v>
          </cell>
        </row>
        <row r="2498">
          <cell r="B2498" t="str">
            <v>A</v>
          </cell>
          <cell r="C2498" t="str">
            <v>A-119</v>
          </cell>
          <cell r="D2498" t="str">
            <v>A-119-01</v>
          </cell>
          <cell r="E2498" t="str">
            <v>Symphony</v>
          </cell>
          <cell r="F2498" t="str">
            <v>-41</v>
          </cell>
          <cell r="G2498" t="str">
            <v>S-08/1</v>
          </cell>
          <cell r="H2498" t="str">
            <v>01</v>
          </cell>
          <cell r="I2498" t="str">
            <v>Retained</v>
          </cell>
          <cell r="J2498" t="str">
            <v>M3M</v>
          </cell>
          <cell r="K2498" t="str">
            <v>Released</v>
          </cell>
          <cell r="L2498" t="str">
            <v>Released</v>
          </cell>
          <cell r="M2498">
            <v>15.3</v>
          </cell>
          <cell r="N2498">
            <v>8.5</v>
          </cell>
          <cell r="O2498">
            <v>130.05000000000001</v>
          </cell>
        </row>
        <row r="2499">
          <cell r="C2499" t="str">
            <v>A-119</v>
          </cell>
          <cell r="D2499" t="str">
            <v>A-119-02</v>
          </cell>
          <cell r="E2499" t="str">
            <v>Symphony</v>
          </cell>
          <cell r="F2499" t="str">
            <v>-41</v>
          </cell>
          <cell r="G2499" t="str">
            <v>S-08/2</v>
          </cell>
          <cell r="H2499" t="str">
            <v>02</v>
          </cell>
          <cell r="J2499" t="str">
            <v>M3M</v>
          </cell>
        </row>
        <row r="2500">
          <cell r="C2500" t="str">
            <v>A-119</v>
          </cell>
          <cell r="D2500" t="str">
            <v>A-119-03</v>
          </cell>
          <cell r="E2500" t="str">
            <v>Symphony</v>
          </cell>
          <cell r="F2500" t="str">
            <v>-41</v>
          </cell>
          <cell r="G2500" t="str">
            <v>S-08/3</v>
          </cell>
          <cell r="H2500" t="str">
            <v>03</v>
          </cell>
          <cell r="J2500" t="str">
            <v>M3M</v>
          </cell>
        </row>
        <row r="2501">
          <cell r="C2501" t="str">
            <v>A-119</v>
          </cell>
          <cell r="D2501" t="str">
            <v>A-119-04</v>
          </cell>
          <cell r="E2501" t="str">
            <v>Symphony</v>
          </cell>
          <cell r="F2501" t="str">
            <v>-41</v>
          </cell>
          <cell r="G2501" t="str">
            <v>S-08/4</v>
          </cell>
          <cell r="H2501" t="str">
            <v>04</v>
          </cell>
          <cell r="J2501" t="str">
            <v>M3M</v>
          </cell>
        </row>
        <row r="2502">
          <cell r="B2502" t="str">
            <v>A</v>
          </cell>
          <cell r="C2502" t="str">
            <v>A-120</v>
          </cell>
          <cell r="D2502" t="str">
            <v>A-120-01</v>
          </cell>
          <cell r="E2502" t="str">
            <v>Symphony</v>
          </cell>
          <cell r="F2502" t="str">
            <v>-41</v>
          </cell>
          <cell r="G2502" t="str">
            <v>S-07/1</v>
          </cell>
          <cell r="H2502" t="str">
            <v>01</v>
          </cell>
          <cell r="I2502" t="str">
            <v>Retained</v>
          </cell>
          <cell r="J2502" t="str">
            <v>M3M</v>
          </cell>
          <cell r="K2502" t="str">
            <v>Released</v>
          </cell>
          <cell r="L2502" t="str">
            <v>Released</v>
          </cell>
          <cell r="M2502">
            <v>15.3</v>
          </cell>
          <cell r="N2502">
            <v>8.5</v>
          </cell>
          <cell r="O2502">
            <v>130.05000000000001</v>
          </cell>
        </row>
        <row r="2503">
          <cell r="C2503" t="str">
            <v>A-120</v>
          </cell>
          <cell r="D2503" t="str">
            <v>A-120-02</v>
          </cell>
          <cell r="E2503" t="str">
            <v>Symphony</v>
          </cell>
          <cell r="F2503" t="str">
            <v>-41</v>
          </cell>
          <cell r="G2503" t="str">
            <v>S-07/2</v>
          </cell>
          <cell r="H2503" t="str">
            <v>02</v>
          </cell>
          <cell r="J2503" t="str">
            <v>M3M</v>
          </cell>
        </row>
        <row r="2504">
          <cell r="C2504" t="str">
            <v>A-120</v>
          </cell>
          <cell r="D2504" t="str">
            <v>A-120-03</v>
          </cell>
          <cell r="E2504" t="str">
            <v>Symphony</v>
          </cell>
          <cell r="F2504" t="str">
            <v>-41</v>
          </cell>
          <cell r="G2504" t="str">
            <v>S-07/3</v>
          </cell>
          <cell r="H2504" t="str">
            <v>03</v>
          </cell>
          <cell r="J2504" t="str">
            <v>M3M</v>
          </cell>
        </row>
        <row r="2505">
          <cell r="C2505" t="str">
            <v>A-120</v>
          </cell>
          <cell r="D2505" t="str">
            <v>A-120-04</v>
          </cell>
          <cell r="E2505" t="str">
            <v>Symphony</v>
          </cell>
          <cell r="F2505" t="str">
            <v>-41</v>
          </cell>
          <cell r="G2505" t="str">
            <v>S-07/4</v>
          </cell>
          <cell r="H2505" t="str">
            <v>04</v>
          </cell>
          <cell r="J2505" t="str">
            <v>M3M</v>
          </cell>
        </row>
        <row r="2506">
          <cell r="B2506" t="str">
            <v>A</v>
          </cell>
          <cell r="C2506" t="str">
            <v>A-121</v>
          </cell>
          <cell r="D2506" t="str">
            <v>A-121-01</v>
          </cell>
          <cell r="E2506" t="str">
            <v>Symphony</v>
          </cell>
          <cell r="F2506" t="str">
            <v>-41</v>
          </cell>
          <cell r="G2506" t="str">
            <v>S-06/1</v>
          </cell>
          <cell r="H2506" t="str">
            <v>01</v>
          </cell>
          <cell r="I2506" t="str">
            <v>Retained</v>
          </cell>
          <cell r="J2506" t="str">
            <v>M3M</v>
          </cell>
          <cell r="K2506" t="str">
            <v>Released</v>
          </cell>
          <cell r="L2506" t="str">
            <v>Released</v>
          </cell>
          <cell r="M2506">
            <v>15.3</v>
          </cell>
          <cell r="N2506">
            <v>8.5</v>
          </cell>
          <cell r="O2506">
            <v>130.05000000000001</v>
          </cell>
        </row>
        <row r="2507">
          <cell r="C2507" t="str">
            <v>A-121</v>
          </cell>
          <cell r="D2507" t="str">
            <v>A-121-02</v>
          </cell>
          <cell r="E2507" t="str">
            <v>Symphony</v>
          </cell>
          <cell r="F2507" t="str">
            <v>-41</v>
          </cell>
          <cell r="G2507" t="str">
            <v>S-06/2</v>
          </cell>
          <cell r="H2507" t="str">
            <v>02</v>
          </cell>
          <cell r="J2507" t="str">
            <v>M3M</v>
          </cell>
        </row>
        <row r="2508">
          <cell r="C2508" t="str">
            <v>A-121</v>
          </cell>
          <cell r="D2508" t="str">
            <v>A-121-03</v>
          </cell>
          <cell r="E2508" t="str">
            <v>Symphony</v>
          </cell>
          <cell r="F2508" t="str">
            <v>-41</v>
          </cell>
          <cell r="G2508" t="str">
            <v>S-06/3</v>
          </cell>
          <cell r="H2508" t="str">
            <v>03</v>
          </cell>
          <cell r="J2508" t="str">
            <v>M3M</v>
          </cell>
        </row>
        <row r="2509">
          <cell r="C2509" t="str">
            <v>A-121</v>
          </cell>
          <cell r="D2509" t="str">
            <v>A-121-04</v>
          </cell>
          <cell r="E2509" t="str">
            <v>Symphony</v>
          </cell>
          <cell r="F2509" t="str">
            <v>-41</v>
          </cell>
          <cell r="G2509" t="str">
            <v>S-06/4</v>
          </cell>
          <cell r="H2509" t="str">
            <v>04</v>
          </cell>
          <cell r="J2509" t="str">
            <v>M3M</v>
          </cell>
        </row>
        <row r="2510">
          <cell r="B2510" t="str">
            <v>A</v>
          </cell>
          <cell r="C2510" t="str">
            <v>A-122</v>
          </cell>
          <cell r="D2510" t="str">
            <v>A-122-01</v>
          </cell>
          <cell r="E2510" t="str">
            <v>Symphony</v>
          </cell>
          <cell r="F2510" t="str">
            <v>-41</v>
          </cell>
          <cell r="G2510" t="str">
            <v>S-05/1</v>
          </cell>
          <cell r="H2510" t="str">
            <v>01</v>
          </cell>
          <cell r="I2510" t="str">
            <v>Retained</v>
          </cell>
          <cell r="J2510" t="str">
            <v>M3M</v>
          </cell>
          <cell r="K2510" t="str">
            <v>Released</v>
          </cell>
          <cell r="L2510" t="str">
            <v>Released</v>
          </cell>
          <cell r="M2510">
            <v>15.3</v>
          </cell>
          <cell r="N2510">
            <v>8.5</v>
          </cell>
          <cell r="O2510">
            <v>130.05000000000001</v>
          </cell>
        </row>
        <row r="2511">
          <cell r="C2511" t="str">
            <v>A-122</v>
          </cell>
          <cell r="D2511" t="str">
            <v>A-122-02</v>
          </cell>
          <cell r="E2511" t="str">
            <v>Symphony</v>
          </cell>
          <cell r="F2511" t="str">
            <v>-41</v>
          </cell>
          <cell r="G2511" t="str">
            <v>S-05/2</v>
          </cell>
          <cell r="H2511" t="str">
            <v>02</v>
          </cell>
          <cell r="J2511" t="str">
            <v>M3M</v>
          </cell>
        </row>
        <row r="2512">
          <cell r="C2512" t="str">
            <v>A-122</v>
          </cell>
          <cell r="D2512" t="str">
            <v>A-122-03</v>
          </cell>
          <cell r="E2512" t="str">
            <v>Symphony</v>
          </cell>
          <cell r="F2512" t="str">
            <v>-41</v>
          </cell>
          <cell r="G2512" t="str">
            <v>S-05/3</v>
          </cell>
          <cell r="H2512" t="str">
            <v>03</v>
          </cell>
          <cell r="J2512" t="str">
            <v>M3M</v>
          </cell>
        </row>
        <row r="2513">
          <cell r="C2513" t="str">
            <v>A-122</v>
          </cell>
          <cell r="D2513" t="str">
            <v>A-122-04</v>
          </cell>
          <cell r="E2513" t="str">
            <v>Symphony</v>
          </cell>
          <cell r="F2513" t="str">
            <v>-41</v>
          </cell>
          <cell r="G2513" t="str">
            <v>S-05/4</v>
          </cell>
          <cell r="H2513" t="str">
            <v>04</v>
          </cell>
          <cell r="J2513" t="str">
            <v>M3M</v>
          </cell>
        </row>
        <row r="2514">
          <cell r="B2514" t="str">
            <v>A</v>
          </cell>
          <cell r="C2514" t="str">
            <v>A-123</v>
          </cell>
          <cell r="D2514" t="str">
            <v>A-123-01</v>
          </cell>
          <cell r="E2514" t="str">
            <v>Symphony</v>
          </cell>
          <cell r="F2514" t="str">
            <v>-41</v>
          </cell>
          <cell r="G2514" t="str">
            <v>S-04/1</v>
          </cell>
          <cell r="H2514" t="str">
            <v>01</v>
          </cell>
          <cell r="I2514" t="str">
            <v>Retained</v>
          </cell>
          <cell r="J2514" t="str">
            <v>M3M</v>
          </cell>
          <cell r="K2514" t="str">
            <v>Released</v>
          </cell>
          <cell r="L2514" t="str">
            <v>Released</v>
          </cell>
          <cell r="M2514">
            <v>15.3</v>
          </cell>
          <cell r="N2514">
            <v>8.5</v>
          </cell>
          <cell r="O2514">
            <v>130.05000000000001</v>
          </cell>
        </row>
        <row r="2515">
          <cell r="C2515" t="str">
            <v>A-123</v>
          </cell>
          <cell r="D2515" t="str">
            <v>A-123-02</v>
          </cell>
          <cell r="E2515" t="str">
            <v>Symphony</v>
          </cell>
          <cell r="F2515" t="str">
            <v>-41</v>
          </cell>
          <cell r="G2515" t="str">
            <v>S-04/2</v>
          </cell>
          <cell r="H2515" t="str">
            <v>02</v>
          </cell>
          <cell r="J2515" t="str">
            <v>M3M</v>
          </cell>
        </row>
        <row r="2516">
          <cell r="C2516" t="str">
            <v>A-123</v>
          </cell>
          <cell r="D2516" t="str">
            <v>A-123-03</v>
          </cell>
          <cell r="E2516" t="str">
            <v>Symphony</v>
          </cell>
          <cell r="F2516" t="str">
            <v>-41</v>
          </cell>
          <cell r="G2516" t="str">
            <v>S-04/3</v>
          </cell>
          <cell r="H2516" t="str">
            <v>03</v>
          </cell>
          <cell r="J2516" t="str">
            <v>M3M</v>
          </cell>
        </row>
        <row r="2517">
          <cell r="C2517" t="str">
            <v>A-123</v>
          </cell>
          <cell r="D2517" t="str">
            <v>A-123-04</v>
          </cell>
          <cell r="E2517" t="str">
            <v>Symphony</v>
          </cell>
          <cell r="F2517" t="str">
            <v>-41</v>
          </cell>
          <cell r="G2517" t="str">
            <v>S-04/4</v>
          </cell>
          <cell r="H2517" t="str">
            <v>04</v>
          </cell>
          <cell r="J2517" t="str">
            <v>M3M</v>
          </cell>
        </row>
        <row r="2518">
          <cell r="B2518" t="str">
            <v>A</v>
          </cell>
          <cell r="C2518" t="str">
            <v>A-124</v>
          </cell>
          <cell r="D2518" t="str">
            <v>A-124-01</v>
          </cell>
          <cell r="E2518" t="str">
            <v>Symphony</v>
          </cell>
          <cell r="F2518" t="str">
            <v>-41</v>
          </cell>
          <cell r="G2518" t="str">
            <v>S-03/1</v>
          </cell>
          <cell r="H2518" t="str">
            <v>01</v>
          </cell>
          <cell r="I2518" t="str">
            <v>Retained</v>
          </cell>
          <cell r="J2518" t="str">
            <v>M3M</v>
          </cell>
          <cell r="K2518" t="str">
            <v>Released</v>
          </cell>
          <cell r="L2518" t="str">
            <v>Released</v>
          </cell>
          <cell r="M2518">
            <v>15.3</v>
          </cell>
          <cell r="N2518">
            <v>8.5</v>
          </cell>
          <cell r="O2518">
            <v>130.05000000000001</v>
          </cell>
        </row>
        <row r="2519">
          <cell r="C2519" t="str">
            <v>A-124</v>
          </cell>
          <cell r="D2519" t="str">
            <v>A-124-02</v>
          </cell>
          <cell r="E2519" t="str">
            <v>Symphony</v>
          </cell>
          <cell r="F2519" t="str">
            <v>-41</v>
          </cell>
          <cell r="G2519" t="str">
            <v>S-03/2</v>
          </cell>
          <cell r="H2519" t="str">
            <v>02</v>
          </cell>
          <cell r="J2519" t="str">
            <v>M3M</v>
          </cell>
        </row>
        <row r="2520">
          <cell r="C2520" t="str">
            <v>A-124</v>
          </cell>
          <cell r="D2520" t="str">
            <v>A-124-03</v>
          </cell>
          <cell r="E2520" t="str">
            <v>Symphony</v>
          </cell>
          <cell r="F2520" t="str">
            <v>-41</v>
          </cell>
          <cell r="G2520" t="str">
            <v>S-03/3</v>
          </cell>
          <cell r="H2520" t="str">
            <v>03</v>
          </cell>
          <cell r="J2520" t="str">
            <v>M3M</v>
          </cell>
        </row>
        <row r="2521">
          <cell r="C2521" t="str">
            <v>A-124</v>
          </cell>
          <cell r="D2521" t="str">
            <v>A-124-04</v>
          </cell>
          <cell r="E2521" t="str">
            <v>Symphony</v>
          </cell>
          <cell r="F2521" t="str">
            <v>-41</v>
          </cell>
          <cell r="G2521" t="str">
            <v>S-03/4</v>
          </cell>
          <cell r="H2521" t="str">
            <v>04</v>
          </cell>
          <cell r="J2521" t="str">
            <v>M3M</v>
          </cell>
        </row>
        <row r="2522">
          <cell r="B2522" t="str">
            <v>A</v>
          </cell>
          <cell r="C2522" t="str">
            <v>A-125</v>
          </cell>
          <cell r="D2522" t="str">
            <v>A-125-01</v>
          </cell>
          <cell r="E2522" t="str">
            <v>Symphony</v>
          </cell>
          <cell r="F2522" t="str">
            <v>-41</v>
          </cell>
          <cell r="G2522" t="str">
            <v>S-02/1</v>
          </cell>
          <cell r="H2522" t="str">
            <v>01</v>
          </cell>
          <cell r="I2522" t="str">
            <v>Retained</v>
          </cell>
          <cell r="J2522" t="str">
            <v>M3M</v>
          </cell>
          <cell r="K2522" t="str">
            <v>Released</v>
          </cell>
          <cell r="L2522" t="str">
            <v>Released</v>
          </cell>
          <cell r="M2522">
            <v>15.3</v>
          </cell>
          <cell r="N2522">
            <v>8.5</v>
          </cell>
          <cell r="O2522">
            <v>130.05000000000001</v>
          </cell>
        </row>
        <row r="2523">
          <cell r="C2523" t="str">
            <v>A-125</v>
          </cell>
          <cell r="D2523" t="str">
            <v>A-125-02</v>
          </cell>
          <cell r="E2523" t="str">
            <v>Symphony</v>
          </cell>
          <cell r="F2523" t="str">
            <v>-41</v>
          </cell>
          <cell r="G2523" t="str">
            <v>S-02/2</v>
          </cell>
          <cell r="H2523" t="str">
            <v>02</v>
          </cell>
          <cell r="J2523" t="str">
            <v>M3M</v>
          </cell>
        </row>
        <row r="2524">
          <cell r="C2524" t="str">
            <v>A-125</v>
          </cell>
          <cell r="D2524" t="str">
            <v>A-125-03</v>
          </cell>
          <cell r="E2524" t="str">
            <v>Symphony</v>
          </cell>
          <cell r="F2524" t="str">
            <v>-41</v>
          </cell>
          <cell r="G2524" t="str">
            <v>S-02/3</v>
          </cell>
          <cell r="H2524" t="str">
            <v>03</v>
          </cell>
          <cell r="J2524" t="str">
            <v>M3M</v>
          </cell>
        </row>
        <row r="2525">
          <cell r="C2525" t="str">
            <v>A-125</v>
          </cell>
          <cell r="D2525" t="str">
            <v>A-125-04</v>
          </cell>
          <cell r="E2525" t="str">
            <v>Symphony</v>
          </cell>
          <cell r="F2525" t="str">
            <v>-41</v>
          </cell>
          <cell r="G2525" t="str">
            <v>S-02/4</v>
          </cell>
          <cell r="H2525" t="str">
            <v>04</v>
          </cell>
          <cell r="J2525" t="str">
            <v>M3M</v>
          </cell>
        </row>
        <row r="2526">
          <cell r="B2526" t="str">
            <v>A</v>
          </cell>
          <cell r="C2526" t="str">
            <v>A-126</v>
          </cell>
          <cell r="D2526" t="str">
            <v>A-126-01</v>
          </cell>
          <cell r="E2526" t="str">
            <v>Symphony</v>
          </cell>
          <cell r="F2526" t="str">
            <v>-41</v>
          </cell>
          <cell r="G2526" t="str">
            <v>S-01/1</v>
          </cell>
          <cell r="H2526" t="str">
            <v>01</v>
          </cell>
          <cell r="I2526" t="str">
            <v>Retained</v>
          </cell>
          <cell r="J2526" t="str">
            <v>M3M</v>
          </cell>
          <cell r="K2526" t="str">
            <v>Released</v>
          </cell>
          <cell r="L2526" t="str">
            <v>Released</v>
          </cell>
          <cell r="M2526">
            <v>15.3</v>
          </cell>
          <cell r="N2526">
            <v>8.5</v>
          </cell>
          <cell r="O2526">
            <v>130.05000000000001</v>
          </cell>
        </row>
        <row r="2527">
          <cell r="C2527" t="str">
            <v>A-126</v>
          </cell>
          <cell r="D2527" t="str">
            <v>A-126-02</v>
          </cell>
          <cell r="E2527" t="str">
            <v>Symphony</v>
          </cell>
          <cell r="F2527" t="str">
            <v>-41</v>
          </cell>
          <cell r="G2527" t="str">
            <v>S-01/2</v>
          </cell>
          <cell r="H2527" t="str">
            <v>02</v>
          </cell>
          <cell r="J2527" t="str">
            <v>M3M</v>
          </cell>
        </row>
        <row r="2528">
          <cell r="C2528" t="str">
            <v>A-126</v>
          </cell>
          <cell r="D2528" t="str">
            <v>A-126-03</v>
          </cell>
          <cell r="E2528" t="str">
            <v>Symphony</v>
          </cell>
          <cell r="F2528" t="str">
            <v>-41</v>
          </cell>
          <cell r="G2528" t="str">
            <v>S-01/3</v>
          </cell>
          <cell r="H2528" t="str">
            <v>03</v>
          </cell>
          <cell r="J2528" t="str">
            <v>M3M</v>
          </cell>
        </row>
        <row r="2529">
          <cell r="C2529" t="str">
            <v>A-126</v>
          </cell>
          <cell r="D2529" t="str">
            <v>A-126-04</v>
          </cell>
          <cell r="E2529" t="str">
            <v>Symphony</v>
          </cell>
          <cell r="F2529" t="str">
            <v>-41</v>
          </cell>
          <cell r="G2529" t="str">
            <v>S-01/4</v>
          </cell>
          <cell r="H2529" t="str">
            <v>04</v>
          </cell>
          <cell r="J2529" t="str">
            <v>M3M</v>
          </cell>
        </row>
        <row r="2530">
          <cell r="B2530" t="str">
            <v>A</v>
          </cell>
          <cell r="C2530" t="str">
            <v>A-127</v>
          </cell>
          <cell r="D2530" t="str">
            <v>A-127-01</v>
          </cell>
          <cell r="E2530" t="str">
            <v>Harmony</v>
          </cell>
          <cell r="F2530" t="str">
            <v>-41</v>
          </cell>
          <cell r="G2530" t="str">
            <v>H-123/1</v>
          </cell>
          <cell r="H2530" t="str">
            <v>01</v>
          </cell>
          <cell r="I2530" t="str">
            <v>Retained</v>
          </cell>
          <cell r="J2530" t="str">
            <v>M3M</v>
          </cell>
          <cell r="K2530" t="str">
            <v>Released</v>
          </cell>
          <cell r="L2530" t="str">
            <v>Released</v>
          </cell>
          <cell r="M2530">
            <v>15.3</v>
          </cell>
          <cell r="N2530">
            <v>8.5</v>
          </cell>
          <cell r="O2530">
            <v>130.05000000000001</v>
          </cell>
        </row>
        <row r="2531">
          <cell r="C2531" t="str">
            <v>A-127</v>
          </cell>
          <cell r="D2531" t="str">
            <v>A-127-02</v>
          </cell>
          <cell r="E2531" t="str">
            <v>Harmony</v>
          </cell>
          <cell r="F2531" t="str">
            <v>-41</v>
          </cell>
          <cell r="G2531" t="str">
            <v>H-123/2</v>
          </cell>
          <cell r="H2531" t="str">
            <v>02</v>
          </cell>
          <cell r="J2531" t="str">
            <v>M3M</v>
          </cell>
        </row>
        <row r="2532">
          <cell r="C2532" t="str">
            <v>A-127</v>
          </cell>
          <cell r="D2532" t="str">
            <v>A-127-03</v>
          </cell>
          <cell r="E2532" t="str">
            <v>Harmony</v>
          </cell>
          <cell r="F2532" t="str">
            <v>-41</v>
          </cell>
          <cell r="G2532" t="str">
            <v>H-123/3</v>
          </cell>
          <cell r="H2532" t="str">
            <v>03</v>
          </cell>
          <cell r="J2532" t="str">
            <v>M3M</v>
          </cell>
        </row>
        <row r="2533">
          <cell r="C2533" t="str">
            <v>A-127</v>
          </cell>
          <cell r="D2533" t="str">
            <v>A-127-04</v>
          </cell>
          <cell r="E2533" t="str">
            <v>Harmony</v>
          </cell>
          <cell r="F2533" t="str">
            <v>-41</v>
          </cell>
          <cell r="G2533" t="str">
            <v>H-123/4</v>
          </cell>
          <cell r="H2533" t="str">
            <v>04</v>
          </cell>
          <cell r="J2533" t="str">
            <v>M3M</v>
          </cell>
        </row>
        <row r="2534">
          <cell r="B2534" t="str">
            <v>A</v>
          </cell>
          <cell r="C2534" t="str">
            <v>A-128</v>
          </cell>
          <cell r="D2534" t="str">
            <v>A-128-01</v>
          </cell>
          <cell r="E2534" t="str">
            <v>Harmony</v>
          </cell>
          <cell r="F2534" t="str">
            <v>-41</v>
          </cell>
          <cell r="G2534" t="str">
            <v>H-122/1</v>
          </cell>
          <cell r="H2534" t="str">
            <v>01</v>
          </cell>
          <cell r="I2534" t="str">
            <v>Retained</v>
          </cell>
          <cell r="J2534" t="str">
            <v>M3M</v>
          </cell>
          <cell r="K2534" t="str">
            <v>Released</v>
          </cell>
          <cell r="L2534" t="str">
            <v>Released</v>
          </cell>
          <cell r="M2534">
            <v>15.3</v>
          </cell>
          <cell r="N2534">
            <v>8.5</v>
          </cell>
          <cell r="O2534">
            <v>130.05000000000001</v>
          </cell>
        </row>
        <row r="2535">
          <cell r="C2535" t="str">
            <v>A-128</v>
          </cell>
          <cell r="D2535" t="str">
            <v>A-128-02</v>
          </cell>
          <cell r="E2535" t="str">
            <v>Harmony</v>
          </cell>
          <cell r="F2535" t="str">
            <v>-41</v>
          </cell>
          <cell r="G2535" t="str">
            <v>H-122/2</v>
          </cell>
          <cell r="H2535" t="str">
            <v>02</v>
          </cell>
          <cell r="J2535" t="str">
            <v>M3M</v>
          </cell>
        </row>
        <row r="2536">
          <cell r="C2536" t="str">
            <v>A-128</v>
          </cell>
          <cell r="D2536" t="str">
            <v>A-128-03</v>
          </cell>
          <cell r="E2536" t="str">
            <v>Harmony</v>
          </cell>
          <cell r="F2536" t="str">
            <v>-41</v>
          </cell>
          <cell r="G2536" t="str">
            <v>H-122/3</v>
          </cell>
          <cell r="H2536" t="str">
            <v>03</v>
          </cell>
          <cell r="J2536" t="str">
            <v>M3M</v>
          </cell>
        </row>
        <row r="2537">
          <cell r="C2537" t="str">
            <v>A-128</v>
          </cell>
          <cell r="D2537" t="str">
            <v>A-128-04</v>
          </cell>
          <cell r="E2537" t="str">
            <v>Harmony</v>
          </cell>
          <cell r="F2537" t="str">
            <v>-41</v>
          </cell>
          <cell r="G2537" t="str">
            <v>H-122/4</v>
          </cell>
          <cell r="H2537" t="str">
            <v>04</v>
          </cell>
          <cell r="J2537" t="str">
            <v>M3M</v>
          </cell>
        </row>
        <row r="2538">
          <cell r="B2538" t="str">
            <v>A</v>
          </cell>
          <cell r="C2538" t="str">
            <v>A-129</v>
          </cell>
          <cell r="D2538" t="str">
            <v>A-129-01</v>
          </cell>
          <cell r="E2538" t="str">
            <v>Harmony</v>
          </cell>
          <cell r="F2538" t="str">
            <v>-41</v>
          </cell>
          <cell r="G2538" t="str">
            <v>H-121/1</v>
          </cell>
          <cell r="H2538" t="str">
            <v>01</v>
          </cell>
          <cell r="I2538" t="str">
            <v>Retained</v>
          </cell>
          <cell r="J2538" t="str">
            <v>M3M</v>
          </cell>
          <cell r="K2538" t="str">
            <v>Released</v>
          </cell>
          <cell r="L2538" t="str">
            <v>Released</v>
          </cell>
          <cell r="M2538">
            <v>15.3</v>
          </cell>
          <cell r="N2538">
            <v>8.5</v>
          </cell>
          <cell r="O2538">
            <v>130.05000000000001</v>
          </cell>
        </row>
        <row r="2539">
          <cell r="C2539" t="str">
            <v>A-129</v>
          </cell>
          <cell r="D2539" t="str">
            <v>A-129-02</v>
          </cell>
          <cell r="E2539" t="str">
            <v>Harmony</v>
          </cell>
          <cell r="F2539" t="str">
            <v>-41</v>
          </cell>
          <cell r="G2539" t="str">
            <v>H-121/2</v>
          </cell>
          <cell r="H2539" t="str">
            <v>02</v>
          </cell>
          <cell r="J2539" t="str">
            <v>M3M</v>
          </cell>
        </row>
        <row r="2540">
          <cell r="C2540" t="str">
            <v>A-129</v>
          </cell>
          <cell r="D2540" t="str">
            <v>A-129-03</v>
          </cell>
          <cell r="E2540" t="str">
            <v>Harmony</v>
          </cell>
          <cell r="F2540" t="str">
            <v>-41</v>
          </cell>
          <cell r="G2540" t="str">
            <v>H-121/3</v>
          </cell>
          <cell r="H2540" t="str">
            <v>03</v>
          </cell>
          <cell r="J2540" t="str">
            <v>M3M</v>
          </cell>
        </row>
        <row r="2541">
          <cell r="C2541" t="str">
            <v>A-129</v>
          </cell>
          <cell r="D2541" t="str">
            <v>A-129-04</v>
          </cell>
          <cell r="E2541" t="str">
            <v>Harmony</v>
          </cell>
          <cell r="F2541" t="str">
            <v>-41</v>
          </cell>
          <cell r="G2541" t="str">
            <v>H-121/4</v>
          </cell>
          <cell r="H2541" t="str">
            <v>04</v>
          </cell>
          <cell r="J2541" t="str">
            <v>M3M</v>
          </cell>
        </row>
        <row r="2542">
          <cell r="B2542" t="str">
            <v>A</v>
          </cell>
          <cell r="C2542" t="str">
            <v>A-130</v>
          </cell>
          <cell r="D2542" t="str">
            <v>A-130-01</v>
          </cell>
          <cell r="E2542" t="str">
            <v>Harmony</v>
          </cell>
          <cell r="F2542" t="str">
            <v>-41</v>
          </cell>
          <cell r="G2542" t="str">
            <v>H-120/1</v>
          </cell>
          <cell r="H2542" t="str">
            <v>01</v>
          </cell>
          <cell r="I2542" t="str">
            <v>Retained</v>
          </cell>
          <cell r="J2542" t="str">
            <v>M3M</v>
          </cell>
          <cell r="K2542" t="str">
            <v>Released</v>
          </cell>
          <cell r="L2542" t="str">
            <v>Released</v>
          </cell>
          <cell r="M2542">
            <v>15.3</v>
          </cell>
          <cell r="N2542">
            <v>8.5</v>
          </cell>
          <cell r="O2542">
            <v>130.05000000000001</v>
          </cell>
        </row>
        <row r="2543">
          <cell r="C2543" t="str">
            <v>A-130</v>
          </cell>
          <cell r="D2543" t="str">
            <v>A-130-02</v>
          </cell>
          <cell r="E2543" t="str">
            <v>Harmony</v>
          </cell>
          <cell r="F2543" t="str">
            <v>-41</v>
          </cell>
          <cell r="G2543" t="str">
            <v>H-120/2</v>
          </cell>
          <cell r="H2543" t="str">
            <v>02</v>
          </cell>
          <cell r="J2543" t="str">
            <v>M3M</v>
          </cell>
        </row>
        <row r="2544">
          <cell r="C2544" t="str">
            <v>A-130</v>
          </cell>
          <cell r="D2544" t="str">
            <v>A-130-03</v>
          </cell>
          <cell r="E2544" t="str">
            <v>Harmony</v>
          </cell>
          <cell r="F2544" t="str">
            <v>-41</v>
          </cell>
          <cell r="G2544" t="str">
            <v>H-120/3</v>
          </cell>
          <cell r="H2544" t="str">
            <v>03</v>
          </cell>
          <cell r="J2544" t="str">
            <v>M3M</v>
          </cell>
        </row>
        <row r="2545">
          <cell r="C2545" t="str">
            <v>A-130</v>
          </cell>
          <cell r="D2545" t="str">
            <v>A-130-04</v>
          </cell>
          <cell r="E2545" t="str">
            <v>Harmony</v>
          </cell>
          <cell r="F2545" t="str">
            <v>-41</v>
          </cell>
          <cell r="G2545" t="str">
            <v>H-120/4</v>
          </cell>
          <cell r="H2545" t="str">
            <v>04</v>
          </cell>
          <cell r="J2545" t="str">
            <v>M3M</v>
          </cell>
        </row>
        <row r="2546">
          <cell r="B2546" t="str">
            <v>A</v>
          </cell>
          <cell r="C2546" t="str">
            <v>A-131</v>
          </cell>
          <cell r="D2546" t="str">
            <v>A-131-01</v>
          </cell>
          <cell r="E2546" t="str">
            <v>Harmony</v>
          </cell>
          <cell r="F2546" t="str">
            <v>-41</v>
          </cell>
          <cell r="G2546" t="str">
            <v>H-119/1</v>
          </cell>
          <cell r="H2546" t="str">
            <v>01</v>
          </cell>
          <cell r="I2546" t="str">
            <v>Retained</v>
          </cell>
          <cell r="J2546" t="str">
            <v>M3M</v>
          </cell>
          <cell r="K2546" t="str">
            <v>Released</v>
          </cell>
          <cell r="L2546" t="str">
            <v>Released</v>
          </cell>
          <cell r="M2546">
            <v>15.3</v>
          </cell>
          <cell r="N2546">
            <v>8.5</v>
          </cell>
          <cell r="O2546">
            <v>130.05000000000001</v>
          </cell>
        </row>
        <row r="2547">
          <cell r="C2547" t="str">
            <v>A-131</v>
          </cell>
          <cell r="D2547" t="str">
            <v>A-131-02</v>
          </cell>
          <cell r="E2547" t="str">
            <v>Harmony</v>
          </cell>
          <cell r="F2547" t="str">
            <v>-41</v>
          </cell>
          <cell r="G2547" t="str">
            <v>H-119/2</v>
          </cell>
          <cell r="H2547" t="str">
            <v>02</v>
          </cell>
          <cell r="J2547" t="str">
            <v>M3M</v>
          </cell>
        </row>
        <row r="2548">
          <cell r="C2548" t="str">
            <v>A-131</v>
          </cell>
          <cell r="D2548" t="str">
            <v>A-131-03</v>
          </cell>
          <cell r="E2548" t="str">
            <v>Harmony</v>
          </cell>
          <cell r="F2548" t="str">
            <v>-41</v>
          </cell>
          <cell r="G2548" t="str">
            <v>H-119/3</v>
          </cell>
          <cell r="H2548" t="str">
            <v>03</v>
          </cell>
          <cell r="J2548" t="str">
            <v>M3M</v>
          </cell>
        </row>
        <row r="2549">
          <cell r="C2549" t="str">
            <v>A-131</v>
          </cell>
          <cell r="D2549" t="str">
            <v>A-131-04</v>
          </cell>
          <cell r="E2549" t="str">
            <v>Harmony</v>
          </cell>
          <cell r="F2549" t="str">
            <v>-41</v>
          </cell>
          <cell r="G2549" t="str">
            <v>H-119/4</v>
          </cell>
          <cell r="H2549" t="str">
            <v>04</v>
          </cell>
          <cell r="J2549" t="str">
            <v>M3M</v>
          </cell>
        </row>
        <row r="2550">
          <cell r="B2550" t="str">
            <v>A</v>
          </cell>
          <cell r="C2550" t="str">
            <v>A-132</v>
          </cell>
          <cell r="D2550" t="str">
            <v>A-132-01</v>
          </cell>
          <cell r="E2550" t="str">
            <v>Harmony</v>
          </cell>
          <cell r="F2550" t="str">
            <v>-41</v>
          </cell>
          <cell r="G2550" t="str">
            <v>H-118/1</v>
          </cell>
          <cell r="H2550" t="str">
            <v>01</v>
          </cell>
          <cell r="I2550" t="str">
            <v>Retained</v>
          </cell>
          <cell r="J2550" t="str">
            <v>M3M</v>
          </cell>
          <cell r="K2550" t="str">
            <v>Released</v>
          </cell>
          <cell r="L2550" t="str">
            <v>Released</v>
          </cell>
          <cell r="M2550">
            <v>15.3</v>
          </cell>
          <cell r="N2550">
            <v>8.5</v>
          </cell>
          <cell r="O2550">
            <v>130.05000000000001</v>
          </cell>
        </row>
        <row r="2551">
          <cell r="C2551" t="str">
            <v>A-132</v>
          </cell>
          <cell r="D2551" t="str">
            <v>A-132-02</v>
          </cell>
          <cell r="E2551" t="str">
            <v>Harmony</v>
          </cell>
          <cell r="F2551" t="str">
            <v>-41</v>
          </cell>
          <cell r="G2551" t="str">
            <v>H-118/2</v>
          </cell>
          <cell r="H2551" t="str">
            <v>02</v>
          </cell>
          <cell r="J2551" t="str">
            <v>M3M</v>
          </cell>
        </row>
        <row r="2552">
          <cell r="C2552" t="str">
            <v>A-132</v>
          </cell>
          <cell r="D2552" t="str">
            <v>A-132-03</v>
          </cell>
          <cell r="E2552" t="str">
            <v>Harmony</v>
          </cell>
          <cell r="F2552" t="str">
            <v>-41</v>
          </cell>
          <cell r="G2552" t="str">
            <v>H-118/3</v>
          </cell>
          <cell r="H2552" t="str">
            <v>03</v>
          </cell>
          <cell r="J2552" t="str">
            <v>M3M</v>
          </cell>
        </row>
        <row r="2553">
          <cell r="C2553" t="str">
            <v>A-132</v>
          </cell>
          <cell r="D2553" t="str">
            <v>A-132-04</v>
          </cell>
          <cell r="E2553" t="str">
            <v>Harmony</v>
          </cell>
          <cell r="F2553" t="str">
            <v>-41</v>
          </cell>
          <cell r="G2553" t="str">
            <v>H-118/4</v>
          </cell>
          <cell r="H2553" t="str">
            <v>04</v>
          </cell>
          <cell r="J2553" t="str">
            <v>M3M</v>
          </cell>
        </row>
        <row r="2554">
          <cell r="B2554" t="str">
            <v>A</v>
          </cell>
          <cell r="C2554" t="str">
            <v>A-133</v>
          </cell>
          <cell r="D2554" t="str">
            <v>A-133-01</v>
          </cell>
          <cell r="E2554" t="str">
            <v>Harmony</v>
          </cell>
          <cell r="F2554" t="str">
            <v>-41</v>
          </cell>
          <cell r="G2554" t="str">
            <v>H-117/1</v>
          </cell>
          <cell r="H2554" t="str">
            <v>01</v>
          </cell>
          <cell r="I2554" t="str">
            <v>Retained</v>
          </cell>
          <cell r="J2554" t="str">
            <v>M3M</v>
          </cell>
          <cell r="K2554" t="str">
            <v>Released</v>
          </cell>
          <cell r="L2554" t="str">
            <v>Released</v>
          </cell>
          <cell r="M2554">
            <v>15.3</v>
          </cell>
          <cell r="N2554">
            <v>8.5</v>
          </cell>
          <cell r="O2554">
            <v>130.05000000000001</v>
          </cell>
        </row>
        <row r="2555">
          <cell r="C2555" t="str">
            <v>A-133</v>
          </cell>
          <cell r="D2555" t="str">
            <v>A-133-02</v>
          </cell>
          <cell r="E2555" t="str">
            <v>Harmony</v>
          </cell>
          <cell r="F2555" t="str">
            <v>-41</v>
          </cell>
          <cell r="G2555" t="str">
            <v>H-117/2</v>
          </cell>
          <cell r="H2555" t="str">
            <v>02</v>
          </cell>
          <cell r="J2555" t="str">
            <v>M3M</v>
          </cell>
        </row>
        <row r="2556">
          <cell r="C2556" t="str">
            <v>A-133</v>
          </cell>
          <cell r="D2556" t="str">
            <v>A-133-03</v>
          </cell>
          <cell r="E2556" t="str">
            <v>Harmony</v>
          </cell>
          <cell r="F2556" t="str">
            <v>-41</v>
          </cell>
          <cell r="G2556" t="str">
            <v>H-117/3</v>
          </cell>
          <cell r="H2556" t="str">
            <v>03</v>
          </cell>
          <cell r="J2556" t="str">
            <v>M3M</v>
          </cell>
        </row>
        <row r="2557">
          <cell r="C2557" t="str">
            <v>A-133</v>
          </cell>
          <cell r="D2557" t="str">
            <v>A-133-04</v>
          </cell>
          <cell r="E2557" t="str">
            <v>Harmony</v>
          </cell>
          <cell r="F2557" t="str">
            <v>-41</v>
          </cell>
          <cell r="G2557" t="str">
            <v>H-117/4</v>
          </cell>
          <cell r="H2557" t="str">
            <v>04</v>
          </cell>
          <cell r="J2557" t="str">
            <v>M3M</v>
          </cell>
        </row>
        <row r="2558">
          <cell r="B2558" t="str">
            <v>A</v>
          </cell>
          <cell r="C2558" t="str">
            <v>A-134</v>
          </cell>
          <cell r="D2558" t="str">
            <v>A-134-01</v>
          </cell>
          <cell r="E2558" t="str">
            <v>Harmony</v>
          </cell>
          <cell r="F2558" t="str">
            <v>-41</v>
          </cell>
          <cell r="G2558" t="str">
            <v>H-116/1</v>
          </cell>
          <cell r="H2558" t="str">
            <v>01</v>
          </cell>
          <cell r="I2558" t="str">
            <v>Retained</v>
          </cell>
          <cell r="J2558" t="str">
            <v>M3M</v>
          </cell>
          <cell r="K2558" t="str">
            <v>Released</v>
          </cell>
          <cell r="L2558" t="str">
            <v>Released</v>
          </cell>
          <cell r="M2558">
            <v>15.3</v>
          </cell>
          <cell r="N2558">
            <v>8.5</v>
          </cell>
          <cell r="O2558">
            <v>130.05000000000001</v>
          </cell>
        </row>
        <row r="2559">
          <cell r="C2559" t="str">
            <v>A-134</v>
          </cell>
          <cell r="D2559" t="str">
            <v>A-134-02</v>
          </cell>
          <cell r="E2559" t="str">
            <v>Harmony</v>
          </cell>
          <cell r="F2559" t="str">
            <v>-41</v>
          </cell>
          <cell r="G2559" t="str">
            <v>H-116/2</v>
          </cell>
          <cell r="H2559" t="str">
            <v>02</v>
          </cell>
          <cell r="J2559" t="str">
            <v>M3M</v>
          </cell>
        </row>
        <row r="2560">
          <cell r="C2560" t="str">
            <v>A-134</v>
          </cell>
          <cell r="D2560" t="str">
            <v>A-134-03</v>
          </cell>
          <cell r="E2560" t="str">
            <v>Harmony</v>
          </cell>
          <cell r="F2560" t="str">
            <v>-41</v>
          </cell>
          <cell r="G2560" t="str">
            <v>H-116/3</v>
          </cell>
          <cell r="H2560" t="str">
            <v>03</v>
          </cell>
          <cell r="J2560" t="str">
            <v>M3M</v>
          </cell>
        </row>
        <row r="2561">
          <cell r="C2561" t="str">
            <v>A-134</v>
          </cell>
          <cell r="D2561" t="str">
            <v>A-134-04</v>
          </cell>
          <cell r="E2561" t="str">
            <v>Harmony</v>
          </cell>
          <cell r="F2561" t="str">
            <v>-41</v>
          </cell>
          <cell r="G2561" t="str">
            <v>H-116/4</v>
          </cell>
          <cell r="H2561" t="str">
            <v>04</v>
          </cell>
          <cell r="J2561" t="str">
            <v>M3M</v>
          </cell>
        </row>
        <row r="2562">
          <cell r="B2562" t="str">
            <v>A</v>
          </cell>
          <cell r="C2562" t="str">
            <v>A-135</v>
          </cell>
          <cell r="D2562" t="str">
            <v>A-135-01</v>
          </cell>
          <cell r="E2562" t="str">
            <v>Harmony</v>
          </cell>
          <cell r="F2562" t="str">
            <v>-41</v>
          </cell>
          <cell r="G2562" t="str">
            <v>H-115/1</v>
          </cell>
          <cell r="H2562" t="str">
            <v>01</v>
          </cell>
          <cell r="I2562" t="str">
            <v>Retained</v>
          </cell>
          <cell r="J2562" t="str">
            <v>M3M</v>
          </cell>
          <cell r="K2562" t="str">
            <v>Released</v>
          </cell>
          <cell r="L2562" t="str">
            <v>Released</v>
          </cell>
          <cell r="M2562">
            <v>15.3</v>
          </cell>
          <cell r="N2562">
            <v>8.5</v>
          </cell>
          <cell r="O2562">
            <v>130.05000000000001</v>
          </cell>
        </row>
        <row r="2563">
          <cell r="C2563" t="str">
            <v>A-135</v>
          </cell>
          <cell r="D2563" t="str">
            <v>A-135-02</v>
          </cell>
          <cell r="E2563" t="str">
            <v>Harmony</v>
          </cell>
          <cell r="F2563" t="str">
            <v>-41</v>
          </cell>
          <cell r="G2563" t="str">
            <v>H-115/2</v>
          </cell>
          <cell r="H2563" t="str">
            <v>02</v>
          </cell>
          <cell r="J2563" t="str">
            <v>M3M</v>
          </cell>
        </row>
        <row r="2564">
          <cell r="C2564" t="str">
            <v>A-135</v>
          </cell>
          <cell r="D2564" t="str">
            <v>A-135-03</v>
          </cell>
          <cell r="E2564" t="str">
            <v>Harmony</v>
          </cell>
          <cell r="F2564" t="str">
            <v>-41</v>
          </cell>
          <cell r="G2564" t="str">
            <v>H-115/3</v>
          </cell>
          <cell r="H2564" t="str">
            <v>03</v>
          </cell>
          <cell r="J2564" t="str">
            <v>M3M</v>
          </cell>
        </row>
        <row r="2565">
          <cell r="C2565" t="str">
            <v>A-135</v>
          </cell>
          <cell r="D2565" t="str">
            <v>A-135-04</v>
          </cell>
          <cell r="E2565" t="str">
            <v>Harmony</v>
          </cell>
          <cell r="F2565" t="str">
            <v>-41</v>
          </cell>
          <cell r="G2565" t="str">
            <v>H-115/4</v>
          </cell>
          <cell r="H2565" t="str">
            <v>04</v>
          </cell>
          <cell r="J2565" t="str">
            <v>M3M</v>
          </cell>
        </row>
        <row r="2566">
          <cell r="B2566" t="str">
            <v>A</v>
          </cell>
          <cell r="C2566" t="str">
            <v>A-136</v>
          </cell>
          <cell r="D2566" t="str">
            <v>A-136-01</v>
          </cell>
          <cell r="E2566" t="str">
            <v>Harmony</v>
          </cell>
          <cell r="F2566" t="str">
            <v>-41</v>
          </cell>
          <cell r="G2566" t="str">
            <v>H-114/1</v>
          </cell>
          <cell r="H2566" t="str">
            <v>01</v>
          </cell>
          <cell r="I2566" t="str">
            <v>Retained</v>
          </cell>
          <cell r="J2566" t="str">
            <v>M3M</v>
          </cell>
          <cell r="K2566" t="str">
            <v>Released</v>
          </cell>
          <cell r="L2566" t="str">
            <v>Released</v>
          </cell>
          <cell r="M2566">
            <v>15.3</v>
          </cell>
          <cell r="N2566">
            <v>8.5</v>
          </cell>
          <cell r="O2566">
            <v>130.05000000000001</v>
          </cell>
        </row>
        <row r="2567">
          <cell r="C2567" t="str">
            <v>A-136</v>
          </cell>
          <cell r="D2567" t="str">
            <v>A-136-02</v>
          </cell>
          <cell r="E2567" t="str">
            <v>Harmony</v>
          </cell>
          <cell r="F2567" t="str">
            <v>-41</v>
          </cell>
          <cell r="G2567" t="str">
            <v>H-114/2</v>
          </cell>
          <cell r="H2567" t="str">
            <v>02</v>
          </cell>
          <cell r="J2567" t="str">
            <v>M3M</v>
          </cell>
        </row>
        <row r="2568">
          <cell r="C2568" t="str">
            <v>A-136</v>
          </cell>
          <cell r="D2568" t="str">
            <v>A-136-03</v>
          </cell>
          <cell r="E2568" t="str">
            <v>Harmony</v>
          </cell>
          <cell r="F2568" t="str">
            <v>-41</v>
          </cell>
          <cell r="G2568" t="str">
            <v>H-114/3</v>
          </cell>
          <cell r="H2568" t="str">
            <v>03</v>
          </cell>
          <cell r="J2568" t="str">
            <v>M3M</v>
          </cell>
        </row>
        <row r="2569">
          <cell r="C2569" t="str">
            <v>A-136</v>
          </cell>
          <cell r="D2569" t="str">
            <v>A-136-04</v>
          </cell>
          <cell r="E2569" t="str">
            <v>Harmony</v>
          </cell>
          <cell r="F2569" t="str">
            <v>-41</v>
          </cell>
          <cell r="G2569" t="str">
            <v>H-114/4</v>
          </cell>
          <cell r="H2569" t="str">
            <v>04</v>
          </cell>
          <cell r="J2569" t="str">
            <v>M3M</v>
          </cell>
        </row>
        <row r="2570">
          <cell r="B2570" t="str">
            <v>A</v>
          </cell>
          <cell r="C2570" t="str">
            <v>A-137</v>
          </cell>
          <cell r="D2570" t="str">
            <v>A-137-01</v>
          </cell>
          <cell r="E2570" t="str">
            <v>Harmony</v>
          </cell>
          <cell r="F2570" t="str">
            <v>-41</v>
          </cell>
          <cell r="G2570" t="str">
            <v>H-113/1</v>
          </cell>
          <cell r="H2570" t="str">
            <v>01</v>
          </cell>
          <cell r="I2570" t="str">
            <v>Retained</v>
          </cell>
          <cell r="J2570" t="str">
            <v>M3M</v>
          </cell>
          <cell r="K2570" t="str">
            <v>Released</v>
          </cell>
          <cell r="L2570" t="str">
            <v>Released</v>
          </cell>
          <cell r="M2570">
            <v>15.3</v>
          </cell>
          <cell r="N2570">
            <v>8.5</v>
          </cell>
          <cell r="O2570">
            <v>130.05000000000001</v>
          </cell>
        </row>
        <row r="2571">
          <cell r="C2571" t="str">
            <v>A-137</v>
          </cell>
          <cell r="D2571" t="str">
            <v>A-137-02</v>
          </cell>
          <cell r="E2571" t="str">
            <v>Harmony</v>
          </cell>
          <cell r="F2571" t="str">
            <v>-41</v>
          </cell>
          <cell r="G2571" t="str">
            <v>H-113/2</v>
          </cell>
          <cell r="H2571" t="str">
            <v>02</v>
          </cell>
          <cell r="J2571" t="str">
            <v>M3M</v>
          </cell>
        </row>
        <row r="2572">
          <cell r="C2572" t="str">
            <v>A-137</v>
          </cell>
          <cell r="D2572" t="str">
            <v>A-137-03</v>
          </cell>
          <cell r="E2572" t="str">
            <v>Harmony</v>
          </cell>
          <cell r="F2572" t="str">
            <v>-41</v>
          </cell>
          <cell r="G2572" t="str">
            <v>H-113/3</v>
          </cell>
          <cell r="H2572" t="str">
            <v>03</v>
          </cell>
          <cell r="J2572" t="str">
            <v>M3M</v>
          </cell>
        </row>
        <row r="2573">
          <cell r="C2573" t="str">
            <v>A-137</v>
          </cell>
          <cell r="D2573" t="str">
            <v>A-137-04</v>
          </cell>
          <cell r="E2573" t="str">
            <v>Harmony</v>
          </cell>
          <cell r="F2573" t="str">
            <v>-41</v>
          </cell>
          <cell r="G2573" t="str">
            <v>H-113/4</v>
          </cell>
          <cell r="H2573" t="str">
            <v>04</v>
          </cell>
          <cell r="J2573" t="str">
            <v>M3M</v>
          </cell>
        </row>
        <row r="2574">
          <cell r="B2574" t="str">
            <v>A</v>
          </cell>
          <cell r="C2574" t="str">
            <v>A-138</v>
          </cell>
          <cell r="D2574" t="str">
            <v>A-138-01</v>
          </cell>
          <cell r="E2574" t="str">
            <v>Harmony</v>
          </cell>
          <cell r="F2574" t="str">
            <v>-41</v>
          </cell>
          <cell r="G2574" t="str">
            <v>H-112/1</v>
          </cell>
          <cell r="H2574" t="str">
            <v>01</v>
          </cell>
          <cell r="I2574" t="str">
            <v>Retained</v>
          </cell>
          <cell r="J2574" t="str">
            <v>M3M</v>
          </cell>
          <cell r="K2574" t="str">
            <v>Released</v>
          </cell>
          <cell r="L2574" t="str">
            <v>Released</v>
          </cell>
          <cell r="M2574">
            <v>15.3</v>
          </cell>
          <cell r="N2574">
            <v>8.5</v>
          </cell>
          <cell r="O2574">
            <v>130.05000000000001</v>
          </cell>
        </row>
        <row r="2575">
          <cell r="C2575" t="str">
            <v>A-138</v>
          </cell>
          <cell r="D2575" t="str">
            <v>A-138-02</v>
          </cell>
          <cell r="E2575" t="str">
            <v>Harmony</v>
          </cell>
          <cell r="F2575" t="str">
            <v>-41</v>
          </cell>
          <cell r="G2575" t="str">
            <v>H-112/2</v>
          </cell>
          <cell r="H2575" t="str">
            <v>02</v>
          </cell>
          <cell r="J2575" t="str">
            <v>M3M</v>
          </cell>
        </row>
        <row r="2576">
          <cell r="C2576" t="str">
            <v>A-138</v>
          </cell>
          <cell r="D2576" t="str">
            <v>A-138-03</v>
          </cell>
          <cell r="E2576" t="str">
            <v>Harmony</v>
          </cell>
          <cell r="F2576" t="str">
            <v>-41</v>
          </cell>
          <cell r="G2576" t="str">
            <v>H-112/3</v>
          </cell>
          <cell r="H2576" t="str">
            <v>03</v>
          </cell>
          <cell r="J2576" t="str">
            <v>M3M</v>
          </cell>
        </row>
        <row r="2577">
          <cell r="C2577" t="str">
            <v>A-138</v>
          </cell>
          <cell r="D2577" t="str">
            <v>A-138-04</v>
          </cell>
          <cell r="E2577" t="str">
            <v>Harmony</v>
          </cell>
          <cell r="F2577" t="str">
            <v>-41</v>
          </cell>
          <cell r="G2577" t="str">
            <v>H-112/4</v>
          </cell>
          <cell r="H2577" t="str">
            <v>04</v>
          </cell>
          <cell r="J2577" t="str">
            <v>M3M</v>
          </cell>
        </row>
        <row r="2578">
          <cell r="B2578" t="str">
            <v>A</v>
          </cell>
          <cell r="C2578" t="str">
            <v>A-139</v>
          </cell>
          <cell r="D2578" t="str">
            <v>A-139-01</v>
          </cell>
          <cell r="E2578" t="str">
            <v>Harmony</v>
          </cell>
          <cell r="F2578" t="str">
            <v>-41</v>
          </cell>
          <cell r="G2578" t="str">
            <v>H-111/1</v>
          </cell>
          <cell r="H2578" t="str">
            <v>01</v>
          </cell>
          <cell r="I2578" t="str">
            <v>Retained</v>
          </cell>
          <cell r="J2578" t="str">
            <v>M3M</v>
          </cell>
          <cell r="K2578" t="str">
            <v>Released</v>
          </cell>
          <cell r="L2578" t="str">
            <v>Released</v>
          </cell>
          <cell r="M2578">
            <v>15.3</v>
          </cell>
          <cell r="N2578">
            <v>8.5</v>
          </cell>
          <cell r="O2578">
            <v>130.05000000000001</v>
          </cell>
        </row>
        <row r="2579">
          <cell r="C2579" t="str">
            <v>A-139</v>
          </cell>
          <cell r="D2579" t="str">
            <v>A-139-02</v>
          </cell>
          <cell r="E2579" t="str">
            <v>Harmony</v>
          </cell>
          <cell r="F2579" t="str">
            <v>-41</v>
          </cell>
          <cell r="G2579" t="str">
            <v>H-111/2</v>
          </cell>
          <cell r="H2579" t="str">
            <v>02</v>
          </cell>
          <cell r="J2579" t="str">
            <v>M3M</v>
          </cell>
        </row>
        <row r="2580">
          <cell r="C2580" t="str">
            <v>A-139</v>
          </cell>
          <cell r="D2580" t="str">
            <v>A-139-03</v>
          </cell>
          <cell r="E2580" t="str">
            <v>Harmony</v>
          </cell>
          <cell r="F2580" t="str">
            <v>-41</v>
          </cell>
          <cell r="G2580" t="str">
            <v>H-111/3</v>
          </cell>
          <cell r="H2580" t="str">
            <v>03</v>
          </cell>
          <cell r="J2580" t="str">
            <v>M3M</v>
          </cell>
        </row>
        <row r="2581">
          <cell r="C2581" t="str">
            <v>A-139</v>
          </cell>
          <cell r="D2581" t="str">
            <v>A-139-04</v>
          </cell>
          <cell r="E2581" t="str">
            <v>Harmony</v>
          </cell>
          <cell r="F2581" t="str">
            <v>-41</v>
          </cell>
          <cell r="G2581" t="str">
            <v>H-111/4</v>
          </cell>
          <cell r="H2581" t="str">
            <v>04</v>
          </cell>
          <cell r="J2581" t="str">
            <v>M3M</v>
          </cell>
        </row>
        <row r="2582">
          <cell r="B2582" t="str">
            <v>A</v>
          </cell>
          <cell r="C2582" t="str">
            <v>A-140</v>
          </cell>
          <cell r="D2582" t="str">
            <v>A-140-01</v>
          </cell>
          <cell r="E2582" t="str">
            <v>Harmony</v>
          </cell>
          <cell r="F2582" t="str">
            <v>-41</v>
          </cell>
          <cell r="G2582" t="str">
            <v>H-110/1</v>
          </cell>
          <cell r="H2582" t="str">
            <v>01</v>
          </cell>
          <cell r="I2582" t="str">
            <v>Retained</v>
          </cell>
          <cell r="J2582" t="str">
            <v>M3M</v>
          </cell>
          <cell r="K2582" t="str">
            <v>Released</v>
          </cell>
          <cell r="L2582" t="str">
            <v>Released</v>
          </cell>
          <cell r="M2582">
            <v>15.3</v>
          </cell>
          <cell r="N2582">
            <v>8.5</v>
          </cell>
          <cell r="O2582">
            <v>130.05000000000001</v>
          </cell>
        </row>
        <row r="2583">
          <cell r="C2583" t="str">
            <v>A-140</v>
          </cell>
          <cell r="D2583" t="str">
            <v>A-140-02</v>
          </cell>
          <cell r="E2583" t="str">
            <v>Harmony</v>
          </cell>
          <cell r="F2583" t="str">
            <v>-41</v>
          </cell>
          <cell r="G2583" t="str">
            <v>H-110/2</v>
          </cell>
          <cell r="H2583" t="str">
            <v>02</v>
          </cell>
          <cell r="J2583" t="str">
            <v>M3M</v>
          </cell>
        </row>
        <row r="2584">
          <cell r="C2584" t="str">
            <v>A-140</v>
          </cell>
          <cell r="D2584" t="str">
            <v>A-140-03</v>
          </cell>
          <cell r="E2584" t="str">
            <v>Harmony</v>
          </cell>
          <cell r="F2584" t="str">
            <v>-41</v>
          </cell>
          <cell r="G2584" t="str">
            <v>H-110/3</v>
          </cell>
          <cell r="H2584" t="str">
            <v>03</v>
          </cell>
          <cell r="J2584" t="str">
            <v>M3M</v>
          </cell>
        </row>
        <row r="2585">
          <cell r="C2585" t="str">
            <v>A-140</v>
          </cell>
          <cell r="D2585" t="str">
            <v>A-140-04</v>
          </cell>
          <cell r="E2585" t="str">
            <v>Harmony</v>
          </cell>
          <cell r="F2585" t="str">
            <v>-41</v>
          </cell>
          <cell r="G2585" t="str">
            <v>H-110/4</v>
          </cell>
          <cell r="H2585" t="str">
            <v>04</v>
          </cell>
          <cell r="J2585" t="str">
            <v>M3M</v>
          </cell>
        </row>
        <row r="2586">
          <cell r="B2586" t="str">
            <v>A</v>
          </cell>
          <cell r="C2586" t="str">
            <v>A-141</v>
          </cell>
          <cell r="D2586" t="str">
            <v>A-141-01</v>
          </cell>
          <cell r="E2586" t="str">
            <v>Harmony</v>
          </cell>
          <cell r="F2586" t="str">
            <v>-41</v>
          </cell>
          <cell r="G2586" t="str">
            <v>H-62/1</v>
          </cell>
          <cell r="H2586" t="str">
            <v>01</v>
          </cell>
          <cell r="I2586" t="str">
            <v>Retained</v>
          </cell>
          <cell r="J2586" t="str">
            <v>M3M</v>
          </cell>
          <cell r="K2586" t="str">
            <v>Released</v>
          </cell>
          <cell r="L2586" t="str">
            <v>Released</v>
          </cell>
          <cell r="M2586">
            <v>15.3</v>
          </cell>
          <cell r="N2586">
            <v>8.5</v>
          </cell>
          <cell r="O2586">
            <v>130.05000000000001</v>
          </cell>
        </row>
        <row r="2587">
          <cell r="C2587" t="str">
            <v>A-141</v>
          </cell>
          <cell r="D2587" t="str">
            <v>A-141-02</v>
          </cell>
          <cell r="E2587" t="str">
            <v>Harmony</v>
          </cell>
          <cell r="F2587" t="str">
            <v>-41</v>
          </cell>
          <cell r="G2587" t="str">
            <v>H-62/2</v>
          </cell>
          <cell r="H2587" t="str">
            <v>02</v>
          </cell>
          <cell r="J2587" t="str">
            <v>M3M</v>
          </cell>
        </row>
        <row r="2588">
          <cell r="C2588" t="str">
            <v>A-141</v>
          </cell>
          <cell r="D2588" t="str">
            <v>A-141-03</v>
          </cell>
          <cell r="E2588" t="str">
            <v>Harmony</v>
          </cell>
          <cell r="F2588" t="str">
            <v>-41</v>
          </cell>
          <cell r="G2588" t="str">
            <v>H-62/3</v>
          </cell>
          <cell r="H2588" t="str">
            <v>03</v>
          </cell>
          <cell r="J2588" t="str">
            <v>M3M</v>
          </cell>
        </row>
        <row r="2589">
          <cell r="C2589" t="str">
            <v>A-141</v>
          </cell>
          <cell r="D2589" t="str">
            <v>A-141-04</v>
          </cell>
          <cell r="E2589" t="str">
            <v>Harmony</v>
          </cell>
          <cell r="F2589" t="str">
            <v>-41</v>
          </cell>
          <cell r="G2589" t="str">
            <v>H-62/4</v>
          </cell>
          <cell r="H2589" t="str">
            <v>04</v>
          </cell>
          <cell r="J2589" t="str">
            <v>M3M</v>
          </cell>
        </row>
        <row r="2590">
          <cell r="B2590" t="str">
            <v>A</v>
          </cell>
          <cell r="C2590" t="str">
            <v>A-142</v>
          </cell>
          <cell r="D2590" t="str">
            <v>A-142-01</v>
          </cell>
          <cell r="E2590" t="str">
            <v>Harmony</v>
          </cell>
          <cell r="F2590" t="str">
            <v>-41</v>
          </cell>
          <cell r="G2590" t="str">
            <v>H-61/1</v>
          </cell>
          <cell r="H2590" t="str">
            <v>01</v>
          </cell>
          <cell r="I2590" t="str">
            <v>Retained</v>
          </cell>
          <cell r="J2590" t="str">
            <v>M3M</v>
          </cell>
          <cell r="K2590" t="str">
            <v>Released</v>
          </cell>
          <cell r="L2590" t="str">
            <v>Released</v>
          </cell>
          <cell r="M2590">
            <v>15.3</v>
          </cell>
          <cell r="N2590">
            <v>8.5</v>
          </cell>
          <cell r="O2590">
            <v>130.05000000000001</v>
          </cell>
        </row>
        <row r="2591">
          <cell r="C2591" t="str">
            <v>A-142</v>
          </cell>
          <cell r="D2591" t="str">
            <v>A-142-02</v>
          </cell>
          <cell r="E2591" t="str">
            <v>Harmony</v>
          </cell>
          <cell r="F2591" t="str">
            <v>-41</v>
          </cell>
          <cell r="G2591" t="str">
            <v>H-61/2</v>
          </cell>
          <cell r="H2591" t="str">
            <v>02</v>
          </cell>
          <cell r="J2591" t="str">
            <v>M3M</v>
          </cell>
        </row>
        <row r="2592">
          <cell r="C2592" t="str">
            <v>A-142</v>
          </cell>
          <cell r="D2592" t="str">
            <v>A-142-03</v>
          </cell>
          <cell r="E2592" t="str">
            <v>Harmony</v>
          </cell>
          <cell r="F2592" t="str">
            <v>-41</v>
          </cell>
          <cell r="G2592" t="str">
            <v>H-61/3</v>
          </cell>
          <cell r="H2592" t="str">
            <v>03</v>
          </cell>
          <cell r="J2592" t="str">
            <v>M3M</v>
          </cell>
        </row>
        <row r="2593">
          <cell r="C2593" t="str">
            <v>A-142</v>
          </cell>
          <cell r="D2593" t="str">
            <v>A-142-04</v>
          </cell>
          <cell r="E2593" t="str">
            <v>Harmony</v>
          </cell>
          <cell r="F2593" t="str">
            <v>-41</v>
          </cell>
          <cell r="G2593" t="str">
            <v>H-61/4</v>
          </cell>
          <cell r="H2593" t="str">
            <v>04</v>
          </cell>
          <cell r="J2593" t="str">
            <v>M3M</v>
          </cell>
        </row>
        <row r="2594">
          <cell r="B2594" t="str">
            <v>A</v>
          </cell>
          <cell r="C2594" t="str">
            <v>A-143</v>
          </cell>
          <cell r="D2594" t="str">
            <v>A-143-01</v>
          </cell>
          <cell r="E2594" t="str">
            <v>Harmony</v>
          </cell>
          <cell r="F2594" t="str">
            <v>-41</v>
          </cell>
          <cell r="G2594" t="str">
            <v>H-60/1</v>
          </cell>
          <cell r="H2594" t="str">
            <v>01</v>
          </cell>
          <cell r="I2594" t="str">
            <v>Retained</v>
          </cell>
          <cell r="J2594" t="str">
            <v>M3M</v>
          </cell>
          <cell r="K2594" t="str">
            <v>Released</v>
          </cell>
          <cell r="L2594" t="str">
            <v>Released</v>
          </cell>
          <cell r="M2594">
            <v>15.3</v>
          </cell>
          <cell r="N2594">
            <v>8.5</v>
          </cell>
          <cell r="O2594">
            <v>130.05000000000001</v>
          </cell>
        </row>
        <row r="2595">
          <cell r="C2595" t="str">
            <v>A-143</v>
          </cell>
          <cell r="D2595" t="str">
            <v>A-143-02</v>
          </cell>
          <cell r="E2595" t="str">
            <v>Harmony</v>
          </cell>
          <cell r="F2595" t="str">
            <v>-41</v>
          </cell>
          <cell r="G2595" t="str">
            <v>H-60/2</v>
          </cell>
          <cell r="H2595" t="str">
            <v>02</v>
          </cell>
          <cell r="J2595" t="str">
            <v>M3M</v>
          </cell>
        </row>
        <row r="2596">
          <cell r="C2596" t="str">
            <v>A-143</v>
          </cell>
          <cell r="D2596" t="str">
            <v>A-143-03</v>
          </cell>
          <cell r="E2596" t="str">
            <v>Harmony</v>
          </cell>
          <cell r="F2596" t="str">
            <v>-41</v>
          </cell>
          <cell r="G2596" t="str">
            <v>H-60/3</v>
          </cell>
          <cell r="H2596" t="str">
            <v>03</v>
          </cell>
          <cell r="J2596" t="str">
            <v>M3M</v>
          </cell>
        </row>
        <row r="2597">
          <cell r="C2597" t="str">
            <v>A-143</v>
          </cell>
          <cell r="D2597" t="str">
            <v>A-143-04</v>
          </cell>
          <cell r="E2597" t="str">
            <v>Harmony</v>
          </cell>
          <cell r="F2597" t="str">
            <v>-41</v>
          </cell>
          <cell r="G2597" t="str">
            <v>H-60/4</v>
          </cell>
          <cell r="H2597" t="str">
            <v>04</v>
          </cell>
          <cell r="J2597" t="str">
            <v>M3M</v>
          </cell>
        </row>
        <row r="2598">
          <cell r="B2598" t="str">
            <v>A</v>
          </cell>
          <cell r="C2598" t="str">
            <v>A-144</v>
          </cell>
          <cell r="D2598" t="str">
            <v>A-144-01</v>
          </cell>
          <cell r="E2598" t="str">
            <v>Harmony</v>
          </cell>
          <cell r="F2598" t="str">
            <v>-41</v>
          </cell>
          <cell r="G2598" t="str">
            <v>H-59/1</v>
          </cell>
          <cell r="H2598" t="str">
            <v>01</v>
          </cell>
          <cell r="I2598" t="str">
            <v>Retained</v>
          </cell>
          <cell r="J2598" t="str">
            <v>M3M</v>
          </cell>
          <cell r="K2598" t="str">
            <v>Released</v>
          </cell>
          <cell r="L2598" t="str">
            <v>Released</v>
          </cell>
          <cell r="M2598">
            <v>15.3</v>
          </cell>
          <cell r="N2598">
            <v>8.5</v>
          </cell>
          <cell r="O2598">
            <v>130.05000000000001</v>
          </cell>
        </row>
        <row r="2599">
          <cell r="C2599" t="str">
            <v>A-144</v>
          </cell>
          <cell r="D2599" t="str">
            <v>A-144-02</v>
          </cell>
          <cell r="E2599" t="str">
            <v>Harmony</v>
          </cell>
          <cell r="F2599" t="str">
            <v>-41</v>
          </cell>
          <cell r="G2599" t="str">
            <v>H-59/2</v>
          </cell>
          <cell r="H2599" t="str">
            <v>02</v>
          </cell>
          <cell r="J2599" t="str">
            <v>M3M</v>
          </cell>
        </row>
        <row r="2600">
          <cell r="C2600" t="str">
            <v>A-144</v>
          </cell>
          <cell r="D2600" t="str">
            <v>A-144-03</v>
          </cell>
          <cell r="E2600" t="str">
            <v>Harmony</v>
          </cell>
          <cell r="F2600" t="str">
            <v>-41</v>
          </cell>
          <cell r="G2600" t="str">
            <v>H-59/3</v>
          </cell>
          <cell r="H2600" t="str">
            <v>03</v>
          </cell>
          <cell r="J2600" t="str">
            <v>M3M</v>
          </cell>
        </row>
        <row r="2601">
          <cell r="C2601" t="str">
            <v>A-144</v>
          </cell>
          <cell r="D2601" t="str">
            <v>A-144-04</v>
          </cell>
          <cell r="E2601" t="str">
            <v>Harmony</v>
          </cell>
          <cell r="F2601" t="str">
            <v>-41</v>
          </cell>
          <cell r="G2601" t="str">
            <v>H-59/4</v>
          </cell>
          <cell r="H2601" t="str">
            <v>04</v>
          </cell>
          <cell r="J2601" t="str">
            <v>M3M</v>
          </cell>
        </row>
        <row r="2602">
          <cell r="B2602" t="str">
            <v>A</v>
          </cell>
          <cell r="C2602" t="str">
            <v>A-145</v>
          </cell>
          <cell r="D2602" t="str">
            <v>A-145-01</v>
          </cell>
          <cell r="E2602" t="str">
            <v>Harmony</v>
          </cell>
          <cell r="F2602" t="str">
            <v>-41</v>
          </cell>
          <cell r="G2602" t="str">
            <v>H-58/1</v>
          </cell>
          <cell r="H2602" t="str">
            <v>01</v>
          </cell>
          <cell r="I2602" t="str">
            <v>Retained</v>
          </cell>
          <cell r="J2602" t="str">
            <v>M3M</v>
          </cell>
          <cell r="K2602" t="str">
            <v>Released</v>
          </cell>
          <cell r="L2602" t="str">
            <v>Released</v>
          </cell>
          <cell r="M2602">
            <v>15.3</v>
          </cell>
          <cell r="N2602">
            <v>8.5</v>
          </cell>
          <cell r="O2602">
            <v>130.05000000000001</v>
          </cell>
        </row>
        <row r="2603">
          <cell r="C2603" t="str">
            <v>A-145</v>
          </cell>
          <cell r="D2603" t="str">
            <v>A-145-02</v>
          </cell>
          <cell r="E2603" t="str">
            <v>Harmony</v>
          </cell>
          <cell r="F2603" t="str">
            <v>-41</v>
          </cell>
          <cell r="G2603" t="str">
            <v>H-58/2</v>
          </cell>
          <cell r="H2603" t="str">
            <v>02</v>
          </cell>
          <cell r="J2603" t="str">
            <v>M3M</v>
          </cell>
        </row>
        <row r="2604">
          <cell r="C2604" t="str">
            <v>A-145</v>
          </cell>
          <cell r="D2604" t="str">
            <v>A-145-03</v>
          </cell>
          <cell r="E2604" t="str">
            <v>Harmony</v>
          </cell>
          <cell r="F2604" t="str">
            <v>-41</v>
          </cell>
          <cell r="G2604" t="str">
            <v>H-58/3</v>
          </cell>
          <cell r="H2604" t="str">
            <v>03</v>
          </cell>
          <cell r="J2604" t="str">
            <v>M3M</v>
          </cell>
        </row>
        <row r="2605">
          <cell r="C2605" t="str">
            <v>A-145</v>
          </cell>
          <cell r="D2605" t="str">
            <v>A-145-04</v>
          </cell>
          <cell r="E2605" t="str">
            <v>Harmony</v>
          </cell>
          <cell r="F2605" t="str">
            <v>-41</v>
          </cell>
          <cell r="G2605" t="str">
            <v>H-58/4</v>
          </cell>
          <cell r="H2605" t="str">
            <v>04</v>
          </cell>
          <cell r="J2605" t="str">
            <v>M3M</v>
          </cell>
        </row>
        <row r="2606">
          <cell r="B2606" t="str">
            <v>A</v>
          </cell>
          <cell r="C2606" t="str">
            <v>A-146</v>
          </cell>
          <cell r="D2606" t="str">
            <v>A-146-01</v>
          </cell>
          <cell r="E2606" t="str">
            <v>Harmony</v>
          </cell>
          <cell r="F2606" t="str">
            <v>-41</v>
          </cell>
          <cell r="G2606" t="str">
            <v>H-57/1</v>
          </cell>
          <cell r="H2606" t="str">
            <v>01</v>
          </cell>
          <cell r="I2606" t="str">
            <v>Retained</v>
          </cell>
          <cell r="J2606" t="str">
            <v>M3M</v>
          </cell>
          <cell r="K2606" t="str">
            <v>Frozen</v>
          </cell>
          <cell r="L2606" t="str">
            <v>Released</v>
          </cell>
          <cell r="M2606">
            <v>15.3</v>
          </cell>
          <cell r="N2606">
            <v>8.5</v>
          </cell>
          <cell r="O2606">
            <v>130.05000000000001</v>
          </cell>
        </row>
        <row r="2607">
          <cell r="C2607" t="str">
            <v>A-146</v>
          </cell>
          <cell r="D2607" t="str">
            <v>A-146-02</v>
          </cell>
          <cell r="E2607" t="str">
            <v>Harmony</v>
          </cell>
          <cell r="F2607" t="str">
            <v>-41</v>
          </cell>
          <cell r="G2607" t="str">
            <v>H-57/2</v>
          </cell>
          <cell r="H2607" t="str">
            <v>02</v>
          </cell>
          <cell r="J2607" t="str">
            <v>M3M</v>
          </cell>
        </row>
        <row r="2608">
          <cell r="C2608" t="str">
            <v>A-146</v>
          </cell>
          <cell r="D2608" t="str">
            <v>A-146-03</v>
          </cell>
          <cell r="E2608" t="str">
            <v>Harmony</v>
          </cell>
          <cell r="F2608" t="str">
            <v>-41</v>
          </cell>
          <cell r="G2608" t="str">
            <v>H-57/3</v>
          </cell>
          <cell r="H2608" t="str">
            <v>03</v>
          </cell>
          <cell r="J2608" t="str">
            <v>M3M</v>
          </cell>
        </row>
        <row r="2609">
          <cell r="C2609" t="str">
            <v>A-146</v>
          </cell>
          <cell r="D2609" t="str">
            <v>A-146-04</v>
          </cell>
          <cell r="E2609" t="str">
            <v>Harmony</v>
          </cell>
          <cell r="F2609" t="str">
            <v>-41</v>
          </cell>
          <cell r="G2609" t="str">
            <v>H-57/4</v>
          </cell>
          <cell r="H2609" t="str">
            <v>04</v>
          </cell>
          <cell r="J2609" t="str">
            <v>M3M</v>
          </cell>
        </row>
        <row r="2610">
          <cell r="B2610" t="str">
            <v>A</v>
          </cell>
          <cell r="C2610" t="str">
            <v>A-147</v>
          </cell>
          <cell r="D2610" t="str">
            <v>A-147-01</v>
          </cell>
          <cell r="E2610" t="str">
            <v>Harmony</v>
          </cell>
          <cell r="F2610" t="str">
            <v>-41</v>
          </cell>
          <cell r="G2610" t="str">
            <v>H-56/1</v>
          </cell>
          <cell r="H2610" t="str">
            <v>01</v>
          </cell>
          <cell r="I2610" t="str">
            <v>Retained</v>
          </cell>
          <cell r="J2610" t="str">
            <v>M3M</v>
          </cell>
          <cell r="K2610" t="str">
            <v>Frozen</v>
          </cell>
          <cell r="L2610" t="str">
            <v>Released</v>
          </cell>
          <cell r="M2610">
            <v>15.3</v>
          </cell>
          <cell r="N2610">
            <v>8.5</v>
          </cell>
          <cell r="O2610">
            <v>130.05000000000001</v>
          </cell>
        </row>
        <row r="2611">
          <cell r="C2611" t="str">
            <v>A-147</v>
          </cell>
          <cell r="D2611" t="str">
            <v>A-147-02</v>
          </cell>
          <cell r="E2611" t="str">
            <v>Harmony</v>
          </cell>
          <cell r="F2611" t="str">
            <v>-41</v>
          </cell>
          <cell r="G2611" t="str">
            <v>H-56/2</v>
          </cell>
          <cell r="H2611" t="str">
            <v>02</v>
          </cell>
          <cell r="J2611" t="str">
            <v>M3M</v>
          </cell>
        </row>
        <row r="2612">
          <cell r="C2612" t="str">
            <v>A-147</v>
          </cell>
          <cell r="D2612" t="str">
            <v>A-147-03</v>
          </cell>
          <cell r="E2612" t="str">
            <v>Harmony</v>
          </cell>
          <cell r="F2612" t="str">
            <v>-41</v>
          </cell>
          <cell r="G2612" t="str">
            <v>H-56/3</v>
          </cell>
          <cell r="H2612" t="str">
            <v>03</v>
          </cell>
          <cell r="J2612" t="str">
            <v>M3M</v>
          </cell>
        </row>
        <row r="2613">
          <cell r="C2613" t="str">
            <v>A-147</v>
          </cell>
          <cell r="D2613" t="str">
            <v>A-147-04</v>
          </cell>
          <cell r="E2613" t="str">
            <v>Harmony</v>
          </cell>
          <cell r="F2613" t="str">
            <v>-41</v>
          </cell>
          <cell r="G2613" t="str">
            <v>H-56/4</v>
          </cell>
          <cell r="H2613" t="str">
            <v>04</v>
          </cell>
          <cell r="J2613" t="str">
            <v>M3M</v>
          </cell>
        </row>
        <row r="2614">
          <cell r="B2614" t="str">
            <v>A</v>
          </cell>
          <cell r="C2614" t="str">
            <v>A-148</v>
          </cell>
          <cell r="D2614" t="str">
            <v>A-148-01</v>
          </cell>
          <cell r="E2614" t="str">
            <v>Harmony</v>
          </cell>
          <cell r="F2614" t="str">
            <v>-41</v>
          </cell>
          <cell r="G2614" t="str">
            <v>H-55/1</v>
          </cell>
          <cell r="H2614" t="str">
            <v>01</v>
          </cell>
          <cell r="I2614" t="str">
            <v>Retained</v>
          </cell>
          <cell r="J2614" t="str">
            <v>M3M</v>
          </cell>
          <cell r="K2614" t="str">
            <v>Frozen</v>
          </cell>
          <cell r="L2614" t="str">
            <v>Released</v>
          </cell>
          <cell r="M2614">
            <v>15.3</v>
          </cell>
          <cell r="N2614">
            <v>8.5</v>
          </cell>
          <cell r="O2614">
            <v>130.05000000000001</v>
          </cell>
        </row>
        <row r="2615">
          <cell r="C2615" t="str">
            <v>A-148</v>
          </cell>
          <cell r="D2615" t="str">
            <v>A-148-02</v>
          </cell>
          <cell r="E2615" t="str">
            <v>Harmony</v>
          </cell>
          <cell r="F2615" t="str">
            <v>-41</v>
          </cell>
          <cell r="G2615" t="str">
            <v>H-55/2</v>
          </cell>
          <cell r="H2615" t="str">
            <v>02</v>
          </cell>
          <cell r="J2615" t="str">
            <v>M3M</v>
          </cell>
        </row>
        <row r="2616">
          <cell r="C2616" t="str">
            <v>A-148</v>
          </cell>
          <cell r="D2616" t="str">
            <v>A-148-03</v>
          </cell>
          <cell r="E2616" t="str">
            <v>Harmony</v>
          </cell>
          <cell r="F2616" t="str">
            <v>-41</v>
          </cell>
          <cell r="G2616" t="str">
            <v>H-55/3</v>
          </cell>
          <cell r="H2616" t="str">
            <v>03</v>
          </cell>
          <cell r="J2616" t="str">
            <v>M3M</v>
          </cell>
        </row>
        <row r="2617">
          <cell r="C2617" t="str">
            <v>A-148</v>
          </cell>
          <cell r="D2617" t="str">
            <v>A-148-04</v>
          </cell>
          <cell r="E2617" t="str">
            <v>Harmony</v>
          </cell>
          <cell r="F2617" t="str">
            <v>-41</v>
          </cell>
          <cell r="G2617" t="str">
            <v>H-55/4</v>
          </cell>
          <cell r="H2617" t="str">
            <v>04</v>
          </cell>
          <cell r="J2617" t="str">
            <v>M3M</v>
          </cell>
        </row>
        <row r="2618">
          <cell r="B2618" t="str">
            <v>A</v>
          </cell>
          <cell r="C2618" t="str">
            <v>A-149</v>
          </cell>
          <cell r="D2618" t="str">
            <v>A-149-01</v>
          </cell>
          <cell r="E2618" t="str">
            <v>Harmony</v>
          </cell>
          <cell r="F2618" t="str">
            <v>-41</v>
          </cell>
          <cell r="G2618" t="str">
            <v>H-54/1</v>
          </cell>
          <cell r="H2618" t="str">
            <v>01</v>
          </cell>
          <cell r="I2618" t="str">
            <v>Retained</v>
          </cell>
          <cell r="J2618" t="str">
            <v>M3M</v>
          </cell>
          <cell r="K2618" t="str">
            <v>Frozen</v>
          </cell>
          <cell r="L2618" t="str">
            <v>Released</v>
          </cell>
          <cell r="M2618">
            <v>15.3</v>
          </cell>
          <cell r="N2618">
            <v>8.5</v>
          </cell>
          <cell r="O2618">
            <v>130.05000000000001</v>
          </cell>
        </row>
        <row r="2619">
          <cell r="C2619" t="str">
            <v>A-149</v>
          </cell>
          <cell r="D2619" t="str">
            <v>A-149-02</v>
          </cell>
          <cell r="E2619" t="str">
            <v>Harmony</v>
          </cell>
          <cell r="F2619" t="str">
            <v>-41</v>
          </cell>
          <cell r="G2619" t="str">
            <v>H-54/2</v>
          </cell>
          <cell r="H2619" t="str">
            <v>02</v>
          </cell>
          <cell r="J2619" t="str">
            <v>M3M</v>
          </cell>
        </row>
        <row r="2620">
          <cell r="C2620" t="str">
            <v>A-149</v>
          </cell>
          <cell r="D2620" t="str">
            <v>A-149-03</v>
          </cell>
          <cell r="E2620" t="str">
            <v>Harmony</v>
          </cell>
          <cell r="F2620" t="str">
            <v>-41</v>
          </cell>
          <cell r="G2620" t="str">
            <v>H-54/3</v>
          </cell>
          <cell r="H2620" t="str">
            <v>03</v>
          </cell>
          <cell r="J2620" t="str">
            <v>M3M</v>
          </cell>
        </row>
        <row r="2621">
          <cell r="C2621" t="str">
            <v>A-149</v>
          </cell>
          <cell r="D2621" t="str">
            <v>A-149-04</v>
          </cell>
          <cell r="E2621" t="str">
            <v>Harmony</v>
          </cell>
          <cell r="F2621" t="str">
            <v>-41</v>
          </cell>
          <cell r="G2621" t="str">
            <v>H-54/4</v>
          </cell>
          <cell r="H2621" t="str">
            <v>04</v>
          </cell>
          <cell r="J2621" t="str">
            <v>M3M</v>
          </cell>
        </row>
        <row r="2622">
          <cell r="B2622" t="str">
            <v>A</v>
          </cell>
          <cell r="C2622" t="str">
            <v>A-150</v>
          </cell>
          <cell r="D2622" t="str">
            <v>A-150-01</v>
          </cell>
          <cell r="E2622" t="str">
            <v>Harmony</v>
          </cell>
          <cell r="F2622" t="str">
            <v>-41</v>
          </cell>
          <cell r="G2622" t="str">
            <v>H-53/1</v>
          </cell>
          <cell r="H2622" t="str">
            <v>01</v>
          </cell>
          <cell r="I2622" t="str">
            <v>Retained</v>
          </cell>
          <cell r="J2622" t="str">
            <v>M3M</v>
          </cell>
          <cell r="K2622" t="str">
            <v>Frozen</v>
          </cell>
          <cell r="L2622" t="str">
            <v>Released</v>
          </cell>
          <cell r="M2622">
            <v>15.3</v>
          </cell>
          <cell r="N2622">
            <v>8.5</v>
          </cell>
          <cell r="O2622">
            <v>130.05000000000001</v>
          </cell>
        </row>
        <row r="2623">
          <cell r="C2623" t="str">
            <v>A-150</v>
          </cell>
          <cell r="D2623" t="str">
            <v>A-150-02</v>
          </cell>
          <cell r="E2623" t="str">
            <v>Harmony</v>
          </cell>
          <cell r="F2623" t="str">
            <v>-41</v>
          </cell>
          <cell r="G2623" t="str">
            <v>H-53/2</v>
          </cell>
          <cell r="H2623" t="str">
            <v>02</v>
          </cell>
          <cell r="J2623" t="str">
            <v>M3M</v>
          </cell>
        </row>
        <row r="2624">
          <cell r="C2624" t="str">
            <v>A-150</v>
          </cell>
          <cell r="D2624" t="str">
            <v>A-150-03</v>
          </cell>
          <cell r="E2624" t="str">
            <v>Harmony</v>
          </cell>
          <cell r="F2624" t="str">
            <v>-41</v>
          </cell>
          <cell r="G2624" t="str">
            <v>H-53/3</v>
          </cell>
          <cell r="H2624" t="str">
            <v>03</v>
          </cell>
          <cell r="J2624" t="str">
            <v>M3M</v>
          </cell>
        </row>
        <row r="2625">
          <cell r="C2625" t="str">
            <v>A-150</v>
          </cell>
          <cell r="D2625" t="str">
            <v>A-150-04</v>
          </cell>
          <cell r="E2625" t="str">
            <v>Harmony</v>
          </cell>
          <cell r="F2625" t="str">
            <v>-41</v>
          </cell>
          <cell r="G2625" t="str">
            <v>H-53/4</v>
          </cell>
          <cell r="H2625" t="str">
            <v>04</v>
          </cell>
          <cell r="J2625" t="str">
            <v>M3M</v>
          </cell>
        </row>
        <row r="2626">
          <cell r="B2626" t="str">
            <v>A</v>
          </cell>
          <cell r="C2626" t="str">
            <v>A-151</v>
          </cell>
          <cell r="D2626" t="str">
            <v>A-151-01</v>
          </cell>
          <cell r="E2626" t="str">
            <v>Harmony</v>
          </cell>
          <cell r="F2626" t="str">
            <v>-41</v>
          </cell>
          <cell r="G2626" t="str">
            <v>H-52/1</v>
          </cell>
          <cell r="H2626" t="str">
            <v>01</v>
          </cell>
          <cell r="I2626" t="str">
            <v>Retained</v>
          </cell>
          <cell r="J2626" t="str">
            <v>M3M</v>
          </cell>
          <cell r="K2626" t="str">
            <v>Frozen</v>
          </cell>
          <cell r="L2626" t="str">
            <v>Released</v>
          </cell>
          <cell r="M2626">
            <v>15.3</v>
          </cell>
          <cell r="N2626">
            <v>8.5</v>
          </cell>
          <cell r="O2626">
            <v>130.05000000000001</v>
          </cell>
        </row>
        <row r="2627">
          <cell r="C2627" t="str">
            <v>A-151</v>
          </cell>
          <cell r="D2627" t="str">
            <v>A-151-02</v>
          </cell>
          <cell r="E2627" t="str">
            <v>Harmony</v>
          </cell>
          <cell r="F2627" t="str">
            <v>-41</v>
          </cell>
          <cell r="G2627" t="str">
            <v>H-52/2</v>
          </cell>
          <cell r="H2627" t="str">
            <v>02</v>
          </cell>
          <cell r="J2627" t="str">
            <v>M3M</v>
          </cell>
        </row>
        <row r="2628">
          <cell r="C2628" t="str">
            <v>A-151</v>
          </cell>
          <cell r="D2628" t="str">
            <v>A-151-03</v>
          </cell>
          <cell r="E2628" t="str">
            <v>Harmony</v>
          </cell>
          <cell r="F2628" t="str">
            <v>-41</v>
          </cell>
          <cell r="G2628" t="str">
            <v>H-52/3</v>
          </cell>
          <cell r="H2628" t="str">
            <v>03</v>
          </cell>
          <cell r="J2628" t="str">
            <v>M3M</v>
          </cell>
        </row>
        <row r="2629">
          <cell r="C2629" t="str">
            <v>A-151</v>
          </cell>
          <cell r="D2629" t="str">
            <v>A-151-04</v>
          </cell>
          <cell r="E2629" t="str">
            <v>Harmony</v>
          </cell>
          <cell r="F2629" t="str">
            <v>-41</v>
          </cell>
          <cell r="G2629" t="str">
            <v>H-52/4</v>
          </cell>
          <cell r="H2629" t="str">
            <v>04</v>
          </cell>
          <cell r="J2629" t="str">
            <v>M3M</v>
          </cell>
        </row>
        <row r="2630">
          <cell r="B2630" t="str">
            <v>A</v>
          </cell>
          <cell r="C2630" t="str">
            <v>A-152</v>
          </cell>
          <cell r="D2630" t="str">
            <v>A-152-01</v>
          </cell>
          <cell r="E2630" t="str">
            <v>Harmony</v>
          </cell>
          <cell r="F2630" t="str">
            <v>-41</v>
          </cell>
          <cell r="G2630" t="str">
            <v>H-51/1</v>
          </cell>
          <cell r="H2630" t="str">
            <v>01</v>
          </cell>
          <cell r="I2630" t="str">
            <v>Retained</v>
          </cell>
          <cell r="J2630" t="str">
            <v>M3M</v>
          </cell>
          <cell r="K2630" t="str">
            <v>Frozen</v>
          </cell>
          <cell r="L2630" t="str">
            <v>Released</v>
          </cell>
          <cell r="M2630">
            <v>15.3</v>
          </cell>
          <cell r="N2630">
            <v>8.5</v>
          </cell>
          <cell r="O2630">
            <v>130.05000000000001</v>
          </cell>
        </row>
        <row r="2631">
          <cell r="C2631" t="str">
            <v>A-152</v>
          </cell>
          <cell r="D2631" t="str">
            <v>A-152-02</v>
          </cell>
          <cell r="E2631" t="str">
            <v>Harmony</v>
          </cell>
          <cell r="F2631" t="str">
            <v>-41</v>
          </cell>
          <cell r="G2631" t="str">
            <v>H-51/2</v>
          </cell>
          <cell r="H2631" t="str">
            <v>02</v>
          </cell>
          <cell r="J2631" t="str">
            <v>M3M</v>
          </cell>
        </row>
        <row r="2632">
          <cell r="C2632" t="str">
            <v>A-152</v>
          </cell>
          <cell r="D2632" t="str">
            <v>A-152-03</v>
          </cell>
          <cell r="E2632" t="str">
            <v>Harmony</v>
          </cell>
          <cell r="F2632" t="str">
            <v>-41</v>
          </cell>
          <cell r="G2632" t="str">
            <v>H-51/3</v>
          </cell>
          <cell r="H2632" t="str">
            <v>03</v>
          </cell>
          <cell r="J2632" t="str">
            <v>M3M</v>
          </cell>
        </row>
        <row r="2633">
          <cell r="C2633" t="str">
            <v>A-152</v>
          </cell>
          <cell r="D2633" t="str">
            <v>A-152-04</v>
          </cell>
          <cell r="E2633" t="str">
            <v>Harmony</v>
          </cell>
          <cell r="F2633" t="str">
            <v>-41</v>
          </cell>
          <cell r="G2633" t="str">
            <v>H-51/4</v>
          </cell>
          <cell r="H2633" t="str">
            <v>04</v>
          </cell>
          <cell r="J2633" t="str">
            <v>M3M</v>
          </cell>
        </row>
        <row r="2634">
          <cell r="B2634" t="str">
            <v>A</v>
          </cell>
          <cell r="C2634" t="str">
            <v>A-153</v>
          </cell>
          <cell r="D2634" t="str">
            <v>A-153-01</v>
          </cell>
          <cell r="E2634" t="str">
            <v>Harmony</v>
          </cell>
          <cell r="F2634" t="str">
            <v>-41</v>
          </cell>
          <cell r="G2634" t="str">
            <v>H-74/1</v>
          </cell>
          <cell r="H2634" t="str">
            <v>01</v>
          </cell>
          <cell r="I2634" t="str">
            <v>Retained</v>
          </cell>
          <cell r="J2634" t="str">
            <v>M3M</v>
          </cell>
          <cell r="K2634" t="str">
            <v>Frozen</v>
          </cell>
          <cell r="L2634" t="str">
            <v>Released</v>
          </cell>
          <cell r="M2634">
            <v>15.3</v>
          </cell>
          <cell r="N2634">
            <v>8.5</v>
          </cell>
          <cell r="O2634">
            <v>130.05000000000001</v>
          </cell>
        </row>
        <row r="2635">
          <cell r="C2635" t="str">
            <v>A-153</v>
          </cell>
          <cell r="D2635" t="str">
            <v>A-153-02</v>
          </cell>
          <cell r="E2635" t="str">
            <v>Harmony</v>
          </cell>
          <cell r="F2635" t="str">
            <v>-41</v>
          </cell>
          <cell r="G2635" t="str">
            <v>H-74/2</v>
          </cell>
          <cell r="H2635" t="str">
            <v>02</v>
          </cell>
          <cell r="J2635" t="str">
            <v>M3M</v>
          </cell>
        </row>
        <row r="2636">
          <cell r="C2636" t="str">
            <v>A-153</v>
          </cell>
          <cell r="D2636" t="str">
            <v>A-153-03</v>
          </cell>
          <cell r="E2636" t="str">
            <v>Harmony</v>
          </cell>
          <cell r="F2636" t="str">
            <v>-41</v>
          </cell>
          <cell r="G2636" t="str">
            <v>H-74/3</v>
          </cell>
          <cell r="H2636" t="str">
            <v>03</v>
          </cell>
          <cell r="J2636" t="str">
            <v>M3M</v>
          </cell>
        </row>
        <row r="2637">
          <cell r="C2637" t="str">
            <v>A-153</v>
          </cell>
          <cell r="D2637" t="str">
            <v>A-153-04</v>
          </cell>
          <cell r="E2637" t="str">
            <v>Harmony</v>
          </cell>
          <cell r="F2637" t="str">
            <v>-41</v>
          </cell>
          <cell r="G2637" t="str">
            <v>H-74/4</v>
          </cell>
          <cell r="H2637" t="str">
            <v>04</v>
          </cell>
          <cell r="J2637" t="str">
            <v>M3M</v>
          </cell>
        </row>
        <row r="2638">
          <cell r="B2638" t="str">
            <v>A</v>
          </cell>
          <cell r="C2638" t="str">
            <v>A-154</v>
          </cell>
          <cell r="D2638" t="str">
            <v>A-154-01</v>
          </cell>
          <cell r="E2638" t="str">
            <v>Harmony</v>
          </cell>
          <cell r="F2638" t="str">
            <v>-41</v>
          </cell>
          <cell r="G2638" t="str">
            <v>H-73/1</v>
          </cell>
          <cell r="H2638" t="str">
            <v>01</v>
          </cell>
          <cell r="I2638" t="str">
            <v>Retained</v>
          </cell>
          <cell r="J2638" t="str">
            <v>M3M</v>
          </cell>
          <cell r="K2638" t="str">
            <v>Frozen</v>
          </cell>
          <cell r="L2638" t="str">
            <v>Released</v>
          </cell>
          <cell r="M2638">
            <v>15.3</v>
          </cell>
          <cell r="N2638">
            <v>8.5</v>
          </cell>
          <cell r="O2638">
            <v>130.05000000000001</v>
          </cell>
        </row>
        <row r="2639">
          <cell r="C2639" t="str">
            <v>A-154</v>
          </cell>
          <cell r="D2639" t="str">
            <v>A-154-02</v>
          </cell>
          <cell r="E2639" t="str">
            <v>Harmony</v>
          </cell>
          <cell r="F2639" t="str">
            <v>-41</v>
          </cell>
          <cell r="G2639" t="str">
            <v>H-73/2</v>
          </cell>
          <cell r="H2639" t="str">
            <v>02</v>
          </cell>
          <cell r="J2639" t="str">
            <v>M3M</v>
          </cell>
        </row>
        <row r="2640">
          <cell r="C2640" t="str">
            <v>A-154</v>
          </cell>
          <cell r="D2640" t="str">
            <v>A-154-03</v>
          </cell>
          <cell r="E2640" t="str">
            <v>Harmony</v>
          </cell>
          <cell r="F2640" t="str">
            <v>-41</v>
          </cell>
          <cell r="G2640" t="str">
            <v>H-73/3</v>
          </cell>
          <cell r="H2640" t="str">
            <v>03</v>
          </cell>
          <cell r="J2640" t="str">
            <v>M3M</v>
          </cell>
        </row>
        <row r="2641">
          <cell r="C2641" t="str">
            <v>A-154</v>
          </cell>
          <cell r="D2641" t="str">
            <v>A-154-04</v>
          </cell>
          <cell r="E2641" t="str">
            <v>Harmony</v>
          </cell>
          <cell r="F2641" t="str">
            <v>-41</v>
          </cell>
          <cell r="G2641" t="str">
            <v>H-73/4</v>
          </cell>
          <cell r="H2641" t="str">
            <v>04</v>
          </cell>
          <cell r="J2641" t="str">
            <v>M3M</v>
          </cell>
        </row>
        <row r="2642">
          <cell r="B2642" t="str">
            <v>A</v>
          </cell>
          <cell r="C2642" t="str">
            <v>A-155</v>
          </cell>
          <cell r="D2642" t="str">
            <v>A-155-01</v>
          </cell>
          <cell r="E2642" t="str">
            <v>Harmony</v>
          </cell>
          <cell r="F2642" t="str">
            <v>-41</v>
          </cell>
          <cell r="G2642" t="str">
            <v>H-72/1</v>
          </cell>
          <cell r="H2642" t="str">
            <v>01</v>
          </cell>
          <cell r="I2642" t="str">
            <v>Retained</v>
          </cell>
          <cell r="J2642" t="str">
            <v>M3M</v>
          </cell>
          <cell r="K2642" t="str">
            <v>Frozen</v>
          </cell>
          <cell r="L2642" t="str">
            <v>Released</v>
          </cell>
          <cell r="M2642">
            <v>15.3</v>
          </cell>
          <cell r="N2642">
            <v>8.5</v>
          </cell>
          <cell r="O2642">
            <v>130.05000000000001</v>
          </cell>
        </row>
        <row r="2643">
          <cell r="C2643" t="str">
            <v>A-155</v>
          </cell>
          <cell r="D2643" t="str">
            <v>A-155-02</v>
          </cell>
          <cell r="E2643" t="str">
            <v>Harmony</v>
          </cell>
          <cell r="F2643" t="str">
            <v>-41</v>
          </cell>
          <cell r="G2643" t="str">
            <v>H-72/2</v>
          </cell>
          <cell r="H2643" t="str">
            <v>02</v>
          </cell>
          <cell r="J2643" t="str">
            <v>M3M</v>
          </cell>
        </row>
        <row r="2644">
          <cell r="C2644" t="str">
            <v>A-155</v>
          </cell>
          <cell r="D2644" t="str">
            <v>A-155-03</v>
          </cell>
          <cell r="E2644" t="str">
            <v>Harmony</v>
          </cell>
          <cell r="F2644" t="str">
            <v>-41</v>
          </cell>
          <cell r="G2644" t="str">
            <v>H-72/3</v>
          </cell>
          <cell r="H2644" t="str">
            <v>03</v>
          </cell>
          <cell r="J2644" t="str">
            <v>M3M</v>
          </cell>
        </row>
        <row r="2645">
          <cell r="C2645" t="str">
            <v>A-155</v>
          </cell>
          <cell r="D2645" t="str">
            <v>A-155-04</v>
          </cell>
          <cell r="E2645" t="str">
            <v>Harmony</v>
          </cell>
          <cell r="F2645" t="str">
            <v>-41</v>
          </cell>
          <cell r="G2645" t="str">
            <v>H-72/4</v>
          </cell>
          <cell r="H2645" t="str">
            <v>04</v>
          </cell>
          <cell r="J2645" t="str">
            <v>M3M</v>
          </cell>
        </row>
        <row r="2646">
          <cell r="B2646" t="str">
            <v>A</v>
          </cell>
          <cell r="C2646" t="str">
            <v>A-156</v>
          </cell>
          <cell r="D2646" t="str">
            <v>A-156-01</v>
          </cell>
          <cell r="E2646" t="str">
            <v>Harmony</v>
          </cell>
          <cell r="F2646" t="str">
            <v>-41</v>
          </cell>
          <cell r="G2646" t="str">
            <v>H-71/1</v>
          </cell>
          <cell r="H2646" t="str">
            <v>01</v>
          </cell>
          <cell r="I2646" t="str">
            <v>Retained</v>
          </cell>
          <cell r="J2646" t="str">
            <v>M3M</v>
          </cell>
          <cell r="K2646" t="str">
            <v>Frozen</v>
          </cell>
          <cell r="L2646" t="str">
            <v>Released</v>
          </cell>
          <cell r="M2646">
            <v>15.3</v>
          </cell>
          <cell r="N2646">
            <v>8.5</v>
          </cell>
          <cell r="O2646">
            <v>130.05000000000001</v>
          </cell>
        </row>
        <row r="2647">
          <cell r="C2647" t="str">
            <v>A-156</v>
          </cell>
          <cell r="D2647" t="str">
            <v>A-156-02</v>
          </cell>
          <cell r="E2647" t="str">
            <v>Harmony</v>
          </cell>
          <cell r="F2647" t="str">
            <v>-41</v>
          </cell>
          <cell r="G2647" t="str">
            <v>H-71/2</v>
          </cell>
          <cell r="H2647" t="str">
            <v>02</v>
          </cell>
          <cell r="J2647" t="str">
            <v>M3M</v>
          </cell>
        </row>
        <row r="2648">
          <cell r="C2648" t="str">
            <v>A-156</v>
          </cell>
          <cell r="D2648" t="str">
            <v>A-156-03</v>
          </cell>
          <cell r="E2648" t="str">
            <v>Harmony</v>
          </cell>
          <cell r="F2648" t="str">
            <v>-41</v>
          </cell>
          <cell r="G2648" t="str">
            <v>H-71/3</v>
          </cell>
          <cell r="H2648" t="str">
            <v>03</v>
          </cell>
          <cell r="J2648" t="str">
            <v>M3M</v>
          </cell>
        </row>
        <row r="2649">
          <cell r="C2649" t="str">
            <v>A-156</v>
          </cell>
          <cell r="D2649" t="str">
            <v>A-156-04</v>
          </cell>
          <cell r="E2649" t="str">
            <v>Harmony</v>
          </cell>
          <cell r="F2649" t="str">
            <v>-41</v>
          </cell>
          <cell r="G2649" t="str">
            <v>H-71/4</v>
          </cell>
          <cell r="H2649" t="str">
            <v>04</v>
          </cell>
          <cell r="J2649" t="str">
            <v>M3M</v>
          </cell>
        </row>
        <row r="2650">
          <cell r="B2650" t="str">
            <v>A</v>
          </cell>
          <cell r="C2650" t="str">
            <v>A-157</v>
          </cell>
          <cell r="D2650" t="str">
            <v>A-157-01</v>
          </cell>
          <cell r="E2650" t="str">
            <v>Harmony</v>
          </cell>
          <cell r="F2650" t="str">
            <v>-41</v>
          </cell>
          <cell r="G2650" t="str">
            <v>H-70/1</v>
          </cell>
          <cell r="H2650" t="str">
            <v>01</v>
          </cell>
          <cell r="I2650" t="str">
            <v>Retained</v>
          </cell>
          <cell r="J2650" t="str">
            <v>M3M</v>
          </cell>
          <cell r="K2650" t="str">
            <v>Frozen</v>
          </cell>
          <cell r="L2650" t="str">
            <v>Released</v>
          </cell>
          <cell r="M2650">
            <v>15.3</v>
          </cell>
          <cell r="N2650">
            <v>8.5</v>
          </cell>
          <cell r="O2650">
            <v>130.05000000000001</v>
          </cell>
        </row>
        <row r="2651">
          <cell r="C2651" t="str">
            <v>A-157</v>
          </cell>
          <cell r="D2651" t="str">
            <v>A-157-02</v>
          </cell>
          <cell r="E2651" t="str">
            <v>Harmony</v>
          </cell>
          <cell r="F2651" t="str">
            <v>-41</v>
          </cell>
          <cell r="G2651" t="str">
            <v>H-70/2</v>
          </cell>
          <cell r="H2651" t="str">
            <v>02</v>
          </cell>
          <cell r="J2651" t="str">
            <v>M3M</v>
          </cell>
        </row>
        <row r="2652">
          <cell r="C2652" t="str">
            <v>A-157</v>
          </cell>
          <cell r="D2652" t="str">
            <v>A-157-03</v>
          </cell>
          <cell r="E2652" t="str">
            <v>Harmony</v>
          </cell>
          <cell r="F2652" t="str">
            <v>-41</v>
          </cell>
          <cell r="G2652" t="str">
            <v>H-70/3</v>
          </cell>
          <cell r="H2652" t="str">
            <v>03</v>
          </cell>
          <cell r="J2652" t="str">
            <v>M3M</v>
          </cell>
        </row>
        <row r="2653">
          <cell r="C2653" t="str">
            <v>A-157</v>
          </cell>
          <cell r="D2653" t="str">
            <v>A-157-04</v>
          </cell>
          <cell r="E2653" t="str">
            <v>Harmony</v>
          </cell>
          <cell r="F2653" t="str">
            <v>-41</v>
          </cell>
          <cell r="G2653" t="str">
            <v>H-70/4</v>
          </cell>
          <cell r="H2653" t="str">
            <v>04</v>
          </cell>
          <cell r="J2653" t="str">
            <v>M3M</v>
          </cell>
        </row>
        <row r="2654">
          <cell r="B2654" t="str">
            <v>A</v>
          </cell>
          <cell r="C2654" t="str">
            <v>A-158</v>
          </cell>
          <cell r="D2654" t="str">
            <v>A-158-01</v>
          </cell>
          <cell r="E2654" t="str">
            <v>Harmony</v>
          </cell>
          <cell r="F2654" t="str">
            <v>-41</v>
          </cell>
          <cell r="G2654" t="str">
            <v>H-69/1</v>
          </cell>
          <cell r="H2654" t="str">
            <v>01</v>
          </cell>
          <cell r="I2654" t="str">
            <v>Retained</v>
          </cell>
          <cell r="J2654" t="str">
            <v>M3M</v>
          </cell>
          <cell r="K2654" t="str">
            <v>Frozen</v>
          </cell>
          <cell r="L2654" t="str">
            <v>Released</v>
          </cell>
          <cell r="M2654">
            <v>15.3</v>
          </cell>
          <cell r="N2654">
            <v>8.5</v>
          </cell>
          <cell r="O2654">
            <v>130.05000000000001</v>
          </cell>
        </row>
        <row r="2655">
          <cell r="C2655" t="str">
            <v>A-158</v>
          </cell>
          <cell r="D2655" t="str">
            <v>A-158-02</v>
          </cell>
          <cell r="E2655" t="str">
            <v>Harmony</v>
          </cell>
          <cell r="F2655" t="str">
            <v>-41</v>
          </cell>
          <cell r="G2655" t="str">
            <v>H-69/2</v>
          </cell>
          <cell r="H2655" t="str">
            <v>02</v>
          </cell>
          <cell r="J2655" t="str">
            <v>M3M</v>
          </cell>
        </row>
        <row r="2656">
          <cell r="C2656" t="str">
            <v>A-158</v>
          </cell>
          <cell r="D2656" t="str">
            <v>A-158-03</v>
          </cell>
          <cell r="E2656" t="str">
            <v>Harmony</v>
          </cell>
          <cell r="F2656" t="str">
            <v>-41</v>
          </cell>
          <cell r="G2656" t="str">
            <v>H-69/3</v>
          </cell>
          <cell r="H2656" t="str">
            <v>03</v>
          </cell>
          <cell r="J2656" t="str">
            <v>M3M</v>
          </cell>
        </row>
        <row r="2657">
          <cell r="C2657" t="str">
            <v>A-158</v>
          </cell>
          <cell r="D2657" t="str">
            <v>A-158-04</v>
          </cell>
          <cell r="E2657" t="str">
            <v>Harmony</v>
          </cell>
          <cell r="F2657" t="str">
            <v>-41</v>
          </cell>
          <cell r="G2657" t="str">
            <v>H-69/4</v>
          </cell>
          <cell r="H2657" t="str">
            <v>04</v>
          </cell>
          <cell r="J2657" t="str">
            <v>M3M</v>
          </cell>
        </row>
        <row r="2658">
          <cell r="B2658" t="str">
            <v>A</v>
          </cell>
          <cell r="C2658" t="str">
            <v>A-159</v>
          </cell>
          <cell r="D2658" t="str">
            <v>A-159-01</v>
          </cell>
          <cell r="E2658" t="str">
            <v>Harmony</v>
          </cell>
          <cell r="F2658" t="str">
            <v>-41</v>
          </cell>
          <cell r="G2658" t="str">
            <v>H-68/1</v>
          </cell>
          <cell r="H2658" t="str">
            <v>01</v>
          </cell>
          <cell r="I2658" t="str">
            <v>Retained</v>
          </cell>
          <cell r="J2658" t="str">
            <v>M3M</v>
          </cell>
          <cell r="K2658" t="str">
            <v>Frozen</v>
          </cell>
          <cell r="L2658" t="str">
            <v>Released</v>
          </cell>
          <cell r="M2658">
            <v>15.3</v>
          </cell>
          <cell r="N2658">
            <v>8.5</v>
          </cell>
          <cell r="O2658">
            <v>130.05000000000001</v>
          </cell>
        </row>
        <row r="2659">
          <cell r="C2659" t="str">
            <v>A-159</v>
          </cell>
          <cell r="D2659" t="str">
            <v>A-159-02</v>
          </cell>
          <cell r="E2659" t="str">
            <v>Harmony</v>
          </cell>
          <cell r="F2659" t="str">
            <v>-41</v>
          </cell>
          <cell r="G2659" t="str">
            <v>H-68/2</v>
          </cell>
          <cell r="H2659" t="str">
            <v>02</v>
          </cell>
          <cell r="J2659" t="str">
            <v>M3M</v>
          </cell>
        </row>
        <row r="2660">
          <cell r="C2660" t="str">
            <v>A-159</v>
          </cell>
          <cell r="D2660" t="str">
            <v>A-159-03</v>
          </cell>
          <cell r="E2660" t="str">
            <v>Harmony</v>
          </cell>
          <cell r="F2660" t="str">
            <v>-41</v>
          </cell>
          <cell r="G2660" t="str">
            <v>H-68/3</v>
          </cell>
          <cell r="H2660" t="str">
            <v>03</v>
          </cell>
          <cell r="J2660" t="str">
            <v>M3M</v>
          </cell>
        </row>
        <row r="2661">
          <cell r="C2661" t="str">
            <v>A-159</v>
          </cell>
          <cell r="D2661" t="str">
            <v>A-159-04</v>
          </cell>
          <cell r="E2661" t="str">
            <v>Harmony</v>
          </cell>
          <cell r="F2661" t="str">
            <v>-41</v>
          </cell>
          <cell r="G2661" t="str">
            <v>H-68/4</v>
          </cell>
          <cell r="H2661" t="str">
            <v>04</v>
          </cell>
          <cell r="J2661" t="str">
            <v>M3M</v>
          </cell>
        </row>
        <row r="2662">
          <cell r="B2662" t="str">
            <v>A</v>
          </cell>
          <cell r="C2662" t="str">
            <v>A-160</v>
          </cell>
          <cell r="D2662" t="str">
            <v>A-160-01</v>
          </cell>
          <cell r="E2662" t="str">
            <v>Harmony</v>
          </cell>
          <cell r="F2662" t="str">
            <v>-41</v>
          </cell>
          <cell r="G2662" t="str">
            <v>H-67/1</v>
          </cell>
          <cell r="H2662" t="str">
            <v>01</v>
          </cell>
          <cell r="I2662" t="str">
            <v>Retained</v>
          </cell>
          <cell r="J2662" t="str">
            <v>M3M</v>
          </cell>
          <cell r="K2662" t="str">
            <v>Released</v>
          </cell>
          <cell r="L2662" t="str">
            <v>Released</v>
          </cell>
          <cell r="M2662">
            <v>15.3</v>
          </cell>
          <cell r="N2662">
            <v>8.5</v>
          </cell>
          <cell r="O2662">
            <v>130.05000000000001</v>
          </cell>
        </row>
        <row r="2663">
          <cell r="C2663" t="str">
            <v>A-160</v>
          </cell>
          <cell r="D2663" t="str">
            <v>A-160-02</v>
          </cell>
          <cell r="E2663" t="str">
            <v>Harmony</v>
          </cell>
          <cell r="F2663" t="str">
            <v>-41</v>
          </cell>
          <cell r="G2663" t="str">
            <v>H-67/2</v>
          </cell>
          <cell r="H2663" t="str">
            <v>02</v>
          </cell>
          <cell r="J2663" t="str">
            <v>M3M</v>
          </cell>
        </row>
        <row r="2664">
          <cell r="C2664" t="str">
            <v>A-160</v>
          </cell>
          <cell r="D2664" t="str">
            <v>A-160-03</v>
          </cell>
          <cell r="E2664" t="str">
            <v>Harmony</v>
          </cell>
          <cell r="F2664" t="str">
            <v>-41</v>
          </cell>
          <cell r="G2664" t="str">
            <v>H-67/3</v>
          </cell>
          <cell r="H2664" t="str">
            <v>03</v>
          </cell>
          <cell r="J2664" t="str">
            <v>M3M</v>
          </cell>
        </row>
        <row r="2665">
          <cell r="C2665" t="str">
            <v>A-160</v>
          </cell>
          <cell r="D2665" t="str">
            <v>A-160-04</v>
          </cell>
          <cell r="E2665" t="str">
            <v>Harmony</v>
          </cell>
          <cell r="F2665" t="str">
            <v>-41</v>
          </cell>
          <cell r="G2665" t="str">
            <v>H-67/4</v>
          </cell>
          <cell r="H2665" t="str">
            <v>04</v>
          </cell>
          <cell r="J2665" t="str">
            <v>M3M</v>
          </cell>
        </row>
        <row r="2666">
          <cell r="B2666" t="str">
            <v>A</v>
          </cell>
          <cell r="C2666" t="str">
            <v>A-161</v>
          </cell>
          <cell r="D2666" t="str">
            <v>A-161-01</v>
          </cell>
          <cell r="E2666" t="str">
            <v>Harmony</v>
          </cell>
          <cell r="F2666" t="str">
            <v>-41</v>
          </cell>
          <cell r="G2666" t="str">
            <v>H-66/1</v>
          </cell>
          <cell r="H2666" t="str">
            <v>01</v>
          </cell>
          <cell r="I2666" t="str">
            <v>Retained</v>
          </cell>
          <cell r="J2666" t="str">
            <v>M3M</v>
          </cell>
          <cell r="K2666" t="str">
            <v>Released</v>
          </cell>
          <cell r="L2666" t="str">
            <v>Released</v>
          </cell>
          <cell r="M2666">
            <v>15.3</v>
          </cell>
          <cell r="N2666">
            <v>8.5</v>
          </cell>
          <cell r="O2666">
            <v>130.05000000000001</v>
          </cell>
        </row>
        <row r="2667">
          <cell r="C2667" t="str">
            <v>A-161</v>
          </cell>
          <cell r="D2667" t="str">
            <v>A-161-02</v>
          </cell>
          <cell r="E2667" t="str">
            <v>Harmony</v>
          </cell>
          <cell r="F2667" t="str">
            <v>-41</v>
          </cell>
          <cell r="G2667" t="str">
            <v>H-66/2</v>
          </cell>
          <cell r="H2667" t="str">
            <v>02</v>
          </cell>
          <cell r="J2667" t="str">
            <v>M3M</v>
          </cell>
        </row>
        <row r="2668">
          <cell r="C2668" t="str">
            <v>A-161</v>
          </cell>
          <cell r="D2668" t="str">
            <v>A-161-03</v>
          </cell>
          <cell r="E2668" t="str">
            <v>Harmony</v>
          </cell>
          <cell r="F2668" t="str">
            <v>-41</v>
          </cell>
          <cell r="G2668" t="str">
            <v>H-66/3</v>
          </cell>
          <cell r="H2668" t="str">
            <v>03</v>
          </cell>
          <cell r="J2668" t="str">
            <v>M3M</v>
          </cell>
        </row>
        <row r="2669">
          <cell r="C2669" t="str">
            <v>A-161</v>
          </cell>
          <cell r="D2669" t="str">
            <v>A-161-04</v>
          </cell>
          <cell r="E2669" t="str">
            <v>Harmony</v>
          </cell>
          <cell r="F2669" t="str">
            <v>-41</v>
          </cell>
          <cell r="G2669" t="str">
            <v>H-66/4</v>
          </cell>
          <cell r="H2669" t="str">
            <v>04</v>
          </cell>
          <cell r="J2669" t="str">
            <v>M3M</v>
          </cell>
        </row>
        <row r="2670">
          <cell r="B2670" t="str">
            <v>A</v>
          </cell>
          <cell r="C2670" t="str">
            <v>A-162</v>
          </cell>
          <cell r="D2670" t="str">
            <v>A-162-01</v>
          </cell>
          <cell r="E2670" t="str">
            <v>Harmony</v>
          </cell>
          <cell r="F2670" t="str">
            <v>-41</v>
          </cell>
          <cell r="G2670" t="str">
            <v>H-65/1</v>
          </cell>
          <cell r="H2670" t="str">
            <v>01</v>
          </cell>
          <cell r="I2670" t="str">
            <v>Retained</v>
          </cell>
          <cell r="J2670" t="str">
            <v>M3M</v>
          </cell>
          <cell r="K2670" t="str">
            <v>Released</v>
          </cell>
          <cell r="L2670" t="str">
            <v>Released</v>
          </cell>
          <cell r="M2670">
            <v>15.3</v>
          </cell>
          <cell r="N2670">
            <v>8.5</v>
          </cell>
          <cell r="O2670">
            <v>130.05000000000001</v>
          </cell>
        </row>
        <row r="2671">
          <cell r="C2671" t="str">
            <v>A-162</v>
          </cell>
          <cell r="D2671" t="str">
            <v>A-162-02</v>
          </cell>
          <cell r="E2671" t="str">
            <v>Harmony</v>
          </cell>
          <cell r="F2671" t="str">
            <v>-41</v>
          </cell>
          <cell r="G2671" t="str">
            <v>H-65/2</v>
          </cell>
          <cell r="H2671" t="str">
            <v>02</v>
          </cell>
          <cell r="J2671" t="str">
            <v>M3M</v>
          </cell>
        </row>
        <row r="2672">
          <cell r="C2672" t="str">
            <v>A-162</v>
          </cell>
          <cell r="D2672" t="str">
            <v>A-162-03</v>
          </cell>
          <cell r="E2672" t="str">
            <v>Harmony</v>
          </cell>
          <cell r="F2672" t="str">
            <v>-41</v>
          </cell>
          <cell r="G2672" t="str">
            <v>H-65/3</v>
          </cell>
          <cell r="H2672" t="str">
            <v>03</v>
          </cell>
          <cell r="J2672" t="str">
            <v>M3M</v>
          </cell>
        </row>
        <row r="2673">
          <cell r="C2673" t="str">
            <v>A-162</v>
          </cell>
          <cell r="D2673" t="str">
            <v>A-162-04</v>
          </cell>
          <cell r="E2673" t="str">
            <v>Harmony</v>
          </cell>
          <cell r="F2673" t="str">
            <v>-41</v>
          </cell>
          <cell r="G2673" t="str">
            <v>H-65/4</v>
          </cell>
          <cell r="H2673" t="str">
            <v>04</v>
          </cell>
          <cell r="J2673" t="str">
            <v>M3M</v>
          </cell>
        </row>
        <row r="2674">
          <cell r="B2674" t="str">
            <v>A</v>
          </cell>
          <cell r="C2674" t="str">
            <v>A-163</v>
          </cell>
          <cell r="D2674" t="str">
            <v>A-163-01</v>
          </cell>
          <cell r="E2674" t="str">
            <v>Harmony</v>
          </cell>
          <cell r="F2674" t="str">
            <v>-41</v>
          </cell>
          <cell r="G2674" t="str">
            <v>H-64/1</v>
          </cell>
          <cell r="H2674" t="str">
            <v>01</v>
          </cell>
          <cell r="I2674" t="str">
            <v>Retained</v>
          </cell>
          <cell r="J2674" t="str">
            <v>M3M</v>
          </cell>
          <cell r="K2674" t="str">
            <v>Released</v>
          </cell>
          <cell r="L2674" t="str">
            <v>Released</v>
          </cell>
          <cell r="M2674">
            <v>15.3</v>
          </cell>
          <cell r="N2674">
            <v>8.5</v>
          </cell>
          <cell r="O2674">
            <v>130.05000000000001</v>
          </cell>
        </row>
        <row r="2675">
          <cell r="C2675" t="str">
            <v>A-163</v>
          </cell>
          <cell r="D2675" t="str">
            <v>A-163-02</v>
          </cell>
          <cell r="E2675" t="str">
            <v>Harmony</v>
          </cell>
          <cell r="F2675" t="str">
            <v>-41</v>
          </cell>
          <cell r="G2675" t="str">
            <v>H-64/2</v>
          </cell>
          <cell r="H2675" t="str">
            <v>02</v>
          </cell>
          <cell r="J2675" t="str">
            <v>M3M</v>
          </cell>
        </row>
        <row r="2676">
          <cell r="C2676" t="str">
            <v>A-163</v>
          </cell>
          <cell r="D2676" t="str">
            <v>A-163-03</v>
          </cell>
          <cell r="E2676" t="str">
            <v>Harmony</v>
          </cell>
          <cell r="F2676" t="str">
            <v>-41</v>
          </cell>
          <cell r="G2676" t="str">
            <v>H-64/3</v>
          </cell>
          <cell r="H2676" t="str">
            <v>03</v>
          </cell>
          <cell r="J2676" t="str">
            <v>M3M</v>
          </cell>
        </row>
        <row r="2677">
          <cell r="C2677" t="str">
            <v>A-163</v>
          </cell>
          <cell r="D2677" t="str">
            <v>A-163-04</v>
          </cell>
          <cell r="E2677" t="str">
            <v>Harmony</v>
          </cell>
          <cell r="F2677" t="str">
            <v>-41</v>
          </cell>
          <cell r="G2677" t="str">
            <v>H-64/4</v>
          </cell>
          <cell r="H2677" t="str">
            <v>04</v>
          </cell>
          <cell r="J2677" t="str">
            <v>M3M</v>
          </cell>
        </row>
        <row r="2678">
          <cell r="B2678" t="str">
            <v>A</v>
          </cell>
          <cell r="C2678" t="str">
            <v>A-164</v>
          </cell>
          <cell r="D2678" t="str">
            <v>A-164-01</v>
          </cell>
          <cell r="E2678" t="str">
            <v>Harmony</v>
          </cell>
          <cell r="F2678" t="str">
            <v>-41</v>
          </cell>
          <cell r="G2678" t="str">
            <v>H-63/1</v>
          </cell>
          <cell r="H2678" t="str">
            <v>01</v>
          </cell>
          <cell r="I2678" t="str">
            <v>Retained</v>
          </cell>
          <cell r="J2678" t="str">
            <v>M3M</v>
          </cell>
          <cell r="K2678" t="str">
            <v>Released</v>
          </cell>
          <cell r="L2678" t="str">
            <v>Released</v>
          </cell>
          <cell r="M2678">
            <v>15.3</v>
          </cell>
          <cell r="N2678">
            <v>8.5</v>
          </cell>
          <cell r="O2678">
            <v>130.05000000000001</v>
          </cell>
        </row>
        <row r="2679">
          <cell r="C2679" t="str">
            <v>A-164</v>
          </cell>
          <cell r="D2679" t="str">
            <v>A-164-02</v>
          </cell>
          <cell r="E2679" t="str">
            <v>Harmony</v>
          </cell>
          <cell r="F2679" t="str">
            <v>-41</v>
          </cell>
          <cell r="G2679" t="str">
            <v>H-63/2</v>
          </cell>
          <cell r="H2679" t="str">
            <v>02</v>
          </cell>
          <cell r="J2679" t="str">
            <v>M3M</v>
          </cell>
        </row>
        <row r="2680">
          <cell r="C2680" t="str">
            <v>A-164</v>
          </cell>
          <cell r="D2680" t="str">
            <v>A-164-03</v>
          </cell>
          <cell r="E2680" t="str">
            <v>Harmony</v>
          </cell>
          <cell r="F2680" t="str">
            <v>-41</v>
          </cell>
          <cell r="G2680" t="str">
            <v>H-63/3</v>
          </cell>
          <cell r="H2680" t="str">
            <v>03</v>
          </cell>
          <cell r="J2680" t="str">
            <v>M3M</v>
          </cell>
        </row>
        <row r="2681">
          <cell r="C2681" t="str">
            <v>A-164</v>
          </cell>
          <cell r="D2681" t="str">
            <v>A-164-04</v>
          </cell>
          <cell r="E2681" t="str">
            <v>Harmony</v>
          </cell>
          <cell r="F2681" t="str">
            <v>-41</v>
          </cell>
          <cell r="G2681" t="str">
            <v>H-63/4</v>
          </cell>
          <cell r="H2681" t="str">
            <v>04</v>
          </cell>
          <cell r="J2681" t="str">
            <v>M3M</v>
          </cell>
        </row>
        <row r="2682">
          <cell r="B2682" t="str">
            <v>A3</v>
          </cell>
          <cell r="C2682" t="str">
            <v>A3-1</v>
          </cell>
          <cell r="D2682" t="str">
            <v>A3-1-01</v>
          </cell>
          <cell r="E2682" t="str">
            <v>Harmony</v>
          </cell>
          <cell r="F2682" t="str">
            <v>-41</v>
          </cell>
          <cell r="G2682" t="str">
            <v>H-90/1</v>
          </cell>
          <cell r="H2682" t="str">
            <v>01</v>
          </cell>
          <cell r="I2682" t="str">
            <v>Retained</v>
          </cell>
          <cell r="J2682" t="str">
            <v>M3M</v>
          </cell>
          <cell r="K2682" t="str">
            <v>Frozen</v>
          </cell>
          <cell r="L2682" t="str">
            <v>Released</v>
          </cell>
          <cell r="M2682">
            <v>13.98</v>
          </cell>
          <cell r="N2682">
            <v>8.5</v>
          </cell>
          <cell r="O2682">
            <v>118.83</v>
          </cell>
        </row>
        <row r="2683">
          <cell r="C2683" t="str">
            <v>A3-1</v>
          </cell>
          <cell r="D2683" t="str">
            <v>A3-1-02</v>
          </cell>
          <cell r="E2683" t="str">
            <v>Harmony</v>
          </cell>
          <cell r="F2683" t="str">
            <v>-41</v>
          </cell>
          <cell r="G2683" t="str">
            <v>H-90/2</v>
          </cell>
          <cell r="H2683" t="str">
            <v>02</v>
          </cell>
          <cell r="J2683" t="str">
            <v>M3M</v>
          </cell>
        </row>
        <row r="2684">
          <cell r="C2684" t="str">
            <v>A3-1</v>
          </cell>
          <cell r="D2684" t="str">
            <v>A3-1-03</v>
          </cell>
          <cell r="E2684" t="str">
            <v>Harmony</v>
          </cell>
          <cell r="F2684" t="str">
            <v>-41</v>
          </cell>
          <cell r="G2684" t="str">
            <v>H-90/3</v>
          </cell>
          <cell r="H2684" t="str">
            <v>03</v>
          </cell>
          <cell r="J2684" t="str">
            <v>M3M</v>
          </cell>
        </row>
        <row r="2685">
          <cell r="C2685" t="str">
            <v>A3-1</v>
          </cell>
          <cell r="D2685" t="str">
            <v>A3-1-04</v>
          </cell>
          <cell r="E2685" t="str">
            <v>Harmony</v>
          </cell>
          <cell r="F2685" t="str">
            <v>-41</v>
          </cell>
          <cell r="G2685" t="str">
            <v>H-90/4</v>
          </cell>
          <cell r="H2685" t="str">
            <v>04</v>
          </cell>
          <cell r="J2685" t="str">
            <v>M3M</v>
          </cell>
        </row>
        <row r="2686">
          <cell r="B2686" t="str">
            <v>A3</v>
          </cell>
          <cell r="C2686" t="str">
            <v>A3-2</v>
          </cell>
          <cell r="D2686" t="str">
            <v>A3-2-01</v>
          </cell>
          <cell r="E2686" t="str">
            <v>Harmony</v>
          </cell>
          <cell r="F2686" t="str">
            <v>-41</v>
          </cell>
          <cell r="G2686" t="str">
            <v>H-91/1</v>
          </cell>
          <cell r="H2686" t="str">
            <v>01</v>
          </cell>
          <cell r="I2686" t="str">
            <v>Retained</v>
          </cell>
          <cell r="J2686" t="str">
            <v>M3M</v>
          </cell>
          <cell r="K2686" t="str">
            <v>Frozen</v>
          </cell>
          <cell r="L2686" t="str">
            <v>Released</v>
          </cell>
          <cell r="M2686">
            <v>13.98</v>
          </cell>
          <cell r="N2686">
            <v>8.5</v>
          </cell>
          <cell r="O2686">
            <v>118.83</v>
          </cell>
        </row>
        <row r="2687">
          <cell r="C2687" t="str">
            <v>A3-2</v>
          </cell>
          <cell r="D2687" t="str">
            <v>A3-2-02</v>
          </cell>
          <cell r="E2687" t="str">
            <v>Harmony</v>
          </cell>
          <cell r="F2687" t="str">
            <v>-41</v>
          </cell>
          <cell r="G2687" t="str">
            <v>H-91/2</v>
          </cell>
          <cell r="H2687" t="str">
            <v>02</v>
          </cell>
          <cell r="J2687" t="str">
            <v>M3M</v>
          </cell>
        </row>
        <row r="2688">
          <cell r="C2688" t="str">
            <v>A3-2</v>
          </cell>
          <cell r="D2688" t="str">
            <v>A3-2-03</v>
          </cell>
          <cell r="E2688" t="str">
            <v>Harmony</v>
          </cell>
          <cell r="F2688" t="str">
            <v>-41</v>
          </cell>
          <cell r="G2688" t="str">
            <v>H-91/3</v>
          </cell>
          <cell r="H2688" t="str">
            <v>03</v>
          </cell>
          <cell r="J2688" t="str">
            <v>M3M</v>
          </cell>
        </row>
        <row r="2689">
          <cell r="C2689" t="str">
            <v>A3-2</v>
          </cell>
          <cell r="D2689" t="str">
            <v>A3-2-04</v>
          </cell>
          <cell r="E2689" t="str">
            <v>Harmony</v>
          </cell>
          <cell r="F2689" t="str">
            <v>-41</v>
          </cell>
          <cell r="G2689" t="str">
            <v>H-91/4</v>
          </cell>
          <cell r="H2689" t="str">
            <v>04</v>
          </cell>
          <cell r="J2689" t="str">
            <v>M3M</v>
          </cell>
        </row>
        <row r="2690">
          <cell r="B2690" t="str">
            <v>A3</v>
          </cell>
          <cell r="C2690" t="str">
            <v>A3-3</v>
          </cell>
          <cell r="D2690" t="str">
            <v>A3-3-01</v>
          </cell>
          <cell r="E2690" t="str">
            <v>Harmony</v>
          </cell>
          <cell r="F2690" t="str">
            <v>-41</v>
          </cell>
          <cell r="G2690" t="str">
            <v>H-92/1</v>
          </cell>
          <cell r="H2690" t="str">
            <v>01</v>
          </cell>
          <cell r="I2690" t="str">
            <v>Retained</v>
          </cell>
          <cell r="J2690" t="str">
            <v>M3M</v>
          </cell>
          <cell r="K2690" t="str">
            <v>Frozen</v>
          </cell>
          <cell r="L2690" t="str">
            <v>Released</v>
          </cell>
          <cell r="M2690">
            <v>13.98</v>
          </cell>
          <cell r="N2690">
            <v>8.5</v>
          </cell>
          <cell r="O2690">
            <v>118.83</v>
          </cell>
        </row>
        <row r="2691">
          <cell r="C2691" t="str">
            <v>A3-3</v>
          </cell>
          <cell r="D2691" t="str">
            <v>A3-3-02</v>
          </cell>
          <cell r="E2691" t="str">
            <v>Harmony</v>
          </cell>
          <cell r="F2691" t="str">
            <v>-41</v>
          </cell>
          <cell r="G2691" t="str">
            <v>H-92/2</v>
          </cell>
          <cell r="H2691" t="str">
            <v>02</v>
          </cell>
          <cell r="J2691" t="str">
            <v>M3M</v>
          </cell>
        </row>
        <row r="2692">
          <cell r="C2692" t="str">
            <v>A3-3</v>
          </cell>
          <cell r="D2692" t="str">
            <v>A3-3-03</v>
          </cell>
          <cell r="E2692" t="str">
            <v>Harmony</v>
          </cell>
          <cell r="F2692" t="str">
            <v>-41</v>
          </cell>
          <cell r="G2692" t="str">
            <v>H-92/3</v>
          </cell>
          <cell r="H2692" t="str">
            <v>03</v>
          </cell>
          <cell r="J2692" t="str">
            <v>M3M</v>
          </cell>
        </row>
        <row r="2693">
          <cell r="C2693" t="str">
            <v>A3-3</v>
          </cell>
          <cell r="D2693" t="str">
            <v>A3-3-04</v>
          </cell>
          <cell r="E2693" t="str">
            <v>Harmony</v>
          </cell>
          <cell r="F2693" t="str">
            <v>-41</v>
          </cell>
          <cell r="G2693" t="str">
            <v>H-92/4</v>
          </cell>
          <cell r="H2693" t="str">
            <v>04</v>
          </cell>
          <cell r="J2693" t="str">
            <v>M3M</v>
          </cell>
        </row>
        <row r="2694">
          <cell r="B2694" t="str">
            <v>A3</v>
          </cell>
          <cell r="C2694" t="str">
            <v>A3-4</v>
          </cell>
          <cell r="D2694" t="str">
            <v>A3-4-01</v>
          </cell>
          <cell r="E2694" t="str">
            <v>Harmony</v>
          </cell>
          <cell r="F2694" t="str">
            <v>-41</v>
          </cell>
          <cell r="G2694" t="str">
            <v>H-93/1</v>
          </cell>
          <cell r="H2694" t="str">
            <v>01</v>
          </cell>
          <cell r="I2694" t="str">
            <v>Retained</v>
          </cell>
          <cell r="J2694" t="str">
            <v>M3M</v>
          </cell>
          <cell r="K2694" t="str">
            <v>Frozen</v>
          </cell>
          <cell r="L2694" t="str">
            <v>Released</v>
          </cell>
          <cell r="M2694">
            <v>13.98</v>
          </cell>
          <cell r="N2694">
            <v>8.5</v>
          </cell>
          <cell r="O2694">
            <v>118.83</v>
          </cell>
        </row>
        <row r="2695">
          <cell r="C2695" t="str">
            <v>A3-4</v>
          </cell>
          <cell r="D2695" t="str">
            <v>A3-4-02</v>
          </cell>
          <cell r="E2695" t="str">
            <v>Harmony</v>
          </cell>
          <cell r="F2695" t="str">
            <v>-41</v>
          </cell>
          <cell r="G2695" t="str">
            <v>H-93/2</v>
          </cell>
          <cell r="H2695" t="str">
            <v>02</v>
          </cell>
          <cell r="J2695" t="str">
            <v>M3M</v>
          </cell>
        </row>
        <row r="2696">
          <cell r="C2696" t="str">
            <v>A3-4</v>
          </cell>
          <cell r="D2696" t="str">
            <v>A3-4-03</v>
          </cell>
          <cell r="E2696" t="str">
            <v>Harmony</v>
          </cell>
          <cell r="F2696" t="str">
            <v>-41</v>
          </cell>
          <cell r="G2696" t="str">
            <v>H-93/3</v>
          </cell>
          <cell r="H2696" t="str">
            <v>03</v>
          </cell>
          <cell r="J2696" t="str">
            <v>M3M</v>
          </cell>
        </row>
        <row r="2697">
          <cell r="C2697" t="str">
            <v>A3-4</v>
          </cell>
          <cell r="D2697" t="str">
            <v>A3-4-04</v>
          </cell>
          <cell r="E2697" t="str">
            <v>Harmony</v>
          </cell>
          <cell r="F2697" t="str">
            <v>-41</v>
          </cell>
          <cell r="G2697" t="str">
            <v>H-93/4</v>
          </cell>
          <cell r="H2697" t="str">
            <v>04</v>
          </cell>
          <cell r="J2697" t="str">
            <v>M3M</v>
          </cell>
        </row>
        <row r="2698">
          <cell r="B2698" t="str">
            <v>A3</v>
          </cell>
          <cell r="C2698" t="str">
            <v>A3-5</v>
          </cell>
          <cell r="D2698" t="str">
            <v>A3-5-01</v>
          </cell>
          <cell r="E2698" t="str">
            <v>Harmony</v>
          </cell>
          <cell r="F2698" t="str">
            <v>-41</v>
          </cell>
          <cell r="G2698" t="str">
            <v>H-94/1</v>
          </cell>
          <cell r="H2698" t="str">
            <v>01</v>
          </cell>
          <cell r="I2698" t="str">
            <v>Retained</v>
          </cell>
          <cell r="J2698" t="str">
            <v>M3M</v>
          </cell>
          <cell r="K2698" t="str">
            <v>Frozen</v>
          </cell>
          <cell r="L2698" t="str">
            <v>Released</v>
          </cell>
          <cell r="M2698">
            <v>13.98</v>
          </cell>
          <cell r="N2698">
            <v>8.5</v>
          </cell>
          <cell r="O2698">
            <v>118.83</v>
          </cell>
        </row>
        <row r="2699">
          <cell r="C2699" t="str">
            <v>A3-5</v>
          </cell>
          <cell r="D2699" t="str">
            <v>A3-5-02</v>
          </cell>
          <cell r="E2699" t="str">
            <v>Harmony</v>
          </cell>
          <cell r="F2699" t="str">
            <v>-41</v>
          </cell>
          <cell r="G2699" t="str">
            <v>H-94/2</v>
          </cell>
          <cell r="H2699" t="str">
            <v>02</v>
          </cell>
          <cell r="J2699" t="str">
            <v>M3M</v>
          </cell>
        </row>
        <row r="2700">
          <cell r="C2700" t="str">
            <v>A3-5</v>
          </cell>
          <cell r="D2700" t="str">
            <v>A3-5-03</v>
          </cell>
          <cell r="E2700" t="str">
            <v>Harmony</v>
          </cell>
          <cell r="F2700" t="str">
            <v>-41</v>
          </cell>
          <cell r="G2700" t="str">
            <v>H-94/3</v>
          </cell>
          <cell r="H2700" t="str">
            <v>03</v>
          </cell>
          <cell r="J2700" t="str">
            <v>M3M</v>
          </cell>
        </row>
        <row r="2701">
          <cell r="C2701" t="str">
            <v>A3-5</v>
          </cell>
          <cell r="D2701" t="str">
            <v>A3-5-04</v>
          </cell>
          <cell r="E2701" t="str">
            <v>Harmony</v>
          </cell>
          <cell r="F2701" t="str">
            <v>-41</v>
          </cell>
          <cell r="G2701" t="str">
            <v>H-94/4</v>
          </cell>
          <cell r="H2701" t="str">
            <v>04</v>
          </cell>
          <cell r="J2701" t="str">
            <v>M3M</v>
          </cell>
        </row>
        <row r="2702">
          <cell r="B2702" t="str">
            <v>A3</v>
          </cell>
          <cell r="C2702" t="str">
            <v>A3-6</v>
          </cell>
          <cell r="D2702" t="str">
            <v>A3-6-01</v>
          </cell>
          <cell r="E2702" t="str">
            <v>Harmony</v>
          </cell>
          <cell r="F2702" t="str">
            <v>-41</v>
          </cell>
          <cell r="G2702" t="str">
            <v>H-95/1</v>
          </cell>
          <cell r="H2702" t="str">
            <v>01</v>
          </cell>
          <cell r="I2702" t="str">
            <v>Retained</v>
          </cell>
          <cell r="J2702" t="str">
            <v>M3M</v>
          </cell>
          <cell r="K2702" t="str">
            <v>Frozen</v>
          </cell>
          <cell r="L2702" t="str">
            <v>Released</v>
          </cell>
          <cell r="M2702">
            <v>13.98</v>
          </cell>
          <cell r="N2702">
            <v>8.5</v>
          </cell>
          <cell r="O2702">
            <v>118.83</v>
          </cell>
        </row>
        <row r="2703">
          <cell r="C2703" t="str">
            <v>A3-6</v>
          </cell>
          <cell r="D2703" t="str">
            <v>A3-6-02</v>
          </cell>
          <cell r="E2703" t="str">
            <v>Harmony</v>
          </cell>
          <cell r="F2703" t="str">
            <v>-41</v>
          </cell>
          <cell r="G2703" t="str">
            <v>H-95/2</v>
          </cell>
          <cell r="H2703" t="str">
            <v>02</v>
          </cell>
          <cell r="J2703" t="str">
            <v>M3M</v>
          </cell>
        </row>
        <row r="2704">
          <cell r="C2704" t="str">
            <v>A3-6</v>
          </cell>
          <cell r="D2704" t="str">
            <v>A3-6-03</v>
          </cell>
          <cell r="E2704" t="str">
            <v>Harmony</v>
          </cell>
          <cell r="F2704" t="str">
            <v>-41</v>
          </cell>
          <cell r="G2704" t="str">
            <v>H-95/3</v>
          </cell>
          <cell r="H2704" t="str">
            <v>03</v>
          </cell>
          <cell r="J2704" t="str">
            <v>M3M</v>
          </cell>
        </row>
        <row r="2705">
          <cell r="C2705" t="str">
            <v>A3-6</v>
          </cell>
          <cell r="D2705" t="str">
            <v>A3-6-04</v>
          </cell>
          <cell r="E2705" t="str">
            <v>Harmony</v>
          </cell>
          <cell r="F2705" t="str">
            <v>-41</v>
          </cell>
          <cell r="G2705" t="str">
            <v>H-95/4</v>
          </cell>
          <cell r="H2705" t="str">
            <v>04</v>
          </cell>
          <cell r="J2705" t="str">
            <v>M3M</v>
          </cell>
        </row>
        <row r="2706">
          <cell r="B2706" t="str">
            <v>A3</v>
          </cell>
          <cell r="C2706" t="str">
            <v>A3-7</v>
          </cell>
          <cell r="D2706" t="str">
            <v>A3-7-01</v>
          </cell>
          <cell r="E2706" t="str">
            <v>Harmony</v>
          </cell>
          <cell r="F2706" t="str">
            <v>-41</v>
          </cell>
          <cell r="G2706" t="str">
            <v>H-96/1</v>
          </cell>
          <cell r="H2706" t="str">
            <v>01</v>
          </cell>
          <cell r="I2706" t="str">
            <v>Retained</v>
          </cell>
          <cell r="J2706" t="str">
            <v>M3M</v>
          </cell>
          <cell r="K2706" t="str">
            <v>Frozen</v>
          </cell>
          <cell r="L2706" t="str">
            <v>Released</v>
          </cell>
          <cell r="M2706">
            <v>13.98</v>
          </cell>
          <cell r="N2706">
            <v>8.5</v>
          </cell>
          <cell r="O2706">
            <v>118.83</v>
          </cell>
        </row>
        <row r="2707">
          <cell r="C2707" t="str">
            <v>A3-7</v>
          </cell>
          <cell r="D2707" t="str">
            <v>A3-7-02</v>
          </cell>
          <cell r="E2707" t="str">
            <v>Harmony</v>
          </cell>
          <cell r="F2707" t="str">
            <v>-41</v>
          </cell>
          <cell r="G2707" t="str">
            <v>H-96/2</v>
          </cell>
          <cell r="H2707" t="str">
            <v>02</v>
          </cell>
          <cell r="J2707" t="str">
            <v>M3M</v>
          </cell>
        </row>
        <row r="2708">
          <cell r="C2708" t="str">
            <v>A3-7</v>
          </cell>
          <cell r="D2708" t="str">
            <v>A3-7-03</v>
          </cell>
          <cell r="E2708" t="str">
            <v>Harmony</v>
          </cell>
          <cell r="F2708" t="str">
            <v>-41</v>
          </cell>
          <cell r="G2708" t="str">
            <v>H-96/3</v>
          </cell>
          <cell r="H2708" t="str">
            <v>03</v>
          </cell>
          <cell r="J2708" t="str">
            <v>M3M</v>
          </cell>
        </row>
        <row r="2709">
          <cell r="C2709" t="str">
            <v>A3-7</v>
          </cell>
          <cell r="D2709" t="str">
            <v>A3-7-04</v>
          </cell>
          <cell r="E2709" t="str">
            <v>Harmony</v>
          </cell>
          <cell r="F2709" t="str">
            <v>-41</v>
          </cell>
          <cell r="G2709" t="str">
            <v>H-96/4</v>
          </cell>
          <cell r="H2709" t="str">
            <v>04</v>
          </cell>
          <cell r="J2709" t="str">
            <v>M3M</v>
          </cell>
        </row>
        <row r="2710">
          <cell r="B2710" t="str">
            <v>A3</v>
          </cell>
          <cell r="C2710" t="str">
            <v>A3-8</v>
          </cell>
          <cell r="D2710" t="str">
            <v>A3-8-01</v>
          </cell>
          <cell r="E2710" t="str">
            <v>Harmony</v>
          </cell>
          <cell r="F2710" t="str">
            <v>-41</v>
          </cell>
          <cell r="G2710" t="str">
            <v>H-97/1</v>
          </cell>
          <cell r="H2710" t="str">
            <v>01</v>
          </cell>
          <cell r="I2710" t="str">
            <v>Retained</v>
          </cell>
          <cell r="J2710" t="str">
            <v>M3M</v>
          </cell>
          <cell r="K2710" t="str">
            <v>Frozen</v>
          </cell>
          <cell r="L2710" t="str">
            <v>Released</v>
          </cell>
          <cell r="M2710">
            <v>13.98</v>
          </cell>
          <cell r="N2710">
            <v>8.5</v>
          </cell>
          <cell r="O2710">
            <v>118.83</v>
          </cell>
        </row>
        <row r="2711">
          <cell r="C2711" t="str">
            <v>A3-8</v>
          </cell>
          <cell r="D2711" t="str">
            <v>A3-8-02</v>
          </cell>
          <cell r="E2711" t="str">
            <v>Harmony</v>
          </cell>
          <cell r="F2711" t="str">
            <v>-41</v>
          </cell>
          <cell r="G2711" t="str">
            <v>H-97/2</v>
          </cell>
          <cell r="H2711" t="str">
            <v>02</v>
          </cell>
          <cell r="J2711" t="str">
            <v>M3M</v>
          </cell>
        </row>
        <row r="2712">
          <cell r="C2712" t="str">
            <v>A3-8</v>
          </cell>
          <cell r="D2712" t="str">
            <v>A3-8-03</v>
          </cell>
          <cell r="E2712" t="str">
            <v>Harmony</v>
          </cell>
          <cell r="F2712" t="str">
            <v>-41</v>
          </cell>
          <cell r="G2712" t="str">
            <v>H-97/3</v>
          </cell>
          <cell r="H2712" t="str">
            <v>03</v>
          </cell>
          <cell r="J2712" t="str">
            <v>M3M</v>
          </cell>
        </row>
        <row r="2713">
          <cell r="C2713" t="str">
            <v>A3-8</v>
          </cell>
          <cell r="D2713" t="str">
            <v>A3-8-04</v>
          </cell>
          <cell r="E2713" t="str">
            <v>Harmony</v>
          </cell>
          <cell r="F2713" t="str">
            <v>-41</v>
          </cell>
          <cell r="G2713" t="str">
            <v>H-97/4</v>
          </cell>
          <cell r="H2713" t="str">
            <v>04</v>
          </cell>
          <cell r="J2713" t="str">
            <v>M3M</v>
          </cell>
        </row>
        <row r="2714">
          <cell r="B2714" t="str">
            <v>A3</v>
          </cell>
          <cell r="C2714" t="str">
            <v>A3-9</v>
          </cell>
          <cell r="D2714" t="str">
            <v>A3-9-01</v>
          </cell>
          <cell r="E2714" t="str">
            <v>Harmony</v>
          </cell>
          <cell r="F2714" t="str">
            <v>-41</v>
          </cell>
          <cell r="G2714" t="str">
            <v>H-98/1</v>
          </cell>
          <cell r="H2714" t="str">
            <v>01</v>
          </cell>
          <cell r="I2714" t="str">
            <v>Retained</v>
          </cell>
          <cell r="J2714" t="str">
            <v>M3M</v>
          </cell>
          <cell r="K2714" t="str">
            <v>Frozen</v>
          </cell>
          <cell r="L2714" t="str">
            <v>Released</v>
          </cell>
          <cell r="M2714">
            <v>13.98</v>
          </cell>
          <cell r="N2714">
            <v>8.5</v>
          </cell>
          <cell r="O2714">
            <v>118.83</v>
          </cell>
        </row>
        <row r="2715">
          <cell r="C2715" t="str">
            <v>A3-9</v>
          </cell>
          <cell r="D2715" t="str">
            <v>A3-9-02</v>
          </cell>
          <cell r="E2715" t="str">
            <v>Harmony</v>
          </cell>
          <cell r="F2715" t="str">
            <v>-41</v>
          </cell>
          <cell r="G2715" t="str">
            <v>H-98/2</v>
          </cell>
          <cell r="H2715" t="str">
            <v>02</v>
          </cell>
          <cell r="J2715" t="str">
            <v>M3M</v>
          </cell>
        </row>
        <row r="2716">
          <cell r="C2716" t="str">
            <v>A3-9</v>
          </cell>
          <cell r="D2716" t="str">
            <v>A3-9-03</v>
          </cell>
          <cell r="E2716" t="str">
            <v>Harmony</v>
          </cell>
          <cell r="F2716" t="str">
            <v>-41</v>
          </cell>
          <cell r="G2716" t="str">
            <v>H-98/3</v>
          </cell>
          <cell r="H2716" t="str">
            <v>03</v>
          </cell>
          <cell r="J2716" t="str">
            <v>M3M</v>
          </cell>
        </row>
        <row r="2717">
          <cell r="C2717" t="str">
            <v>A3-9</v>
          </cell>
          <cell r="D2717" t="str">
            <v>A3-9-04</v>
          </cell>
          <cell r="E2717" t="str">
            <v>Harmony</v>
          </cell>
          <cell r="F2717" t="str">
            <v>-41</v>
          </cell>
          <cell r="G2717" t="str">
            <v>H-98/4</v>
          </cell>
          <cell r="H2717" t="str">
            <v>04</v>
          </cell>
          <cell r="J2717" t="str">
            <v>M3M</v>
          </cell>
        </row>
        <row r="2718">
          <cell r="B2718" t="str">
            <v>A3</v>
          </cell>
          <cell r="C2718" t="str">
            <v>A3-10</v>
          </cell>
          <cell r="D2718" t="str">
            <v>A3-10-01</v>
          </cell>
          <cell r="E2718" t="str">
            <v>Harmony</v>
          </cell>
          <cell r="F2718" t="str">
            <v>-41</v>
          </cell>
          <cell r="G2718" t="str">
            <v>H-99/1</v>
          </cell>
          <cell r="H2718" t="str">
            <v>01</v>
          </cell>
          <cell r="I2718" t="str">
            <v>Retained</v>
          </cell>
          <cell r="J2718" t="str">
            <v>M3M</v>
          </cell>
          <cell r="K2718" t="str">
            <v>Frozen</v>
          </cell>
          <cell r="L2718" t="str">
            <v>Released</v>
          </cell>
          <cell r="M2718">
            <v>13.98</v>
          </cell>
          <cell r="N2718">
            <v>8.5</v>
          </cell>
          <cell r="O2718">
            <v>118.83</v>
          </cell>
        </row>
        <row r="2719">
          <cell r="C2719" t="str">
            <v>A3-10</v>
          </cell>
          <cell r="D2719" t="str">
            <v>A3-10-02</v>
          </cell>
          <cell r="E2719" t="str">
            <v>Harmony</v>
          </cell>
          <cell r="F2719" t="str">
            <v>-41</v>
          </cell>
          <cell r="G2719" t="str">
            <v>H-99/2</v>
          </cell>
          <cell r="H2719" t="str">
            <v>02</v>
          </cell>
          <cell r="J2719" t="str">
            <v>M3M</v>
          </cell>
        </row>
        <row r="2720">
          <cell r="C2720" t="str">
            <v>A3-10</v>
          </cell>
          <cell r="D2720" t="str">
            <v>A3-10-03</v>
          </cell>
          <cell r="E2720" t="str">
            <v>Harmony</v>
          </cell>
          <cell r="F2720" t="str">
            <v>-41</v>
          </cell>
          <cell r="G2720" t="str">
            <v>H-99/3</v>
          </cell>
          <cell r="H2720" t="str">
            <v>03</v>
          </cell>
          <cell r="J2720" t="str">
            <v>M3M</v>
          </cell>
        </row>
        <row r="2721">
          <cell r="C2721" t="str">
            <v>A3-10</v>
          </cell>
          <cell r="D2721" t="str">
            <v>A3-10-04</v>
          </cell>
          <cell r="E2721" t="str">
            <v>Harmony</v>
          </cell>
          <cell r="F2721" t="str">
            <v>-41</v>
          </cell>
          <cell r="G2721" t="str">
            <v>H-99/4</v>
          </cell>
          <cell r="H2721" t="str">
            <v>04</v>
          </cell>
          <cell r="J2721" t="str">
            <v>M3M</v>
          </cell>
        </row>
        <row r="2722">
          <cell r="B2722" t="str">
            <v>A3</v>
          </cell>
          <cell r="C2722" t="str">
            <v>A3-11</v>
          </cell>
          <cell r="D2722" t="str">
            <v>A3-11-01</v>
          </cell>
          <cell r="E2722" t="str">
            <v>Harmony</v>
          </cell>
          <cell r="F2722" t="str">
            <v>-41</v>
          </cell>
          <cell r="G2722" t="str">
            <v>H-100/1</v>
          </cell>
          <cell r="H2722" t="str">
            <v>01</v>
          </cell>
          <cell r="I2722" t="str">
            <v>Retained</v>
          </cell>
          <cell r="J2722" t="str">
            <v>M3M</v>
          </cell>
          <cell r="K2722" t="str">
            <v>Frozen</v>
          </cell>
          <cell r="L2722" t="str">
            <v>Released</v>
          </cell>
          <cell r="M2722">
            <v>13.98</v>
          </cell>
          <cell r="N2722">
            <v>8.5</v>
          </cell>
          <cell r="O2722">
            <v>118.83</v>
          </cell>
        </row>
        <row r="2723">
          <cell r="C2723" t="str">
            <v>A3-11</v>
          </cell>
          <cell r="D2723" t="str">
            <v>A3-11-02</v>
          </cell>
          <cell r="E2723" t="str">
            <v>Harmony</v>
          </cell>
          <cell r="F2723" t="str">
            <v>-41</v>
          </cell>
          <cell r="G2723" t="str">
            <v>H-100/2</v>
          </cell>
          <cell r="H2723" t="str">
            <v>02</v>
          </cell>
          <cell r="J2723" t="str">
            <v>M3M</v>
          </cell>
        </row>
        <row r="2724">
          <cell r="C2724" t="str">
            <v>A3-11</v>
          </cell>
          <cell r="D2724" t="str">
            <v>A3-11-03</v>
          </cell>
          <cell r="E2724" t="str">
            <v>Harmony</v>
          </cell>
          <cell r="F2724" t="str">
            <v>-41</v>
          </cell>
          <cell r="G2724" t="str">
            <v>H-100/3</v>
          </cell>
          <cell r="H2724" t="str">
            <v>03</v>
          </cell>
          <cell r="J2724" t="str">
            <v>M3M</v>
          </cell>
        </row>
        <row r="2725">
          <cell r="C2725" t="str">
            <v>A3-11</v>
          </cell>
          <cell r="D2725" t="str">
            <v>A3-11-04</v>
          </cell>
          <cell r="E2725" t="str">
            <v>Harmony</v>
          </cell>
          <cell r="F2725" t="str">
            <v>-41</v>
          </cell>
          <cell r="G2725" t="str">
            <v>H-100/4</v>
          </cell>
          <cell r="H2725" t="str">
            <v>04</v>
          </cell>
          <cell r="J2725" t="str">
            <v>M3M</v>
          </cell>
        </row>
        <row r="2726">
          <cell r="B2726" t="str">
            <v>A3</v>
          </cell>
          <cell r="C2726" t="str">
            <v>A3-12</v>
          </cell>
          <cell r="D2726" t="str">
            <v>A3-12-01</v>
          </cell>
          <cell r="E2726" t="str">
            <v>Harmony</v>
          </cell>
          <cell r="F2726" t="str">
            <v>-41</v>
          </cell>
          <cell r="G2726" t="str">
            <v>H-101/1</v>
          </cell>
          <cell r="H2726" t="str">
            <v>01</v>
          </cell>
          <cell r="I2726" t="str">
            <v>Retained</v>
          </cell>
          <cell r="J2726" t="str">
            <v>M3M</v>
          </cell>
          <cell r="K2726" t="str">
            <v>Frozen</v>
          </cell>
          <cell r="L2726" t="str">
            <v>Released</v>
          </cell>
          <cell r="M2726">
            <v>13.98</v>
          </cell>
          <cell r="N2726">
            <v>8.5</v>
          </cell>
          <cell r="O2726">
            <v>118.83</v>
          </cell>
        </row>
        <row r="2727">
          <cell r="C2727" t="str">
            <v>A3-12</v>
          </cell>
          <cell r="D2727" t="str">
            <v>A3-12-02</v>
          </cell>
          <cell r="E2727" t="str">
            <v>Harmony</v>
          </cell>
          <cell r="F2727" t="str">
            <v>-41</v>
          </cell>
          <cell r="G2727" t="str">
            <v>H-101/2</v>
          </cell>
          <cell r="H2727" t="str">
            <v>02</v>
          </cell>
          <cell r="J2727" t="str">
            <v>M3M</v>
          </cell>
        </row>
        <row r="2728">
          <cell r="C2728" t="str">
            <v>A3-12</v>
          </cell>
          <cell r="D2728" t="str">
            <v>A3-12-03</v>
          </cell>
          <cell r="E2728" t="str">
            <v>Harmony</v>
          </cell>
          <cell r="F2728" t="str">
            <v>-41</v>
          </cell>
          <cell r="G2728" t="str">
            <v>H-101/3</v>
          </cell>
          <cell r="H2728" t="str">
            <v>03</v>
          </cell>
          <cell r="J2728" t="str">
            <v>M3M</v>
          </cell>
        </row>
        <row r="2729">
          <cell r="C2729" t="str">
            <v>A3-12</v>
          </cell>
          <cell r="D2729" t="str">
            <v>A3-12-04</v>
          </cell>
          <cell r="E2729" t="str">
            <v>Harmony</v>
          </cell>
          <cell r="F2729" t="str">
            <v>-41</v>
          </cell>
          <cell r="G2729" t="str">
            <v>H-101/4</v>
          </cell>
          <cell r="H2729" t="str">
            <v>04</v>
          </cell>
          <cell r="J2729" t="str">
            <v>M3M</v>
          </cell>
        </row>
        <row r="2730">
          <cell r="B2730" t="str">
            <v>A3</v>
          </cell>
          <cell r="C2730" t="str">
            <v>A3-13</v>
          </cell>
          <cell r="D2730" t="str">
            <v>A3-13-01</v>
          </cell>
          <cell r="E2730" t="str">
            <v>Harmony</v>
          </cell>
          <cell r="F2730" t="str">
            <v>-41</v>
          </cell>
          <cell r="G2730" t="str">
            <v>H-78/1</v>
          </cell>
          <cell r="H2730" t="str">
            <v>01</v>
          </cell>
          <cell r="I2730" t="str">
            <v>Retained</v>
          </cell>
          <cell r="J2730" t="str">
            <v>M3M</v>
          </cell>
          <cell r="K2730" t="str">
            <v>Frozen</v>
          </cell>
          <cell r="L2730" t="str">
            <v>Released</v>
          </cell>
          <cell r="M2730">
            <v>13.98</v>
          </cell>
          <cell r="N2730">
            <v>8.5</v>
          </cell>
          <cell r="O2730">
            <v>118.83</v>
          </cell>
        </row>
        <row r="2731">
          <cell r="C2731" t="str">
            <v>A3-13</v>
          </cell>
          <cell r="D2731" t="str">
            <v>A3-13-02</v>
          </cell>
          <cell r="E2731" t="str">
            <v>Harmony</v>
          </cell>
          <cell r="F2731" t="str">
            <v>-41</v>
          </cell>
          <cell r="G2731" t="str">
            <v>H-78/2</v>
          </cell>
          <cell r="H2731" t="str">
            <v>02</v>
          </cell>
          <cell r="J2731" t="str">
            <v>M3M</v>
          </cell>
        </row>
        <row r="2732">
          <cell r="C2732" t="str">
            <v>A3-13</v>
          </cell>
          <cell r="D2732" t="str">
            <v>A3-13-03</v>
          </cell>
          <cell r="E2732" t="str">
            <v>Harmony</v>
          </cell>
          <cell r="F2732" t="str">
            <v>-41</v>
          </cell>
          <cell r="G2732" t="str">
            <v>H-78/3</v>
          </cell>
          <cell r="H2732" t="str">
            <v>03</v>
          </cell>
          <cell r="J2732" t="str">
            <v>M3M</v>
          </cell>
        </row>
        <row r="2733">
          <cell r="C2733" t="str">
            <v>A3-13</v>
          </cell>
          <cell r="D2733" t="str">
            <v>A3-13-04</v>
          </cell>
          <cell r="E2733" t="str">
            <v>Harmony</v>
          </cell>
          <cell r="F2733" t="str">
            <v>-41</v>
          </cell>
          <cell r="G2733" t="str">
            <v>H-78/4</v>
          </cell>
          <cell r="H2733" t="str">
            <v>04</v>
          </cell>
          <cell r="J2733" t="str">
            <v>M3M</v>
          </cell>
        </row>
        <row r="2734">
          <cell r="B2734" t="str">
            <v>A3</v>
          </cell>
          <cell r="C2734" t="str">
            <v>A3-14</v>
          </cell>
          <cell r="D2734" t="str">
            <v>A3-14-01</v>
          </cell>
          <cell r="E2734" t="str">
            <v>Harmony</v>
          </cell>
          <cell r="F2734" t="str">
            <v>-41</v>
          </cell>
          <cell r="G2734" t="str">
            <v>H-79/1</v>
          </cell>
          <cell r="H2734" t="str">
            <v>01</v>
          </cell>
          <cell r="I2734" t="str">
            <v>Retained</v>
          </cell>
          <cell r="J2734" t="str">
            <v>M3M</v>
          </cell>
          <cell r="K2734" t="str">
            <v>Frozen</v>
          </cell>
          <cell r="L2734" t="str">
            <v>Released</v>
          </cell>
          <cell r="M2734">
            <v>13.98</v>
          </cell>
          <cell r="N2734">
            <v>8.5</v>
          </cell>
          <cell r="O2734">
            <v>118.83</v>
          </cell>
        </row>
        <row r="2735">
          <cell r="C2735" t="str">
            <v>A3-14</v>
          </cell>
          <cell r="D2735" t="str">
            <v>A3-14-02</v>
          </cell>
          <cell r="E2735" t="str">
            <v>Harmony</v>
          </cell>
          <cell r="F2735" t="str">
            <v>-41</v>
          </cell>
          <cell r="G2735" t="str">
            <v>H-79/2</v>
          </cell>
          <cell r="H2735" t="str">
            <v>02</v>
          </cell>
          <cell r="J2735" t="str">
            <v>M3M</v>
          </cell>
        </row>
        <row r="2736">
          <cell r="C2736" t="str">
            <v>A3-14</v>
          </cell>
          <cell r="D2736" t="str">
            <v>A3-14-03</v>
          </cell>
          <cell r="E2736" t="str">
            <v>Harmony</v>
          </cell>
          <cell r="F2736" t="str">
            <v>-41</v>
          </cell>
          <cell r="G2736" t="str">
            <v>H-79/3</v>
          </cell>
          <cell r="H2736" t="str">
            <v>03</v>
          </cell>
          <cell r="J2736" t="str">
            <v>M3M</v>
          </cell>
        </row>
        <row r="2737">
          <cell r="C2737" t="str">
            <v>A3-14</v>
          </cell>
          <cell r="D2737" t="str">
            <v>A3-14-04</v>
          </cell>
          <cell r="E2737" t="str">
            <v>Harmony</v>
          </cell>
          <cell r="F2737" t="str">
            <v>-41</v>
          </cell>
          <cell r="G2737" t="str">
            <v>H-79/4</v>
          </cell>
          <cell r="H2737" t="str">
            <v>04</v>
          </cell>
          <cell r="J2737" t="str">
            <v>M3M</v>
          </cell>
        </row>
        <row r="2738">
          <cell r="B2738" t="str">
            <v>A3</v>
          </cell>
          <cell r="C2738" t="str">
            <v>A3-15</v>
          </cell>
          <cell r="D2738" t="str">
            <v>A3-15-01</v>
          </cell>
          <cell r="E2738" t="str">
            <v>Harmony</v>
          </cell>
          <cell r="F2738" t="str">
            <v>-41</v>
          </cell>
          <cell r="G2738" t="str">
            <v>H-80/1</v>
          </cell>
          <cell r="H2738" t="str">
            <v>01</v>
          </cell>
          <cell r="I2738" t="str">
            <v>Retained</v>
          </cell>
          <cell r="J2738" t="str">
            <v>M3M</v>
          </cell>
          <cell r="K2738" t="str">
            <v>Frozen</v>
          </cell>
          <cell r="L2738" t="str">
            <v>Released</v>
          </cell>
          <cell r="M2738">
            <v>13.98</v>
          </cell>
          <cell r="N2738">
            <v>8.5</v>
          </cell>
          <cell r="O2738">
            <v>118.83</v>
          </cell>
        </row>
        <row r="2739">
          <cell r="C2739" t="str">
            <v>A3-15</v>
          </cell>
          <cell r="D2739" t="str">
            <v>A3-15-02</v>
          </cell>
          <cell r="E2739" t="str">
            <v>Harmony</v>
          </cell>
          <cell r="F2739" t="str">
            <v>-41</v>
          </cell>
          <cell r="G2739" t="str">
            <v>H-80/2</v>
          </cell>
          <cell r="H2739" t="str">
            <v>02</v>
          </cell>
          <cell r="J2739" t="str">
            <v>M3M</v>
          </cell>
        </row>
        <row r="2740">
          <cell r="C2740" t="str">
            <v>A3-15</v>
          </cell>
          <cell r="D2740" t="str">
            <v>A3-15-03</v>
          </cell>
          <cell r="E2740" t="str">
            <v>Harmony</v>
          </cell>
          <cell r="F2740" t="str">
            <v>-41</v>
          </cell>
          <cell r="G2740" t="str">
            <v>H-80/3</v>
          </cell>
          <cell r="H2740" t="str">
            <v>03</v>
          </cell>
          <cell r="J2740" t="str">
            <v>M3M</v>
          </cell>
        </row>
        <row r="2741">
          <cell r="C2741" t="str">
            <v>A3-15</v>
          </cell>
          <cell r="D2741" t="str">
            <v>A3-15-04</v>
          </cell>
          <cell r="E2741" t="str">
            <v>Harmony</v>
          </cell>
          <cell r="F2741" t="str">
            <v>-41</v>
          </cell>
          <cell r="G2741" t="str">
            <v>H-80/4</v>
          </cell>
          <cell r="H2741" t="str">
            <v>04</v>
          </cell>
          <cell r="J2741" t="str">
            <v>M3M</v>
          </cell>
        </row>
        <row r="2742">
          <cell r="B2742" t="str">
            <v>A3</v>
          </cell>
          <cell r="C2742" t="str">
            <v>A3-16</v>
          </cell>
          <cell r="D2742" t="str">
            <v>A3-16-01</v>
          </cell>
          <cell r="E2742" t="str">
            <v>Harmony</v>
          </cell>
          <cell r="F2742" t="str">
            <v>-41</v>
          </cell>
          <cell r="G2742" t="str">
            <v>H-81/1</v>
          </cell>
          <cell r="H2742" t="str">
            <v>01</v>
          </cell>
          <cell r="I2742" t="str">
            <v>Retained</v>
          </cell>
          <cell r="J2742" t="str">
            <v>M3M</v>
          </cell>
          <cell r="K2742" t="str">
            <v>Frozen</v>
          </cell>
          <cell r="L2742" t="str">
            <v>Released</v>
          </cell>
          <cell r="M2742">
            <v>13.98</v>
          </cell>
          <cell r="N2742">
            <v>8.5</v>
          </cell>
          <cell r="O2742">
            <v>118.83</v>
          </cell>
        </row>
        <row r="2743">
          <cell r="C2743" t="str">
            <v>A3-16</v>
          </cell>
          <cell r="D2743" t="str">
            <v>A3-16-02</v>
          </cell>
          <cell r="E2743" t="str">
            <v>Harmony</v>
          </cell>
          <cell r="F2743" t="str">
            <v>-41</v>
          </cell>
          <cell r="G2743" t="str">
            <v>H-81/2</v>
          </cell>
          <cell r="H2743" t="str">
            <v>02</v>
          </cell>
          <cell r="J2743" t="str">
            <v>M3M</v>
          </cell>
        </row>
        <row r="2744">
          <cell r="C2744" t="str">
            <v>A3-16</v>
          </cell>
          <cell r="D2744" t="str">
            <v>A3-16-03</v>
          </cell>
          <cell r="E2744" t="str">
            <v>Harmony</v>
          </cell>
          <cell r="F2744" t="str">
            <v>-41</v>
          </cell>
          <cell r="G2744" t="str">
            <v>H-81/3</v>
          </cell>
          <cell r="H2744" t="str">
            <v>03</v>
          </cell>
          <cell r="J2744" t="str">
            <v>M3M</v>
          </cell>
        </row>
        <row r="2745">
          <cell r="C2745" t="str">
            <v>A3-16</v>
          </cell>
          <cell r="D2745" t="str">
            <v>A3-16-04</v>
          </cell>
          <cell r="E2745" t="str">
            <v>Harmony</v>
          </cell>
          <cell r="F2745" t="str">
            <v>-41</v>
          </cell>
          <cell r="G2745" t="str">
            <v>H-81/4</v>
          </cell>
          <cell r="H2745" t="str">
            <v>04</v>
          </cell>
          <cell r="J2745" t="str">
            <v>M3M</v>
          </cell>
        </row>
        <row r="2746">
          <cell r="B2746" t="str">
            <v>A3</v>
          </cell>
          <cell r="C2746" t="str">
            <v>A3-17</v>
          </cell>
          <cell r="D2746" t="str">
            <v>A3-17-01</v>
          </cell>
          <cell r="E2746" t="str">
            <v>Harmony</v>
          </cell>
          <cell r="F2746" t="str">
            <v>-41</v>
          </cell>
          <cell r="G2746" t="str">
            <v>H-82/1</v>
          </cell>
          <cell r="H2746" t="str">
            <v>01</v>
          </cell>
          <cell r="I2746" t="str">
            <v>Retained</v>
          </cell>
          <cell r="J2746" t="str">
            <v>M3M</v>
          </cell>
          <cell r="K2746" t="str">
            <v>Frozen</v>
          </cell>
          <cell r="L2746" t="str">
            <v>Released</v>
          </cell>
          <cell r="M2746">
            <v>13.98</v>
          </cell>
          <cell r="N2746">
            <v>8.5</v>
          </cell>
          <cell r="O2746">
            <v>118.83</v>
          </cell>
        </row>
        <row r="2747">
          <cell r="C2747" t="str">
            <v>A3-17</v>
          </cell>
          <cell r="D2747" t="str">
            <v>A3-17-02</v>
          </cell>
          <cell r="E2747" t="str">
            <v>Harmony</v>
          </cell>
          <cell r="F2747" t="str">
            <v>-41</v>
          </cell>
          <cell r="G2747" t="str">
            <v>H-82/2</v>
          </cell>
          <cell r="H2747" t="str">
            <v>02</v>
          </cell>
          <cell r="J2747" t="str">
            <v>M3M</v>
          </cell>
        </row>
        <row r="2748">
          <cell r="C2748" t="str">
            <v>A3-17</v>
          </cell>
          <cell r="D2748" t="str">
            <v>A3-17-03</v>
          </cell>
          <cell r="E2748" t="str">
            <v>Harmony</v>
          </cell>
          <cell r="F2748" t="str">
            <v>-41</v>
          </cell>
          <cell r="G2748" t="str">
            <v>H-82/3</v>
          </cell>
          <cell r="H2748" t="str">
            <v>03</v>
          </cell>
          <cell r="J2748" t="str">
            <v>M3M</v>
          </cell>
        </row>
        <row r="2749">
          <cell r="C2749" t="str">
            <v>A3-17</v>
          </cell>
          <cell r="D2749" t="str">
            <v>A3-17-04</v>
          </cell>
          <cell r="E2749" t="str">
            <v>Harmony</v>
          </cell>
          <cell r="F2749" t="str">
            <v>-41</v>
          </cell>
          <cell r="G2749" t="str">
            <v>H-82/4</v>
          </cell>
          <cell r="H2749" t="str">
            <v>04</v>
          </cell>
          <cell r="J2749" t="str">
            <v>M3M</v>
          </cell>
        </row>
        <row r="2750">
          <cell r="B2750" t="str">
            <v>A3</v>
          </cell>
          <cell r="C2750" t="str">
            <v>A3-18</v>
          </cell>
          <cell r="D2750" t="str">
            <v>A3-18-01</v>
          </cell>
          <cell r="E2750" t="str">
            <v>Harmony</v>
          </cell>
          <cell r="F2750" t="str">
            <v>-41</v>
          </cell>
          <cell r="G2750" t="str">
            <v>H-83/1</v>
          </cell>
          <cell r="H2750" t="str">
            <v>01</v>
          </cell>
          <cell r="I2750" t="str">
            <v>Retained</v>
          </cell>
          <cell r="J2750" t="str">
            <v>M3M</v>
          </cell>
          <cell r="K2750" t="str">
            <v>Frozen</v>
          </cell>
          <cell r="L2750" t="str">
            <v>Released</v>
          </cell>
          <cell r="M2750">
            <v>13.98</v>
          </cell>
          <cell r="N2750">
            <v>8.5</v>
          </cell>
          <cell r="O2750">
            <v>118.83</v>
          </cell>
        </row>
        <row r="2751">
          <cell r="C2751" t="str">
            <v>A3-18</v>
          </cell>
          <cell r="D2751" t="str">
            <v>A3-18-02</v>
          </cell>
          <cell r="E2751" t="str">
            <v>Harmony</v>
          </cell>
          <cell r="F2751" t="str">
            <v>-41</v>
          </cell>
          <cell r="G2751" t="str">
            <v>H-83/2</v>
          </cell>
          <cell r="H2751" t="str">
            <v>02</v>
          </cell>
          <cell r="J2751" t="str">
            <v>M3M</v>
          </cell>
        </row>
        <row r="2752">
          <cell r="C2752" t="str">
            <v>A3-18</v>
          </cell>
          <cell r="D2752" t="str">
            <v>A3-18-03</v>
          </cell>
          <cell r="E2752" t="str">
            <v>Harmony</v>
          </cell>
          <cell r="F2752" t="str">
            <v>-41</v>
          </cell>
          <cell r="G2752" t="str">
            <v>H-83/3</v>
          </cell>
          <cell r="H2752" t="str">
            <v>03</v>
          </cell>
          <cell r="J2752" t="str">
            <v>M3M</v>
          </cell>
        </row>
        <row r="2753">
          <cell r="C2753" t="str">
            <v>A3-18</v>
          </cell>
          <cell r="D2753" t="str">
            <v>A3-18-04</v>
          </cell>
          <cell r="E2753" t="str">
            <v>Harmony</v>
          </cell>
          <cell r="F2753" t="str">
            <v>-41</v>
          </cell>
          <cell r="G2753" t="str">
            <v>H-83/4</v>
          </cell>
          <cell r="H2753" t="str">
            <v>04</v>
          </cell>
          <cell r="J2753" t="str">
            <v>M3M</v>
          </cell>
        </row>
        <row r="2754">
          <cell r="B2754" t="str">
            <v>A3</v>
          </cell>
          <cell r="C2754" t="str">
            <v>A3-19</v>
          </cell>
          <cell r="D2754" t="str">
            <v>A3-19-01</v>
          </cell>
          <cell r="E2754" t="str">
            <v>Harmony</v>
          </cell>
          <cell r="F2754" t="str">
            <v>-41</v>
          </cell>
          <cell r="G2754" t="str">
            <v>H-84/1</v>
          </cell>
          <cell r="H2754" t="str">
            <v>01</v>
          </cell>
          <cell r="I2754" t="str">
            <v>Retained</v>
          </cell>
          <cell r="J2754" t="str">
            <v>M3M</v>
          </cell>
          <cell r="K2754" t="str">
            <v>Frozen</v>
          </cell>
          <cell r="L2754" t="str">
            <v>Released</v>
          </cell>
          <cell r="M2754">
            <v>13.98</v>
          </cell>
          <cell r="N2754">
            <v>8.5</v>
          </cell>
          <cell r="O2754">
            <v>118.83</v>
          </cell>
        </row>
        <row r="2755">
          <cell r="C2755" t="str">
            <v>A3-19</v>
          </cell>
          <cell r="D2755" t="str">
            <v>A3-19-02</v>
          </cell>
          <cell r="E2755" t="str">
            <v>Harmony</v>
          </cell>
          <cell r="F2755" t="str">
            <v>-41</v>
          </cell>
          <cell r="G2755" t="str">
            <v>H-84/2</v>
          </cell>
          <cell r="H2755" t="str">
            <v>02</v>
          </cell>
          <cell r="J2755" t="str">
            <v>M3M</v>
          </cell>
        </row>
        <row r="2756">
          <cell r="C2756" t="str">
            <v>A3-19</v>
          </cell>
          <cell r="D2756" t="str">
            <v>A3-19-03</v>
          </cell>
          <cell r="E2756" t="str">
            <v>Harmony</v>
          </cell>
          <cell r="F2756" t="str">
            <v>-41</v>
          </cell>
          <cell r="G2756" t="str">
            <v>H-84/3</v>
          </cell>
          <cell r="H2756" t="str">
            <v>03</v>
          </cell>
          <cell r="J2756" t="str">
            <v>M3M</v>
          </cell>
        </row>
        <row r="2757">
          <cell r="C2757" t="str">
            <v>A3-19</v>
          </cell>
          <cell r="D2757" t="str">
            <v>A3-19-04</v>
          </cell>
          <cell r="E2757" t="str">
            <v>Harmony</v>
          </cell>
          <cell r="F2757" t="str">
            <v>-41</v>
          </cell>
          <cell r="G2757" t="str">
            <v>H-84/4</v>
          </cell>
          <cell r="H2757" t="str">
            <v>04</v>
          </cell>
          <cell r="J2757" t="str">
            <v>M3M</v>
          </cell>
        </row>
        <row r="2758">
          <cell r="B2758" t="str">
            <v>A3</v>
          </cell>
          <cell r="C2758" t="str">
            <v>A3-20</v>
          </cell>
          <cell r="D2758" t="str">
            <v>A3-20-01</v>
          </cell>
          <cell r="E2758" t="str">
            <v>Harmony</v>
          </cell>
          <cell r="F2758" t="str">
            <v>-41</v>
          </cell>
          <cell r="G2758" t="str">
            <v>H-85/1</v>
          </cell>
          <cell r="H2758" t="str">
            <v>01</v>
          </cell>
          <cell r="I2758" t="str">
            <v>Retained</v>
          </cell>
          <cell r="J2758" t="str">
            <v>M3M</v>
          </cell>
          <cell r="K2758" t="str">
            <v>Frozen</v>
          </cell>
          <cell r="L2758" t="str">
            <v>Released</v>
          </cell>
          <cell r="M2758">
            <v>13.98</v>
          </cell>
          <cell r="N2758">
            <v>8.5</v>
          </cell>
          <cell r="O2758">
            <v>118.83</v>
          </cell>
        </row>
        <row r="2759">
          <cell r="C2759" t="str">
            <v>A3-20</v>
          </cell>
          <cell r="D2759" t="str">
            <v>A3-20-02</v>
          </cell>
          <cell r="E2759" t="str">
            <v>Harmony</v>
          </cell>
          <cell r="F2759" t="str">
            <v>-41</v>
          </cell>
          <cell r="G2759" t="str">
            <v>H-85/2</v>
          </cell>
          <cell r="H2759" t="str">
            <v>02</v>
          </cell>
          <cell r="J2759" t="str">
            <v>M3M</v>
          </cell>
        </row>
        <row r="2760">
          <cell r="C2760" t="str">
            <v>A3-20</v>
          </cell>
          <cell r="D2760" t="str">
            <v>A3-20-03</v>
          </cell>
          <cell r="E2760" t="str">
            <v>Harmony</v>
          </cell>
          <cell r="F2760" t="str">
            <v>-41</v>
          </cell>
          <cell r="G2760" t="str">
            <v>H-85/3</v>
          </cell>
          <cell r="H2760" t="str">
            <v>03</v>
          </cell>
          <cell r="J2760" t="str">
            <v>M3M</v>
          </cell>
        </row>
        <row r="2761">
          <cell r="C2761" t="str">
            <v>A3-20</v>
          </cell>
          <cell r="D2761" t="str">
            <v>A3-20-04</v>
          </cell>
          <cell r="E2761" t="str">
            <v>Harmony</v>
          </cell>
          <cell r="F2761" t="str">
            <v>-41</v>
          </cell>
          <cell r="G2761" t="str">
            <v>H-85/4</v>
          </cell>
          <cell r="H2761" t="str">
            <v>04</v>
          </cell>
          <cell r="J2761" t="str">
            <v>M3M</v>
          </cell>
        </row>
        <row r="2762">
          <cell r="B2762" t="str">
            <v>A3</v>
          </cell>
          <cell r="C2762" t="str">
            <v>A3-21</v>
          </cell>
          <cell r="D2762" t="str">
            <v>A3-21-01</v>
          </cell>
          <cell r="E2762" t="str">
            <v>Harmony</v>
          </cell>
          <cell r="F2762" t="str">
            <v>-41</v>
          </cell>
          <cell r="G2762" t="str">
            <v>H-86/1</v>
          </cell>
          <cell r="H2762" t="str">
            <v>01</v>
          </cell>
          <cell r="I2762" t="str">
            <v>Retained</v>
          </cell>
          <cell r="J2762" t="str">
            <v>M3M</v>
          </cell>
          <cell r="K2762" t="str">
            <v>Frozen</v>
          </cell>
          <cell r="L2762" t="str">
            <v>Released</v>
          </cell>
          <cell r="M2762">
            <v>13.98</v>
          </cell>
          <cell r="N2762">
            <v>8.5</v>
          </cell>
          <cell r="O2762">
            <v>118.83</v>
          </cell>
        </row>
        <row r="2763">
          <cell r="C2763" t="str">
            <v>A3-21</v>
          </cell>
          <cell r="D2763" t="str">
            <v>A3-21-02</v>
          </cell>
          <cell r="E2763" t="str">
            <v>Harmony</v>
          </cell>
          <cell r="F2763" t="str">
            <v>-41</v>
          </cell>
          <cell r="G2763" t="str">
            <v>H-86/2</v>
          </cell>
          <cell r="H2763" t="str">
            <v>02</v>
          </cell>
          <cell r="J2763" t="str">
            <v>M3M</v>
          </cell>
        </row>
        <row r="2764">
          <cell r="C2764" t="str">
            <v>A3-21</v>
          </cell>
          <cell r="D2764" t="str">
            <v>A3-21-03</v>
          </cell>
          <cell r="E2764" t="str">
            <v>Harmony</v>
          </cell>
          <cell r="F2764" t="str">
            <v>-41</v>
          </cell>
          <cell r="G2764" t="str">
            <v>H-86/3</v>
          </cell>
          <cell r="H2764" t="str">
            <v>03</v>
          </cell>
          <cell r="J2764" t="str">
            <v>M3M</v>
          </cell>
        </row>
        <row r="2765">
          <cell r="C2765" t="str">
            <v>A3-21</v>
          </cell>
          <cell r="D2765" t="str">
            <v>A3-21-04</v>
          </cell>
          <cell r="E2765" t="str">
            <v>Harmony</v>
          </cell>
          <cell r="F2765" t="str">
            <v>-41</v>
          </cell>
          <cell r="G2765" t="str">
            <v>H-86/4</v>
          </cell>
          <cell r="H2765" t="str">
            <v>04</v>
          </cell>
          <cell r="J2765" t="str">
            <v>M3M</v>
          </cell>
        </row>
        <row r="2766">
          <cell r="B2766" t="str">
            <v>A3</v>
          </cell>
          <cell r="C2766" t="str">
            <v>A3-22</v>
          </cell>
          <cell r="D2766" t="str">
            <v>A3-22-01</v>
          </cell>
          <cell r="E2766" t="str">
            <v>Harmony</v>
          </cell>
          <cell r="F2766" t="str">
            <v>-41</v>
          </cell>
          <cell r="G2766" t="str">
            <v>H-87/1</v>
          </cell>
          <cell r="H2766" t="str">
            <v>01</v>
          </cell>
          <cell r="I2766" t="str">
            <v>Retained</v>
          </cell>
          <cell r="J2766" t="str">
            <v>M3M</v>
          </cell>
          <cell r="K2766" t="str">
            <v>Frozen</v>
          </cell>
          <cell r="L2766" t="str">
            <v>Released</v>
          </cell>
          <cell r="M2766">
            <v>13.98</v>
          </cell>
          <cell r="N2766">
            <v>8.5</v>
          </cell>
          <cell r="O2766">
            <v>118.83</v>
          </cell>
        </row>
        <row r="2767">
          <cell r="C2767" t="str">
            <v>A3-22</v>
          </cell>
          <cell r="D2767" t="str">
            <v>A3-22-02</v>
          </cell>
          <cell r="E2767" t="str">
            <v>Harmony</v>
          </cell>
          <cell r="F2767" t="str">
            <v>-41</v>
          </cell>
          <cell r="G2767" t="str">
            <v>H-87/2</v>
          </cell>
          <cell r="H2767" t="str">
            <v>02</v>
          </cell>
          <cell r="J2767" t="str">
            <v>M3M</v>
          </cell>
        </row>
        <row r="2768">
          <cell r="C2768" t="str">
            <v>A3-22</v>
          </cell>
          <cell r="D2768" t="str">
            <v>A3-22-03</v>
          </cell>
          <cell r="E2768" t="str">
            <v>Harmony</v>
          </cell>
          <cell r="F2768" t="str">
            <v>-41</v>
          </cell>
          <cell r="G2768" t="str">
            <v>H-87/3</v>
          </cell>
          <cell r="H2768" t="str">
            <v>03</v>
          </cell>
          <cell r="J2768" t="str">
            <v>M3M</v>
          </cell>
        </row>
        <row r="2769">
          <cell r="C2769" t="str">
            <v>A3-22</v>
          </cell>
          <cell r="D2769" t="str">
            <v>A3-22-04</v>
          </cell>
          <cell r="E2769" t="str">
            <v>Harmony</v>
          </cell>
          <cell r="F2769" t="str">
            <v>-41</v>
          </cell>
          <cell r="G2769" t="str">
            <v>H-87/4</v>
          </cell>
          <cell r="H2769" t="str">
            <v>04</v>
          </cell>
          <cell r="J2769" t="str">
            <v>M3M</v>
          </cell>
        </row>
        <row r="2770">
          <cell r="B2770" t="str">
            <v>A3</v>
          </cell>
          <cell r="C2770" t="str">
            <v>A3-23</v>
          </cell>
          <cell r="D2770" t="str">
            <v>A3-23-01</v>
          </cell>
          <cell r="E2770" t="str">
            <v>Harmony</v>
          </cell>
          <cell r="F2770" t="str">
            <v>-41</v>
          </cell>
          <cell r="G2770" t="str">
            <v>H-88/1</v>
          </cell>
          <cell r="H2770" t="str">
            <v>01</v>
          </cell>
          <cell r="I2770" t="str">
            <v>Retained</v>
          </cell>
          <cell r="J2770" t="str">
            <v>M3M</v>
          </cell>
          <cell r="K2770" t="str">
            <v>Frozen</v>
          </cell>
          <cell r="L2770" t="str">
            <v>Released</v>
          </cell>
          <cell r="M2770">
            <v>13.98</v>
          </cell>
          <cell r="N2770">
            <v>8.5</v>
          </cell>
          <cell r="O2770">
            <v>118.83</v>
          </cell>
        </row>
        <row r="2771">
          <cell r="C2771" t="str">
            <v>A3-23</v>
          </cell>
          <cell r="D2771" t="str">
            <v>A3-23-02</v>
          </cell>
          <cell r="E2771" t="str">
            <v>Harmony</v>
          </cell>
          <cell r="F2771" t="str">
            <v>-41</v>
          </cell>
          <cell r="G2771" t="str">
            <v>H-88/2</v>
          </cell>
          <cell r="H2771" t="str">
            <v>02</v>
          </cell>
          <cell r="J2771" t="str">
            <v>M3M</v>
          </cell>
        </row>
        <row r="2772">
          <cell r="C2772" t="str">
            <v>A3-23</v>
          </cell>
          <cell r="D2772" t="str">
            <v>A3-23-03</v>
          </cell>
          <cell r="E2772" t="str">
            <v>Harmony</v>
          </cell>
          <cell r="F2772" t="str">
            <v>-41</v>
          </cell>
          <cell r="G2772" t="str">
            <v>H-88/3</v>
          </cell>
          <cell r="H2772" t="str">
            <v>03</v>
          </cell>
          <cell r="J2772" t="str">
            <v>M3M</v>
          </cell>
        </row>
        <row r="2773">
          <cell r="C2773" t="str">
            <v>A3-23</v>
          </cell>
          <cell r="D2773" t="str">
            <v>A3-23-04</v>
          </cell>
          <cell r="E2773" t="str">
            <v>Harmony</v>
          </cell>
          <cell r="F2773" t="str">
            <v>-41</v>
          </cell>
          <cell r="G2773" t="str">
            <v>H-88/4</v>
          </cell>
          <cell r="H2773" t="str">
            <v>04</v>
          </cell>
          <cell r="J2773" t="str">
            <v>M3M</v>
          </cell>
        </row>
        <row r="2774">
          <cell r="B2774" t="str">
            <v>A3</v>
          </cell>
          <cell r="C2774" t="str">
            <v>A3-24</v>
          </cell>
          <cell r="D2774" t="str">
            <v>A3-24-01</v>
          </cell>
          <cell r="E2774" t="str">
            <v>Harmony</v>
          </cell>
          <cell r="F2774" t="str">
            <v>-41</v>
          </cell>
          <cell r="G2774" t="str">
            <v>H-89/1</v>
          </cell>
          <cell r="H2774" t="str">
            <v>01</v>
          </cell>
          <cell r="I2774" t="str">
            <v>Retained</v>
          </cell>
          <cell r="J2774" t="str">
            <v>M3M</v>
          </cell>
          <cell r="K2774" t="str">
            <v>Frozen</v>
          </cell>
          <cell r="L2774" t="str">
            <v>Released</v>
          </cell>
          <cell r="M2774">
            <v>13.98</v>
          </cell>
          <cell r="N2774">
            <v>8.5</v>
          </cell>
          <cell r="O2774">
            <v>118.83</v>
          </cell>
        </row>
        <row r="2775">
          <cell r="C2775" t="str">
            <v>A3-24</v>
          </cell>
          <cell r="D2775" t="str">
            <v>A3-24-02</v>
          </cell>
          <cell r="E2775" t="str">
            <v>Harmony</v>
          </cell>
          <cell r="F2775" t="str">
            <v>-41</v>
          </cell>
          <cell r="G2775" t="str">
            <v>H-89/2</v>
          </cell>
          <cell r="H2775" t="str">
            <v>02</v>
          </cell>
          <cell r="J2775" t="str">
            <v>M3M</v>
          </cell>
        </row>
        <row r="2776">
          <cell r="C2776" t="str">
            <v>A3-24</v>
          </cell>
          <cell r="D2776" t="str">
            <v>A3-24-03</v>
          </cell>
          <cell r="E2776" t="str">
            <v>Harmony</v>
          </cell>
          <cell r="F2776" t="str">
            <v>-41</v>
          </cell>
          <cell r="G2776" t="str">
            <v>H-89/3</v>
          </cell>
          <cell r="H2776" t="str">
            <v>03</v>
          </cell>
          <cell r="J2776" t="str">
            <v>M3M</v>
          </cell>
        </row>
        <row r="2777">
          <cell r="C2777" t="str">
            <v>A3-24</v>
          </cell>
          <cell r="D2777" t="str">
            <v>A3-24-04</v>
          </cell>
          <cell r="E2777" t="str">
            <v>Harmony</v>
          </cell>
          <cell r="F2777" t="str">
            <v>-41</v>
          </cell>
          <cell r="G2777" t="str">
            <v>H-89/4</v>
          </cell>
          <cell r="H2777" t="str">
            <v>04</v>
          </cell>
          <cell r="J2777" t="str">
            <v>M3M</v>
          </cell>
        </row>
        <row r="2778">
          <cell r="B2778" t="str">
            <v>B</v>
          </cell>
          <cell r="C2778" t="str">
            <v>B-1</v>
          </cell>
          <cell r="D2778" t="str">
            <v>B-1-01</v>
          </cell>
          <cell r="E2778" t="str">
            <v>Euphony</v>
          </cell>
          <cell r="F2778" t="str">
            <v>-41</v>
          </cell>
          <cell r="G2778" t="str">
            <v>E-41/1</v>
          </cell>
          <cell r="H2778" t="str">
            <v>01</v>
          </cell>
          <cell r="I2778" t="str">
            <v>Retained</v>
          </cell>
          <cell r="J2778" t="str">
            <v>M3M</v>
          </cell>
          <cell r="K2778" t="str">
            <v>Released</v>
          </cell>
          <cell r="L2778" t="str">
            <v>Released</v>
          </cell>
          <cell r="M2778">
            <v>14</v>
          </cell>
          <cell r="N2778">
            <v>7.2</v>
          </cell>
          <cell r="O2778">
            <v>100.8</v>
          </cell>
        </row>
        <row r="2779">
          <cell r="C2779" t="str">
            <v>B-1</v>
          </cell>
          <cell r="D2779" t="str">
            <v>B-1-02</v>
          </cell>
          <cell r="E2779" t="str">
            <v>Euphony</v>
          </cell>
          <cell r="F2779" t="str">
            <v>-41</v>
          </cell>
          <cell r="G2779" t="str">
            <v>E-41/2</v>
          </cell>
          <cell r="H2779" t="str">
            <v>02</v>
          </cell>
          <cell r="J2779" t="str">
            <v>M3M</v>
          </cell>
        </row>
        <row r="2780">
          <cell r="C2780" t="str">
            <v>B-1</v>
          </cell>
          <cell r="D2780" t="str">
            <v>B-1-03</v>
          </cell>
          <cell r="E2780" t="str">
            <v>Euphony</v>
          </cell>
          <cell r="F2780" t="str">
            <v>-41</v>
          </cell>
          <cell r="G2780" t="str">
            <v>E-41/3</v>
          </cell>
          <cell r="H2780" t="str">
            <v>03</v>
          </cell>
          <cell r="J2780" t="str">
            <v>M3M</v>
          </cell>
        </row>
        <row r="2781">
          <cell r="C2781" t="str">
            <v>B-1</v>
          </cell>
          <cell r="D2781" t="str">
            <v>B-1-04</v>
          </cell>
          <cell r="E2781" t="str">
            <v>Euphony</v>
          </cell>
          <cell r="F2781" t="str">
            <v>-41</v>
          </cell>
          <cell r="G2781" t="str">
            <v>E-41/4</v>
          </cell>
          <cell r="H2781" t="str">
            <v>04</v>
          </cell>
          <cell r="J2781" t="str">
            <v>M3M</v>
          </cell>
        </row>
        <row r="2782">
          <cell r="B2782" t="str">
            <v>B</v>
          </cell>
          <cell r="C2782" t="str">
            <v>B-2</v>
          </cell>
          <cell r="D2782" t="str">
            <v>B-2-01</v>
          </cell>
          <cell r="E2782" t="str">
            <v>Euphony</v>
          </cell>
          <cell r="F2782" t="str">
            <v>-40</v>
          </cell>
          <cell r="G2782" t="str">
            <v>E-40/1</v>
          </cell>
          <cell r="H2782" t="str">
            <v>01</v>
          </cell>
          <cell r="I2782" t="str">
            <v>Retained</v>
          </cell>
          <cell r="J2782" t="str">
            <v>M3M</v>
          </cell>
          <cell r="K2782" t="str">
            <v>Released</v>
          </cell>
          <cell r="L2782" t="str">
            <v>Released</v>
          </cell>
          <cell r="M2782">
            <v>14</v>
          </cell>
          <cell r="N2782">
            <v>7.2</v>
          </cell>
          <cell r="O2782">
            <v>100.8</v>
          </cell>
        </row>
        <row r="2783">
          <cell r="C2783" t="str">
            <v>B-2</v>
          </cell>
          <cell r="D2783" t="str">
            <v>B-2-02</v>
          </cell>
          <cell r="E2783" t="str">
            <v>Euphony</v>
          </cell>
          <cell r="F2783" t="str">
            <v>-40</v>
          </cell>
          <cell r="G2783" t="str">
            <v>E-40/2</v>
          </cell>
          <cell r="H2783" t="str">
            <v>02</v>
          </cell>
          <cell r="J2783" t="str">
            <v>M3M</v>
          </cell>
        </row>
        <row r="2784">
          <cell r="C2784" t="str">
            <v>B-2</v>
          </cell>
          <cell r="D2784" t="str">
            <v>B-2-03</v>
          </cell>
          <cell r="E2784" t="str">
            <v>Euphony</v>
          </cell>
          <cell r="F2784" t="str">
            <v>-40</v>
          </cell>
          <cell r="G2784" t="str">
            <v>E-40/3</v>
          </cell>
          <cell r="H2784" t="str">
            <v>03</v>
          </cell>
          <cell r="J2784" t="str">
            <v>M3M</v>
          </cell>
        </row>
        <row r="2785">
          <cell r="C2785" t="str">
            <v>B-2</v>
          </cell>
          <cell r="D2785" t="str">
            <v>B-2-04</v>
          </cell>
          <cell r="E2785" t="str">
            <v>Euphony</v>
          </cell>
          <cell r="F2785" t="str">
            <v>-40</v>
          </cell>
          <cell r="G2785" t="str">
            <v>E-40/4</v>
          </cell>
          <cell r="H2785" t="str">
            <v>04</v>
          </cell>
          <cell r="J2785" t="str">
            <v>M3M</v>
          </cell>
        </row>
        <row r="2786">
          <cell r="B2786" t="str">
            <v>B</v>
          </cell>
          <cell r="C2786" t="str">
            <v>B-3</v>
          </cell>
          <cell r="D2786" t="str">
            <v>B-3-01</v>
          </cell>
          <cell r="E2786" t="str">
            <v>Euphony</v>
          </cell>
          <cell r="F2786" t="str">
            <v>-39</v>
          </cell>
          <cell r="G2786" t="str">
            <v>E-39/1</v>
          </cell>
          <cell r="H2786" t="str">
            <v>01</v>
          </cell>
          <cell r="I2786" t="str">
            <v>Retained</v>
          </cell>
          <cell r="J2786" t="str">
            <v>M3M</v>
          </cell>
          <cell r="K2786" t="str">
            <v>Released</v>
          </cell>
          <cell r="L2786" t="str">
            <v>Released</v>
          </cell>
          <cell r="M2786">
            <v>14</v>
          </cell>
          <cell r="N2786">
            <v>7.2</v>
          </cell>
          <cell r="O2786">
            <v>100.8</v>
          </cell>
        </row>
        <row r="2787">
          <cell r="C2787" t="str">
            <v>B-3</v>
          </cell>
          <cell r="D2787" t="str">
            <v>B-3-02</v>
          </cell>
          <cell r="E2787" t="str">
            <v>Euphony</v>
          </cell>
          <cell r="F2787" t="str">
            <v>-39</v>
          </cell>
          <cell r="G2787" t="str">
            <v>E-39/2</v>
          </cell>
          <cell r="H2787" t="str">
            <v>02</v>
          </cell>
          <cell r="J2787" t="str">
            <v>M3M</v>
          </cell>
        </row>
        <row r="2788">
          <cell r="C2788" t="str">
            <v>B-3</v>
          </cell>
          <cell r="D2788" t="str">
            <v>B-3-03</v>
          </cell>
          <cell r="E2788" t="str">
            <v>Euphony</v>
          </cell>
          <cell r="F2788" t="str">
            <v>-39</v>
          </cell>
          <cell r="G2788" t="str">
            <v>E-39/3</v>
          </cell>
          <cell r="H2788" t="str">
            <v>03</v>
          </cell>
          <cell r="J2788" t="str">
            <v>M3M</v>
          </cell>
        </row>
        <row r="2789">
          <cell r="C2789" t="str">
            <v>B-3</v>
          </cell>
          <cell r="D2789" t="str">
            <v>B-3-04</v>
          </cell>
          <cell r="E2789" t="str">
            <v>Euphony</v>
          </cell>
          <cell r="F2789" t="str">
            <v>-39</v>
          </cell>
          <cell r="G2789" t="str">
            <v>E-39/4</v>
          </cell>
          <cell r="H2789" t="str">
            <v>04</v>
          </cell>
          <cell r="J2789" t="str">
            <v>M3M</v>
          </cell>
        </row>
        <row r="2790">
          <cell r="B2790" t="str">
            <v>B</v>
          </cell>
          <cell r="C2790" t="str">
            <v>B-4</v>
          </cell>
          <cell r="D2790" t="str">
            <v>B-4-01</v>
          </cell>
          <cell r="E2790" t="str">
            <v>Euphony</v>
          </cell>
          <cell r="F2790" t="str">
            <v>-38</v>
          </cell>
          <cell r="G2790" t="str">
            <v>E-38/1</v>
          </cell>
          <cell r="H2790" t="str">
            <v>01</v>
          </cell>
          <cell r="I2790" t="str">
            <v>Retained</v>
          </cell>
          <cell r="J2790" t="str">
            <v>M3M</v>
          </cell>
          <cell r="K2790" t="str">
            <v>Released</v>
          </cell>
          <cell r="L2790" t="str">
            <v>Released</v>
          </cell>
          <cell r="M2790">
            <v>14</v>
          </cell>
          <cell r="N2790">
            <v>7.2</v>
          </cell>
          <cell r="O2790">
            <v>100.8</v>
          </cell>
        </row>
        <row r="2791">
          <cell r="C2791" t="str">
            <v>B-4</v>
          </cell>
          <cell r="D2791" t="str">
            <v>B-4-02</v>
          </cell>
          <cell r="E2791" t="str">
            <v>Euphony</v>
          </cell>
          <cell r="F2791" t="str">
            <v>-38</v>
          </cell>
          <cell r="G2791" t="str">
            <v>E-38/2</v>
          </cell>
          <cell r="H2791" t="str">
            <v>02</v>
          </cell>
          <cell r="J2791" t="str">
            <v>M3M</v>
          </cell>
        </row>
        <row r="2792">
          <cell r="C2792" t="str">
            <v>B-4</v>
          </cell>
          <cell r="D2792" t="str">
            <v>B-4-03</v>
          </cell>
          <cell r="E2792" t="str">
            <v>Euphony</v>
          </cell>
          <cell r="F2792" t="str">
            <v>-38</v>
          </cell>
          <cell r="G2792" t="str">
            <v>E-38/3</v>
          </cell>
          <cell r="H2792" t="str">
            <v>03</v>
          </cell>
          <cell r="J2792" t="str">
            <v>M3M</v>
          </cell>
        </row>
        <row r="2793">
          <cell r="C2793" t="str">
            <v>B-4</v>
          </cell>
          <cell r="D2793" t="str">
            <v>B-4-04</v>
          </cell>
          <cell r="E2793" t="str">
            <v>Euphony</v>
          </cell>
          <cell r="F2793" t="str">
            <v>-38</v>
          </cell>
          <cell r="G2793" t="str">
            <v>E-38/4</v>
          </cell>
          <cell r="H2793" t="str">
            <v>04</v>
          </cell>
          <cell r="J2793" t="str">
            <v>M3M</v>
          </cell>
        </row>
        <row r="2794">
          <cell r="B2794" t="str">
            <v>B</v>
          </cell>
          <cell r="C2794" t="str">
            <v>B-5</v>
          </cell>
          <cell r="D2794" t="str">
            <v>B-5-01</v>
          </cell>
          <cell r="E2794" t="str">
            <v>Euphony</v>
          </cell>
          <cell r="F2794" t="str">
            <v>-37</v>
          </cell>
          <cell r="G2794" t="str">
            <v>E-37/1</v>
          </cell>
          <cell r="H2794" t="str">
            <v>01</v>
          </cell>
          <cell r="I2794" t="str">
            <v>Retained</v>
          </cell>
          <cell r="J2794" t="str">
            <v>M3M</v>
          </cell>
          <cell r="K2794" t="str">
            <v>Released</v>
          </cell>
          <cell r="L2794" t="str">
            <v>Released</v>
          </cell>
          <cell r="M2794">
            <v>14</v>
          </cell>
          <cell r="N2794">
            <v>7.2</v>
          </cell>
          <cell r="O2794">
            <v>100.8</v>
          </cell>
        </row>
        <row r="2795">
          <cell r="C2795" t="str">
            <v>B-5</v>
          </cell>
          <cell r="D2795" t="str">
            <v>B-5-02</v>
          </cell>
          <cell r="E2795" t="str">
            <v>Euphony</v>
          </cell>
          <cell r="F2795" t="str">
            <v>-37</v>
          </cell>
          <cell r="G2795" t="str">
            <v>E-37/2</v>
          </cell>
          <cell r="H2795" t="str">
            <v>02</v>
          </cell>
          <cell r="J2795" t="str">
            <v>M3M</v>
          </cell>
        </row>
        <row r="2796">
          <cell r="C2796" t="str">
            <v>B-5</v>
          </cell>
          <cell r="D2796" t="str">
            <v>B-5-03</v>
          </cell>
          <cell r="E2796" t="str">
            <v>Euphony</v>
          </cell>
          <cell r="F2796" t="str">
            <v>-37</v>
          </cell>
          <cell r="G2796" t="str">
            <v>E-37/3</v>
          </cell>
          <cell r="H2796" t="str">
            <v>03</v>
          </cell>
          <cell r="J2796" t="str">
            <v>M3M</v>
          </cell>
        </row>
        <row r="2797">
          <cell r="C2797" t="str">
            <v>B-5</v>
          </cell>
          <cell r="D2797" t="str">
            <v>B-5-04</v>
          </cell>
          <cell r="E2797" t="str">
            <v>Euphony</v>
          </cell>
          <cell r="F2797" t="str">
            <v>-37</v>
          </cell>
          <cell r="G2797" t="str">
            <v>E-37/4</v>
          </cell>
          <cell r="H2797" t="str">
            <v>04</v>
          </cell>
          <cell r="J2797" t="str">
            <v>M3M</v>
          </cell>
        </row>
        <row r="2798">
          <cell r="B2798" t="str">
            <v>B</v>
          </cell>
          <cell r="C2798" t="str">
            <v>B-6</v>
          </cell>
          <cell r="D2798" t="str">
            <v>B-6-01</v>
          </cell>
          <cell r="E2798" t="str">
            <v>Euphony</v>
          </cell>
          <cell r="F2798" t="str">
            <v>-36</v>
          </cell>
          <cell r="G2798" t="str">
            <v>E-36/1</v>
          </cell>
          <cell r="H2798" t="str">
            <v>01</v>
          </cell>
          <cell r="I2798" t="str">
            <v>Retained</v>
          </cell>
          <cell r="J2798" t="str">
            <v>M3M</v>
          </cell>
          <cell r="K2798" t="str">
            <v>Released</v>
          </cell>
          <cell r="L2798" t="str">
            <v>Released</v>
          </cell>
          <cell r="M2798">
            <v>14</v>
          </cell>
          <cell r="N2798">
            <v>7.2</v>
          </cell>
          <cell r="O2798">
            <v>100.8</v>
          </cell>
        </row>
        <row r="2799">
          <cell r="C2799" t="str">
            <v>B-6</v>
          </cell>
          <cell r="D2799" t="str">
            <v>B-6-02</v>
          </cell>
          <cell r="E2799" t="str">
            <v>Euphony</v>
          </cell>
          <cell r="F2799" t="str">
            <v>-36</v>
          </cell>
          <cell r="G2799" t="str">
            <v>E-36/2</v>
          </cell>
          <cell r="H2799" t="str">
            <v>02</v>
          </cell>
          <cell r="J2799" t="str">
            <v>M3M</v>
          </cell>
        </row>
        <row r="2800">
          <cell r="C2800" t="str">
            <v>B-6</v>
          </cell>
          <cell r="D2800" t="str">
            <v>B-6-03</v>
          </cell>
          <cell r="E2800" t="str">
            <v>Euphony</v>
          </cell>
          <cell r="F2800" t="str">
            <v>-36</v>
          </cell>
          <cell r="G2800" t="str">
            <v>E-36/3</v>
          </cell>
          <cell r="H2800" t="str">
            <v>03</v>
          </cell>
          <cell r="J2800" t="str">
            <v>M3M</v>
          </cell>
        </row>
        <row r="2801">
          <cell r="C2801" t="str">
            <v>B-6</v>
          </cell>
          <cell r="D2801" t="str">
            <v>B-6-04</v>
          </cell>
          <cell r="E2801" t="str">
            <v>Euphony</v>
          </cell>
          <cell r="F2801" t="str">
            <v>-36</v>
          </cell>
          <cell r="G2801" t="str">
            <v>E-36/4</v>
          </cell>
          <cell r="H2801" t="str">
            <v>04</v>
          </cell>
          <cell r="J2801" t="str">
            <v>M3M</v>
          </cell>
        </row>
        <row r="2802">
          <cell r="B2802" t="str">
            <v>B</v>
          </cell>
          <cell r="C2802" t="str">
            <v>B-7</v>
          </cell>
          <cell r="D2802" t="str">
            <v>B-7-01</v>
          </cell>
          <cell r="E2802" t="str">
            <v>Euphony</v>
          </cell>
          <cell r="F2802" t="str">
            <v>-35</v>
          </cell>
          <cell r="G2802" t="str">
            <v>E-35/1</v>
          </cell>
          <cell r="H2802" t="str">
            <v>01</v>
          </cell>
          <cell r="I2802" t="str">
            <v>Retained</v>
          </cell>
          <cell r="J2802" t="str">
            <v>M3M</v>
          </cell>
          <cell r="K2802" t="str">
            <v>Released</v>
          </cell>
          <cell r="L2802" t="str">
            <v>Released</v>
          </cell>
          <cell r="M2802">
            <v>14</v>
          </cell>
          <cell r="N2802">
            <v>7.2</v>
          </cell>
          <cell r="O2802">
            <v>100.8</v>
          </cell>
        </row>
        <row r="2803">
          <cell r="C2803" t="str">
            <v>B-7</v>
          </cell>
          <cell r="D2803" t="str">
            <v>B-7-02</v>
          </cell>
          <cell r="E2803" t="str">
            <v>Euphony</v>
          </cell>
          <cell r="F2803" t="str">
            <v>-35</v>
          </cell>
          <cell r="G2803" t="str">
            <v>E-35/2</v>
          </cell>
          <cell r="H2803" t="str">
            <v>02</v>
          </cell>
          <cell r="J2803" t="str">
            <v>M3M</v>
          </cell>
        </row>
        <row r="2804">
          <cell r="C2804" t="str">
            <v>B-7</v>
          </cell>
          <cell r="D2804" t="str">
            <v>B-7-03</v>
          </cell>
          <cell r="E2804" t="str">
            <v>Euphony</v>
          </cell>
          <cell r="F2804" t="str">
            <v>-35</v>
          </cell>
          <cell r="G2804" t="str">
            <v>E-35/3</v>
          </cell>
          <cell r="H2804" t="str">
            <v>03</v>
          </cell>
          <cell r="J2804" t="str">
            <v>M3M</v>
          </cell>
        </row>
        <row r="2805">
          <cell r="C2805" t="str">
            <v>B-7</v>
          </cell>
          <cell r="D2805" t="str">
            <v>B-7-04</v>
          </cell>
          <cell r="E2805" t="str">
            <v>Euphony</v>
          </cell>
          <cell r="F2805" t="str">
            <v>-35</v>
          </cell>
          <cell r="G2805" t="str">
            <v>E-35/4</v>
          </cell>
          <cell r="H2805" t="str">
            <v>04</v>
          </cell>
          <cell r="J2805" t="str">
            <v>M3M</v>
          </cell>
        </row>
        <row r="2806">
          <cell r="B2806" t="str">
            <v>B</v>
          </cell>
          <cell r="C2806" t="str">
            <v>B-8</v>
          </cell>
          <cell r="D2806" t="str">
            <v>B-8-01</v>
          </cell>
          <cell r="E2806" t="str">
            <v>Euphony</v>
          </cell>
          <cell r="F2806" t="str">
            <v>-34</v>
          </cell>
          <cell r="G2806" t="str">
            <v>E-34/1</v>
          </cell>
          <cell r="H2806" t="str">
            <v>01</v>
          </cell>
          <cell r="I2806" t="str">
            <v>Retained</v>
          </cell>
          <cell r="J2806" t="str">
            <v>M3M</v>
          </cell>
          <cell r="K2806" t="str">
            <v>Released</v>
          </cell>
          <cell r="L2806" t="str">
            <v>Released</v>
          </cell>
          <cell r="M2806">
            <v>14</v>
          </cell>
          <cell r="N2806">
            <v>7.2</v>
          </cell>
          <cell r="O2806">
            <v>100.8</v>
          </cell>
        </row>
        <row r="2807">
          <cell r="C2807" t="str">
            <v>B-8</v>
          </cell>
          <cell r="D2807" t="str">
            <v>B-8-02</v>
          </cell>
          <cell r="E2807" t="str">
            <v>Euphony</v>
          </cell>
          <cell r="F2807" t="str">
            <v>-34</v>
          </cell>
          <cell r="G2807" t="str">
            <v>E-34/2</v>
          </cell>
          <cell r="H2807" t="str">
            <v>02</v>
          </cell>
          <cell r="J2807" t="str">
            <v>M3M</v>
          </cell>
        </row>
        <row r="2808">
          <cell r="C2808" t="str">
            <v>B-8</v>
          </cell>
          <cell r="D2808" t="str">
            <v>B-8-03</v>
          </cell>
          <cell r="E2808" t="str">
            <v>Euphony</v>
          </cell>
          <cell r="F2808" t="str">
            <v>-34</v>
          </cell>
          <cell r="G2808" t="str">
            <v>E-34/3</v>
          </cell>
          <cell r="H2808" t="str">
            <v>03</v>
          </cell>
          <cell r="J2808" t="str">
            <v>M3M</v>
          </cell>
        </row>
        <row r="2809">
          <cell r="C2809" t="str">
            <v>B-8</v>
          </cell>
          <cell r="D2809" t="str">
            <v>B-8-04</v>
          </cell>
          <cell r="E2809" t="str">
            <v>Euphony</v>
          </cell>
          <cell r="F2809" t="str">
            <v>-34</v>
          </cell>
          <cell r="G2809" t="str">
            <v>E-34/4</v>
          </cell>
          <cell r="H2809" t="str">
            <v>04</v>
          </cell>
          <cell r="J2809" t="str">
            <v>M3M</v>
          </cell>
        </row>
        <row r="2810">
          <cell r="B2810" t="str">
            <v>B</v>
          </cell>
          <cell r="C2810" t="str">
            <v>B-9</v>
          </cell>
          <cell r="D2810" t="str">
            <v>B-9-01</v>
          </cell>
          <cell r="E2810" t="str">
            <v>Euphony</v>
          </cell>
          <cell r="F2810" t="str">
            <v>-33</v>
          </cell>
          <cell r="G2810" t="str">
            <v>E-33/1</v>
          </cell>
          <cell r="H2810" t="str">
            <v>01</v>
          </cell>
          <cell r="I2810" t="str">
            <v>Retained</v>
          </cell>
          <cell r="J2810" t="str">
            <v>M3M</v>
          </cell>
          <cell r="K2810" t="str">
            <v>Released</v>
          </cell>
          <cell r="L2810" t="str">
            <v>Released</v>
          </cell>
          <cell r="M2810">
            <v>14</v>
          </cell>
          <cell r="N2810">
            <v>7.2</v>
          </cell>
          <cell r="O2810">
            <v>100.8</v>
          </cell>
        </row>
        <row r="2811">
          <cell r="C2811" t="str">
            <v>B-9</v>
          </cell>
          <cell r="D2811" t="str">
            <v>B-9-02</v>
          </cell>
          <cell r="E2811" t="str">
            <v>Euphony</v>
          </cell>
          <cell r="F2811" t="str">
            <v>-33</v>
          </cell>
          <cell r="G2811" t="str">
            <v>E-33/2</v>
          </cell>
          <cell r="H2811" t="str">
            <v>02</v>
          </cell>
          <cell r="J2811" t="str">
            <v>M3M</v>
          </cell>
        </row>
        <row r="2812">
          <cell r="C2812" t="str">
            <v>B-9</v>
          </cell>
          <cell r="D2812" t="str">
            <v>B-9-03</v>
          </cell>
          <cell r="E2812" t="str">
            <v>Euphony</v>
          </cell>
          <cell r="F2812" t="str">
            <v>-33</v>
          </cell>
          <cell r="G2812" t="str">
            <v>E-33/3</v>
          </cell>
          <cell r="H2812" t="str">
            <v>03</v>
          </cell>
          <cell r="J2812" t="str">
            <v>M3M</v>
          </cell>
        </row>
        <row r="2813">
          <cell r="C2813" t="str">
            <v>B-9</v>
          </cell>
          <cell r="D2813" t="str">
            <v>B-9-04</v>
          </cell>
          <cell r="E2813" t="str">
            <v>Euphony</v>
          </cell>
          <cell r="F2813" t="str">
            <v>-33</v>
          </cell>
          <cell r="G2813" t="str">
            <v>E-33/4</v>
          </cell>
          <cell r="H2813" t="str">
            <v>04</v>
          </cell>
          <cell r="J2813" t="str">
            <v>M3M</v>
          </cell>
        </row>
        <row r="2814">
          <cell r="B2814" t="str">
            <v>B</v>
          </cell>
          <cell r="C2814" t="str">
            <v>B-10</v>
          </cell>
          <cell r="D2814" t="str">
            <v>B-10-01</v>
          </cell>
          <cell r="E2814" t="str">
            <v>Euphony</v>
          </cell>
          <cell r="F2814" t="str">
            <v>-32</v>
          </cell>
          <cell r="G2814" t="str">
            <v>E-32/1</v>
          </cell>
          <cell r="H2814" t="str">
            <v>01</v>
          </cell>
          <cell r="I2814" t="str">
            <v>Retained</v>
          </cell>
          <cell r="J2814" t="str">
            <v>M3M</v>
          </cell>
          <cell r="K2814" t="str">
            <v>Released</v>
          </cell>
          <cell r="L2814" t="str">
            <v>Released</v>
          </cell>
          <cell r="M2814">
            <v>14</v>
          </cell>
          <cell r="N2814">
            <v>7.2</v>
          </cell>
          <cell r="O2814">
            <v>100.8</v>
          </cell>
        </row>
        <row r="2815">
          <cell r="C2815" t="str">
            <v>B-10</v>
          </cell>
          <cell r="D2815" t="str">
            <v>B-10-02</v>
          </cell>
          <cell r="E2815" t="str">
            <v>Euphony</v>
          </cell>
          <cell r="F2815" t="str">
            <v>-32</v>
          </cell>
          <cell r="G2815" t="str">
            <v>E-32/2</v>
          </cell>
          <cell r="H2815" t="str">
            <v>02</v>
          </cell>
          <cell r="J2815" t="str">
            <v>M3M</v>
          </cell>
        </row>
        <row r="2816">
          <cell r="C2816" t="str">
            <v>B-10</v>
          </cell>
          <cell r="D2816" t="str">
            <v>B-10-03</v>
          </cell>
          <cell r="E2816" t="str">
            <v>Euphony</v>
          </cell>
          <cell r="F2816" t="str">
            <v>-32</v>
          </cell>
          <cell r="G2816" t="str">
            <v>E-32/3</v>
          </cell>
          <cell r="H2816" t="str">
            <v>03</v>
          </cell>
          <cell r="J2816" t="str">
            <v>M3M</v>
          </cell>
        </row>
        <row r="2817">
          <cell r="C2817" t="str">
            <v>B-10</v>
          </cell>
          <cell r="D2817" t="str">
            <v>B-10-04</v>
          </cell>
          <cell r="E2817" t="str">
            <v>Euphony</v>
          </cell>
          <cell r="F2817" t="str">
            <v>-32</v>
          </cell>
          <cell r="G2817" t="str">
            <v>E-32/4</v>
          </cell>
          <cell r="H2817" t="str">
            <v>04</v>
          </cell>
          <cell r="J2817" t="str">
            <v>M3M</v>
          </cell>
        </row>
        <row r="2818">
          <cell r="B2818" t="str">
            <v>B</v>
          </cell>
          <cell r="C2818" t="str">
            <v>B-20</v>
          </cell>
          <cell r="D2818" t="str">
            <v>B-20-01</v>
          </cell>
          <cell r="E2818" t="str">
            <v>Harmony</v>
          </cell>
          <cell r="F2818" t="str">
            <v>-01</v>
          </cell>
          <cell r="G2818" t="str">
            <v>H-01/1</v>
          </cell>
          <cell r="H2818" t="str">
            <v>01</v>
          </cell>
          <cell r="I2818" t="str">
            <v>Retained</v>
          </cell>
          <cell r="J2818" t="str">
            <v>M3M</v>
          </cell>
          <cell r="K2818" t="str">
            <v>Frozen</v>
          </cell>
          <cell r="L2818" t="str">
            <v>Released</v>
          </cell>
          <cell r="M2818">
            <v>14</v>
          </cell>
          <cell r="N2818">
            <v>7.2</v>
          </cell>
          <cell r="O2818">
            <v>100.8</v>
          </cell>
        </row>
        <row r="2819">
          <cell r="C2819" t="str">
            <v>B-20</v>
          </cell>
          <cell r="D2819" t="str">
            <v>B-20-02</v>
          </cell>
          <cell r="E2819" t="str">
            <v>Harmony</v>
          </cell>
          <cell r="F2819" t="str">
            <v>-01</v>
          </cell>
          <cell r="G2819" t="str">
            <v>H-01/2</v>
          </cell>
          <cell r="H2819" t="str">
            <v>02</v>
          </cell>
          <cell r="J2819" t="str">
            <v>M3M</v>
          </cell>
        </row>
        <row r="2820">
          <cell r="C2820" t="str">
            <v>B-20</v>
          </cell>
          <cell r="D2820" t="str">
            <v>B-20-03</v>
          </cell>
          <cell r="E2820" t="str">
            <v>Harmony</v>
          </cell>
          <cell r="F2820" t="str">
            <v>-01</v>
          </cell>
          <cell r="G2820" t="str">
            <v>H-01/3</v>
          </cell>
          <cell r="H2820" t="str">
            <v>03</v>
          </cell>
          <cell r="J2820" t="str">
            <v>M3M</v>
          </cell>
        </row>
        <row r="2821">
          <cell r="C2821" t="str">
            <v>B-20</v>
          </cell>
          <cell r="D2821" t="str">
            <v>B-20-04</v>
          </cell>
          <cell r="E2821" t="str">
            <v>Harmony</v>
          </cell>
          <cell r="F2821" t="str">
            <v>-01</v>
          </cell>
          <cell r="G2821" t="str">
            <v>H-01/4</v>
          </cell>
          <cell r="H2821" t="str">
            <v>04</v>
          </cell>
          <cell r="J2821" t="str">
            <v>M3M</v>
          </cell>
        </row>
        <row r="2822">
          <cell r="B2822" t="str">
            <v>B</v>
          </cell>
          <cell r="C2822" t="str">
            <v>B-21</v>
          </cell>
          <cell r="D2822" t="str">
            <v>B-21-01</v>
          </cell>
          <cell r="E2822" t="str">
            <v>Harmony</v>
          </cell>
          <cell r="F2822" t="str">
            <v>-02</v>
          </cell>
          <cell r="G2822" t="str">
            <v>H-02/1</v>
          </cell>
          <cell r="H2822" t="str">
            <v>01</v>
          </cell>
          <cell r="I2822" t="str">
            <v>Retained</v>
          </cell>
          <cell r="J2822" t="str">
            <v>M3M</v>
          </cell>
          <cell r="K2822" t="str">
            <v>Frozen</v>
          </cell>
          <cell r="L2822" t="str">
            <v>Released</v>
          </cell>
          <cell r="M2822">
            <v>14</v>
          </cell>
          <cell r="N2822">
            <v>7.2</v>
          </cell>
          <cell r="O2822">
            <v>100.8</v>
          </cell>
        </row>
        <row r="2823">
          <cell r="C2823" t="str">
            <v>B-21</v>
          </cell>
          <cell r="D2823" t="str">
            <v>B-21-02</v>
          </cell>
          <cell r="E2823" t="str">
            <v>Harmony</v>
          </cell>
          <cell r="F2823" t="str">
            <v>-02</v>
          </cell>
          <cell r="G2823" t="str">
            <v>H-02/2</v>
          </cell>
          <cell r="H2823" t="str">
            <v>02</v>
          </cell>
          <cell r="J2823" t="str">
            <v>M3M</v>
          </cell>
        </row>
        <row r="2824">
          <cell r="C2824" t="str">
            <v>B-21</v>
          </cell>
          <cell r="D2824" t="str">
            <v>B-21-03</v>
          </cell>
          <cell r="E2824" t="str">
            <v>Harmony</v>
          </cell>
          <cell r="F2824" t="str">
            <v>-02</v>
          </cell>
          <cell r="G2824" t="str">
            <v>H-02/3</v>
          </cell>
          <cell r="H2824" t="str">
            <v>03</v>
          </cell>
          <cell r="J2824" t="str">
            <v>M3M</v>
          </cell>
        </row>
        <row r="2825">
          <cell r="C2825" t="str">
            <v>B-21</v>
          </cell>
          <cell r="D2825" t="str">
            <v>B-21-04</v>
          </cell>
          <cell r="E2825" t="str">
            <v>Harmony</v>
          </cell>
          <cell r="F2825" t="str">
            <v>-02</v>
          </cell>
          <cell r="G2825" t="str">
            <v>H-02/4</v>
          </cell>
          <cell r="H2825" t="str">
            <v>04</v>
          </cell>
          <cell r="J2825" t="str">
            <v>M3M</v>
          </cell>
        </row>
        <row r="2826">
          <cell r="B2826" t="str">
            <v>B</v>
          </cell>
          <cell r="C2826" t="str">
            <v>B-22</v>
          </cell>
          <cell r="D2826" t="str">
            <v>B-22-01</v>
          </cell>
          <cell r="E2826" t="str">
            <v>Harmony</v>
          </cell>
          <cell r="F2826" t="str">
            <v>-03</v>
          </cell>
          <cell r="G2826" t="str">
            <v>H-03/1</v>
          </cell>
          <cell r="H2826" t="str">
            <v>01</v>
          </cell>
          <cell r="I2826" t="str">
            <v>Retained</v>
          </cell>
          <cell r="J2826" t="str">
            <v>M3M</v>
          </cell>
          <cell r="K2826" t="str">
            <v>Frozen</v>
          </cell>
          <cell r="L2826" t="str">
            <v>Released</v>
          </cell>
          <cell r="M2826">
            <v>14</v>
          </cell>
          <cell r="N2826">
            <v>7.2</v>
          </cell>
          <cell r="O2826">
            <v>100.8</v>
          </cell>
        </row>
        <row r="2827">
          <cell r="C2827" t="str">
            <v>B-22</v>
          </cell>
          <cell r="D2827" t="str">
            <v>B-22-02</v>
          </cell>
          <cell r="E2827" t="str">
            <v>Harmony</v>
          </cell>
          <cell r="F2827" t="str">
            <v>-03</v>
          </cell>
          <cell r="G2827" t="str">
            <v>H-03/2</v>
          </cell>
          <cell r="H2827" t="str">
            <v>02</v>
          </cell>
          <cell r="J2827" t="str">
            <v>M3M</v>
          </cell>
        </row>
        <row r="2828">
          <cell r="C2828" t="str">
            <v>B-22</v>
          </cell>
          <cell r="D2828" t="str">
            <v>B-22-03</v>
          </cell>
          <cell r="E2828" t="str">
            <v>Harmony</v>
          </cell>
          <cell r="F2828" t="str">
            <v>-03</v>
          </cell>
          <cell r="G2828" t="str">
            <v>H-03/3</v>
          </cell>
          <cell r="H2828" t="str">
            <v>03</v>
          </cell>
          <cell r="J2828" t="str">
            <v>M3M</v>
          </cell>
        </row>
        <row r="2829">
          <cell r="C2829" t="str">
            <v>B-22</v>
          </cell>
          <cell r="D2829" t="str">
            <v>B-22-04</v>
          </cell>
          <cell r="E2829" t="str">
            <v>Harmony</v>
          </cell>
          <cell r="F2829" t="str">
            <v>-03</v>
          </cell>
          <cell r="G2829" t="str">
            <v>H-03/4</v>
          </cell>
          <cell r="H2829" t="str">
            <v>04</v>
          </cell>
          <cell r="J2829" t="str">
            <v>M3M</v>
          </cell>
        </row>
        <row r="2830">
          <cell r="B2830" t="str">
            <v>B</v>
          </cell>
          <cell r="C2830" t="str">
            <v>B-23</v>
          </cell>
          <cell r="D2830" t="str">
            <v>B-23-01</v>
          </cell>
          <cell r="E2830" t="str">
            <v>Harmony</v>
          </cell>
          <cell r="F2830" t="str">
            <v>-04</v>
          </cell>
          <cell r="G2830" t="str">
            <v>H-04/1</v>
          </cell>
          <cell r="H2830" t="str">
            <v>01</v>
          </cell>
          <cell r="I2830" t="str">
            <v>Retained</v>
          </cell>
          <cell r="J2830" t="str">
            <v>M3M</v>
          </cell>
          <cell r="K2830" t="str">
            <v>Frozen</v>
          </cell>
          <cell r="L2830" t="str">
            <v>Released</v>
          </cell>
          <cell r="M2830">
            <v>14</v>
          </cell>
          <cell r="N2830">
            <v>7.2</v>
          </cell>
          <cell r="O2830">
            <v>100.8</v>
          </cell>
        </row>
        <row r="2831">
          <cell r="C2831" t="str">
            <v>B-23</v>
          </cell>
          <cell r="D2831" t="str">
            <v>B-23-02</v>
          </cell>
          <cell r="E2831" t="str">
            <v>Harmony</v>
          </cell>
          <cell r="F2831" t="str">
            <v>-04</v>
          </cell>
          <cell r="G2831" t="str">
            <v>H-04/2</v>
          </cell>
          <cell r="H2831" t="str">
            <v>02</v>
          </cell>
          <cell r="J2831" t="str">
            <v>M3M</v>
          </cell>
        </row>
        <row r="2832">
          <cell r="C2832" t="str">
            <v>B-23</v>
          </cell>
          <cell r="D2832" t="str">
            <v>B-23-03</v>
          </cell>
          <cell r="E2832" t="str">
            <v>Harmony</v>
          </cell>
          <cell r="F2832" t="str">
            <v>-04</v>
          </cell>
          <cell r="G2832" t="str">
            <v>H-04/3</v>
          </cell>
          <cell r="H2832" t="str">
            <v>03</v>
          </cell>
          <cell r="J2832" t="str">
            <v>M3M</v>
          </cell>
        </row>
        <row r="2833">
          <cell r="C2833" t="str">
            <v>B-23</v>
          </cell>
          <cell r="D2833" t="str">
            <v>B-23-04</v>
          </cell>
          <cell r="E2833" t="str">
            <v>Harmony</v>
          </cell>
          <cell r="F2833" t="str">
            <v>-04</v>
          </cell>
          <cell r="G2833" t="str">
            <v>H-04/4</v>
          </cell>
          <cell r="H2833" t="str">
            <v>04</v>
          </cell>
          <cell r="J2833" t="str">
            <v>M3M</v>
          </cell>
        </row>
        <row r="2834">
          <cell r="B2834" t="str">
            <v>B</v>
          </cell>
          <cell r="C2834" t="str">
            <v>B-24</v>
          </cell>
          <cell r="D2834" t="str">
            <v>B-24-01</v>
          </cell>
          <cell r="E2834" t="str">
            <v>Harmony</v>
          </cell>
          <cell r="F2834" t="str">
            <v>-05</v>
          </cell>
          <cell r="G2834" t="str">
            <v>H-05/1</v>
          </cell>
          <cell r="H2834" t="str">
            <v>01</v>
          </cell>
          <cell r="I2834" t="str">
            <v>Retained</v>
          </cell>
          <cell r="J2834" t="str">
            <v>M3M</v>
          </cell>
          <cell r="K2834" t="str">
            <v>Frozen</v>
          </cell>
          <cell r="L2834" t="str">
            <v>Released</v>
          </cell>
          <cell r="M2834">
            <v>14</v>
          </cell>
          <cell r="N2834">
            <v>7.2</v>
          </cell>
          <cell r="O2834">
            <v>100.8</v>
          </cell>
        </row>
        <row r="2835">
          <cell r="C2835" t="str">
            <v>B-24</v>
          </cell>
          <cell r="D2835" t="str">
            <v>B-24-02</v>
          </cell>
          <cell r="E2835" t="str">
            <v>Harmony</v>
          </cell>
          <cell r="F2835" t="str">
            <v>-05</v>
          </cell>
          <cell r="G2835" t="str">
            <v>H-05/2</v>
          </cell>
          <cell r="H2835" t="str">
            <v>02</v>
          </cell>
          <cell r="J2835" t="str">
            <v>M3M</v>
          </cell>
        </row>
        <row r="2836">
          <cell r="C2836" t="str">
            <v>B-24</v>
          </cell>
          <cell r="D2836" t="str">
            <v>B-24-03</v>
          </cell>
          <cell r="E2836" t="str">
            <v>Harmony</v>
          </cell>
          <cell r="F2836" t="str">
            <v>-05</v>
          </cell>
          <cell r="G2836" t="str">
            <v>H-05/3</v>
          </cell>
          <cell r="H2836" t="str">
            <v>03</v>
          </cell>
          <cell r="J2836" t="str">
            <v>M3M</v>
          </cell>
        </row>
        <row r="2837">
          <cell r="C2837" t="str">
            <v>B-24</v>
          </cell>
          <cell r="D2837" t="str">
            <v>B-24-04</v>
          </cell>
          <cell r="E2837" t="str">
            <v>Harmony</v>
          </cell>
          <cell r="F2837" t="str">
            <v>-05</v>
          </cell>
          <cell r="G2837" t="str">
            <v>H-05/4</v>
          </cell>
          <cell r="H2837" t="str">
            <v>04</v>
          </cell>
          <cell r="J2837" t="str">
            <v>M3M</v>
          </cell>
        </row>
        <row r="2838">
          <cell r="B2838" t="str">
            <v>B</v>
          </cell>
          <cell r="C2838" t="str">
            <v>B-25</v>
          </cell>
          <cell r="D2838" t="str">
            <v>B-25-01</v>
          </cell>
          <cell r="E2838" t="str">
            <v>Harmony</v>
          </cell>
          <cell r="F2838" t="str">
            <v>-06</v>
          </cell>
          <cell r="G2838" t="str">
            <v>H-06/1</v>
          </cell>
          <cell r="H2838" t="str">
            <v>01</v>
          </cell>
          <cell r="I2838" t="str">
            <v>Retained</v>
          </cell>
          <cell r="J2838" t="str">
            <v>M3M</v>
          </cell>
          <cell r="K2838" t="str">
            <v>Frozen</v>
          </cell>
          <cell r="L2838" t="str">
            <v>Released</v>
          </cell>
          <cell r="M2838">
            <v>14</v>
          </cell>
          <cell r="N2838">
            <v>7.2</v>
          </cell>
          <cell r="O2838">
            <v>100.8</v>
          </cell>
        </row>
        <row r="2839">
          <cell r="C2839" t="str">
            <v>B-25</v>
          </cell>
          <cell r="D2839" t="str">
            <v>B-25-02</v>
          </cell>
          <cell r="E2839" t="str">
            <v>Harmony</v>
          </cell>
          <cell r="F2839" t="str">
            <v>-06</v>
          </cell>
          <cell r="G2839" t="str">
            <v>H-06/2</v>
          </cell>
          <cell r="H2839" t="str">
            <v>02</v>
          </cell>
          <cell r="J2839" t="str">
            <v>M3M</v>
          </cell>
        </row>
        <row r="2840">
          <cell r="C2840" t="str">
            <v>B-25</v>
          </cell>
          <cell r="D2840" t="str">
            <v>B-25-03</v>
          </cell>
          <cell r="E2840" t="str">
            <v>Harmony</v>
          </cell>
          <cell r="F2840" t="str">
            <v>-06</v>
          </cell>
          <cell r="G2840" t="str">
            <v>H-06/3</v>
          </cell>
          <cell r="H2840" t="str">
            <v>03</v>
          </cell>
          <cell r="J2840" t="str">
            <v>M3M</v>
          </cell>
        </row>
        <row r="2841">
          <cell r="C2841" t="str">
            <v>B-25</v>
          </cell>
          <cell r="D2841" t="str">
            <v>B-25-04</v>
          </cell>
          <cell r="E2841" t="str">
            <v>Harmony</v>
          </cell>
          <cell r="F2841" t="str">
            <v>-06</v>
          </cell>
          <cell r="G2841" t="str">
            <v>H-06/4</v>
          </cell>
          <cell r="H2841" t="str">
            <v>04</v>
          </cell>
          <cell r="J2841" t="str">
            <v>M3M</v>
          </cell>
        </row>
        <row r="2842">
          <cell r="B2842" t="str">
            <v>B</v>
          </cell>
          <cell r="C2842" t="str">
            <v>B-26</v>
          </cell>
          <cell r="D2842" t="str">
            <v>B-26-01</v>
          </cell>
          <cell r="E2842" t="str">
            <v>Harmony</v>
          </cell>
          <cell r="F2842" t="str">
            <v>-07</v>
          </cell>
          <cell r="G2842" t="str">
            <v>H-07/1</v>
          </cell>
          <cell r="H2842" t="str">
            <v>01</v>
          </cell>
          <cell r="I2842" t="str">
            <v>Retained</v>
          </cell>
          <cell r="J2842" t="str">
            <v>M3M</v>
          </cell>
          <cell r="K2842" t="str">
            <v>Frozen</v>
          </cell>
          <cell r="L2842" t="str">
            <v>Released</v>
          </cell>
          <cell r="M2842">
            <v>14</v>
          </cell>
          <cell r="N2842">
            <v>7.2</v>
          </cell>
          <cell r="O2842">
            <v>100.8</v>
          </cell>
        </row>
        <row r="2843">
          <cell r="C2843" t="str">
            <v>B-26</v>
          </cell>
          <cell r="D2843" t="str">
            <v>B-26-02</v>
          </cell>
          <cell r="E2843" t="str">
            <v>Harmony</v>
          </cell>
          <cell r="F2843" t="str">
            <v>-07</v>
          </cell>
          <cell r="G2843" t="str">
            <v>H-07/2</v>
          </cell>
          <cell r="H2843" t="str">
            <v>02</v>
          </cell>
          <cell r="J2843" t="str">
            <v>M3M</v>
          </cell>
        </row>
        <row r="2844">
          <cell r="C2844" t="str">
            <v>B-26</v>
          </cell>
          <cell r="D2844" t="str">
            <v>B-26-03</v>
          </cell>
          <cell r="E2844" t="str">
            <v>Harmony</v>
          </cell>
          <cell r="F2844" t="str">
            <v>-07</v>
          </cell>
          <cell r="G2844" t="str">
            <v>H-07/3</v>
          </cell>
          <cell r="H2844" t="str">
            <v>03</v>
          </cell>
          <cell r="J2844" t="str">
            <v>M3M</v>
          </cell>
        </row>
        <row r="2845">
          <cell r="C2845" t="str">
            <v>B-26</v>
          </cell>
          <cell r="D2845" t="str">
            <v>B-26-04</v>
          </cell>
          <cell r="E2845" t="str">
            <v>Harmony</v>
          </cell>
          <cell r="F2845" t="str">
            <v>-07</v>
          </cell>
          <cell r="G2845" t="str">
            <v>H-07/4</v>
          </cell>
          <cell r="H2845" t="str">
            <v>04</v>
          </cell>
          <cell r="J2845" t="str">
            <v>M3M</v>
          </cell>
        </row>
        <row r="2846">
          <cell r="B2846" t="str">
            <v>B</v>
          </cell>
          <cell r="C2846" t="str">
            <v>B-27</v>
          </cell>
          <cell r="D2846" t="str">
            <v>B-27-01</v>
          </cell>
          <cell r="E2846" t="str">
            <v>Harmony</v>
          </cell>
          <cell r="F2846" t="str">
            <v>-08</v>
          </cell>
          <cell r="G2846" t="str">
            <v>H-08/1</v>
          </cell>
          <cell r="H2846" t="str">
            <v>01</v>
          </cell>
          <cell r="I2846" t="str">
            <v>Retained</v>
          </cell>
          <cell r="J2846" t="str">
            <v>M3M</v>
          </cell>
          <cell r="K2846" t="str">
            <v>Frozen</v>
          </cell>
          <cell r="L2846" t="str">
            <v>Released</v>
          </cell>
          <cell r="M2846">
            <v>14</v>
          </cell>
          <cell r="N2846">
            <v>7.2</v>
          </cell>
          <cell r="O2846">
            <v>100.8</v>
          </cell>
        </row>
        <row r="2847">
          <cell r="C2847" t="str">
            <v>B-27</v>
          </cell>
          <cell r="D2847" t="str">
            <v>B-27-02</v>
          </cell>
          <cell r="E2847" t="str">
            <v>Harmony</v>
          </cell>
          <cell r="F2847" t="str">
            <v>-08</v>
          </cell>
          <cell r="G2847" t="str">
            <v>H-08/2</v>
          </cell>
          <cell r="H2847" t="str">
            <v>02</v>
          </cell>
          <cell r="J2847" t="str">
            <v>M3M</v>
          </cell>
        </row>
        <row r="2848">
          <cell r="C2848" t="str">
            <v>B-27</v>
          </cell>
          <cell r="D2848" t="str">
            <v>B-27-03</v>
          </cell>
          <cell r="E2848" t="str">
            <v>Harmony</v>
          </cell>
          <cell r="F2848" t="str">
            <v>-08</v>
          </cell>
          <cell r="G2848" t="str">
            <v>H-08/3</v>
          </cell>
          <cell r="H2848" t="str">
            <v>03</v>
          </cell>
          <cell r="J2848" t="str">
            <v>M3M</v>
          </cell>
        </row>
        <row r="2849">
          <cell r="C2849" t="str">
            <v>B-27</v>
          </cell>
          <cell r="D2849" t="str">
            <v>B-27-04</v>
          </cell>
          <cell r="E2849" t="str">
            <v>Harmony</v>
          </cell>
          <cell r="F2849" t="str">
            <v>-08</v>
          </cell>
          <cell r="G2849" t="str">
            <v>H-08/4</v>
          </cell>
          <cell r="H2849" t="str">
            <v>04</v>
          </cell>
          <cell r="J2849" t="str">
            <v>M3M</v>
          </cell>
        </row>
        <row r="2850">
          <cell r="B2850" t="str">
            <v>B</v>
          </cell>
          <cell r="C2850" t="str">
            <v>B-28</v>
          </cell>
          <cell r="D2850" t="str">
            <v>B-28-01</v>
          </cell>
          <cell r="E2850" t="str">
            <v>Harmony</v>
          </cell>
          <cell r="F2850" t="str">
            <v>-09</v>
          </cell>
          <cell r="G2850" t="str">
            <v>H-09/1</v>
          </cell>
          <cell r="H2850" t="str">
            <v>01</v>
          </cell>
          <cell r="I2850" t="str">
            <v>Retained</v>
          </cell>
          <cell r="J2850" t="str">
            <v>M3M</v>
          </cell>
          <cell r="K2850" t="str">
            <v>Frozen</v>
          </cell>
          <cell r="L2850" t="str">
            <v>Released</v>
          </cell>
          <cell r="M2850">
            <v>14</v>
          </cell>
          <cell r="N2850">
            <v>7.2</v>
          </cell>
          <cell r="O2850">
            <v>100.8</v>
          </cell>
        </row>
        <row r="2851">
          <cell r="C2851" t="str">
            <v>B-28</v>
          </cell>
          <cell r="D2851" t="str">
            <v>B-28-02</v>
          </cell>
          <cell r="E2851" t="str">
            <v>Harmony</v>
          </cell>
          <cell r="F2851" t="str">
            <v>-09</v>
          </cell>
          <cell r="G2851" t="str">
            <v>H-09/2</v>
          </cell>
          <cell r="H2851" t="str">
            <v>02</v>
          </cell>
          <cell r="J2851" t="str">
            <v>M3M</v>
          </cell>
        </row>
        <row r="2852">
          <cell r="C2852" t="str">
            <v>B-28</v>
          </cell>
          <cell r="D2852" t="str">
            <v>B-28-03</v>
          </cell>
          <cell r="E2852" t="str">
            <v>Harmony</v>
          </cell>
          <cell r="F2852" t="str">
            <v>-09</v>
          </cell>
          <cell r="G2852" t="str">
            <v>H-09/3</v>
          </cell>
          <cell r="H2852" t="str">
            <v>03</v>
          </cell>
          <cell r="J2852" t="str">
            <v>M3M</v>
          </cell>
        </row>
        <row r="2853">
          <cell r="C2853" t="str">
            <v>B-28</v>
          </cell>
          <cell r="D2853" t="str">
            <v>B-28-04</v>
          </cell>
          <cell r="E2853" t="str">
            <v>Harmony</v>
          </cell>
          <cell r="F2853" t="str">
            <v>-09</v>
          </cell>
          <cell r="G2853" t="str">
            <v>H-09/4</v>
          </cell>
          <cell r="H2853" t="str">
            <v>04</v>
          </cell>
          <cell r="J2853" t="str">
            <v>M3M</v>
          </cell>
        </row>
        <row r="2854">
          <cell r="B2854" t="str">
            <v>B</v>
          </cell>
          <cell r="C2854" t="str">
            <v>B-29</v>
          </cell>
          <cell r="D2854" t="str">
            <v>B-29-01</v>
          </cell>
          <cell r="E2854" t="str">
            <v>Harmony</v>
          </cell>
          <cell r="F2854" t="str">
            <v>-10</v>
          </cell>
          <cell r="G2854" t="str">
            <v>H-10/1</v>
          </cell>
          <cell r="H2854" t="str">
            <v>01</v>
          </cell>
          <cell r="I2854" t="str">
            <v>Retained</v>
          </cell>
          <cell r="J2854" t="str">
            <v>M3M</v>
          </cell>
          <cell r="K2854" t="str">
            <v>Frozen</v>
          </cell>
          <cell r="L2854" t="str">
            <v>Released</v>
          </cell>
          <cell r="M2854">
            <v>14</v>
          </cell>
          <cell r="N2854">
            <v>7.2</v>
          </cell>
          <cell r="O2854">
            <v>100.8</v>
          </cell>
        </row>
        <row r="2855">
          <cell r="C2855" t="str">
            <v>B-29</v>
          </cell>
          <cell r="D2855" t="str">
            <v>B-29-02</v>
          </cell>
          <cell r="E2855" t="str">
            <v>Harmony</v>
          </cell>
          <cell r="F2855" t="str">
            <v>-10</v>
          </cell>
          <cell r="G2855" t="str">
            <v>H-10/2</v>
          </cell>
          <cell r="H2855" t="str">
            <v>02</v>
          </cell>
          <cell r="J2855" t="str">
            <v>M3M</v>
          </cell>
        </row>
        <row r="2856">
          <cell r="C2856" t="str">
            <v>B-29</v>
          </cell>
          <cell r="D2856" t="str">
            <v>B-29-03</v>
          </cell>
          <cell r="E2856" t="str">
            <v>Harmony</v>
          </cell>
          <cell r="F2856" t="str">
            <v>-10</v>
          </cell>
          <cell r="G2856" t="str">
            <v>H-10/3</v>
          </cell>
          <cell r="H2856" t="str">
            <v>03</v>
          </cell>
          <cell r="J2856" t="str">
            <v>M3M</v>
          </cell>
        </row>
        <row r="2857">
          <cell r="C2857" t="str">
            <v>B-29</v>
          </cell>
          <cell r="D2857" t="str">
            <v>B-29-04</v>
          </cell>
          <cell r="E2857" t="str">
            <v>Harmony</v>
          </cell>
          <cell r="F2857" t="str">
            <v>-10</v>
          </cell>
          <cell r="G2857" t="str">
            <v>H-10/4</v>
          </cell>
          <cell r="H2857" t="str">
            <v>04</v>
          </cell>
          <cell r="J2857" t="str">
            <v>M3M</v>
          </cell>
        </row>
        <row r="2858">
          <cell r="B2858" t="str">
            <v>D</v>
          </cell>
          <cell r="C2858" t="str">
            <v>D-1</v>
          </cell>
          <cell r="D2858" t="str">
            <v>D-1-01</v>
          </cell>
          <cell r="E2858" t="str">
            <v>Harmony</v>
          </cell>
          <cell r="F2858" t="str">
            <v>-106</v>
          </cell>
          <cell r="G2858" t="str">
            <v>H-106/1</v>
          </cell>
          <cell r="H2858" t="str">
            <v>01</v>
          </cell>
          <cell r="I2858" t="str">
            <v>Retained</v>
          </cell>
          <cell r="J2858" t="str">
            <v>M3M</v>
          </cell>
          <cell r="K2858" t="str">
            <v>Released</v>
          </cell>
          <cell r="L2858" t="str">
            <v>Released</v>
          </cell>
          <cell r="M2858">
            <v>16.12</v>
          </cell>
          <cell r="N2858">
            <v>8.5</v>
          </cell>
          <cell r="O2858">
            <v>137.02000000000001</v>
          </cell>
        </row>
        <row r="2859">
          <cell r="C2859" t="str">
            <v>D-1</v>
          </cell>
          <cell r="D2859" t="str">
            <v>D-1-02</v>
          </cell>
          <cell r="E2859" t="str">
            <v>Harmony</v>
          </cell>
          <cell r="F2859" t="str">
            <v>-106</v>
          </cell>
          <cell r="G2859" t="str">
            <v>H-106/2</v>
          </cell>
          <cell r="H2859" t="str">
            <v>02</v>
          </cell>
          <cell r="J2859" t="str">
            <v>M3M</v>
          </cell>
        </row>
        <row r="2860">
          <cell r="C2860" t="str">
            <v>D-1</v>
          </cell>
          <cell r="D2860" t="str">
            <v>D-1-03</v>
          </cell>
          <cell r="E2860" t="str">
            <v>Harmony</v>
          </cell>
          <cell r="F2860" t="str">
            <v>-106</v>
          </cell>
          <cell r="G2860" t="str">
            <v>H-106/3</v>
          </cell>
          <cell r="H2860" t="str">
            <v>03</v>
          </cell>
          <cell r="J2860" t="str">
            <v>M3M</v>
          </cell>
        </row>
        <row r="2861">
          <cell r="C2861" t="str">
            <v>D-1</v>
          </cell>
          <cell r="D2861" t="str">
            <v>D-1-04</v>
          </cell>
          <cell r="E2861" t="str">
            <v>Harmony</v>
          </cell>
          <cell r="F2861" t="str">
            <v>-106</v>
          </cell>
          <cell r="G2861" t="str">
            <v>H-106/4</v>
          </cell>
          <cell r="H2861" t="str">
            <v>04</v>
          </cell>
          <cell r="J2861" t="str">
            <v>M3M</v>
          </cell>
        </row>
        <row r="2862">
          <cell r="B2862" t="str">
            <v>D</v>
          </cell>
          <cell r="C2862" t="str">
            <v>D-2</v>
          </cell>
          <cell r="D2862" t="str">
            <v>D-2-01</v>
          </cell>
          <cell r="E2862" t="str">
            <v>Harmony</v>
          </cell>
          <cell r="F2862" t="str">
            <v>-107</v>
          </cell>
          <cell r="G2862" t="str">
            <v>H-107/1</v>
          </cell>
          <cell r="H2862" t="str">
            <v>01</v>
          </cell>
          <cell r="I2862" t="str">
            <v>Retained</v>
          </cell>
          <cell r="J2862" t="str">
            <v>M3M</v>
          </cell>
          <cell r="K2862" t="str">
            <v>Frozen</v>
          </cell>
          <cell r="L2862" t="str">
            <v>Released</v>
          </cell>
          <cell r="M2862">
            <v>16.12</v>
          </cell>
          <cell r="N2862">
            <v>8.5</v>
          </cell>
          <cell r="O2862">
            <v>137.02000000000001</v>
          </cell>
        </row>
        <row r="2863">
          <cell r="C2863" t="str">
            <v>D-2</v>
          </cell>
          <cell r="D2863" t="str">
            <v>D-2-02</v>
          </cell>
          <cell r="E2863" t="str">
            <v>Harmony</v>
          </cell>
          <cell r="F2863" t="str">
            <v>-107</v>
          </cell>
          <cell r="G2863" t="str">
            <v>H-107/2</v>
          </cell>
          <cell r="H2863" t="str">
            <v>02</v>
          </cell>
          <cell r="J2863" t="str">
            <v>M3M</v>
          </cell>
        </row>
        <row r="2864">
          <cell r="C2864" t="str">
            <v>D-2</v>
          </cell>
          <cell r="D2864" t="str">
            <v>D-2-03</v>
          </cell>
          <cell r="E2864" t="str">
            <v>Harmony</v>
          </cell>
          <cell r="F2864" t="str">
            <v>-107</v>
          </cell>
          <cell r="G2864" t="str">
            <v>H-107/3</v>
          </cell>
          <cell r="H2864" t="str">
            <v>03</v>
          </cell>
          <cell r="J2864" t="str">
            <v>M3M</v>
          </cell>
        </row>
        <row r="2865">
          <cell r="C2865" t="str">
            <v>D-2</v>
          </cell>
          <cell r="D2865" t="str">
            <v>D-2-04</v>
          </cell>
          <cell r="E2865" t="str">
            <v>Harmony</v>
          </cell>
          <cell r="F2865" t="str">
            <v>-107</v>
          </cell>
          <cell r="G2865" t="str">
            <v>H-107/4</v>
          </cell>
          <cell r="H2865" t="str">
            <v>04</v>
          </cell>
          <cell r="J2865" t="str">
            <v>M3M</v>
          </cell>
        </row>
        <row r="2866">
          <cell r="B2866" t="str">
            <v>D</v>
          </cell>
          <cell r="C2866" t="str">
            <v>D-3</v>
          </cell>
          <cell r="D2866" t="str">
            <v>D-3-01</v>
          </cell>
          <cell r="E2866" t="str">
            <v>Harmony</v>
          </cell>
          <cell r="F2866" t="str">
            <v>-108</v>
          </cell>
          <cell r="G2866" t="str">
            <v>H-108/1</v>
          </cell>
          <cell r="H2866" t="str">
            <v>01</v>
          </cell>
          <cell r="I2866" t="str">
            <v>Retained</v>
          </cell>
          <cell r="J2866" t="str">
            <v>M3M</v>
          </cell>
          <cell r="K2866" t="str">
            <v>Frozen</v>
          </cell>
          <cell r="L2866" t="str">
            <v>Released</v>
          </cell>
          <cell r="M2866">
            <v>16.12</v>
          </cell>
          <cell r="N2866">
            <v>8.5</v>
          </cell>
          <cell r="O2866">
            <v>137.02000000000001</v>
          </cell>
        </row>
        <row r="2867">
          <cell r="C2867" t="str">
            <v>D-3</v>
          </cell>
          <cell r="D2867" t="str">
            <v>D-3-02</v>
          </cell>
          <cell r="E2867" t="str">
            <v>Harmony</v>
          </cell>
          <cell r="F2867" t="str">
            <v>-108</v>
          </cell>
          <cell r="G2867" t="str">
            <v>H-108/2</v>
          </cell>
          <cell r="H2867" t="str">
            <v>02</v>
          </cell>
          <cell r="J2867" t="str">
            <v>M3M</v>
          </cell>
        </row>
        <row r="2868">
          <cell r="C2868" t="str">
            <v>D-3</v>
          </cell>
          <cell r="D2868" t="str">
            <v>D-3-03</v>
          </cell>
          <cell r="E2868" t="str">
            <v>Harmony</v>
          </cell>
          <cell r="F2868" t="str">
            <v>-108</v>
          </cell>
          <cell r="G2868" t="str">
            <v>H-108/3</v>
          </cell>
          <cell r="H2868" t="str">
            <v>03</v>
          </cell>
          <cell r="J2868" t="str">
            <v>M3M</v>
          </cell>
        </row>
        <row r="2869">
          <cell r="C2869" t="str">
            <v>D-3</v>
          </cell>
          <cell r="D2869" t="str">
            <v>D-3-04</v>
          </cell>
          <cell r="E2869" t="str">
            <v>Harmony</v>
          </cell>
          <cell r="F2869" t="str">
            <v>-108</v>
          </cell>
          <cell r="G2869" t="str">
            <v>H-108/4</v>
          </cell>
          <cell r="H2869" t="str">
            <v>04</v>
          </cell>
          <cell r="J2869" t="str">
            <v>M3M</v>
          </cell>
        </row>
        <row r="2870">
          <cell r="B2870" t="str">
            <v>D</v>
          </cell>
          <cell r="C2870" t="str">
            <v>D-4</v>
          </cell>
          <cell r="D2870" t="str">
            <v>D-4-01</v>
          </cell>
          <cell r="E2870" t="str">
            <v>Harmony</v>
          </cell>
          <cell r="F2870" t="str">
            <v>-109</v>
          </cell>
          <cell r="G2870" t="str">
            <v>H-109/1</v>
          </cell>
          <cell r="H2870" t="str">
            <v>01</v>
          </cell>
          <cell r="I2870" t="str">
            <v>Retained</v>
          </cell>
          <cell r="J2870" t="str">
            <v>M3M</v>
          </cell>
          <cell r="K2870" t="str">
            <v>Frozen</v>
          </cell>
          <cell r="L2870" t="str">
            <v>Released</v>
          </cell>
          <cell r="M2870">
            <v>16.12</v>
          </cell>
          <cell r="N2870">
            <v>8.5</v>
          </cell>
          <cell r="O2870">
            <v>137.02000000000001</v>
          </cell>
        </row>
        <row r="2871">
          <cell r="C2871" t="str">
            <v>D-4</v>
          </cell>
          <cell r="D2871" t="str">
            <v>D-4-02</v>
          </cell>
          <cell r="E2871" t="str">
            <v>Harmony</v>
          </cell>
          <cell r="F2871" t="str">
            <v>-109</v>
          </cell>
          <cell r="G2871" t="str">
            <v>H-109/2</v>
          </cell>
          <cell r="H2871" t="str">
            <v>02</v>
          </cell>
          <cell r="J2871" t="str">
            <v>M3M</v>
          </cell>
        </row>
        <row r="2872">
          <cell r="C2872" t="str">
            <v>D-4</v>
          </cell>
          <cell r="D2872" t="str">
            <v>D-4-03</v>
          </cell>
          <cell r="E2872" t="str">
            <v>Harmony</v>
          </cell>
          <cell r="F2872" t="str">
            <v>-109</v>
          </cell>
          <cell r="G2872" t="str">
            <v>H-109/3</v>
          </cell>
          <cell r="H2872" t="str">
            <v>03</v>
          </cell>
          <cell r="J2872" t="str">
            <v>M3M</v>
          </cell>
        </row>
        <row r="2873">
          <cell r="C2873" t="str">
            <v>D-4</v>
          </cell>
          <cell r="D2873" t="str">
            <v>D-4-04</v>
          </cell>
          <cell r="E2873" t="str">
            <v>Harmony</v>
          </cell>
          <cell r="F2873" t="str">
            <v>-109</v>
          </cell>
          <cell r="G2873" t="str">
            <v>H-109/4</v>
          </cell>
          <cell r="H2873" t="str">
            <v>04</v>
          </cell>
          <cell r="J2873" t="str">
            <v>M3M</v>
          </cell>
        </row>
        <row r="2874">
          <cell r="B2874" t="str">
            <v>D</v>
          </cell>
          <cell r="C2874" t="str">
            <v>D-5</v>
          </cell>
          <cell r="D2874" t="str">
            <v>D-5-01</v>
          </cell>
          <cell r="E2874" t="str">
            <v>Harmony</v>
          </cell>
          <cell r="F2874" t="str">
            <v>-102</v>
          </cell>
          <cell r="G2874" t="str">
            <v>H-102/1</v>
          </cell>
          <cell r="H2874" t="str">
            <v>01</v>
          </cell>
          <cell r="I2874" t="str">
            <v>Retained</v>
          </cell>
          <cell r="J2874" t="str">
            <v>M3M</v>
          </cell>
          <cell r="K2874" t="str">
            <v>Frozen</v>
          </cell>
          <cell r="L2874" t="str">
            <v>Released</v>
          </cell>
          <cell r="M2874">
            <v>16.12</v>
          </cell>
          <cell r="N2874">
            <v>8.5</v>
          </cell>
          <cell r="O2874">
            <v>137.02000000000001</v>
          </cell>
        </row>
        <row r="2875">
          <cell r="C2875" t="str">
            <v>D-5</v>
          </cell>
          <cell r="D2875" t="str">
            <v>D-5-02</v>
          </cell>
          <cell r="E2875" t="str">
            <v>Harmony</v>
          </cell>
          <cell r="F2875" t="str">
            <v>-102</v>
          </cell>
          <cell r="G2875" t="str">
            <v>H-102/2</v>
          </cell>
          <cell r="H2875" t="str">
            <v>02</v>
          </cell>
          <cell r="J2875" t="str">
            <v>M3M</v>
          </cell>
        </row>
        <row r="2876">
          <cell r="C2876" t="str">
            <v>D-5</v>
          </cell>
          <cell r="D2876" t="str">
            <v>D-5-03</v>
          </cell>
          <cell r="E2876" t="str">
            <v>Harmony</v>
          </cell>
          <cell r="F2876" t="str">
            <v>-102</v>
          </cell>
          <cell r="G2876" t="str">
            <v>H-102/3</v>
          </cell>
          <cell r="H2876" t="str">
            <v>03</v>
          </cell>
          <cell r="J2876" t="str">
            <v>M3M</v>
          </cell>
        </row>
        <row r="2877">
          <cell r="C2877" t="str">
            <v>D-5</v>
          </cell>
          <cell r="D2877" t="str">
            <v>D-5-04</v>
          </cell>
          <cell r="E2877" t="str">
            <v>Harmony</v>
          </cell>
          <cell r="F2877" t="str">
            <v>-102</v>
          </cell>
          <cell r="G2877" t="str">
            <v>H-102/4</v>
          </cell>
          <cell r="H2877" t="str">
            <v>04</v>
          </cell>
          <cell r="J2877" t="str">
            <v>M3M</v>
          </cell>
        </row>
        <row r="2878">
          <cell r="B2878" t="str">
            <v>D</v>
          </cell>
          <cell r="C2878" t="str">
            <v>D-6</v>
          </cell>
          <cell r="D2878" t="str">
            <v>D-6-01</v>
          </cell>
          <cell r="E2878" t="str">
            <v>Harmony</v>
          </cell>
          <cell r="F2878" t="str">
            <v>-103</v>
          </cell>
          <cell r="G2878" t="str">
            <v>H-103/1</v>
          </cell>
          <cell r="H2878" t="str">
            <v>01</v>
          </cell>
          <cell r="I2878" t="str">
            <v>Retained</v>
          </cell>
          <cell r="J2878" t="str">
            <v>M3M</v>
          </cell>
          <cell r="K2878" t="str">
            <v>Frozen</v>
          </cell>
          <cell r="L2878" t="str">
            <v>Released</v>
          </cell>
          <cell r="M2878">
            <v>16.12</v>
          </cell>
          <cell r="N2878">
            <v>8.5</v>
          </cell>
          <cell r="O2878">
            <v>137.02000000000001</v>
          </cell>
        </row>
        <row r="2879">
          <cell r="C2879" t="str">
            <v>D-6</v>
          </cell>
          <cell r="D2879" t="str">
            <v>D-6-02</v>
          </cell>
          <cell r="E2879" t="str">
            <v>Harmony</v>
          </cell>
          <cell r="F2879" t="str">
            <v>-103</v>
          </cell>
          <cell r="G2879" t="str">
            <v>H-103/2</v>
          </cell>
          <cell r="H2879" t="str">
            <v>02</v>
          </cell>
          <cell r="J2879" t="str">
            <v>M3M</v>
          </cell>
        </row>
        <row r="2880">
          <cell r="C2880" t="str">
            <v>D-6</v>
          </cell>
          <cell r="D2880" t="str">
            <v>D-6-03</v>
          </cell>
          <cell r="E2880" t="str">
            <v>Harmony</v>
          </cell>
          <cell r="F2880" t="str">
            <v>-103</v>
          </cell>
          <cell r="G2880" t="str">
            <v>H-103/3</v>
          </cell>
          <cell r="H2880" t="str">
            <v>03</v>
          </cell>
          <cell r="J2880" t="str">
            <v>M3M</v>
          </cell>
        </row>
        <row r="2881">
          <cell r="C2881" t="str">
            <v>D-6</v>
          </cell>
          <cell r="D2881" t="str">
            <v>D-6-04</v>
          </cell>
          <cell r="E2881" t="str">
            <v>Harmony</v>
          </cell>
          <cell r="F2881" t="str">
            <v>-103</v>
          </cell>
          <cell r="G2881" t="str">
            <v>H-103/4</v>
          </cell>
          <cell r="H2881" t="str">
            <v>04</v>
          </cell>
          <cell r="J2881" t="str">
            <v>M3M</v>
          </cell>
        </row>
        <row r="2882">
          <cell r="B2882" t="str">
            <v>D</v>
          </cell>
          <cell r="C2882" t="str">
            <v>D-7</v>
          </cell>
          <cell r="D2882" t="str">
            <v>D-7-01</v>
          </cell>
          <cell r="E2882" t="str">
            <v>Harmony</v>
          </cell>
          <cell r="F2882" t="str">
            <v>-104</v>
          </cell>
          <cell r="G2882" t="str">
            <v>H-104/1</v>
          </cell>
          <cell r="H2882" t="str">
            <v>01</v>
          </cell>
          <cell r="I2882" t="str">
            <v>Retained</v>
          </cell>
          <cell r="J2882" t="str">
            <v>M3M</v>
          </cell>
          <cell r="K2882" t="str">
            <v>Frozen</v>
          </cell>
          <cell r="L2882" t="str">
            <v>Released</v>
          </cell>
          <cell r="M2882">
            <v>16.12</v>
          </cell>
          <cell r="N2882">
            <v>8.5</v>
          </cell>
          <cell r="O2882">
            <v>137.02000000000001</v>
          </cell>
        </row>
        <row r="2883">
          <cell r="C2883" t="str">
            <v>D-7</v>
          </cell>
          <cell r="D2883" t="str">
            <v>D-7-02</v>
          </cell>
          <cell r="E2883" t="str">
            <v>Harmony</v>
          </cell>
          <cell r="F2883" t="str">
            <v>-104</v>
          </cell>
          <cell r="G2883" t="str">
            <v>H-104/2</v>
          </cell>
          <cell r="H2883" t="str">
            <v>02</v>
          </cell>
          <cell r="J2883" t="str">
            <v>M3M</v>
          </cell>
        </row>
        <row r="2884">
          <cell r="C2884" t="str">
            <v>D-7</v>
          </cell>
          <cell r="D2884" t="str">
            <v>D-7-03</v>
          </cell>
          <cell r="E2884" t="str">
            <v>Harmony</v>
          </cell>
          <cell r="F2884" t="str">
            <v>-104</v>
          </cell>
          <cell r="G2884" t="str">
            <v>H-104/3</v>
          </cell>
          <cell r="H2884" t="str">
            <v>03</v>
          </cell>
          <cell r="J2884" t="str">
            <v>M3M</v>
          </cell>
        </row>
        <row r="2885">
          <cell r="C2885" t="str">
            <v>D-7</v>
          </cell>
          <cell r="D2885" t="str">
            <v>D-7-04</v>
          </cell>
          <cell r="E2885" t="str">
            <v>Harmony</v>
          </cell>
          <cell r="F2885" t="str">
            <v>-104</v>
          </cell>
          <cell r="G2885" t="str">
            <v>H-104/4</v>
          </cell>
          <cell r="H2885" t="str">
            <v>04</v>
          </cell>
          <cell r="J2885" t="str">
            <v>M3M</v>
          </cell>
        </row>
        <row r="2886">
          <cell r="B2886" t="str">
            <v>D</v>
          </cell>
          <cell r="C2886" t="str">
            <v>D-8</v>
          </cell>
          <cell r="D2886" t="str">
            <v>D-8-01</v>
          </cell>
          <cell r="E2886" t="str">
            <v>Harmony</v>
          </cell>
          <cell r="F2886" t="str">
            <v>-105</v>
          </cell>
          <cell r="G2886" t="str">
            <v>H-105/1</v>
          </cell>
          <cell r="H2886" t="str">
            <v>01</v>
          </cell>
          <cell r="I2886" t="str">
            <v>Retained</v>
          </cell>
          <cell r="J2886" t="str">
            <v>M3M</v>
          </cell>
          <cell r="K2886" t="str">
            <v>Released</v>
          </cell>
          <cell r="L2886" t="str">
            <v>Released</v>
          </cell>
          <cell r="M2886">
            <v>16.12</v>
          </cell>
          <cell r="N2886">
            <v>8.5</v>
          </cell>
          <cell r="O2886">
            <v>137.02000000000001</v>
          </cell>
        </row>
        <row r="2887">
          <cell r="C2887" t="str">
            <v>D-8</v>
          </cell>
          <cell r="D2887" t="str">
            <v>D-8-02</v>
          </cell>
          <cell r="E2887" t="str">
            <v>Harmony</v>
          </cell>
          <cell r="F2887" t="str">
            <v>-105</v>
          </cell>
          <cell r="G2887" t="str">
            <v>H-105/2</v>
          </cell>
          <cell r="H2887" t="str">
            <v>02</v>
          </cell>
          <cell r="J2887" t="str">
            <v>M3M</v>
          </cell>
        </row>
        <row r="2888">
          <cell r="C2888" t="str">
            <v>D-8</v>
          </cell>
          <cell r="D2888" t="str">
            <v>D-8-03</v>
          </cell>
          <cell r="E2888" t="str">
            <v>Harmony</v>
          </cell>
          <cell r="F2888" t="str">
            <v>-105</v>
          </cell>
          <cell r="G2888" t="str">
            <v>H-105/3</v>
          </cell>
          <cell r="H2888" t="str">
            <v>03</v>
          </cell>
          <cell r="J2888" t="str">
            <v>M3M</v>
          </cell>
        </row>
        <row r="2889">
          <cell r="C2889" t="str">
            <v>D-8</v>
          </cell>
          <cell r="D2889" t="str">
            <v>D-8-04</v>
          </cell>
          <cell r="E2889" t="str">
            <v>Harmony</v>
          </cell>
          <cell r="F2889" t="str">
            <v>-105</v>
          </cell>
          <cell r="G2889" t="str">
            <v>H-105/4</v>
          </cell>
          <cell r="H2889" t="str">
            <v>04</v>
          </cell>
          <cell r="J2889" t="str">
            <v>M3M</v>
          </cell>
        </row>
        <row r="2893">
          <cell r="G2893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Fee%20cal%20As%20EDC%20on%20Plot%20area%20and%2014%2047%20labour%20ces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42.570059606478" createdVersion="5" refreshedVersion="5" minRefreshableVersion="3" recordCount="930" xr:uid="{00000000-000A-0000-FFFF-FFFF00000000}">
  <cacheSource type="worksheet">
    <worksheetSource ref="A1:J931" sheet="Master Inventory Plots" r:id="rId2"/>
  </cacheSource>
  <cacheFields count="10">
    <cacheField name="Plot Type" numFmtId="0">
      <sharedItems count="31">
        <s v="A"/>
        <s v="A1"/>
        <s v="A2"/>
        <s v="A4"/>
        <s v="A5"/>
        <s v="A6"/>
        <s v="A9"/>
        <s v="B"/>
        <s v="B1"/>
        <s v="G"/>
        <s v="P1"/>
        <s v="P4"/>
        <s v="P6"/>
        <s v="P7"/>
        <s v="P9"/>
        <s v="P10"/>
        <s v="A3"/>
        <s v="A7"/>
        <s v="A8"/>
        <s v="C"/>
        <s v="D"/>
        <s v="D1"/>
        <s v="E"/>
        <s v="E1"/>
        <s v="F"/>
        <s v="H"/>
        <s v="P2"/>
        <s v="P3"/>
        <s v="P5"/>
        <s v="P8"/>
        <s v="Formula1" f="1"/>
      </sharedItems>
    </cacheField>
    <cacheField name="Unit No." numFmtId="0">
      <sharedItems/>
    </cacheField>
    <cacheField name="FLOOR NO." numFmtId="0">
      <sharedItems/>
    </cacheField>
    <cacheField name="PLOT RETAINED" numFmtId="0">
      <sharedItems count="2">
        <s v="Retained"/>
        <s v="Change"/>
      </sharedItems>
    </cacheField>
    <cacheField name="Company" numFmtId="0">
      <sharedItems count="2">
        <s v="SW"/>
        <s v="M3M"/>
      </sharedItems>
    </cacheField>
    <cacheField name="Aman Status" numFmtId="0">
      <sharedItems/>
    </cacheField>
    <cacheField name="As per Demarcation" numFmtId="0">
      <sharedItems count="2">
        <s v="Released"/>
        <s v="Frozen"/>
      </sharedItems>
    </cacheField>
    <cacheField name="Length" numFmtId="0">
      <sharedItems containsString="0" containsBlank="1" containsNumber="1" minValue="10.53" maxValue="17.64"/>
    </cacheField>
    <cacheField name="Width" numFmtId="0">
      <sharedItems containsString="0" containsBlank="1" containsNumber="1" minValue="6" maxValue="9.44"/>
    </cacheField>
    <cacheField name="Area" numFmtId="0">
      <sharedItems containsSemiMixedTypes="0" containsString="0" containsNumber="1" minValue="64.855400000000003" maxValue="149.94"/>
    </cacheField>
  </cacheFields>
  <calculatedItems count="1">
    <calculatedItem>
      <pivotArea cacheIndex="1" outline="0" fieldPosition="0">
        <references count="1">
          <reference field="0" count="1">
            <x v="3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5.641786689812" createdVersion="7" refreshedVersion="7" minRefreshableVersion="3" recordCount="864" xr:uid="{5CBE843B-E464-47F8-847E-9460AFCC56C3}">
  <cacheSource type="worksheet">
    <worksheetSource ref="D3:K867" sheet="Sheet1"/>
  </cacheSource>
  <cacheFields count="8">
    <cacheField name="S.No" numFmtId="0">
      <sharedItems containsSemiMixedTypes="0" containsString="0" containsNumber="1" containsInteger="1" minValue="1" maxValue="864"/>
    </cacheField>
    <cacheField name="Plot No." numFmtId="0">
      <sharedItems count="216">
        <s v="A-1"/>
        <s v="A-2"/>
        <s v="A-3"/>
        <s v="A-4"/>
        <s v="A-5"/>
        <s v="A-6"/>
        <s v="A-7"/>
        <s v="A-8"/>
        <s v="A-9"/>
        <s v="A-10"/>
        <s v="A-11"/>
        <s v="A-12"/>
        <s v="A-13"/>
        <s v="A-14"/>
        <s v="A-15"/>
        <s v="A-16"/>
        <s v="A-17"/>
        <s v="A-18"/>
        <s v="A-19"/>
        <s v="A-20"/>
        <s v="A-21"/>
        <s v="A-22"/>
        <s v="A-23"/>
        <s v="A-24"/>
        <s v="A-25"/>
        <s v="A-26"/>
        <s v="A-27"/>
        <s v="A-28"/>
        <s v="A-29"/>
        <s v="A-30"/>
        <s v="A-31"/>
        <s v="A-32"/>
        <s v="A-33"/>
        <s v="A-34"/>
        <s v="A-35"/>
        <s v="A-36"/>
        <s v="A-37"/>
        <s v="A-38"/>
        <s v="A-39"/>
        <s v="A-40"/>
        <s v="A-41"/>
        <s v="A-42"/>
        <s v="A-43"/>
        <s v="A-44"/>
        <s v="A-45"/>
        <s v="A-46"/>
        <s v="A-47"/>
        <s v="A-48"/>
        <s v="A-49"/>
        <s v="A-50"/>
        <s v="A-51"/>
        <s v="A-52"/>
        <s v="A-53"/>
        <s v="A-54"/>
        <s v="A-55"/>
        <s v="A-56"/>
        <s v="A-57"/>
        <s v="A-58"/>
        <s v="A-59"/>
        <s v="A-60"/>
        <s v="A-61"/>
        <s v="A-62"/>
        <s v="A-63"/>
        <s v="A-64"/>
        <s v="A-65"/>
        <s v="A-66"/>
        <s v="A-67"/>
        <s v="A-68"/>
        <s v="A-69"/>
        <s v="A-70"/>
        <s v="A-71"/>
        <s v="A-72"/>
        <s v="A-73"/>
        <s v="A-74"/>
        <s v="A-75"/>
        <s v="A-76"/>
        <s v="A-77"/>
        <s v="A-78"/>
        <s v="A-79"/>
        <s v="A-80"/>
        <s v="A-81"/>
        <s v="A-82"/>
        <s v="A-83"/>
        <s v="A-84"/>
        <s v="A-85"/>
        <s v="A-86"/>
        <s v="A-87"/>
        <s v="A-88"/>
        <s v="A-89"/>
        <s v="A-90"/>
        <s v="A-91"/>
        <s v="A-92"/>
        <s v="A-93"/>
        <s v="A-94"/>
        <s v="A-95"/>
        <s v="A-96"/>
        <s v="A-97"/>
        <s v="A-98"/>
        <s v="A-99"/>
        <s v="A-100"/>
        <s v="A-101"/>
        <s v="A-102"/>
        <s v="A-103"/>
        <s v="A-104"/>
        <s v="A-105"/>
        <s v="A-106"/>
        <s v="A-107"/>
        <s v="A-108"/>
        <s v="A-109"/>
        <s v="A-110"/>
        <s v="A-111"/>
        <s v="A-112"/>
        <s v="A-113"/>
        <s v="A-114"/>
        <s v="A-115"/>
        <s v="A-116"/>
        <s v="A-117"/>
        <s v="A-118"/>
        <s v="A-119"/>
        <s v="A-120"/>
        <s v="A-121"/>
        <s v="A-122"/>
        <s v="A-123"/>
        <s v="A-124"/>
        <s v="A-125"/>
        <s v="A-126"/>
        <s v="A-127"/>
        <s v="A-128"/>
        <s v="A-129"/>
        <s v="A-130"/>
        <s v="A-131"/>
        <s v="A-132"/>
        <s v="A-133"/>
        <s v="A-134"/>
        <s v="A-135"/>
        <s v="A-136"/>
        <s v="A-137"/>
        <s v="A-138"/>
        <s v="A-139"/>
        <s v="A-140"/>
        <s v="A-141"/>
        <s v="A-142"/>
        <s v="A-143"/>
        <s v="A-144"/>
        <s v="A-145"/>
        <s v="A-146"/>
        <s v="A-147"/>
        <s v="A-148"/>
        <s v="A-149"/>
        <s v="A-150"/>
        <s v="A-151"/>
        <s v="A-152"/>
        <s v="A-153"/>
        <s v="A-154"/>
        <s v="A-155"/>
        <s v="A-156"/>
        <s v="A-157"/>
        <s v="A-158"/>
        <s v="A-159"/>
        <s v="A-160"/>
        <s v="A-161"/>
        <s v="A-162"/>
        <s v="A-163"/>
        <s v="A-164"/>
        <s v="A3-1"/>
        <s v="A3-2"/>
        <s v="A3-3"/>
        <s v="A3-4"/>
        <s v="A3-5"/>
        <s v="A3-6"/>
        <s v="A3-7"/>
        <s v="A3-8"/>
        <s v="A3-9"/>
        <s v="A3-10"/>
        <s v="A3-11"/>
        <s v="A3-12"/>
        <s v="A3-13"/>
        <s v="A3-14"/>
        <s v="A3-15"/>
        <s v="A3-16"/>
        <s v="A3-17"/>
        <s v="A3-18"/>
        <s v="A3-19"/>
        <s v="A3-20"/>
        <s v="A3-21"/>
        <s v="A3-22"/>
        <s v="A3-23"/>
        <s v="A3-24"/>
        <s v="B-1"/>
        <s v="B-2"/>
        <s v="B-3"/>
        <s v="B-4"/>
        <s v="B-5"/>
        <s v="B-6"/>
        <s v="B-7"/>
        <s v="B-8"/>
        <s v="B-9"/>
        <s v="B-10"/>
        <s v="B-20"/>
        <s v="B-21"/>
        <s v="B-22"/>
        <s v="B-23"/>
        <s v="B-24"/>
        <s v="B-25"/>
        <s v="B-26"/>
        <s v="B-27"/>
        <s v="B-28"/>
        <s v="B-29"/>
        <s v="D-1"/>
        <s v="D-2"/>
        <s v="D-3"/>
        <s v="D-4"/>
        <s v="D-5"/>
        <s v="D-6"/>
        <s v="D-7"/>
        <s v="D-8"/>
      </sharedItems>
    </cacheField>
    <cacheField name="Unit No" numFmtId="0">
      <sharedItems/>
    </cacheField>
    <cacheField name="Sales Unit Numer" numFmtId="0">
      <sharedItems/>
    </cacheField>
    <cacheField name="Carpet Area_x000a_(in Sq.ft.)" numFmtId="1">
      <sharedItems containsSemiMixedTypes="0" containsString="0" containsNumber="1" minValue="578.23131599999999" maxValue="831.64816799999994"/>
    </cacheField>
    <cacheField name="Saleable Area_x000a_(in Sq.ft.)" numFmtId="0">
      <sharedItems containsSemiMixedTypes="0" containsString="0" containsNumber="1" containsInteger="1" minValue="1103" maxValue="1499" count="4">
        <n v="1423"/>
        <n v="1300"/>
        <n v="1103"/>
        <n v="1499"/>
      </sharedItems>
    </cacheField>
    <cacheField name="Rs.6,700/- per sq.ft. on Saleable area" numFmtId="44">
      <sharedItems containsSemiMixedTypes="0" containsString="0" containsNumber="1" containsInteger="1" minValue="7390100" maxValue="10043300"/>
    </cacheField>
    <cacheField name="Rs.6,950/- per sq.ft. on Saleable area" numFmtId="44">
      <sharedItems containsSemiMixedTypes="0" containsString="0" containsNumber="1" containsInteger="1" minValue="7665850" maxValue="104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0">
  <r>
    <x v="0"/>
    <s v="A-209"/>
    <s v="A-209-01"/>
    <x v="0"/>
    <x v="0"/>
    <s v="Released"/>
    <x v="0"/>
    <n v="15.3"/>
    <n v="8.5"/>
    <n v="130.05000000000001"/>
  </r>
  <r>
    <x v="0"/>
    <s v="A-210"/>
    <s v="A-210-01"/>
    <x v="0"/>
    <x v="0"/>
    <s v="Released"/>
    <x v="0"/>
    <n v="15.3"/>
    <n v="8.5"/>
    <n v="130.05000000000001"/>
  </r>
  <r>
    <x v="0"/>
    <s v="A-211"/>
    <s v="A-211-01"/>
    <x v="0"/>
    <x v="0"/>
    <s v="Released"/>
    <x v="0"/>
    <n v="15.3"/>
    <n v="8.5"/>
    <n v="130.05000000000001"/>
  </r>
  <r>
    <x v="0"/>
    <s v="A-212"/>
    <s v="A-212-01"/>
    <x v="0"/>
    <x v="0"/>
    <s v="Released"/>
    <x v="0"/>
    <n v="15.3"/>
    <n v="8.5"/>
    <n v="130.05000000000001"/>
  </r>
  <r>
    <x v="0"/>
    <s v="A-213"/>
    <s v="A-213-01"/>
    <x v="0"/>
    <x v="0"/>
    <s v="Released"/>
    <x v="0"/>
    <n v="15.3"/>
    <n v="8.5"/>
    <n v="130.05000000000001"/>
  </r>
  <r>
    <x v="0"/>
    <s v="A-214"/>
    <s v="A-214-01"/>
    <x v="0"/>
    <x v="0"/>
    <s v="Frozen"/>
    <x v="1"/>
    <n v="15.3"/>
    <n v="8.5"/>
    <n v="130.05000000000001"/>
  </r>
  <r>
    <x v="0"/>
    <s v="A-215"/>
    <s v="A-215-01"/>
    <x v="0"/>
    <x v="0"/>
    <s v="Frozen"/>
    <x v="1"/>
    <n v="15.3"/>
    <n v="8.5"/>
    <n v="130.05000000000001"/>
  </r>
  <r>
    <x v="0"/>
    <s v="A-216"/>
    <s v="A-216-01"/>
    <x v="0"/>
    <x v="0"/>
    <s v="Frozen"/>
    <x v="1"/>
    <n v="15.3"/>
    <n v="8.5"/>
    <n v="130.05000000000001"/>
  </r>
  <r>
    <x v="0"/>
    <s v="A-217"/>
    <s v="A-217-01"/>
    <x v="0"/>
    <x v="0"/>
    <s v="Frozen"/>
    <x v="1"/>
    <n v="15.3"/>
    <n v="8.5"/>
    <n v="130.05000000000001"/>
  </r>
  <r>
    <x v="0"/>
    <s v="A-218"/>
    <s v="A-218-01"/>
    <x v="0"/>
    <x v="0"/>
    <s v="Frozen"/>
    <x v="1"/>
    <n v="15.3"/>
    <n v="8.5"/>
    <n v="130.05000000000001"/>
  </r>
  <r>
    <x v="0"/>
    <s v="A-219"/>
    <s v="A-219-01"/>
    <x v="0"/>
    <x v="0"/>
    <s v="Frozen"/>
    <x v="1"/>
    <n v="15.3"/>
    <n v="8.5"/>
    <n v="130.05000000000001"/>
  </r>
  <r>
    <x v="0"/>
    <s v="A-220"/>
    <s v="A-220-01"/>
    <x v="0"/>
    <x v="0"/>
    <s v="Frozen"/>
    <x v="1"/>
    <n v="15.3"/>
    <n v="8.5"/>
    <n v="130.05000000000001"/>
  </r>
  <r>
    <x v="0"/>
    <s v="A-221"/>
    <s v="A-221-01"/>
    <x v="0"/>
    <x v="0"/>
    <s v="Frozen"/>
    <x v="1"/>
    <n v="15.3"/>
    <n v="8.5"/>
    <n v="130.05000000000001"/>
  </r>
  <r>
    <x v="0"/>
    <s v="A-222"/>
    <s v="A-222-01"/>
    <x v="0"/>
    <x v="0"/>
    <s v="Frozen"/>
    <x v="1"/>
    <n v="15.3"/>
    <n v="8.5"/>
    <n v="130.05000000000001"/>
  </r>
  <r>
    <x v="0"/>
    <s v="A-223"/>
    <s v="A-223-01"/>
    <x v="0"/>
    <x v="0"/>
    <s v="Frozen"/>
    <x v="1"/>
    <n v="15.3"/>
    <n v="8.5"/>
    <n v="130.05000000000001"/>
  </r>
  <r>
    <x v="0"/>
    <s v="A-224"/>
    <s v="A-224-01"/>
    <x v="0"/>
    <x v="0"/>
    <s v="Released"/>
    <x v="0"/>
    <n v="15.3"/>
    <n v="8.5"/>
    <n v="130.05000000000001"/>
  </r>
  <r>
    <x v="0"/>
    <s v="A-225"/>
    <s v="A-225-01"/>
    <x v="0"/>
    <x v="0"/>
    <s v="Released"/>
    <x v="0"/>
    <n v="15.3"/>
    <n v="8.5"/>
    <n v="130.05000000000001"/>
  </r>
  <r>
    <x v="0"/>
    <s v="A-226"/>
    <s v="A-226-01"/>
    <x v="0"/>
    <x v="0"/>
    <s v="Released"/>
    <x v="0"/>
    <n v="15.3"/>
    <n v="8.5"/>
    <n v="130.05000000000001"/>
  </r>
  <r>
    <x v="0"/>
    <s v="A-227"/>
    <s v="A-227-01"/>
    <x v="0"/>
    <x v="0"/>
    <s v="Released"/>
    <x v="0"/>
    <n v="15.3"/>
    <n v="8.5"/>
    <n v="130.05000000000001"/>
  </r>
  <r>
    <x v="0"/>
    <s v="A-228"/>
    <s v="A-228-01"/>
    <x v="0"/>
    <x v="0"/>
    <s v="Released"/>
    <x v="0"/>
    <n v="15.3"/>
    <n v="8.5"/>
    <n v="130.05000000000001"/>
  </r>
  <r>
    <x v="0"/>
    <s v="A-229"/>
    <s v="A-229-01"/>
    <x v="0"/>
    <x v="0"/>
    <s v="Released"/>
    <x v="0"/>
    <n v="15.3"/>
    <n v="8.5"/>
    <n v="130.05000000000001"/>
  </r>
  <r>
    <x v="0"/>
    <s v="A-230"/>
    <s v="A-230-01"/>
    <x v="0"/>
    <x v="0"/>
    <s v="Released"/>
    <x v="0"/>
    <n v="15.3"/>
    <n v="8.5"/>
    <n v="130.05000000000001"/>
  </r>
  <r>
    <x v="0"/>
    <s v="A-231"/>
    <s v="A-231-01"/>
    <x v="0"/>
    <x v="0"/>
    <s v="Released"/>
    <x v="0"/>
    <n v="15.3"/>
    <n v="8.5"/>
    <n v="130.05000000000001"/>
  </r>
  <r>
    <x v="0"/>
    <s v="A-232"/>
    <s v="A-232-01"/>
    <x v="0"/>
    <x v="0"/>
    <s v="Released"/>
    <x v="0"/>
    <n v="15.3"/>
    <n v="8.5"/>
    <n v="130.05000000000001"/>
  </r>
  <r>
    <x v="0"/>
    <s v="A-233"/>
    <s v="A-233-01"/>
    <x v="0"/>
    <x v="0"/>
    <s v="Released"/>
    <x v="0"/>
    <n v="15.3"/>
    <n v="8.5"/>
    <n v="130.05000000000001"/>
  </r>
  <r>
    <x v="0"/>
    <s v="A-234"/>
    <s v="A-234-01"/>
    <x v="0"/>
    <x v="0"/>
    <s v="Frozen"/>
    <x v="1"/>
    <n v="15.3"/>
    <n v="8.5"/>
    <n v="130.05000000000001"/>
  </r>
  <r>
    <x v="0"/>
    <s v="A-235"/>
    <s v="A-235-01"/>
    <x v="0"/>
    <x v="0"/>
    <s v="Frozen"/>
    <x v="1"/>
    <n v="15.3"/>
    <n v="8.5"/>
    <n v="130.05000000000001"/>
  </r>
  <r>
    <x v="0"/>
    <s v="A-236"/>
    <s v="A-236-01"/>
    <x v="0"/>
    <x v="0"/>
    <s v="Frozen"/>
    <x v="1"/>
    <n v="15.3"/>
    <n v="8.5"/>
    <n v="130.05000000000001"/>
  </r>
  <r>
    <x v="0"/>
    <s v="A-237"/>
    <s v="A-237-01"/>
    <x v="0"/>
    <x v="0"/>
    <s v="Frozen"/>
    <x v="1"/>
    <n v="15.3"/>
    <n v="8.5"/>
    <n v="130.05000000000001"/>
  </r>
  <r>
    <x v="0"/>
    <s v="A-238"/>
    <s v="A-238-01"/>
    <x v="0"/>
    <x v="0"/>
    <s v="Frozen"/>
    <x v="1"/>
    <n v="15.3"/>
    <n v="8.5"/>
    <n v="130.05000000000001"/>
  </r>
  <r>
    <x v="0"/>
    <s v="A-239"/>
    <s v="A-239-01"/>
    <x v="0"/>
    <x v="0"/>
    <s v="Frozen"/>
    <x v="1"/>
    <n v="15.3"/>
    <n v="8.5"/>
    <n v="130.05000000000001"/>
  </r>
  <r>
    <x v="0"/>
    <s v="A-240"/>
    <s v="A-240-01"/>
    <x v="0"/>
    <x v="0"/>
    <s v="Frozen"/>
    <x v="1"/>
    <n v="15.3"/>
    <n v="8.5"/>
    <n v="130.05000000000001"/>
  </r>
  <r>
    <x v="0"/>
    <s v="A-241"/>
    <s v="A-241-01"/>
    <x v="0"/>
    <x v="0"/>
    <s v="Frozen"/>
    <x v="1"/>
    <n v="15.3"/>
    <n v="8.5"/>
    <n v="130.05000000000001"/>
  </r>
  <r>
    <x v="0"/>
    <s v="A-242"/>
    <s v="A-242-01"/>
    <x v="0"/>
    <x v="0"/>
    <s v="Frozen"/>
    <x v="1"/>
    <n v="15.3"/>
    <n v="8.5"/>
    <n v="130.05000000000001"/>
  </r>
  <r>
    <x v="0"/>
    <s v="A-243"/>
    <s v="A-243-01"/>
    <x v="0"/>
    <x v="0"/>
    <s v="Frozen"/>
    <x v="1"/>
    <n v="15.3"/>
    <n v="8.5"/>
    <n v="130.05000000000001"/>
  </r>
  <r>
    <x v="0"/>
    <s v="A-244"/>
    <s v="A-244-01"/>
    <x v="0"/>
    <x v="0"/>
    <s v="Frozen"/>
    <x v="1"/>
    <n v="15.3"/>
    <n v="8.5"/>
    <n v="130.05000000000001"/>
  </r>
  <r>
    <x v="0"/>
    <s v="A-245"/>
    <s v="A-245-01"/>
    <x v="0"/>
    <x v="0"/>
    <s v="Frozen"/>
    <x v="1"/>
    <n v="15.3"/>
    <n v="8.5"/>
    <n v="130.05000000000001"/>
  </r>
  <r>
    <x v="0"/>
    <s v="A-246"/>
    <s v="A-246-01"/>
    <x v="0"/>
    <x v="0"/>
    <s v="Frozen"/>
    <x v="1"/>
    <n v="15.3"/>
    <n v="8.5"/>
    <n v="130.05000000000001"/>
  </r>
  <r>
    <x v="0"/>
    <s v="A-247"/>
    <s v="A-247-01"/>
    <x v="0"/>
    <x v="0"/>
    <s v="Frozen"/>
    <x v="1"/>
    <n v="15.3"/>
    <n v="8.5"/>
    <n v="130.05000000000001"/>
  </r>
  <r>
    <x v="0"/>
    <s v="A-248"/>
    <s v="A-248-01"/>
    <x v="0"/>
    <x v="0"/>
    <s v="Released"/>
    <x v="0"/>
    <n v="15.3"/>
    <n v="8.5"/>
    <n v="130.05000000000001"/>
  </r>
  <r>
    <x v="0"/>
    <s v="A-249"/>
    <s v="A-249-01"/>
    <x v="0"/>
    <x v="0"/>
    <s v="Released"/>
    <x v="0"/>
    <n v="15.3"/>
    <n v="8.5"/>
    <n v="130.05000000000001"/>
  </r>
  <r>
    <x v="0"/>
    <s v="A-250"/>
    <s v="A-250-01"/>
    <x v="0"/>
    <x v="0"/>
    <s v="Released"/>
    <x v="0"/>
    <n v="15.3"/>
    <n v="8.5"/>
    <n v="130.05000000000001"/>
  </r>
  <r>
    <x v="0"/>
    <s v="A-251"/>
    <s v="A-251-01"/>
    <x v="0"/>
    <x v="0"/>
    <s v="Released"/>
    <x v="0"/>
    <n v="15.3"/>
    <n v="8.5"/>
    <n v="130.05000000000001"/>
  </r>
  <r>
    <x v="0"/>
    <s v="A-252"/>
    <s v="A-252-01"/>
    <x v="0"/>
    <x v="0"/>
    <s v="Released"/>
    <x v="0"/>
    <n v="15.3"/>
    <n v="8.5"/>
    <n v="130.05000000000001"/>
  </r>
  <r>
    <x v="0"/>
    <s v="A-253"/>
    <s v="A-253-01"/>
    <x v="0"/>
    <x v="0"/>
    <s v="Frozen"/>
    <x v="1"/>
    <n v="15.3"/>
    <n v="8.5"/>
    <n v="130.05000000000001"/>
  </r>
  <r>
    <x v="0"/>
    <s v="A-254"/>
    <s v="A-254-01"/>
    <x v="0"/>
    <x v="0"/>
    <s v="Frozen"/>
    <x v="1"/>
    <n v="15.3"/>
    <n v="8.5"/>
    <n v="130.05000000000001"/>
  </r>
  <r>
    <x v="0"/>
    <s v="A-255"/>
    <s v="A-255-01"/>
    <x v="0"/>
    <x v="0"/>
    <s v="Frozen"/>
    <x v="1"/>
    <n v="15.3"/>
    <n v="8.5"/>
    <n v="130.05000000000001"/>
  </r>
  <r>
    <x v="0"/>
    <s v="A-256"/>
    <s v="A-256-01"/>
    <x v="0"/>
    <x v="0"/>
    <s v="Frozen"/>
    <x v="1"/>
    <n v="15.3"/>
    <n v="8.5"/>
    <n v="130.05000000000001"/>
  </r>
  <r>
    <x v="0"/>
    <s v="A-257"/>
    <s v="A-257-01"/>
    <x v="0"/>
    <x v="0"/>
    <s v="Released"/>
    <x v="0"/>
    <n v="15.3"/>
    <n v="8.5"/>
    <n v="130.05000000000001"/>
  </r>
  <r>
    <x v="0"/>
    <s v="A-258"/>
    <s v="A-258-01"/>
    <x v="0"/>
    <x v="0"/>
    <s v="Released"/>
    <x v="0"/>
    <n v="15.3"/>
    <n v="8.5"/>
    <n v="130.05000000000001"/>
  </r>
  <r>
    <x v="0"/>
    <s v="A-259"/>
    <s v="A-259-01"/>
    <x v="0"/>
    <x v="0"/>
    <s v="Released"/>
    <x v="0"/>
    <n v="15.3"/>
    <n v="8.5"/>
    <n v="130.05000000000001"/>
  </r>
  <r>
    <x v="0"/>
    <s v="A-260"/>
    <s v="A-260-01"/>
    <x v="0"/>
    <x v="0"/>
    <s v="Released"/>
    <x v="0"/>
    <n v="15.3"/>
    <n v="8.5"/>
    <n v="130.05000000000001"/>
  </r>
  <r>
    <x v="0"/>
    <s v="A-261"/>
    <s v="A-261-01"/>
    <x v="0"/>
    <x v="0"/>
    <s v="Released"/>
    <x v="0"/>
    <n v="15.3"/>
    <n v="8.5"/>
    <n v="130.05000000000001"/>
  </r>
  <r>
    <x v="0"/>
    <s v="A-262"/>
    <s v="A-262-01"/>
    <x v="0"/>
    <x v="0"/>
    <s v="Released"/>
    <x v="0"/>
    <n v="15.3"/>
    <n v="8.5"/>
    <n v="130.05000000000001"/>
  </r>
  <r>
    <x v="0"/>
    <s v="A-263"/>
    <s v="A-263-01"/>
    <x v="0"/>
    <x v="0"/>
    <s v="Released"/>
    <x v="0"/>
    <n v="15.3"/>
    <n v="8.5"/>
    <n v="130.05000000000001"/>
  </r>
  <r>
    <x v="0"/>
    <s v="A-264"/>
    <s v="A-264-01"/>
    <x v="0"/>
    <x v="0"/>
    <s v="Released"/>
    <x v="0"/>
    <n v="15.3"/>
    <n v="8.5"/>
    <n v="130.05000000000001"/>
  </r>
  <r>
    <x v="0"/>
    <s v="A-265"/>
    <s v="A-265-01"/>
    <x v="0"/>
    <x v="0"/>
    <s v="Frozen"/>
    <x v="1"/>
    <n v="15.3"/>
    <n v="8.5"/>
    <n v="130.05000000000001"/>
  </r>
  <r>
    <x v="0"/>
    <s v="A-266"/>
    <s v="A-266-01"/>
    <x v="0"/>
    <x v="0"/>
    <s v="Frozen"/>
    <x v="1"/>
    <n v="15.3"/>
    <n v="8.5"/>
    <n v="130.05000000000001"/>
  </r>
  <r>
    <x v="0"/>
    <s v="A-267"/>
    <s v="A-267-01"/>
    <x v="0"/>
    <x v="0"/>
    <s v="Frozen"/>
    <x v="1"/>
    <n v="15.3"/>
    <n v="8.5"/>
    <n v="130.05000000000001"/>
  </r>
  <r>
    <x v="0"/>
    <s v="A-268"/>
    <s v="A-268-01"/>
    <x v="0"/>
    <x v="0"/>
    <s v="Frozen"/>
    <x v="1"/>
    <n v="15.3"/>
    <n v="8.5"/>
    <n v="130.05000000000001"/>
  </r>
  <r>
    <x v="0"/>
    <s v="A-269"/>
    <s v="A-269-01"/>
    <x v="0"/>
    <x v="0"/>
    <s v="Frozen"/>
    <x v="1"/>
    <n v="15.3"/>
    <n v="8.5"/>
    <n v="130.05000000000001"/>
  </r>
  <r>
    <x v="0"/>
    <s v="A-270"/>
    <s v="A-270-01"/>
    <x v="0"/>
    <x v="0"/>
    <s v="Frozen"/>
    <x v="1"/>
    <n v="15.3"/>
    <n v="8.5"/>
    <n v="130.05000000000001"/>
  </r>
  <r>
    <x v="0"/>
    <s v="A-271"/>
    <s v="A-271-01"/>
    <x v="0"/>
    <x v="0"/>
    <s v="Frozen"/>
    <x v="1"/>
    <n v="15.3"/>
    <n v="8.5"/>
    <n v="130.05000000000001"/>
  </r>
  <r>
    <x v="0"/>
    <s v="A-272"/>
    <s v="A-272-01"/>
    <x v="0"/>
    <x v="0"/>
    <s v="Frozen"/>
    <x v="1"/>
    <n v="15.3"/>
    <n v="8.5"/>
    <n v="130.05000000000001"/>
  </r>
  <r>
    <x v="0"/>
    <s v="A-273"/>
    <s v="A-273-01"/>
    <x v="0"/>
    <x v="0"/>
    <s v="Frozen"/>
    <x v="1"/>
    <n v="15.3"/>
    <n v="8.5"/>
    <n v="130.05000000000001"/>
  </r>
  <r>
    <x v="0"/>
    <s v="A-274"/>
    <s v="A-274-01"/>
    <x v="0"/>
    <x v="0"/>
    <s v="Frozen"/>
    <x v="1"/>
    <n v="15.3"/>
    <n v="8.5"/>
    <n v="130.05000000000001"/>
  </r>
  <r>
    <x v="0"/>
    <s v="A-275"/>
    <s v="A-275-01"/>
    <x v="0"/>
    <x v="0"/>
    <s v="Frozen"/>
    <x v="1"/>
    <n v="15.3"/>
    <n v="8.5"/>
    <n v="130.05000000000001"/>
  </r>
  <r>
    <x v="0"/>
    <s v="A-276"/>
    <s v="A-276-01"/>
    <x v="0"/>
    <x v="0"/>
    <s v="Frozen"/>
    <x v="1"/>
    <n v="15.3"/>
    <n v="8.5"/>
    <n v="130.05000000000001"/>
  </r>
  <r>
    <x v="0"/>
    <s v="A-277"/>
    <s v="A-277-01"/>
    <x v="0"/>
    <x v="0"/>
    <s v="Frozen"/>
    <x v="1"/>
    <n v="15.3"/>
    <n v="8.5"/>
    <n v="130.05000000000001"/>
  </r>
  <r>
    <x v="0"/>
    <s v="A-278"/>
    <s v="A-278-01"/>
    <x v="0"/>
    <x v="0"/>
    <s v="Frozen"/>
    <x v="1"/>
    <n v="15.3"/>
    <n v="8.5"/>
    <n v="130.05000000000001"/>
  </r>
  <r>
    <x v="0"/>
    <s v="A-279"/>
    <s v="A-279-01"/>
    <x v="0"/>
    <x v="0"/>
    <s v="Frozen"/>
    <x v="1"/>
    <n v="15.3"/>
    <n v="8.5"/>
    <n v="130.05000000000001"/>
  </r>
  <r>
    <x v="0"/>
    <s v="A-280"/>
    <s v="A-280-01"/>
    <x v="0"/>
    <x v="0"/>
    <s v="Frozen"/>
    <x v="1"/>
    <n v="15.3"/>
    <n v="8.5"/>
    <n v="130.05000000000001"/>
  </r>
  <r>
    <x v="0"/>
    <s v="A-281"/>
    <s v="A-281-01"/>
    <x v="0"/>
    <x v="0"/>
    <s v="Frozen"/>
    <x v="1"/>
    <n v="15.3"/>
    <n v="8.5"/>
    <n v="130.05000000000001"/>
  </r>
  <r>
    <x v="0"/>
    <s v="A-282"/>
    <s v="A-282-01"/>
    <x v="0"/>
    <x v="0"/>
    <s v="Frozen"/>
    <x v="1"/>
    <n v="15.3"/>
    <n v="8.5"/>
    <n v="130.05000000000001"/>
  </r>
  <r>
    <x v="0"/>
    <s v="A-283"/>
    <s v="A-283-01"/>
    <x v="0"/>
    <x v="0"/>
    <s v="Frozen"/>
    <x v="1"/>
    <n v="15.3"/>
    <n v="8.5"/>
    <n v="130.05000000000001"/>
  </r>
  <r>
    <x v="0"/>
    <s v="A-284"/>
    <s v="A-284-01"/>
    <x v="0"/>
    <x v="0"/>
    <s v="Frozen"/>
    <x v="1"/>
    <n v="15.3"/>
    <n v="8.5"/>
    <n v="130.05000000000001"/>
  </r>
  <r>
    <x v="0"/>
    <s v="A-285"/>
    <s v="A-285-01"/>
    <x v="0"/>
    <x v="0"/>
    <s v="Frozen"/>
    <x v="1"/>
    <n v="15.3"/>
    <n v="8.5"/>
    <n v="130.05000000000001"/>
  </r>
  <r>
    <x v="0"/>
    <s v="A-286"/>
    <s v="A-286-01"/>
    <x v="0"/>
    <x v="0"/>
    <s v="Frozen"/>
    <x v="1"/>
    <n v="15.3"/>
    <n v="8.5"/>
    <n v="130.05000000000001"/>
  </r>
  <r>
    <x v="0"/>
    <s v="A-287"/>
    <s v="A-287-01"/>
    <x v="0"/>
    <x v="0"/>
    <s v="Frozen"/>
    <x v="1"/>
    <n v="15.3"/>
    <n v="8.5"/>
    <n v="130.05000000000001"/>
  </r>
  <r>
    <x v="0"/>
    <s v="A-288"/>
    <s v="A-288-01"/>
    <x v="0"/>
    <x v="0"/>
    <s v="Frozen"/>
    <x v="1"/>
    <n v="15.3"/>
    <n v="8.5"/>
    <n v="130.05000000000001"/>
  </r>
  <r>
    <x v="0"/>
    <s v="A-289"/>
    <s v="A-289-01"/>
    <x v="0"/>
    <x v="0"/>
    <s v="Frozen"/>
    <x v="1"/>
    <n v="15.3"/>
    <n v="8.5"/>
    <n v="130.05000000000001"/>
  </r>
  <r>
    <x v="0"/>
    <s v="A-290"/>
    <s v="A-290-01"/>
    <x v="0"/>
    <x v="0"/>
    <s v="Released"/>
    <x v="0"/>
    <n v="15.3"/>
    <n v="8.5"/>
    <n v="130.05000000000001"/>
  </r>
  <r>
    <x v="0"/>
    <s v="A-291"/>
    <s v="A-291-01"/>
    <x v="0"/>
    <x v="0"/>
    <s v="Released"/>
    <x v="0"/>
    <n v="15.3"/>
    <n v="8.5"/>
    <n v="130.05000000000001"/>
  </r>
  <r>
    <x v="0"/>
    <s v="A-292"/>
    <s v="A-292-01"/>
    <x v="0"/>
    <x v="0"/>
    <s v="Released"/>
    <x v="0"/>
    <n v="15.3"/>
    <n v="8.5"/>
    <n v="130.05000000000001"/>
  </r>
  <r>
    <x v="0"/>
    <s v="A-293"/>
    <s v="A-293-01"/>
    <x v="0"/>
    <x v="0"/>
    <s v="Released"/>
    <x v="0"/>
    <n v="15.3"/>
    <n v="8.5"/>
    <n v="130.05000000000001"/>
  </r>
  <r>
    <x v="0"/>
    <s v="A-294"/>
    <s v="A-294-01"/>
    <x v="0"/>
    <x v="0"/>
    <s v="Released"/>
    <x v="0"/>
    <n v="15.3"/>
    <n v="8.5"/>
    <n v="130.05000000000001"/>
  </r>
  <r>
    <x v="0"/>
    <s v="A-295"/>
    <s v="A-295-01"/>
    <x v="0"/>
    <x v="0"/>
    <s v="Released"/>
    <x v="0"/>
    <n v="15.3"/>
    <n v="8.5"/>
    <n v="130.05000000000001"/>
  </r>
  <r>
    <x v="0"/>
    <s v="A-296"/>
    <s v="A-296-01"/>
    <x v="0"/>
    <x v="0"/>
    <s v="Released"/>
    <x v="0"/>
    <n v="15.3"/>
    <n v="8.5"/>
    <n v="130.05000000000001"/>
  </r>
  <r>
    <x v="0"/>
    <s v="A-297"/>
    <s v="A-297-01"/>
    <x v="0"/>
    <x v="0"/>
    <s v="Released"/>
    <x v="0"/>
    <n v="15.3"/>
    <n v="8.5"/>
    <n v="130.05000000000001"/>
  </r>
  <r>
    <x v="0"/>
    <s v="A-298"/>
    <s v="A-298-01"/>
    <x v="0"/>
    <x v="0"/>
    <s v="Released"/>
    <x v="0"/>
    <n v="15.3"/>
    <n v="8.5"/>
    <n v="130.05000000000001"/>
  </r>
  <r>
    <x v="0"/>
    <s v="A-299"/>
    <s v="A-299-01"/>
    <x v="0"/>
    <x v="0"/>
    <s v="Released"/>
    <x v="0"/>
    <n v="15.3"/>
    <n v="8.5"/>
    <n v="130.05000000000001"/>
  </r>
  <r>
    <x v="0"/>
    <s v="A-300"/>
    <s v="A-300-01"/>
    <x v="0"/>
    <x v="0"/>
    <s v="Released"/>
    <x v="0"/>
    <n v="15.3"/>
    <n v="8.5"/>
    <n v="130.05000000000001"/>
  </r>
  <r>
    <x v="0"/>
    <s v="A-301"/>
    <s v="A-301-01"/>
    <x v="0"/>
    <x v="0"/>
    <s v="Released"/>
    <x v="0"/>
    <n v="15.3"/>
    <n v="8.5"/>
    <n v="130.05000000000001"/>
  </r>
  <r>
    <x v="0"/>
    <s v="A-302"/>
    <s v="A-302-01"/>
    <x v="0"/>
    <x v="0"/>
    <s v="Released"/>
    <x v="0"/>
    <n v="15.3"/>
    <n v="8.5"/>
    <n v="130.05000000000001"/>
  </r>
  <r>
    <x v="0"/>
    <s v="A-303"/>
    <s v="A-303-01"/>
    <x v="0"/>
    <x v="0"/>
    <s v="Released"/>
    <x v="0"/>
    <n v="15.3"/>
    <n v="8.5"/>
    <n v="130.05000000000001"/>
  </r>
  <r>
    <x v="0"/>
    <s v="A-304"/>
    <s v="A-304-01"/>
    <x v="0"/>
    <x v="0"/>
    <s v="Released"/>
    <x v="0"/>
    <n v="15.3"/>
    <n v="8.5"/>
    <n v="130.05000000000001"/>
  </r>
  <r>
    <x v="0"/>
    <s v="A-305"/>
    <s v="A-305-01"/>
    <x v="0"/>
    <x v="0"/>
    <s v="Released"/>
    <x v="0"/>
    <n v="15.3"/>
    <n v="8.5"/>
    <n v="130.05000000000001"/>
  </r>
  <r>
    <x v="0"/>
    <s v="A-306"/>
    <s v="A-306-01"/>
    <x v="0"/>
    <x v="0"/>
    <s v="Released"/>
    <x v="0"/>
    <n v="15.3"/>
    <n v="8.5"/>
    <n v="130.05000000000001"/>
  </r>
  <r>
    <x v="0"/>
    <s v="A-307"/>
    <s v="A-307-01"/>
    <x v="0"/>
    <x v="0"/>
    <s v="Released"/>
    <x v="0"/>
    <n v="15.3"/>
    <n v="8.5"/>
    <n v="130.05000000000001"/>
  </r>
  <r>
    <x v="0"/>
    <s v="A-308"/>
    <s v="A-308-01"/>
    <x v="0"/>
    <x v="0"/>
    <s v="Released"/>
    <x v="0"/>
    <n v="15.3"/>
    <n v="8.5"/>
    <n v="130.05000000000001"/>
  </r>
  <r>
    <x v="0"/>
    <s v="A-309"/>
    <s v="A-309-01"/>
    <x v="0"/>
    <x v="0"/>
    <s v="Released"/>
    <x v="0"/>
    <n v="15.3"/>
    <n v="8.5"/>
    <n v="130.05000000000001"/>
  </r>
  <r>
    <x v="0"/>
    <s v="A-310"/>
    <s v="A-310-01"/>
    <x v="0"/>
    <x v="0"/>
    <s v="Released"/>
    <x v="0"/>
    <n v="15.3"/>
    <n v="8.5"/>
    <n v="130.05000000000001"/>
  </r>
  <r>
    <x v="0"/>
    <s v="A-311"/>
    <s v="A-311-01"/>
    <x v="0"/>
    <x v="0"/>
    <s v="Released"/>
    <x v="0"/>
    <n v="15.3"/>
    <n v="8.5"/>
    <n v="130.05000000000001"/>
  </r>
  <r>
    <x v="0"/>
    <s v="A-312"/>
    <s v="A-312-01"/>
    <x v="0"/>
    <x v="0"/>
    <s v="Released"/>
    <x v="0"/>
    <n v="15.3"/>
    <n v="8.5"/>
    <n v="130.05000000000001"/>
  </r>
  <r>
    <x v="0"/>
    <s v="A-313"/>
    <s v="A-313-01"/>
    <x v="0"/>
    <x v="0"/>
    <s v="Released"/>
    <x v="0"/>
    <n v="15.3"/>
    <n v="8.5"/>
    <n v="130.05000000000001"/>
  </r>
  <r>
    <x v="0"/>
    <s v="A-314"/>
    <s v="A-314-01"/>
    <x v="0"/>
    <x v="0"/>
    <s v="Frozen"/>
    <x v="1"/>
    <n v="15.3"/>
    <n v="8.5"/>
    <n v="130.05000000000001"/>
  </r>
  <r>
    <x v="0"/>
    <s v="A-315"/>
    <s v="A-315-01"/>
    <x v="0"/>
    <x v="0"/>
    <s v="Frozen"/>
    <x v="1"/>
    <n v="15.3"/>
    <n v="8.5"/>
    <n v="130.05000000000001"/>
  </r>
  <r>
    <x v="0"/>
    <s v="A-316"/>
    <s v="A-316-01"/>
    <x v="0"/>
    <x v="0"/>
    <s v="Frozen"/>
    <x v="1"/>
    <n v="15.3"/>
    <n v="8.5"/>
    <n v="130.05000000000001"/>
  </r>
  <r>
    <x v="0"/>
    <s v="A-317"/>
    <s v="A-317-01"/>
    <x v="0"/>
    <x v="0"/>
    <s v="Frozen"/>
    <x v="1"/>
    <n v="15.3"/>
    <n v="8.5"/>
    <n v="130.05000000000001"/>
  </r>
  <r>
    <x v="0"/>
    <s v="A-318"/>
    <s v="A-318-01"/>
    <x v="0"/>
    <x v="0"/>
    <s v="Frozen"/>
    <x v="1"/>
    <n v="15.3"/>
    <n v="8.5"/>
    <n v="130.05000000000001"/>
  </r>
  <r>
    <x v="0"/>
    <s v="A-319"/>
    <s v="A-319-01"/>
    <x v="0"/>
    <x v="0"/>
    <s v="Frozen"/>
    <x v="1"/>
    <n v="15.3"/>
    <n v="8.5"/>
    <n v="130.05000000000001"/>
  </r>
  <r>
    <x v="0"/>
    <s v="A-320"/>
    <s v="A-320-01"/>
    <x v="0"/>
    <x v="0"/>
    <s v="Frozen"/>
    <x v="1"/>
    <n v="15.3"/>
    <n v="8.5"/>
    <n v="130.05000000000001"/>
  </r>
  <r>
    <x v="0"/>
    <s v="A-321"/>
    <s v="A-321-01"/>
    <x v="0"/>
    <x v="0"/>
    <s v="Frozen"/>
    <x v="1"/>
    <n v="15.3"/>
    <n v="8.5"/>
    <n v="130.05000000000001"/>
  </r>
  <r>
    <x v="0"/>
    <s v="A-322"/>
    <s v="A-322-01"/>
    <x v="1"/>
    <x v="0"/>
    <s v="Frozen"/>
    <x v="1"/>
    <n v="15.3"/>
    <n v="8.5"/>
    <n v="130.05000000000001"/>
  </r>
  <r>
    <x v="0"/>
    <s v="A-323"/>
    <s v="A-323-01"/>
    <x v="0"/>
    <x v="0"/>
    <s v="Frozen"/>
    <x v="1"/>
    <n v="15.3"/>
    <n v="8.5"/>
    <n v="130.05000000000001"/>
  </r>
  <r>
    <x v="0"/>
    <s v="A-324"/>
    <s v="A-324-01"/>
    <x v="0"/>
    <x v="0"/>
    <s v="Frozen"/>
    <x v="1"/>
    <n v="15.3"/>
    <n v="8.5"/>
    <n v="130.05000000000001"/>
  </r>
  <r>
    <x v="0"/>
    <s v="A-325"/>
    <s v="A-325-01"/>
    <x v="0"/>
    <x v="0"/>
    <s v="Frozen"/>
    <x v="1"/>
    <n v="15.3"/>
    <n v="8.5"/>
    <n v="130.05000000000001"/>
  </r>
  <r>
    <x v="0"/>
    <s v="A-326"/>
    <s v="A-326-01"/>
    <x v="0"/>
    <x v="0"/>
    <s v="Frozen"/>
    <x v="1"/>
    <n v="15.3"/>
    <n v="8.5"/>
    <n v="130.05000000000001"/>
  </r>
  <r>
    <x v="0"/>
    <s v="A-327"/>
    <s v="A-327-01"/>
    <x v="0"/>
    <x v="0"/>
    <s v="Frozen"/>
    <x v="1"/>
    <n v="15.3"/>
    <n v="8.5"/>
    <n v="130.05000000000001"/>
  </r>
  <r>
    <x v="0"/>
    <s v="A-328"/>
    <s v="A-328-01"/>
    <x v="0"/>
    <x v="0"/>
    <s v="Frozen"/>
    <x v="1"/>
    <n v="15.3"/>
    <n v="8.5"/>
    <n v="130.05000000000001"/>
  </r>
  <r>
    <x v="0"/>
    <s v="A-329"/>
    <s v="A-329-01"/>
    <x v="0"/>
    <x v="0"/>
    <s v="Frozen"/>
    <x v="1"/>
    <n v="15.3"/>
    <n v="8.5"/>
    <n v="130.05000000000001"/>
  </r>
  <r>
    <x v="0"/>
    <s v="A-330"/>
    <s v="A-330-01"/>
    <x v="0"/>
    <x v="0"/>
    <s v="Frozen"/>
    <x v="1"/>
    <n v="15.3"/>
    <n v="8.5"/>
    <n v="130.05000000000001"/>
  </r>
  <r>
    <x v="0"/>
    <s v="A-331"/>
    <s v="A-331-01"/>
    <x v="0"/>
    <x v="0"/>
    <s v="Frozen"/>
    <x v="1"/>
    <n v="15.3"/>
    <n v="8.5"/>
    <n v="130.05000000000001"/>
  </r>
  <r>
    <x v="0"/>
    <s v="A-332"/>
    <s v="A-332-01"/>
    <x v="0"/>
    <x v="0"/>
    <s v="Frozen"/>
    <x v="1"/>
    <n v="15.3"/>
    <n v="8.5"/>
    <n v="130.05000000000001"/>
  </r>
  <r>
    <x v="0"/>
    <s v="A-333"/>
    <s v="A-333-01"/>
    <x v="0"/>
    <x v="0"/>
    <s v="Frozen"/>
    <x v="1"/>
    <n v="15.3"/>
    <n v="8.5"/>
    <n v="130.05000000000001"/>
  </r>
  <r>
    <x v="0"/>
    <s v="A-334"/>
    <s v="A-334-01"/>
    <x v="0"/>
    <x v="0"/>
    <s v="Frozen"/>
    <x v="1"/>
    <n v="15.3"/>
    <n v="8.5"/>
    <n v="130.05000000000001"/>
  </r>
  <r>
    <x v="0"/>
    <s v="A-335"/>
    <s v="A-335-01"/>
    <x v="0"/>
    <x v="0"/>
    <s v="Frozen"/>
    <x v="1"/>
    <n v="15.3"/>
    <n v="8.5"/>
    <n v="130.05000000000001"/>
  </r>
  <r>
    <x v="0"/>
    <s v="A-336"/>
    <s v="A-336-01"/>
    <x v="0"/>
    <x v="0"/>
    <s v="Frozen"/>
    <x v="1"/>
    <n v="15.3"/>
    <n v="8.5"/>
    <n v="130.05000000000001"/>
  </r>
  <r>
    <x v="0"/>
    <s v="A-337"/>
    <s v="A-337-01"/>
    <x v="0"/>
    <x v="0"/>
    <s v="Frozen"/>
    <x v="1"/>
    <n v="15.3"/>
    <n v="8.5"/>
    <n v="130.05000000000001"/>
  </r>
  <r>
    <x v="0"/>
    <s v="A-338"/>
    <s v="A-338-01"/>
    <x v="0"/>
    <x v="0"/>
    <s v="Frozen"/>
    <x v="1"/>
    <n v="15.3"/>
    <n v="8.5"/>
    <n v="130.05000000000001"/>
  </r>
  <r>
    <x v="0"/>
    <s v="A-339"/>
    <s v="A-339-01"/>
    <x v="0"/>
    <x v="0"/>
    <s v="Frozen"/>
    <x v="1"/>
    <n v="15.3"/>
    <n v="8.5"/>
    <n v="130.05000000000001"/>
  </r>
  <r>
    <x v="0"/>
    <s v="A-340"/>
    <s v="A-340-01"/>
    <x v="0"/>
    <x v="0"/>
    <s v="Frozen"/>
    <x v="1"/>
    <n v="15.3"/>
    <n v="8.5"/>
    <n v="130.05000000000001"/>
  </r>
  <r>
    <x v="0"/>
    <s v="A-341"/>
    <s v="A-341-01"/>
    <x v="0"/>
    <x v="0"/>
    <s v="Frozen"/>
    <x v="1"/>
    <n v="15.3"/>
    <n v="8.5"/>
    <n v="130.05000000000001"/>
  </r>
  <r>
    <x v="0"/>
    <s v="A-342"/>
    <s v="A-342-01"/>
    <x v="0"/>
    <x v="0"/>
    <s v="Frozen"/>
    <x v="1"/>
    <n v="15.3"/>
    <n v="8.5"/>
    <n v="130.05000000000001"/>
  </r>
  <r>
    <x v="0"/>
    <s v="A-343"/>
    <s v="A-343-01"/>
    <x v="0"/>
    <x v="0"/>
    <s v="Frozen"/>
    <x v="1"/>
    <n v="15.3"/>
    <n v="8.5"/>
    <n v="130.05000000000001"/>
  </r>
  <r>
    <x v="0"/>
    <s v="A-344"/>
    <s v="A-344-01"/>
    <x v="0"/>
    <x v="0"/>
    <s v="Frozen"/>
    <x v="1"/>
    <n v="15.3"/>
    <n v="8.5"/>
    <n v="130.05000000000001"/>
  </r>
  <r>
    <x v="0"/>
    <s v="A-345"/>
    <s v="A-345-01"/>
    <x v="0"/>
    <x v="0"/>
    <s v="Frozen"/>
    <x v="1"/>
    <n v="15.3"/>
    <n v="8.5"/>
    <n v="130.05000000000001"/>
  </r>
  <r>
    <x v="0"/>
    <s v="A-346"/>
    <s v="A-346-01"/>
    <x v="0"/>
    <x v="0"/>
    <s v="Frozen"/>
    <x v="1"/>
    <n v="15.3"/>
    <n v="8.5"/>
    <n v="130.05000000000001"/>
  </r>
  <r>
    <x v="0"/>
    <s v="A-347"/>
    <s v="A-347-01"/>
    <x v="0"/>
    <x v="0"/>
    <s v="Frozen"/>
    <x v="1"/>
    <n v="15.3"/>
    <n v="8.5"/>
    <n v="130.05000000000001"/>
  </r>
  <r>
    <x v="0"/>
    <s v="A-348"/>
    <s v="A-348-01"/>
    <x v="0"/>
    <x v="0"/>
    <s v="Frozen"/>
    <x v="1"/>
    <n v="15.3"/>
    <n v="8.5"/>
    <n v="130.05000000000001"/>
  </r>
  <r>
    <x v="0"/>
    <s v="A-349"/>
    <s v="A-349-01"/>
    <x v="0"/>
    <x v="0"/>
    <s v="Frozen"/>
    <x v="1"/>
    <n v="15.3"/>
    <n v="8.5"/>
    <n v="130.05000000000001"/>
  </r>
  <r>
    <x v="0"/>
    <s v="A-350"/>
    <s v="A-350-01"/>
    <x v="0"/>
    <x v="0"/>
    <s v="Frozen"/>
    <x v="1"/>
    <n v="15.3"/>
    <n v="8.5"/>
    <n v="130.05000000000001"/>
  </r>
  <r>
    <x v="0"/>
    <s v="A-351"/>
    <s v="A-351-01"/>
    <x v="0"/>
    <x v="0"/>
    <s v="Frozen"/>
    <x v="1"/>
    <n v="15.3"/>
    <n v="8.5"/>
    <n v="130.05000000000001"/>
  </r>
  <r>
    <x v="0"/>
    <s v="A-352"/>
    <s v="A-352-01"/>
    <x v="0"/>
    <x v="0"/>
    <s v="Frozen"/>
    <x v="1"/>
    <n v="15.3"/>
    <n v="8.5"/>
    <n v="130.05000000000001"/>
  </r>
  <r>
    <x v="0"/>
    <s v="A-353"/>
    <s v="A-353-01"/>
    <x v="0"/>
    <x v="0"/>
    <s v="Frozen"/>
    <x v="1"/>
    <n v="15.3"/>
    <n v="8.5"/>
    <n v="130.05000000000001"/>
  </r>
  <r>
    <x v="0"/>
    <s v="A-354"/>
    <s v="A-354-01"/>
    <x v="0"/>
    <x v="0"/>
    <s v="Frozen"/>
    <x v="1"/>
    <n v="15.3"/>
    <n v="8.5"/>
    <n v="130.05000000000001"/>
  </r>
  <r>
    <x v="0"/>
    <s v="A-355"/>
    <s v="A-355-01"/>
    <x v="0"/>
    <x v="0"/>
    <s v="Frozen"/>
    <x v="1"/>
    <n v="15.3"/>
    <n v="8.5"/>
    <n v="130.05000000000001"/>
  </r>
  <r>
    <x v="0"/>
    <s v="A-356"/>
    <s v="A-356-01"/>
    <x v="0"/>
    <x v="0"/>
    <s v="Frozen"/>
    <x v="1"/>
    <n v="15.3"/>
    <n v="8.5"/>
    <n v="130.05000000000001"/>
  </r>
  <r>
    <x v="0"/>
    <s v="A-357"/>
    <s v="A-357-01"/>
    <x v="0"/>
    <x v="0"/>
    <s v="Frozen"/>
    <x v="1"/>
    <n v="15.3"/>
    <n v="8.5"/>
    <n v="130.05000000000001"/>
  </r>
  <r>
    <x v="0"/>
    <s v="A-358"/>
    <s v="A-358-01"/>
    <x v="0"/>
    <x v="0"/>
    <s v="Frozen"/>
    <x v="1"/>
    <n v="15.3"/>
    <n v="8.5"/>
    <n v="130.05000000000001"/>
  </r>
  <r>
    <x v="0"/>
    <s v="A-359"/>
    <s v="A-359-01"/>
    <x v="0"/>
    <x v="0"/>
    <s v="Frozen"/>
    <x v="1"/>
    <n v="15.3"/>
    <n v="8.5"/>
    <n v="130.05000000000001"/>
  </r>
  <r>
    <x v="0"/>
    <s v="A-360"/>
    <s v="A-360-01"/>
    <x v="0"/>
    <x v="0"/>
    <s v="Frozen"/>
    <x v="1"/>
    <n v="15.3"/>
    <n v="8.5"/>
    <n v="130.05000000000001"/>
  </r>
  <r>
    <x v="0"/>
    <s v="A-361"/>
    <s v="A-361-01"/>
    <x v="0"/>
    <x v="0"/>
    <s v="Frozen"/>
    <x v="1"/>
    <n v="15.3"/>
    <n v="8.5"/>
    <n v="130.05000000000001"/>
  </r>
  <r>
    <x v="0"/>
    <s v="A-362"/>
    <s v="A-362-01"/>
    <x v="0"/>
    <x v="0"/>
    <s v="Frozen"/>
    <x v="1"/>
    <n v="15.3"/>
    <n v="8.5"/>
    <n v="130.05000000000001"/>
  </r>
  <r>
    <x v="0"/>
    <s v="A-363"/>
    <s v="A-363-01"/>
    <x v="0"/>
    <x v="0"/>
    <s v="Frozen"/>
    <x v="1"/>
    <n v="15.3"/>
    <n v="8.5"/>
    <n v="130.05000000000001"/>
  </r>
  <r>
    <x v="0"/>
    <s v="A-364"/>
    <s v="A-364-01"/>
    <x v="0"/>
    <x v="0"/>
    <s v="Frozen"/>
    <x v="1"/>
    <n v="15.3"/>
    <n v="8.5"/>
    <n v="130.05000000000001"/>
  </r>
  <r>
    <x v="0"/>
    <s v="A-365"/>
    <s v="A-365-01"/>
    <x v="0"/>
    <x v="0"/>
    <s v="Frozen"/>
    <x v="1"/>
    <n v="15.3"/>
    <n v="8.5"/>
    <n v="130.05000000000001"/>
  </r>
  <r>
    <x v="0"/>
    <s v="A-366"/>
    <s v="A-366-01"/>
    <x v="0"/>
    <x v="0"/>
    <s v="Frozen"/>
    <x v="1"/>
    <n v="15.3"/>
    <n v="8.5"/>
    <n v="130.05000000000001"/>
  </r>
  <r>
    <x v="0"/>
    <s v="A-367"/>
    <s v="A-367-01"/>
    <x v="0"/>
    <x v="0"/>
    <s v="Frozen"/>
    <x v="1"/>
    <n v="15.3"/>
    <n v="8.5"/>
    <n v="130.05000000000001"/>
  </r>
  <r>
    <x v="0"/>
    <s v="A-368"/>
    <s v="A-368-01"/>
    <x v="0"/>
    <x v="0"/>
    <s v="Frozen"/>
    <x v="1"/>
    <n v="15.3"/>
    <n v="8.5"/>
    <n v="130.05000000000001"/>
  </r>
  <r>
    <x v="0"/>
    <s v="A-369"/>
    <s v="A-369-01"/>
    <x v="0"/>
    <x v="0"/>
    <s v="Frozen"/>
    <x v="1"/>
    <n v="15.3"/>
    <n v="8.5"/>
    <n v="130.05000000000001"/>
  </r>
  <r>
    <x v="0"/>
    <s v="A-370"/>
    <s v="A-370-01"/>
    <x v="0"/>
    <x v="0"/>
    <s v="Frozen"/>
    <x v="1"/>
    <n v="15.3"/>
    <n v="8.5"/>
    <n v="130.05000000000001"/>
  </r>
  <r>
    <x v="0"/>
    <s v="A-371"/>
    <s v="A-371-01"/>
    <x v="0"/>
    <x v="0"/>
    <s v="Frozen"/>
    <x v="1"/>
    <n v="15.3"/>
    <n v="8.5"/>
    <n v="130.05000000000001"/>
  </r>
  <r>
    <x v="0"/>
    <s v="A-372"/>
    <s v="A-372-01"/>
    <x v="0"/>
    <x v="0"/>
    <s v="Frozen"/>
    <x v="1"/>
    <n v="15.3"/>
    <n v="8.5"/>
    <n v="130.05000000000001"/>
  </r>
  <r>
    <x v="0"/>
    <s v="A-373"/>
    <s v="A-373-01"/>
    <x v="0"/>
    <x v="0"/>
    <s v="Frozen"/>
    <x v="1"/>
    <n v="15.3"/>
    <n v="8.5"/>
    <n v="130.05000000000001"/>
  </r>
  <r>
    <x v="0"/>
    <s v="A-374"/>
    <s v="A-374-01"/>
    <x v="0"/>
    <x v="0"/>
    <s v="Frozen"/>
    <x v="1"/>
    <n v="15.3"/>
    <n v="8.5"/>
    <n v="130.05000000000001"/>
  </r>
  <r>
    <x v="0"/>
    <s v="A-375"/>
    <s v="A-375-01"/>
    <x v="0"/>
    <x v="0"/>
    <s v="Frozen"/>
    <x v="1"/>
    <n v="15.3"/>
    <n v="8.5"/>
    <n v="130.05000000000001"/>
  </r>
  <r>
    <x v="0"/>
    <s v="A-376"/>
    <s v="A-376-01"/>
    <x v="0"/>
    <x v="0"/>
    <s v="Frozen"/>
    <x v="1"/>
    <n v="15.3"/>
    <n v="8.5"/>
    <n v="130.05000000000001"/>
  </r>
  <r>
    <x v="0"/>
    <s v="A-377"/>
    <s v="A-377-01"/>
    <x v="0"/>
    <x v="0"/>
    <s v="Frozen"/>
    <x v="1"/>
    <n v="15.3"/>
    <n v="8.5"/>
    <n v="130.05000000000001"/>
  </r>
  <r>
    <x v="0"/>
    <s v="A-378"/>
    <s v="A-378-01"/>
    <x v="0"/>
    <x v="0"/>
    <s v="Frozen"/>
    <x v="1"/>
    <n v="15.3"/>
    <n v="8.5"/>
    <n v="130.05000000000001"/>
  </r>
  <r>
    <x v="0"/>
    <s v="A-379"/>
    <s v="A-379-01"/>
    <x v="0"/>
    <x v="0"/>
    <s v="Frozen"/>
    <x v="1"/>
    <n v="15.3"/>
    <n v="8.5"/>
    <n v="130.05000000000001"/>
  </r>
  <r>
    <x v="0"/>
    <s v="A-380"/>
    <s v="A-380-01"/>
    <x v="0"/>
    <x v="0"/>
    <s v="Frozen"/>
    <x v="1"/>
    <n v="15.3"/>
    <n v="8.5"/>
    <n v="130.05000000000001"/>
  </r>
  <r>
    <x v="0"/>
    <s v="A-381"/>
    <s v="A-381-01"/>
    <x v="0"/>
    <x v="0"/>
    <s v="Frozen"/>
    <x v="1"/>
    <n v="15.3"/>
    <n v="8.5"/>
    <n v="130.05000000000001"/>
  </r>
  <r>
    <x v="0"/>
    <s v="A-382"/>
    <s v="A-382-01"/>
    <x v="0"/>
    <x v="0"/>
    <s v="Frozen"/>
    <x v="1"/>
    <n v="15.3"/>
    <n v="8.5"/>
    <n v="130.05000000000001"/>
  </r>
  <r>
    <x v="0"/>
    <s v="A-383"/>
    <s v="A-383-01"/>
    <x v="0"/>
    <x v="0"/>
    <s v="Released"/>
    <x v="0"/>
    <n v="15.3"/>
    <n v="8.5"/>
    <n v="130.05000000000001"/>
  </r>
  <r>
    <x v="0"/>
    <s v="A-384"/>
    <s v="A-384-01"/>
    <x v="0"/>
    <x v="0"/>
    <s v="Released"/>
    <x v="0"/>
    <n v="15.3"/>
    <n v="8.5"/>
    <n v="130.05000000000001"/>
  </r>
  <r>
    <x v="0"/>
    <s v="A-385"/>
    <s v="A-385-01"/>
    <x v="0"/>
    <x v="0"/>
    <s v="Released"/>
    <x v="0"/>
    <n v="15.3"/>
    <n v="8.5"/>
    <n v="130.05000000000001"/>
  </r>
  <r>
    <x v="0"/>
    <s v="A-386"/>
    <s v="A-386-01"/>
    <x v="0"/>
    <x v="0"/>
    <s v="Released"/>
    <x v="0"/>
    <n v="15.3"/>
    <n v="8.5"/>
    <n v="130.05000000000001"/>
  </r>
  <r>
    <x v="0"/>
    <s v="A-387"/>
    <s v="A-387-01"/>
    <x v="0"/>
    <x v="0"/>
    <s v="Released"/>
    <x v="0"/>
    <n v="15.3"/>
    <n v="8.5"/>
    <n v="130.05000000000001"/>
  </r>
  <r>
    <x v="0"/>
    <s v="A-388"/>
    <s v="A-388-01"/>
    <x v="0"/>
    <x v="0"/>
    <s v="Released"/>
    <x v="0"/>
    <n v="15.3"/>
    <n v="8.5"/>
    <n v="130.05000000000001"/>
  </r>
  <r>
    <x v="0"/>
    <s v="A-389"/>
    <s v="A-389-01"/>
    <x v="0"/>
    <x v="0"/>
    <s v="Released"/>
    <x v="0"/>
    <n v="15.3"/>
    <n v="8.5"/>
    <n v="130.05000000000001"/>
  </r>
  <r>
    <x v="0"/>
    <s v="A-390"/>
    <s v="A-390-01"/>
    <x v="0"/>
    <x v="0"/>
    <s v="Released"/>
    <x v="0"/>
    <n v="15.3"/>
    <n v="8.5"/>
    <n v="130.05000000000001"/>
  </r>
  <r>
    <x v="0"/>
    <s v="A-391"/>
    <s v="A-391-01"/>
    <x v="0"/>
    <x v="0"/>
    <s v="Released"/>
    <x v="0"/>
    <n v="15.3"/>
    <n v="8.5"/>
    <n v="130.05000000000001"/>
  </r>
  <r>
    <x v="0"/>
    <s v="A-392"/>
    <s v="A-392-01"/>
    <x v="0"/>
    <x v="0"/>
    <s v="Released"/>
    <x v="0"/>
    <n v="15.3"/>
    <n v="8.5"/>
    <n v="130.05000000000001"/>
  </r>
  <r>
    <x v="0"/>
    <s v="A-393"/>
    <s v="A-393-01"/>
    <x v="0"/>
    <x v="0"/>
    <s v="Released"/>
    <x v="0"/>
    <n v="15.3"/>
    <n v="8.5"/>
    <n v="130.05000000000001"/>
  </r>
  <r>
    <x v="0"/>
    <s v="A-394"/>
    <s v="A-394-01"/>
    <x v="0"/>
    <x v="0"/>
    <s v="Released"/>
    <x v="0"/>
    <n v="15.3"/>
    <n v="8.5"/>
    <n v="130.05000000000001"/>
  </r>
  <r>
    <x v="0"/>
    <s v="A-395"/>
    <s v="A-395-01"/>
    <x v="0"/>
    <x v="0"/>
    <s v="Released"/>
    <x v="0"/>
    <n v="15.3"/>
    <n v="8.5"/>
    <n v="130.05000000000001"/>
  </r>
  <r>
    <x v="0"/>
    <s v="A-396"/>
    <s v="A-396-01"/>
    <x v="0"/>
    <x v="0"/>
    <s v="Released"/>
    <x v="0"/>
    <n v="15.3"/>
    <n v="8.5"/>
    <n v="130.05000000000001"/>
  </r>
  <r>
    <x v="0"/>
    <s v="A-397"/>
    <s v="A-397-01"/>
    <x v="0"/>
    <x v="0"/>
    <s v="Released"/>
    <x v="0"/>
    <n v="15.3"/>
    <n v="8.5"/>
    <n v="130.05000000000001"/>
  </r>
  <r>
    <x v="0"/>
    <s v="A-398"/>
    <s v="A-398-01"/>
    <x v="0"/>
    <x v="0"/>
    <s v="Released"/>
    <x v="0"/>
    <n v="15.3"/>
    <n v="8.5"/>
    <n v="130.05000000000001"/>
  </r>
  <r>
    <x v="0"/>
    <s v="A-399"/>
    <s v="A-399-01"/>
    <x v="0"/>
    <x v="0"/>
    <s v="Released"/>
    <x v="0"/>
    <n v="15.3"/>
    <n v="8.5"/>
    <n v="130.05000000000001"/>
  </r>
  <r>
    <x v="0"/>
    <s v="A-400"/>
    <s v="A-400-01"/>
    <x v="0"/>
    <x v="0"/>
    <s v="Released"/>
    <x v="0"/>
    <n v="15.3"/>
    <n v="8.5"/>
    <n v="130.05000000000001"/>
  </r>
  <r>
    <x v="0"/>
    <s v="A-401"/>
    <s v="A-401-01"/>
    <x v="0"/>
    <x v="0"/>
    <s v="Released"/>
    <x v="0"/>
    <n v="15.3"/>
    <n v="8.5"/>
    <n v="130.05000000000001"/>
  </r>
  <r>
    <x v="0"/>
    <s v="A-402"/>
    <s v="A-402-01"/>
    <x v="0"/>
    <x v="0"/>
    <s v="Released"/>
    <x v="0"/>
    <n v="15.3"/>
    <n v="8.5"/>
    <n v="130.05000000000001"/>
  </r>
  <r>
    <x v="0"/>
    <s v="A-403"/>
    <s v="A-403-01"/>
    <x v="0"/>
    <x v="0"/>
    <s v="Released"/>
    <x v="0"/>
    <n v="15.3"/>
    <n v="8.5"/>
    <n v="130.05000000000001"/>
  </r>
  <r>
    <x v="0"/>
    <s v="A-404"/>
    <s v="A-404-01"/>
    <x v="0"/>
    <x v="0"/>
    <s v="Released"/>
    <x v="0"/>
    <n v="15.3"/>
    <n v="8.5"/>
    <n v="130.05000000000001"/>
  </r>
  <r>
    <x v="0"/>
    <s v="A-405"/>
    <s v="A-405-01"/>
    <x v="0"/>
    <x v="0"/>
    <s v="Released"/>
    <x v="0"/>
    <n v="15.3"/>
    <n v="8.5"/>
    <n v="130.05000000000001"/>
  </r>
  <r>
    <x v="0"/>
    <s v="A-406"/>
    <s v="A-406-01"/>
    <x v="0"/>
    <x v="0"/>
    <s v="Released"/>
    <x v="0"/>
    <n v="15.3"/>
    <n v="8.5"/>
    <n v="130.05000000000001"/>
  </r>
  <r>
    <x v="0"/>
    <s v="A-407"/>
    <s v="A-407-01"/>
    <x v="0"/>
    <x v="0"/>
    <s v="Released"/>
    <x v="0"/>
    <n v="15.3"/>
    <n v="8.5"/>
    <n v="130.05000000000001"/>
  </r>
  <r>
    <x v="0"/>
    <s v="A-408"/>
    <s v="A-408-01"/>
    <x v="0"/>
    <x v="0"/>
    <s v="Released"/>
    <x v="0"/>
    <n v="15.3"/>
    <n v="8.5"/>
    <n v="130.05000000000001"/>
  </r>
  <r>
    <x v="0"/>
    <s v="A-409"/>
    <s v="A-409-01"/>
    <x v="0"/>
    <x v="0"/>
    <s v="Released"/>
    <x v="0"/>
    <n v="15.3"/>
    <n v="8.5"/>
    <n v="130.05000000000001"/>
  </r>
  <r>
    <x v="0"/>
    <s v="A-410"/>
    <s v="A-410-01"/>
    <x v="0"/>
    <x v="0"/>
    <s v="Released"/>
    <x v="0"/>
    <n v="15.3"/>
    <n v="8.5"/>
    <n v="130.05000000000001"/>
  </r>
  <r>
    <x v="0"/>
    <s v="A-411"/>
    <s v="A-411-01"/>
    <x v="0"/>
    <x v="0"/>
    <s v="Released"/>
    <x v="0"/>
    <n v="15.3"/>
    <n v="8.5"/>
    <n v="130.05000000000001"/>
  </r>
  <r>
    <x v="0"/>
    <s v="A-412"/>
    <s v="A-412-01"/>
    <x v="0"/>
    <x v="0"/>
    <s v="Released"/>
    <x v="0"/>
    <n v="15.3"/>
    <n v="8.5"/>
    <n v="130.05000000000001"/>
  </r>
  <r>
    <x v="0"/>
    <s v="A-413"/>
    <s v="A-413-01"/>
    <x v="0"/>
    <x v="0"/>
    <s v="Released"/>
    <x v="0"/>
    <n v="15.3"/>
    <n v="8.5"/>
    <n v="130.05000000000001"/>
  </r>
  <r>
    <x v="0"/>
    <s v="A-414"/>
    <s v="A-414-01"/>
    <x v="0"/>
    <x v="0"/>
    <s v="Released"/>
    <x v="0"/>
    <n v="15.3"/>
    <n v="8.5"/>
    <n v="130.05000000000001"/>
  </r>
  <r>
    <x v="0"/>
    <s v="A-415"/>
    <s v="A-415-01"/>
    <x v="0"/>
    <x v="0"/>
    <s v="Released"/>
    <x v="0"/>
    <n v="15.3"/>
    <n v="8.5"/>
    <n v="130.05000000000001"/>
  </r>
  <r>
    <x v="0"/>
    <s v="A-416"/>
    <s v="A-416-01"/>
    <x v="0"/>
    <x v="0"/>
    <s v="Released"/>
    <x v="0"/>
    <n v="15.3"/>
    <n v="8.5"/>
    <n v="130.05000000000001"/>
  </r>
  <r>
    <x v="0"/>
    <s v="A-417"/>
    <s v="A-417-01"/>
    <x v="0"/>
    <x v="0"/>
    <s v="Released"/>
    <x v="0"/>
    <n v="15.3"/>
    <n v="8.5"/>
    <n v="130.05000000000001"/>
  </r>
  <r>
    <x v="0"/>
    <s v="A-418"/>
    <s v="A-418-01"/>
    <x v="0"/>
    <x v="0"/>
    <s v="Released"/>
    <x v="0"/>
    <n v="15.3"/>
    <n v="8.5"/>
    <n v="130.05000000000001"/>
  </r>
  <r>
    <x v="0"/>
    <s v="A-419"/>
    <s v="A-419-01"/>
    <x v="0"/>
    <x v="0"/>
    <s v="Released"/>
    <x v="0"/>
    <n v="15.3"/>
    <n v="8.5"/>
    <n v="130.05000000000001"/>
  </r>
  <r>
    <x v="0"/>
    <s v="A-420"/>
    <s v="A-420-01"/>
    <x v="1"/>
    <x v="0"/>
    <s v="Released"/>
    <x v="0"/>
    <n v="15.3"/>
    <n v="8.5"/>
    <n v="130.05000000000001"/>
  </r>
  <r>
    <x v="0"/>
    <s v="A-421"/>
    <s v="A-421-01"/>
    <x v="1"/>
    <x v="0"/>
    <s v="Released"/>
    <x v="0"/>
    <n v="15.3"/>
    <n v="8.5"/>
    <n v="130.05000000000001"/>
  </r>
  <r>
    <x v="0"/>
    <s v="A-422"/>
    <s v="A-422-01"/>
    <x v="1"/>
    <x v="0"/>
    <s v="Released"/>
    <x v="0"/>
    <n v="15.3"/>
    <n v="8.5"/>
    <n v="130.05000000000001"/>
  </r>
  <r>
    <x v="0"/>
    <s v="A-423"/>
    <s v="A-423-01"/>
    <x v="1"/>
    <x v="0"/>
    <s v="Released"/>
    <x v="0"/>
    <n v="15.3"/>
    <n v="8.5"/>
    <n v="130.05000000000001"/>
  </r>
  <r>
    <x v="0"/>
    <s v="A-424"/>
    <s v="A-424-01"/>
    <x v="1"/>
    <x v="0"/>
    <s v="Released"/>
    <x v="0"/>
    <n v="15.3"/>
    <n v="8.5"/>
    <n v="130.05000000000001"/>
  </r>
  <r>
    <x v="0"/>
    <s v="A-425"/>
    <s v="A-425-01"/>
    <x v="1"/>
    <x v="0"/>
    <s v="Released"/>
    <x v="0"/>
    <n v="15.3"/>
    <n v="8.5"/>
    <n v="130.05000000000001"/>
  </r>
  <r>
    <x v="0"/>
    <s v="A-426"/>
    <s v="A-426-01"/>
    <x v="1"/>
    <x v="0"/>
    <s v="Released"/>
    <x v="0"/>
    <n v="15.3"/>
    <n v="8.5"/>
    <n v="130.05000000000001"/>
  </r>
  <r>
    <x v="0"/>
    <s v="A-427"/>
    <s v="A-427-01"/>
    <x v="1"/>
    <x v="0"/>
    <s v="Released"/>
    <x v="0"/>
    <n v="15.3"/>
    <n v="8.5"/>
    <n v="130.05000000000001"/>
  </r>
  <r>
    <x v="0"/>
    <s v="A-428"/>
    <s v="A-428-01"/>
    <x v="1"/>
    <x v="0"/>
    <s v="Released"/>
    <x v="0"/>
    <n v="15.3"/>
    <n v="8.5"/>
    <n v="130.05000000000001"/>
  </r>
  <r>
    <x v="0"/>
    <s v="A-429"/>
    <s v="A-429-01"/>
    <x v="1"/>
    <x v="0"/>
    <s v="Released"/>
    <x v="0"/>
    <n v="15.3"/>
    <n v="8.5"/>
    <n v="130.05000000000001"/>
  </r>
  <r>
    <x v="0"/>
    <s v="A-430"/>
    <s v="A-430-01"/>
    <x v="1"/>
    <x v="0"/>
    <s v="Released"/>
    <x v="0"/>
    <n v="15.3"/>
    <n v="8.5"/>
    <n v="130.05000000000001"/>
  </r>
  <r>
    <x v="0"/>
    <s v="A-431"/>
    <s v="A-431-01"/>
    <x v="1"/>
    <x v="0"/>
    <s v="Released"/>
    <x v="0"/>
    <n v="15.3"/>
    <n v="8.5"/>
    <n v="130.05000000000001"/>
  </r>
  <r>
    <x v="0"/>
    <s v="A-432"/>
    <s v="A-432-01"/>
    <x v="1"/>
    <x v="0"/>
    <s v="Released"/>
    <x v="0"/>
    <n v="15.3"/>
    <n v="8.5"/>
    <n v="130.05000000000001"/>
  </r>
  <r>
    <x v="0"/>
    <s v="A-433"/>
    <s v="A-433-01"/>
    <x v="1"/>
    <x v="0"/>
    <s v="Released"/>
    <x v="0"/>
    <n v="15.3"/>
    <n v="8.5"/>
    <n v="130.05000000000001"/>
  </r>
  <r>
    <x v="0"/>
    <s v="A-434"/>
    <s v="A-434-01"/>
    <x v="1"/>
    <x v="0"/>
    <s v="Released"/>
    <x v="1"/>
    <n v="15.3"/>
    <n v="8.5"/>
    <n v="130.05000000000001"/>
  </r>
  <r>
    <x v="0"/>
    <s v="A-435"/>
    <s v="A-435-01"/>
    <x v="1"/>
    <x v="0"/>
    <s v="Released"/>
    <x v="1"/>
    <n v="15.3"/>
    <n v="8.5"/>
    <n v="130.05000000000001"/>
  </r>
  <r>
    <x v="0"/>
    <s v="A-436"/>
    <s v="A-436-01"/>
    <x v="1"/>
    <x v="0"/>
    <s v="Released"/>
    <x v="1"/>
    <n v="15.3"/>
    <n v="8.5"/>
    <n v="130.05000000000001"/>
  </r>
  <r>
    <x v="0"/>
    <s v="A-437"/>
    <s v="A-437-01"/>
    <x v="1"/>
    <x v="0"/>
    <s v="Released"/>
    <x v="1"/>
    <n v="15.3"/>
    <n v="8.5"/>
    <n v="130.05000000000001"/>
  </r>
  <r>
    <x v="0"/>
    <s v="A-438"/>
    <s v="A-438-01"/>
    <x v="1"/>
    <x v="0"/>
    <s v="Released"/>
    <x v="1"/>
    <n v="15.3"/>
    <n v="8.5"/>
    <n v="130.05000000000001"/>
  </r>
  <r>
    <x v="0"/>
    <s v="A-439"/>
    <s v="A-439-01"/>
    <x v="1"/>
    <x v="0"/>
    <s v="Released"/>
    <x v="1"/>
    <n v="15.3"/>
    <n v="8.5"/>
    <n v="130.05000000000001"/>
  </r>
  <r>
    <x v="0"/>
    <s v="A-440"/>
    <s v="A-440-01"/>
    <x v="1"/>
    <x v="0"/>
    <s v="Released"/>
    <x v="1"/>
    <n v="15.3"/>
    <n v="8.5"/>
    <n v="130.05000000000001"/>
  </r>
  <r>
    <x v="0"/>
    <s v="A-441"/>
    <s v="A-441-01"/>
    <x v="1"/>
    <x v="0"/>
    <s v="Released"/>
    <x v="1"/>
    <n v="15.3"/>
    <n v="8.5"/>
    <n v="130.05000000000001"/>
  </r>
  <r>
    <x v="0"/>
    <s v="A-442"/>
    <s v="A-442-01"/>
    <x v="1"/>
    <x v="0"/>
    <s v="Released"/>
    <x v="1"/>
    <n v="15.3"/>
    <n v="8.5"/>
    <n v="130.05000000000001"/>
  </r>
  <r>
    <x v="0"/>
    <s v="A-443"/>
    <s v="A-443-01"/>
    <x v="1"/>
    <x v="0"/>
    <s v="Released"/>
    <x v="1"/>
    <n v="15.3"/>
    <n v="8.5"/>
    <n v="130.05000000000001"/>
  </r>
  <r>
    <x v="0"/>
    <s v="A-444"/>
    <s v="A-444-01"/>
    <x v="1"/>
    <x v="0"/>
    <s v="Released"/>
    <x v="1"/>
    <n v="15.3"/>
    <n v="8.5"/>
    <n v="130.05000000000001"/>
  </r>
  <r>
    <x v="0"/>
    <s v="A-445"/>
    <s v="A-445-01"/>
    <x v="1"/>
    <x v="0"/>
    <s v="Released"/>
    <x v="1"/>
    <n v="15.3"/>
    <n v="8.5"/>
    <n v="130.05000000000001"/>
  </r>
  <r>
    <x v="0"/>
    <s v="A-446"/>
    <s v="A-446-01"/>
    <x v="1"/>
    <x v="0"/>
    <s v="Released"/>
    <x v="1"/>
    <n v="15.3"/>
    <n v="8.5"/>
    <n v="130.05000000000001"/>
  </r>
  <r>
    <x v="0"/>
    <s v="A-447"/>
    <s v="A-447-01"/>
    <x v="1"/>
    <x v="0"/>
    <s v="Released"/>
    <x v="1"/>
    <n v="15.3"/>
    <n v="8.5"/>
    <n v="130.05000000000001"/>
  </r>
  <r>
    <x v="0"/>
    <s v="A-448"/>
    <s v="A-448-01"/>
    <x v="1"/>
    <x v="0"/>
    <s v="Released"/>
    <x v="1"/>
    <n v="15.3"/>
    <n v="8.5"/>
    <n v="130.05000000000001"/>
  </r>
  <r>
    <x v="0"/>
    <s v="A-449"/>
    <s v="A-449-01"/>
    <x v="1"/>
    <x v="0"/>
    <s v="Released"/>
    <x v="1"/>
    <n v="15.3"/>
    <n v="8.5"/>
    <n v="130.05000000000001"/>
  </r>
  <r>
    <x v="0"/>
    <s v="A-450"/>
    <s v="A-450-01"/>
    <x v="1"/>
    <x v="0"/>
    <s v="Released"/>
    <x v="1"/>
    <n v="15.3"/>
    <n v="8.5"/>
    <n v="130.05000000000001"/>
  </r>
  <r>
    <x v="0"/>
    <s v="A-451"/>
    <s v="A-451-01"/>
    <x v="1"/>
    <x v="0"/>
    <s v="Released"/>
    <x v="1"/>
    <n v="15.3"/>
    <n v="8.5"/>
    <n v="130.05000000000001"/>
  </r>
  <r>
    <x v="0"/>
    <s v="A-452"/>
    <s v="A-452-01"/>
    <x v="1"/>
    <x v="0"/>
    <s v="Released"/>
    <x v="1"/>
    <n v="15.3"/>
    <n v="8.5"/>
    <n v="130.05000000000001"/>
  </r>
  <r>
    <x v="0"/>
    <s v="A-453"/>
    <s v="A-453-01"/>
    <x v="1"/>
    <x v="0"/>
    <s v="Released"/>
    <x v="1"/>
    <n v="15.3"/>
    <n v="8.5"/>
    <n v="130.05000000000001"/>
  </r>
  <r>
    <x v="0"/>
    <s v="A-454"/>
    <s v="A-454-01"/>
    <x v="1"/>
    <x v="0"/>
    <s v="Released"/>
    <x v="1"/>
    <n v="15.3"/>
    <n v="8.5"/>
    <n v="130.05000000000001"/>
  </r>
  <r>
    <x v="0"/>
    <s v="A-455"/>
    <s v="A-455-01"/>
    <x v="1"/>
    <x v="0"/>
    <s v="Released"/>
    <x v="1"/>
    <n v="15.3"/>
    <n v="8.5"/>
    <n v="130.05000000000001"/>
  </r>
  <r>
    <x v="0"/>
    <s v="A-456"/>
    <s v="A-456-01"/>
    <x v="1"/>
    <x v="0"/>
    <s v="Released"/>
    <x v="1"/>
    <n v="15.3"/>
    <n v="8.5"/>
    <n v="130.05000000000001"/>
  </r>
  <r>
    <x v="0"/>
    <s v="A-457"/>
    <s v="A-457-01"/>
    <x v="1"/>
    <x v="0"/>
    <s v="Released"/>
    <x v="1"/>
    <n v="15.3"/>
    <n v="8.5"/>
    <n v="130.05000000000001"/>
  </r>
  <r>
    <x v="0"/>
    <s v="A-458"/>
    <s v="A-458-01"/>
    <x v="1"/>
    <x v="0"/>
    <s v="Released"/>
    <x v="0"/>
    <n v="15.3"/>
    <n v="8.5"/>
    <n v="130.05000000000001"/>
  </r>
  <r>
    <x v="0"/>
    <s v="A-459"/>
    <s v="A-459-01"/>
    <x v="1"/>
    <x v="0"/>
    <s v="Released"/>
    <x v="0"/>
    <n v="15.3"/>
    <n v="8.5"/>
    <n v="130.05000000000001"/>
  </r>
  <r>
    <x v="0"/>
    <s v="A-460"/>
    <s v="A-460-01"/>
    <x v="1"/>
    <x v="0"/>
    <s v="Released"/>
    <x v="0"/>
    <n v="15.3"/>
    <n v="8.5"/>
    <n v="130.05000000000001"/>
  </r>
  <r>
    <x v="0"/>
    <s v="A-461"/>
    <s v="A-461-01"/>
    <x v="1"/>
    <x v="0"/>
    <s v="Released"/>
    <x v="0"/>
    <n v="15.3"/>
    <n v="8.5"/>
    <n v="130.05000000000001"/>
  </r>
  <r>
    <x v="0"/>
    <s v="A-462"/>
    <s v="A-462-01"/>
    <x v="1"/>
    <x v="0"/>
    <s v="Released"/>
    <x v="0"/>
    <n v="15.3"/>
    <n v="8.5"/>
    <n v="130.05000000000001"/>
  </r>
  <r>
    <x v="0"/>
    <s v="A-463"/>
    <s v="A-463-01"/>
    <x v="1"/>
    <x v="0"/>
    <s v="Released"/>
    <x v="0"/>
    <n v="15.3"/>
    <n v="8.5"/>
    <n v="130.05000000000001"/>
  </r>
  <r>
    <x v="0"/>
    <s v="A-464"/>
    <s v="A-464-01"/>
    <x v="1"/>
    <x v="0"/>
    <s v="Released"/>
    <x v="0"/>
    <n v="15.3"/>
    <n v="8.5"/>
    <n v="130.05000000000001"/>
  </r>
  <r>
    <x v="0"/>
    <s v="A-465"/>
    <s v="A-465-01"/>
    <x v="1"/>
    <x v="0"/>
    <s v="Released"/>
    <x v="0"/>
    <n v="15.3"/>
    <n v="8.5"/>
    <n v="130.05000000000001"/>
  </r>
  <r>
    <x v="1"/>
    <s v="A1-1"/>
    <s v="A1-1-01"/>
    <x v="0"/>
    <x v="0"/>
    <s v="Released"/>
    <x v="0"/>
    <n v="15.3"/>
    <n v="7.92"/>
    <n v="121.176"/>
  </r>
  <r>
    <x v="1"/>
    <s v="A1-2"/>
    <s v="A1-2-01"/>
    <x v="0"/>
    <x v="0"/>
    <s v="Released"/>
    <x v="0"/>
    <n v="15.3"/>
    <n v="7.92"/>
    <n v="121.176"/>
  </r>
  <r>
    <x v="1"/>
    <s v="A1-3"/>
    <s v="A1-3-01"/>
    <x v="0"/>
    <x v="0"/>
    <s v="Released"/>
    <x v="0"/>
    <n v="15.3"/>
    <n v="7.92"/>
    <n v="121.176"/>
  </r>
  <r>
    <x v="2"/>
    <s v="A2-1"/>
    <s v="A2-1-01"/>
    <x v="0"/>
    <x v="0"/>
    <s v="Released"/>
    <x v="0"/>
    <n v="15.3"/>
    <n v="7.32"/>
    <n v="111.99600000000001"/>
  </r>
  <r>
    <x v="2"/>
    <s v="A2-2"/>
    <s v="A2-2-01"/>
    <x v="0"/>
    <x v="0"/>
    <s v="Released"/>
    <x v="0"/>
    <n v="15.3"/>
    <n v="7.32"/>
    <n v="111.99600000000001"/>
  </r>
  <r>
    <x v="3"/>
    <s v="A4-1"/>
    <s v="A4-1-01"/>
    <x v="0"/>
    <x v="0"/>
    <s v="Frozen"/>
    <x v="1"/>
    <n v="12.07"/>
    <n v="8.3800000000000008"/>
    <n v="101.14660000000001"/>
  </r>
  <r>
    <x v="3"/>
    <s v="A4-2"/>
    <s v="A4-2-01"/>
    <x v="0"/>
    <x v="0"/>
    <s v="Frozen"/>
    <x v="1"/>
    <n v="12.07"/>
    <n v="8.3800000000000008"/>
    <n v="101.14660000000001"/>
  </r>
  <r>
    <x v="3"/>
    <s v="A4-3"/>
    <s v="A4-3-01"/>
    <x v="0"/>
    <x v="0"/>
    <s v="Frozen"/>
    <x v="1"/>
    <n v="12.07"/>
    <n v="8.3800000000000008"/>
    <n v="101.14660000000001"/>
  </r>
  <r>
    <x v="3"/>
    <s v="A4-4"/>
    <s v="A4-4-01"/>
    <x v="0"/>
    <x v="0"/>
    <s v="Frozen"/>
    <x v="1"/>
    <n v="12.07"/>
    <n v="8.3800000000000008"/>
    <n v="101.14660000000001"/>
  </r>
  <r>
    <x v="3"/>
    <s v="A4-5"/>
    <s v="A4-5-01"/>
    <x v="0"/>
    <x v="0"/>
    <s v="Frozen"/>
    <x v="1"/>
    <n v="12.07"/>
    <n v="8.3800000000000008"/>
    <n v="101.14660000000001"/>
  </r>
  <r>
    <x v="3"/>
    <s v="A4-6"/>
    <s v="A4-6-01"/>
    <x v="0"/>
    <x v="0"/>
    <s v="Frozen"/>
    <x v="1"/>
    <n v="12.07"/>
    <n v="8.3800000000000008"/>
    <n v="101.14660000000001"/>
  </r>
  <r>
    <x v="3"/>
    <s v="A4-7"/>
    <s v="A4-7-01"/>
    <x v="0"/>
    <x v="0"/>
    <s v="Frozen"/>
    <x v="1"/>
    <n v="12.07"/>
    <n v="8.3800000000000008"/>
    <n v="101.14660000000001"/>
  </r>
  <r>
    <x v="3"/>
    <s v="A4-8"/>
    <s v="A4-8-01"/>
    <x v="0"/>
    <x v="0"/>
    <s v="Frozen"/>
    <x v="1"/>
    <n v="12.07"/>
    <n v="8.3800000000000008"/>
    <n v="101.14660000000001"/>
  </r>
  <r>
    <x v="3"/>
    <s v="A4-9"/>
    <s v="A4-9-01"/>
    <x v="0"/>
    <x v="0"/>
    <s v="Frozen"/>
    <x v="1"/>
    <n v="12.07"/>
    <n v="8.3800000000000008"/>
    <n v="101.14660000000001"/>
  </r>
  <r>
    <x v="3"/>
    <s v="A4-10"/>
    <s v="A4-10-01"/>
    <x v="0"/>
    <x v="0"/>
    <s v="Frozen"/>
    <x v="1"/>
    <n v="12.07"/>
    <n v="8.3800000000000008"/>
    <n v="101.14660000000001"/>
  </r>
  <r>
    <x v="3"/>
    <s v="A4-11"/>
    <s v="A4-11-01"/>
    <x v="0"/>
    <x v="0"/>
    <s v="Frozen"/>
    <x v="1"/>
    <n v="12.07"/>
    <n v="8.3800000000000008"/>
    <n v="101.14660000000001"/>
  </r>
  <r>
    <x v="3"/>
    <s v="A4-12"/>
    <s v="A4-12-01"/>
    <x v="0"/>
    <x v="0"/>
    <s v="Frozen"/>
    <x v="1"/>
    <n v="12.07"/>
    <n v="8.3800000000000008"/>
    <n v="101.14660000000001"/>
  </r>
  <r>
    <x v="3"/>
    <s v="A4-13"/>
    <s v="A4-13-01"/>
    <x v="0"/>
    <x v="0"/>
    <s v="Frozen"/>
    <x v="1"/>
    <n v="12.07"/>
    <n v="8.3800000000000008"/>
    <n v="101.14660000000001"/>
  </r>
  <r>
    <x v="3"/>
    <s v="A4-14"/>
    <s v="A4-14-01"/>
    <x v="0"/>
    <x v="0"/>
    <s v="Frozen"/>
    <x v="1"/>
    <n v="12.07"/>
    <n v="8.3800000000000008"/>
    <n v="101.14660000000001"/>
  </r>
  <r>
    <x v="3"/>
    <s v="A4-15"/>
    <s v="A4-15-01"/>
    <x v="0"/>
    <x v="0"/>
    <s v="Frozen"/>
    <x v="1"/>
    <n v="12.07"/>
    <n v="8.3800000000000008"/>
    <n v="101.14660000000001"/>
  </r>
  <r>
    <x v="3"/>
    <s v="A4-16"/>
    <s v="A4-16-01"/>
    <x v="0"/>
    <x v="0"/>
    <s v="Frozen"/>
    <x v="1"/>
    <n v="12.07"/>
    <n v="8.3800000000000008"/>
    <n v="101.14660000000001"/>
  </r>
  <r>
    <x v="4"/>
    <s v="A5-1"/>
    <s v="A5-1-01"/>
    <x v="0"/>
    <x v="0"/>
    <s v="Frozen"/>
    <x v="1"/>
    <n v="15.3"/>
    <n v="8"/>
    <n v="122.4"/>
  </r>
  <r>
    <x v="4"/>
    <s v="A5-2"/>
    <s v="A5-2-01"/>
    <x v="0"/>
    <x v="0"/>
    <s v="Frozen"/>
    <x v="1"/>
    <n v="15.3"/>
    <n v="8"/>
    <n v="122.4"/>
  </r>
  <r>
    <x v="5"/>
    <s v="A6-1"/>
    <s v="A6-1-01"/>
    <x v="0"/>
    <x v="0"/>
    <s v="Released"/>
    <x v="0"/>
    <n v="15.3"/>
    <n v="8.39"/>
    <n v="128.36700000000002"/>
  </r>
  <r>
    <x v="5"/>
    <s v="A6-2"/>
    <s v="A6-2-01"/>
    <x v="0"/>
    <x v="0"/>
    <s v="Released"/>
    <x v="0"/>
    <n v="15.3"/>
    <n v="8.39"/>
    <n v="128.36700000000002"/>
  </r>
  <r>
    <x v="5"/>
    <s v="A6-3"/>
    <s v="A6-3-01"/>
    <x v="0"/>
    <x v="0"/>
    <s v="Frozen"/>
    <x v="1"/>
    <n v="15.3"/>
    <n v="8.39"/>
    <n v="128.36700000000002"/>
  </r>
  <r>
    <x v="6"/>
    <s v="A9-1"/>
    <s v="A9-1-01"/>
    <x v="0"/>
    <x v="0"/>
    <s v="Frozen"/>
    <x v="1"/>
    <n v="15.3"/>
    <n v="9.44"/>
    <n v="144.43199999999999"/>
  </r>
  <r>
    <x v="6"/>
    <s v="A9-2"/>
    <s v="A9-2-01"/>
    <x v="0"/>
    <x v="0"/>
    <s v="Frozen"/>
    <x v="1"/>
    <n v="15.3"/>
    <n v="9.44"/>
    <n v="144.43199999999999"/>
  </r>
  <r>
    <x v="6"/>
    <s v="A9-3"/>
    <s v="A9-3-01"/>
    <x v="0"/>
    <x v="0"/>
    <s v="Frozen"/>
    <x v="1"/>
    <n v="15.3"/>
    <n v="9.44"/>
    <n v="144.43199999999999"/>
  </r>
  <r>
    <x v="6"/>
    <s v="A9-4"/>
    <s v="A9-4-01"/>
    <x v="0"/>
    <x v="0"/>
    <s v="Frozen"/>
    <x v="1"/>
    <n v="15.3"/>
    <n v="9.44"/>
    <n v="144.43199999999999"/>
  </r>
  <r>
    <x v="6"/>
    <s v="A9-5"/>
    <s v="A9-5-01"/>
    <x v="0"/>
    <x v="0"/>
    <s v="Frozen"/>
    <x v="1"/>
    <n v="15.3"/>
    <n v="9.44"/>
    <n v="144.43199999999999"/>
  </r>
  <r>
    <x v="7"/>
    <s v="B-30"/>
    <s v="B-30-01"/>
    <x v="0"/>
    <x v="0"/>
    <s v="Frozen"/>
    <x v="1"/>
    <n v="14"/>
    <n v="7.2"/>
    <n v="100.8"/>
  </r>
  <r>
    <x v="7"/>
    <s v="B-31"/>
    <s v="B-31-01"/>
    <x v="0"/>
    <x v="0"/>
    <s v="Frozen"/>
    <x v="1"/>
    <n v="14"/>
    <n v="7.2"/>
    <n v="100.8"/>
  </r>
  <r>
    <x v="7"/>
    <s v="B-32"/>
    <s v="B-32-01"/>
    <x v="0"/>
    <x v="0"/>
    <s v="Frozen"/>
    <x v="1"/>
    <n v="14"/>
    <n v="7.2"/>
    <n v="100.8"/>
  </r>
  <r>
    <x v="7"/>
    <s v="B-33"/>
    <s v="B-33-01"/>
    <x v="0"/>
    <x v="0"/>
    <s v="Frozen"/>
    <x v="1"/>
    <n v="14"/>
    <n v="7.2"/>
    <n v="100.8"/>
  </r>
  <r>
    <x v="7"/>
    <s v="B-34"/>
    <s v="B-34-01"/>
    <x v="0"/>
    <x v="0"/>
    <s v="Frozen"/>
    <x v="1"/>
    <n v="14"/>
    <n v="7.2"/>
    <n v="100.8"/>
  </r>
  <r>
    <x v="7"/>
    <s v="B-35"/>
    <s v="B-35-01"/>
    <x v="0"/>
    <x v="0"/>
    <s v="Frozen"/>
    <x v="1"/>
    <n v="14"/>
    <n v="7.2"/>
    <n v="100.8"/>
  </r>
  <r>
    <x v="7"/>
    <s v="B-36"/>
    <s v="B-36-01"/>
    <x v="0"/>
    <x v="0"/>
    <s v="Frozen"/>
    <x v="1"/>
    <n v="14"/>
    <n v="7.2"/>
    <n v="100.8"/>
  </r>
  <r>
    <x v="7"/>
    <s v="B-37"/>
    <s v="B-37-01"/>
    <x v="0"/>
    <x v="0"/>
    <s v="Frozen"/>
    <x v="1"/>
    <n v="14"/>
    <n v="7.2"/>
    <n v="100.8"/>
  </r>
  <r>
    <x v="7"/>
    <s v="B-38"/>
    <s v="B-38-01"/>
    <x v="0"/>
    <x v="0"/>
    <s v="Frozen"/>
    <x v="1"/>
    <n v="14"/>
    <n v="7.2"/>
    <n v="100.8"/>
  </r>
  <r>
    <x v="7"/>
    <s v="B-39"/>
    <s v="B-39-01"/>
    <x v="0"/>
    <x v="0"/>
    <s v="Frozen"/>
    <x v="1"/>
    <n v="14"/>
    <n v="7.2"/>
    <n v="100.8"/>
  </r>
  <r>
    <x v="7"/>
    <s v="B-40"/>
    <s v="B-40-01"/>
    <x v="0"/>
    <x v="0"/>
    <s v="Frozen"/>
    <x v="1"/>
    <n v="14"/>
    <n v="7.2"/>
    <n v="100.8"/>
  </r>
  <r>
    <x v="7"/>
    <s v="B-41"/>
    <s v="B-41-01"/>
    <x v="0"/>
    <x v="0"/>
    <s v="Frozen"/>
    <x v="1"/>
    <n v="14"/>
    <n v="7.2"/>
    <n v="100.8"/>
  </r>
  <r>
    <x v="7"/>
    <s v="B-42"/>
    <s v="B-42-01"/>
    <x v="1"/>
    <x v="0"/>
    <s v="Frozen"/>
    <x v="1"/>
    <n v="14"/>
    <n v="7.2"/>
    <n v="100.8"/>
  </r>
  <r>
    <x v="7"/>
    <s v="B-43"/>
    <s v="B-43-01"/>
    <x v="0"/>
    <x v="0"/>
    <s v="Frozen"/>
    <x v="1"/>
    <n v="14"/>
    <n v="7.2"/>
    <n v="100.8"/>
  </r>
  <r>
    <x v="7"/>
    <s v="B-44"/>
    <s v="B-44-01"/>
    <x v="0"/>
    <x v="0"/>
    <s v="Frozen"/>
    <x v="1"/>
    <n v="14"/>
    <n v="7.2"/>
    <n v="100.8"/>
  </r>
  <r>
    <x v="7"/>
    <s v="B-45"/>
    <s v="B-45-01"/>
    <x v="0"/>
    <x v="0"/>
    <s v="Frozen"/>
    <x v="1"/>
    <n v="14"/>
    <n v="7.2"/>
    <n v="100.8"/>
  </r>
  <r>
    <x v="7"/>
    <s v="B-46"/>
    <s v="B-46-01"/>
    <x v="0"/>
    <x v="0"/>
    <s v="Frozen"/>
    <x v="1"/>
    <n v="14"/>
    <n v="7.2"/>
    <n v="100.8"/>
  </r>
  <r>
    <x v="7"/>
    <s v="B-47"/>
    <s v="B-47-01"/>
    <x v="0"/>
    <x v="0"/>
    <s v="Frozen"/>
    <x v="1"/>
    <n v="14"/>
    <n v="7.2"/>
    <n v="100.8"/>
  </r>
  <r>
    <x v="7"/>
    <s v="B-48"/>
    <s v="B-48-02"/>
    <x v="0"/>
    <x v="0"/>
    <s v="Frozen"/>
    <x v="1"/>
    <n v="14"/>
    <n v="7.2"/>
    <n v="100.8"/>
  </r>
  <r>
    <x v="7"/>
    <s v="B-49"/>
    <s v="B-49-01"/>
    <x v="0"/>
    <x v="0"/>
    <s v="Frozen"/>
    <x v="1"/>
    <n v="14"/>
    <n v="7.2"/>
    <n v="100.8"/>
  </r>
  <r>
    <x v="7"/>
    <s v="B-50"/>
    <s v="B-50-01"/>
    <x v="0"/>
    <x v="0"/>
    <s v="Frozen"/>
    <x v="1"/>
    <n v="14"/>
    <n v="7.2"/>
    <n v="100.8"/>
  </r>
  <r>
    <x v="7"/>
    <s v="B-51"/>
    <s v="B-51-01"/>
    <x v="0"/>
    <x v="0"/>
    <s v="Frozen"/>
    <x v="1"/>
    <n v="14"/>
    <n v="7.2"/>
    <n v="100.8"/>
  </r>
  <r>
    <x v="7"/>
    <s v="B-52"/>
    <s v="B-52-01"/>
    <x v="0"/>
    <x v="0"/>
    <s v="Frozen"/>
    <x v="1"/>
    <n v="14"/>
    <n v="7.2"/>
    <n v="100.8"/>
  </r>
  <r>
    <x v="7"/>
    <s v="B-53"/>
    <s v="B-53-01"/>
    <x v="0"/>
    <x v="0"/>
    <s v="Frozen"/>
    <x v="1"/>
    <n v="14"/>
    <n v="7.2"/>
    <n v="100.8"/>
  </r>
  <r>
    <x v="7"/>
    <s v="B-54"/>
    <s v="B-54-01"/>
    <x v="0"/>
    <x v="0"/>
    <s v="Frozen"/>
    <x v="1"/>
    <n v="14"/>
    <n v="7.2"/>
    <n v="100.8"/>
  </r>
  <r>
    <x v="7"/>
    <s v="B-55"/>
    <s v="B-55-01"/>
    <x v="0"/>
    <x v="0"/>
    <s v="Released"/>
    <x v="0"/>
    <n v="14"/>
    <n v="7.2"/>
    <n v="100.8"/>
  </r>
  <r>
    <x v="7"/>
    <s v="B-56"/>
    <s v="B-56-01"/>
    <x v="0"/>
    <x v="0"/>
    <s v="Released"/>
    <x v="0"/>
    <n v="14"/>
    <n v="7.2"/>
    <n v="100.8"/>
  </r>
  <r>
    <x v="7"/>
    <s v="B-57"/>
    <s v="B-57-01"/>
    <x v="0"/>
    <x v="0"/>
    <s v="Released"/>
    <x v="0"/>
    <n v="14"/>
    <n v="7.2"/>
    <n v="100.8"/>
  </r>
  <r>
    <x v="7"/>
    <s v="B-58"/>
    <s v="B-58-01"/>
    <x v="0"/>
    <x v="0"/>
    <s v="Released"/>
    <x v="0"/>
    <n v="14"/>
    <n v="7.2"/>
    <n v="100.8"/>
  </r>
  <r>
    <x v="7"/>
    <s v="B-59"/>
    <s v="B-59-01"/>
    <x v="0"/>
    <x v="0"/>
    <s v="Released"/>
    <x v="0"/>
    <n v="14"/>
    <n v="7.2"/>
    <n v="100.8"/>
  </r>
  <r>
    <x v="7"/>
    <s v="B-60"/>
    <s v="B-60-01"/>
    <x v="0"/>
    <x v="0"/>
    <s v="Released"/>
    <x v="0"/>
    <n v="14"/>
    <n v="7.2"/>
    <n v="100.8"/>
  </r>
  <r>
    <x v="7"/>
    <s v="B-61"/>
    <s v="B-61-01"/>
    <x v="0"/>
    <x v="0"/>
    <s v="Released"/>
    <x v="0"/>
    <n v="14"/>
    <n v="7.2"/>
    <n v="100.8"/>
  </r>
  <r>
    <x v="7"/>
    <s v="B-62"/>
    <s v="B-62-01"/>
    <x v="0"/>
    <x v="0"/>
    <s v="Released"/>
    <x v="0"/>
    <n v="14"/>
    <n v="7.2"/>
    <n v="100.8"/>
  </r>
  <r>
    <x v="7"/>
    <s v="B-63"/>
    <s v="B-63-01"/>
    <x v="0"/>
    <x v="0"/>
    <s v="Released"/>
    <x v="0"/>
    <n v="14"/>
    <n v="7.2"/>
    <n v="100.8"/>
  </r>
  <r>
    <x v="7"/>
    <s v="B-64"/>
    <s v="B-64-01"/>
    <x v="0"/>
    <x v="0"/>
    <s v="Released"/>
    <x v="0"/>
    <n v="14"/>
    <n v="7.2"/>
    <n v="100.8"/>
  </r>
  <r>
    <x v="7"/>
    <s v="B-65"/>
    <s v="B-65-01"/>
    <x v="0"/>
    <x v="0"/>
    <s v="Released"/>
    <x v="0"/>
    <n v="14"/>
    <n v="7.2"/>
    <n v="100.8"/>
  </r>
  <r>
    <x v="7"/>
    <s v="B-66"/>
    <s v="B-66-01"/>
    <x v="0"/>
    <x v="0"/>
    <s v="Released"/>
    <x v="0"/>
    <n v="14"/>
    <n v="7.2"/>
    <n v="100.8"/>
  </r>
  <r>
    <x v="7"/>
    <s v="B-67"/>
    <s v="B-67-01"/>
    <x v="0"/>
    <x v="0"/>
    <s v="Released"/>
    <x v="0"/>
    <n v="14"/>
    <n v="7.2"/>
    <n v="100.8"/>
  </r>
  <r>
    <x v="7"/>
    <s v="B-68"/>
    <s v="B-68-01"/>
    <x v="0"/>
    <x v="0"/>
    <s v="Released"/>
    <x v="0"/>
    <n v="14"/>
    <n v="7.2"/>
    <n v="100.8"/>
  </r>
  <r>
    <x v="7"/>
    <s v="B-69"/>
    <s v="B-69-01"/>
    <x v="0"/>
    <x v="0"/>
    <s v="Released"/>
    <x v="0"/>
    <n v="14"/>
    <n v="7.2"/>
    <n v="100.8"/>
  </r>
  <r>
    <x v="7"/>
    <s v="B-70"/>
    <s v="B-70-01"/>
    <x v="0"/>
    <x v="0"/>
    <s v="Released"/>
    <x v="0"/>
    <n v="14"/>
    <n v="7.2"/>
    <n v="100.8"/>
  </r>
  <r>
    <x v="7"/>
    <s v="B-71"/>
    <s v="B-71-01"/>
    <x v="0"/>
    <x v="0"/>
    <s v="Released"/>
    <x v="0"/>
    <n v="14"/>
    <n v="7.2"/>
    <n v="100.8"/>
  </r>
  <r>
    <x v="7"/>
    <s v="B-72"/>
    <s v="B-72-01"/>
    <x v="0"/>
    <x v="0"/>
    <s v="Released"/>
    <x v="0"/>
    <n v="14"/>
    <n v="7.2"/>
    <n v="100.8"/>
  </r>
  <r>
    <x v="7"/>
    <s v="B-73"/>
    <s v="B-73-01"/>
    <x v="0"/>
    <x v="0"/>
    <s v="Released"/>
    <x v="0"/>
    <n v="14"/>
    <n v="7.2"/>
    <n v="100.8"/>
  </r>
  <r>
    <x v="7"/>
    <s v="B-74"/>
    <s v="B-74-01"/>
    <x v="0"/>
    <x v="0"/>
    <s v="Released"/>
    <x v="0"/>
    <n v="14"/>
    <n v="7.2"/>
    <n v="100.8"/>
  </r>
  <r>
    <x v="7"/>
    <s v="B-75"/>
    <s v="B-75-01"/>
    <x v="0"/>
    <x v="0"/>
    <s v="Released"/>
    <x v="0"/>
    <n v="14"/>
    <n v="7.2"/>
    <n v="100.8"/>
  </r>
  <r>
    <x v="7"/>
    <s v="B-76"/>
    <s v="B-76-01"/>
    <x v="0"/>
    <x v="0"/>
    <s v="Released"/>
    <x v="0"/>
    <n v="14"/>
    <n v="7.2"/>
    <n v="100.8"/>
  </r>
  <r>
    <x v="7"/>
    <s v="B-77"/>
    <s v="B-77-01"/>
    <x v="0"/>
    <x v="0"/>
    <s v="Released"/>
    <x v="0"/>
    <n v="14"/>
    <n v="7.2"/>
    <n v="100.8"/>
  </r>
  <r>
    <x v="7"/>
    <s v="B-78"/>
    <s v="B-78-01"/>
    <x v="0"/>
    <x v="0"/>
    <s v="Released"/>
    <x v="0"/>
    <n v="14"/>
    <n v="7.2"/>
    <n v="100.8"/>
  </r>
  <r>
    <x v="7"/>
    <s v="B-79"/>
    <s v="B-79-01"/>
    <x v="0"/>
    <x v="0"/>
    <s v="Released"/>
    <x v="0"/>
    <n v="14"/>
    <n v="7.2"/>
    <n v="100.8"/>
  </r>
  <r>
    <x v="7"/>
    <s v="B-80"/>
    <s v="B-80-01"/>
    <x v="0"/>
    <x v="0"/>
    <s v="Released"/>
    <x v="0"/>
    <n v="14"/>
    <n v="7.2"/>
    <n v="100.8"/>
  </r>
  <r>
    <x v="7"/>
    <s v="B-81"/>
    <s v="B-81-01"/>
    <x v="0"/>
    <x v="0"/>
    <s v="Released"/>
    <x v="0"/>
    <n v="14"/>
    <n v="7.2"/>
    <n v="100.8"/>
  </r>
  <r>
    <x v="7"/>
    <s v="B-82"/>
    <s v="B-82-01"/>
    <x v="0"/>
    <x v="0"/>
    <s v="Released"/>
    <x v="0"/>
    <n v="14"/>
    <n v="7.2"/>
    <n v="100.8"/>
  </r>
  <r>
    <x v="7"/>
    <s v="B-83"/>
    <s v="B-83-01"/>
    <x v="0"/>
    <x v="0"/>
    <s v="Released"/>
    <x v="0"/>
    <n v="14"/>
    <n v="7.2"/>
    <n v="100.8"/>
  </r>
  <r>
    <x v="7"/>
    <s v="B-84"/>
    <s v="B-84-01"/>
    <x v="0"/>
    <x v="0"/>
    <s v="Released"/>
    <x v="0"/>
    <n v="14"/>
    <n v="7.2"/>
    <n v="100.8"/>
  </r>
  <r>
    <x v="7"/>
    <s v="B-85"/>
    <s v="B-85-01"/>
    <x v="0"/>
    <x v="0"/>
    <s v="Released"/>
    <x v="0"/>
    <n v="14"/>
    <n v="7.2"/>
    <n v="100.8"/>
  </r>
  <r>
    <x v="7"/>
    <s v="B-86"/>
    <s v="B-86-01"/>
    <x v="0"/>
    <x v="0"/>
    <s v="Released"/>
    <x v="0"/>
    <n v="14"/>
    <n v="7.2"/>
    <n v="100.8"/>
  </r>
  <r>
    <x v="7"/>
    <s v="B-87"/>
    <s v="B-87-01"/>
    <x v="0"/>
    <x v="0"/>
    <s v="Released"/>
    <x v="0"/>
    <n v="14"/>
    <n v="7.2"/>
    <n v="100.8"/>
  </r>
  <r>
    <x v="7"/>
    <s v="B-88"/>
    <s v="B-88-01"/>
    <x v="0"/>
    <x v="0"/>
    <s v="Released"/>
    <x v="0"/>
    <n v="14"/>
    <n v="7.2"/>
    <n v="100.8"/>
  </r>
  <r>
    <x v="7"/>
    <s v="B-89"/>
    <s v="B-89-01"/>
    <x v="0"/>
    <x v="0"/>
    <s v="Released"/>
    <x v="0"/>
    <n v="14"/>
    <n v="7.2"/>
    <n v="100.8"/>
  </r>
  <r>
    <x v="7"/>
    <s v="B-90"/>
    <s v="B-90-01"/>
    <x v="0"/>
    <x v="0"/>
    <s v="Released"/>
    <x v="0"/>
    <n v="14"/>
    <n v="7.2"/>
    <n v="100.8"/>
  </r>
  <r>
    <x v="7"/>
    <s v="B-91"/>
    <s v="B-91-01"/>
    <x v="0"/>
    <x v="0"/>
    <s v="Released"/>
    <x v="0"/>
    <n v="14"/>
    <n v="7.2"/>
    <n v="100.8"/>
  </r>
  <r>
    <x v="7"/>
    <s v="B-92"/>
    <s v="B-92-01"/>
    <x v="0"/>
    <x v="0"/>
    <s v="Released"/>
    <x v="0"/>
    <n v="14"/>
    <n v="7.2"/>
    <n v="100.8"/>
  </r>
  <r>
    <x v="7"/>
    <s v="B-93"/>
    <s v="B-93-01"/>
    <x v="0"/>
    <x v="0"/>
    <s v="Released"/>
    <x v="0"/>
    <n v="14"/>
    <n v="7.2"/>
    <n v="100.8"/>
  </r>
  <r>
    <x v="7"/>
    <s v="B-94"/>
    <s v="B-94-01"/>
    <x v="0"/>
    <x v="0"/>
    <s v="Released"/>
    <x v="0"/>
    <n v="14"/>
    <n v="7.2"/>
    <n v="100.8"/>
  </r>
  <r>
    <x v="7"/>
    <s v="B-95"/>
    <s v="B-95-01"/>
    <x v="0"/>
    <x v="0"/>
    <s v="Released"/>
    <x v="0"/>
    <n v="14"/>
    <n v="7.2"/>
    <n v="100.8"/>
  </r>
  <r>
    <x v="7"/>
    <s v="B-96"/>
    <s v="B-96-01"/>
    <x v="0"/>
    <x v="0"/>
    <s v="Released"/>
    <x v="0"/>
    <n v="14"/>
    <n v="7.2"/>
    <n v="100.8"/>
  </r>
  <r>
    <x v="7"/>
    <s v="B-97"/>
    <s v="B-97-01"/>
    <x v="0"/>
    <x v="0"/>
    <s v="Released"/>
    <x v="0"/>
    <n v="14"/>
    <n v="7.2"/>
    <n v="100.8"/>
  </r>
  <r>
    <x v="7"/>
    <s v="B-98"/>
    <s v="B-98-01"/>
    <x v="0"/>
    <x v="0"/>
    <s v="Released"/>
    <x v="0"/>
    <n v="14"/>
    <n v="7.2"/>
    <n v="100.8"/>
  </r>
  <r>
    <x v="7"/>
    <s v="B-99"/>
    <s v="B-99-01"/>
    <x v="0"/>
    <x v="0"/>
    <s v="Released"/>
    <x v="0"/>
    <n v="14"/>
    <n v="7.2"/>
    <n v="100.8"/>
  </r>
  <r>
    <x v="7"/>
    <s v="B-100"/>
    <s v="B-100-01"/>
    <x v="0"/>
    <x v="0"/>
    <s v="Released"/>
    <x v="0"/>
    <n v="14"/>
    <n v="7.2"/>
    <n v="100.8"/>
  </r>
  <r>
    <x v="7"/>
    <s v="B-101"/>
    <s v="B-101-01"/>
    <x v="0"/>
    <x v="0"/>
    <s v="Released"/>
    <x v="0"/>
    <n v="14"/>
    <n v="7.2"/>
    <n v="100.8"/>
  </r>
  <r>
    <x v="7"/>
    <s v="B-102"/>
    <s v="B-102-01"/>
    <x v="0"/>
    <x v="0"/>
    <s v="Released"/>
    <x v="0"/>
    <n v="14"/>
    <n v="7.2"/>
    <n v="100.8"/>
  </r>
  <r>
    <x v="7"/>
    <s v="B-103"/>
    <s v="B-103-01"/>
    <x v="0"/>
    <x v="0"/>
    <s v="Released"/>
    <x v="0"/>
    <n v="14"/>
    <n v="7.2"/>
    <n v="100.8"/>
  </r>
  <r>
    <x v="7"/>
    <s v="B-104"/>
    <s v="B-104-01"/>
    <x v="0"/>
    <x v="0"/>
    <s v="Released"/>
    <x v="0"/>
    <n v="14"/>
    <n v="7.2"/>
    <n v="100.8"/>
  </r>
  <r>
    <x v="7"/>
    <s v="B-105"/>
    <s v="B-105-01"/>
    <x v="0"/>
    <x v="0"/>
    <s v="Released"/>
    <x v="0"/>
    <n v="14"/>
    <n v="7.2"/>
    <n v="100.8"/>
  </r>
  <r>
    <x v="7"/>
    <s v="B-106"/>
    <s v="B-106-01"/>
    <x v="0"/>
    <x v="0"/>
    <s v="Released"/>
    <x v="0"/>
    <n v="14"/>
    <n v="7.2"/>
    <n v="100.8"/>
  </r>
  <r>
    <x v="7"/>
    <s v="B-107"/>
    <s v="B-107-01"/>
    <x v="0"/>
    <x v="0"/>
    <s v="Released"/>
    <x v="0"/>
    <n v="14"/>
    <n v="7.2"/>
    <n v="100.8"/>
  </r>
  <r>
    <x v="7"/>
    <s v="B-108"/>
    <s v="B-108-01"/>
    <x v="0"/>
    <x v="0"/>
    <s v="Released"/>
    <x v="0"/>
    <n v="14"/>
    <n v="7.2"/>
    <n v="100.8"/>
  </r>
  <r>
    <x v="7"/>
    <s v="B-109"/>
    <s v="B-109-01"/>
    <x v="0"/>
    <x v="0"/>
    <s v="Released"/>
    <x v="0"/>
    <n v="14"/>
    <n v="7.2"/>
    <n v="100.8"/>
  </r>
  <r>
    <x v="7"/>
    <s v="B-110"/>
    <s v="B-110-01"/>
    <x v="0"/>
    <x v="0"/>
    <s v="Released"/>
    <x v="0"/>
    <n v="14"/>
    <n v="7.2"/>
    <n v="100.8"/>
  </r>
  <r>
    <x v="7"/>
    <s v="B-111"/>
    <s v="B-111-01"/>
    <x v="0"/>
    <x v="0"/>
    <s v="Released"/>
    <x v="0"/>
    <n v="14"/>
    <n v="7.2"/>
    <n v="100.8"/>
  </r>
  <r>
    <x v="7"/>
    <s v="B-112"/>
    <s v="B-112-01"/>
    <x v="0"/>
    <x v="0"/>
    <s v="Released"/>
    <x v="0"/>
    <n v="14"/>
    <n v="7.2"/>
    <n v="100.8"/>
  </r>
  <r>
    <x v="7"/>
    <s v="B-113"/>
    <s v="B-113-01"/>
    <x v="0"/>
    <x v="0"/>
    <s v="Released"/>
    <x v="0"/>
    <n v="14"/>
    <n v="7.2"/>
    <n v="100.8"/>
  </r>
  <r>
    <x v="7"/>
    <s v="B-114"/>
    <s v="B-114-01"/>
    <x v="0"/>
    <x v="0"/>
    <s v="Released"/>
    <x v="0"/>
    <n v="14"/>
    <n v="7.2"/>
    <n v="100.8"/>
  </r>
  <r>
    <x v="7"/>
    <s v="B-115"/>
    <s v="B-115-01"/>
    <x v="0"/>
    <x v="0"/>
    <s v="Released"/>
    <x v="0"/>
    <n v="14"/>
    <n v="7.2"/>
    <n v="100.8"/>
  </r>
  <r>
    <x v="7"/>
    <s v="B-116"/>
    <s v="B-116-01"/>
    <x v="0"/>
    <x v="0"/>
    <s v="Released"/>
    <x v="0"/>
    <n v="14"/>
    <n v="7.2"/>
    <n v="100.8"/>
  </r>
  <r>
    <x v="7"/>
    <s v="B-117"/>
    <s v="B-117-01"/>
    <x v="0"/>
    <x v="0"/>
    <s v="Released"/>
    <x v="0"/>
    <n v="14"/>
    <n v="7.2"/>
    <n v="100.8"/>
  </r>
  <r>
    <x v="7"/>
    <s v="B-118"/>
    <s v="B-118-01"/>
    <x v="0"/>
    <x v="0"/>
    <s v="Released"/>
    <x v="0"/>
    <n v="14"/>
    <n v="7.2"/>
    <n v="100.8"/>
  </r>
  <r>
    <x v="7"/>
    <s v="B-119"/>
    <s v="B-119-01"/>
    <x v="0"/>
    <x v="0"/>
    <s v="Released"/>
    <x v="0"/>
    <n v="14"/>
    <n v="7.2"/>
    <n v="100.8"/>
  </r>
  <r>
    <x v="7"/>
    <s v="B-120"/>
    <s v="B-120-01"/>
    <x v="0"/>
    <x v="0"/>
    <s v="Released"/>
    <x v="0"/>
    <n v="14"/>
    <n v="7.2"/>
    <n v="100.8"/>
  </r>
  <r>
    <x v="7"/>
    <s v="B-121"/>
    <s v="B-121-01"/>
    <x v="0"/>
    <x v="0"/>
    <s v="Released"/>
    <x v="0"/>
    <n v="14"/>
    <n v="7.2"/>
    <n v="100.8"/>
  </r>
  <r>
    <x v="7"/>
    <s v="B-122"/>
    <s v="B-122-01"/>
    <x v="0"/>
    <x v="0"/>
    <s v="Released"/>
    <x v="0"/>
    <n v="14"/>
    <n v="7.2"/>
    <n v="100.8"/>
  </r>
  <r>
    <x v="7"/>
    <s v="B-123"/>
    <s v="B-123-01"/>
    <x v="0"/>
    <x v="0"/>
    <s v="Released"/>
    <x v="0"/>
    <n v="14"/>
    <n v="7.2"/>
    <n v="100.8"/>
  </r>
  <r>
    <x v="7"/>
    <s v="B-124"/>
    <s v="B-124-01"/>
    <x v="0"/>
    <x v="0"/>
    <s v="Released"/>
    <x v="0"/>
    <n v="14"/>
    <n v="7.2"/>
    <n v="100.8"/>
  </r>
  <r>
    <x v="7"/>
    <s v="B-125"/>
    <s v="B-125-01"/>
    <x v="0"/>
    <x v="0"/>
    <s v="Released"/>
    <x v="0"/>
    <n v="14"/>
    <n v="7.2"/>
    <n v="100.8"/>
  </r>
  <r>
    <x v="7"/>
    <s v="B-126"/>
    <s v="B-126-01"/>
    <x v="0"/>
    <x v="0"/>
    <s v="Released"/>
    <x v="0"/>
    <n v="14"/>
    <n v="7.2"/>
    <n v="100.8"/>
  </r>
  <r>
    <x v="7"/>
    <s v="B-127"/>
    <s v="B-127-01"/>
    <x v="0"/>
    <x v="0"/>
    <s v="Released"/>
    <x v="0"/>
    <n v="14"/>
    <n v="7.2"/>
    <n v="100.8"/>
  </r>
  <r>
    <x v="7"/>
    <s v="B-128"/>
    <s v="B-128-01"/>
    <x v="0"/>
    <x v="0"/>
    <s v="Released"/>
    <x v="0"/>
    <n v="14"/>
    <n v="7.2"/>
    <n v="100.8"/>
  </r>
  <r>
    <x v="7"/>
    <s v="B-129"/>
    <s v="B-129-01"/>
    <x v="0"/>
    <x v="0"/>
    <s v="Released"/>
    <x v="0"/>
    <n v="14"/>
    <n v="7.2"/>
    <n v="100.8"/>
  </r>
  <r>
    <x v="7"/>
    <s v="B-130"/>
    <s v="B-130-01"/>
    <x v="0"/>
    <x v="0"/>
    <s v="Released"/>
    <x v="0"/>
    <n v="14"/>
    <n v="7.2"/>
    <n v="100.8"/>
  </r>
  <r>
    <x v="7"/>
    <s v="B-131"/>
    <s v="B-131-01"/>
    <x v="0"/>
    <x v="0"/>
    <s v="Released"/>
    <x v="0"/>
    <n v="14"/>
    <n v="7.2"/>
    <n v="100.8"/>
  </r>
  <r>
    <x v="7"/>
    <s v="B-132"/>
    <s v="B-132-01"/>
    <x v="0"/>
    <x v="0"/>
    <s v="Released"/>
    <x v="0"/>
    <n v="14"/>
    <n v="7.2"/>
    <n v="100.8"/>
  </r>
  <r>
    <x v="7"/>
    <s v="B-133"/>
    <s v="B-133-01"/>
    <x v="0"/>
    <x v="0"/>
    <s v="Released"/>
    <x v="0"/>
    <n v="14"/>
    <n v="7.2"/>
    <n v="100.8"/>
  </r>
  <r>
    <x v="7"/>
    <s v="B-134"/>
    <s v="B-134-01"/>
    <x v="0"/>
    <x v="0"/>
    <s v="Released"/>
    <x v="0"/>
    <n v="14"/>
    <n v="7.2"/>
    <n v="100.8"/>
  </r>
  <r>
    <x v="7"/>
    <s v="B-135"/>
    <s v="B-135-01"/>
    <x v="0"/>
    <x v="0"/>
    <s v="Released"/>
    <x v="0"/>
    <n v="14"/>
    <n v="7.2"/>
    <n v="100.8"/>
  </r>
  <r>
    <x v="7"/>
    <s v="B-136"/>
    <s v="B-136-01"/>
    <x v="0"/>
    <x v="0"/>
    <s v="Released"/>
    <x v="0"/>
    <n v="14"/>
    <n v="7.2"/>
    <n v="100.8"/>
  </r>
  <r>
    <x v="7"/>
    <s v="B-137"/>
    <s v="B-137-01"/>
    <x v="0"/>
    <x v="0"/>
    <s v="Frozen"/>
    <x v="1"/>
    <n v="14"/>
    <n v="7.2"/>
    <n v="100.8"/>
  </r>
  <r>
    <x v="7"/>
    <s v="B-138"/>
    <s v="B-138-01"/>
    <x v="0"/>
    <x v="0"/>
    <s v="Frozen"/>
    <x v="1"/>
    <n v="14"/>
    <n v="7.2"/>
    <n v="100.8"/>
  </r>
  <r>
    <x v="7"/>
    <s v="B-139"/>
    <s v="B-139-01"/>
    <x v="0"/>
    <x v="0"/>
    <s v="Frozen"/>
    <x v="1"/>
    <n v="14"/>
    <n v="7.2"/>
    <n v="100.8"/>
  </r>
  <r>
    <x v="7"/>
    <s v="B-140"/>
    <s v="B-140-01"/>
    <x v="0"/>
    <x v="0"/>
    <s v="Frozen"/>
    <x v="1"/>
    <n v="14"/>
    <n v="7.2"/>
    <n v="100.8"/>
  </r>
  <r>
    <x v="7"/>
    <s v="B-141"/>
    <s v="B-141-01"/>
    <x v="0"/>
    <x v="0"/>
    <s v="Frozen"/>
    <x v="1"/>
    <n v="14"/>
    <n v="7.2"/>
    <n v="100.8"/>
  </r>
  <r>
    <x v="7"/>
    <s v="B-142"/>
    <s v="B-142-01"/>
    <x v="0"/>
    <x v="0"/>
    <s v="Frozen"/>
    <x v="1"/>
    <n v="14"/>
    <n v="7.2"/>
    <n v="100.8"/>
  </r>
  <r>
    <x v="7"/>
    <s v="B-143"/>
    <s v="B-143-01"/>
    <x v="0"/>
    <x v="0"/>
    <s v="Frozen"/>
    <x v="1"/>
    <n v="14"/>
    <n v="7.2"/>
    <n v="100.8"/>
  </r>
  <r>
    <x v="7"/>
    <s v="B-144"/>
    <s v="B-144-01"/>
    <x v="0"/>
    <x v="0"/>
    <s v="Frozen"/>
    <x v="1"/>
    <n v="14"/>
    <n v="7.2"/>
    <n v="100.8"/>
  </r>
  <r>
    <x v="7"/>
    <s v="B-145"/>
    <s v="B-145-01"/>
    <x v="0"/>
    <x v="0"/>
    <s v="Frozen"/>
    <x v="1"/>
    <n v="14"/>
    <n v="7.2"/>
    <n v="100.8"/>
  </r>
  <r>
    <x v="7"/>
    <s v="B-146"/>
    <s v="B-146-01"/>
    <x v="0"/>
    <x v="0"/>
    <s v="Frozen"/>
    <x v="1"/>
    <n v="14"/>
    <n v="7.2"/>
    <n v="100.8"/>
  </r>
  <r>
    <x v="7"/>
    <s v="B-147"/>
    <s v="B-147-01"/>
    <x v="0"/>
    <x v="0"/>
    <s v="Frozen"/>
    <x v="1"/>
    <n v="14"/>
    <n v="7.2"/>
    <n v="100.8"/>
  </r>
  <r>
    <x v="7"/>
    <s v="B-148"/>
    <s v="B-148-01"/>
    <x v="0"/>
    <x v="0"/>
    <s v="Frozen"/>
    <x v="1"/>
    <n v="14"/>
    <n v="7.2"/>
    <n v="100.8"/>
  </r>
  <r>
    <x v="7"/>
    <s v="B-149"/>
    <s v="B-149-01"/>
    <x v="0"/>
    <x v="0"/>
    <s v="Frozen"/>
    <x v="1"/>
    <n v="14"/>
    <n v="7.2"/>
    <n v="100.8"/>
  </r>
  <r>
    <x v="7"/>
    <s v="B-150"/>
    <s v="B-150-01"/>
    <x v="0"/>
    <x v="0"/>
    <s v="Frozen"/>
    <x v="1"/>
    <n v="14"/>
    <n v="7.2"/>
    <n v="100.8"/>
  </r>
  <r>
    <x v="7"/>
    <s v="B-151"/>
    <s v="B-151-01"/>
    <x v="0"/>
    <x v="0"/>
    <s v="Frozen"/>
    <x v="1"/>
    <n v="14"/>
    <n v="7.2"/>
    <n v="100.8"/>
  </r>
  <r>
    <x v="7"/>
    <s v="B-152"/>
    <s v="B-152-01"/>
    <x v="0"/>
    <x v="0"/>
    <s v="Frozen"/>
    <x v="1"/>
    <n v="14"/>
    <n v="7.2"/>
    <n v="100.8"/>
  </r>
  <r>
    <x v="7"/>
    <s v="B-153"/>
    <s v="B-153-01"/>
    <x v="0"/>
    <x v="0"/>
    <s v="Frozen"/>
    <x v="1"/>
    <n v="14"/>
    <n v="7.2"/>
    <n v="100.8"/>
  </r>
  <r>
    <x v="7"/>
    <s v="B-154"/>
    <s v="B-154-01"/>
    <x v="0"/>
    <x v="0"/>
    <s v="Frozen"/>
    <x v="1"/>
    <n v="14"/>
    <n v="7.2"/>
    <n v="100.8"/>
  </r>
  <r>
    <x v="7"/>
    <s v="B-155"/>
    <s v="B-155-01"/>
    <x v="0"/>
    <x v="0"/>
    <s v="Frozen"/>
    <x v="1"/>
    <n v="14"/>
    <n v="7.2"/>
    <n v="100.8"/>
  </r>
  <r>
    <x v="7"/>
    <s v="B-156"/>
    <s v="B-156-01"/>
    <x v="0"/>
    <x v="0"/>
    <s v="Released"/>
    <x v="0"/>
    <n v="14"/>
    <n v="7.2"/>
    <n v="100.8"/>
  </r>
  <r>
    <x v="7"/>
    <s v="B-157"/>
    <s v="B-157-01"/>
    <x v="0"/>
    <x v="0"/>
    <s v="Released"/>
    <x v="0"/>
    <n v="14"/>
    <n v="7.2"/>
    <n v="100.8"/>
  </r>
  <r>
    <x v="7"/>
    <s v="B-158"/>
    <s v="B-158-01"/>
    <x v="0"/>
    <x v="0"/>
    <s v="Released"/>
    <x v="0"/>
    <n v="14"/>
    <n v="7.2"/>
    <n v="100.8"/>
  </r>
  <r>
    <x v="7"/>
    <s v="B-159"/>
    <s v="B-159-01"/>
    <x v="0"/>
    <x v="0"/>
    <s v="Released"/>
    <x v="0"/>
    <n v="14"/>
    <n v="7.2"/>
    <n v="100.8"/>
  </r>
  <r>
    <x v="7"/>
    <s v="B-160"/>
    <s v="B-160-01"/>
    <x v="0"/>
    <x v="0"/>
    <s v="Released"/>
    <x v="0"/>
    <n v="14"/>
    <n v="7.2"/>
    <n v="100.8"/>
  </r>
  <r>
    <x v="7"/>
    <s v="B-161"/>
    <s v="B-161-01"/>
    <x v="0"/>
    <x v="0"/>
    <s v="Released"/>
    <x v="0"/>
    <n v="14"/>
    <n v="7.2"/>
    <n v="100.8"/>
  </r>
  <r>
    <x v="7"/>
    <s v="B-162"/>
    <s v="B-162-01"/>
    <x v="0"/>
    <x v="0"/>
    <s v="Released"/>
    <x v="0"/>
    <n v="14"/>
    <n v="7.2"/>
    <n v="100.8"/>
  </r>
  <r>
    <x v="7"/>
    <s v="B-163"/>
    <s v="B-163-01"/>
    <x v="0"/>
    <x v="0"/>
    <s v="Released"/>
    <x v="0"/>
    <n v="14"/>
    <n v="7.2"/>
    <n v="100.8"/>
  </r>
  <r>
    <x v="7"/>
    <s v="B-164"/>
    <s v="B-164-01"/>
    <x v="0"/>
    <x v="0"/>
    <s v="Released"/>
    <x v="0"/>
    <n v="14"/>
    <n v="7.2"/>
    <n v="100.8"/>
  </r>
  <r>
    <x v="7"/>
    <s v="B-165"/>
    <s v="B-165-01"/>
    <x v="0"/>
    <x v="0"/>
    <s v="Released"/>
    <x v="0"/>
    <n v="14"/>
    <n v="7.2"/>
    <n v="100.8"/>
  </r>
  <r>
    <x v="7"/>
    <s v="B-166"/>
    <s v="B-166-01"/>
    <x v="0"/>
    <x v="0"/>
    <s v="Released"/>
    <x v="0"/>
    <n v="14"/>
    <n v="7.2"/>
    <n v="100.8"/>
  </r>
  <r>
    <x v="7"/>
    <s v="B-167"/>
    <s v="B-167-01"/>
    <x v="0"/>
    <x v="0"/>
    <s v="Released"/>
    <x v="0"/>
    <n v="14"/>
    <n v="7.2"/>
    <n v="100.8"/>
  </r>
  <r>
    <x v="7"/>
    <s v="B-168"/>
    <s v="B-168-01"/>
    <x v="0"/>
    <x v="0"/>
    <s v="Released"/>
    <x v="0"/>
    <n v="14"/>
    <n v="7.2"/>
    <n v="100.8"/>
  </r>
  <r>
    <x v="7"/>
    <s v="B-169"/>
    <s v="B-169-01"/>
    <x v="0"/>
    <x v="0"/>
    <s v="Released"/>
    <x v="0"/>
    <n v="14"/>
    <n v="7.2"/>
    <n v="100.8"/>
  </r>
  <r>
    <x v="7"/>
    <s v="B-170"/>
    <s v="B-170-01"/>
    <x v="0"/>
    <x v="0"/>
    <s v="Released"/>
    <x v="0"/>
    <n v="14"/>
    <n v="7.2"/>
    <n v="100.8"/>
  </r>
  <r>
    <x v="7"/>
    <s v="B-171"/>
    <s v="B-171-01"/>
    <x v="0"/>
    <x v="0"/>
    <s v="Released"/>
    <x v="0"/>
    <n v="14"/>
    <n v="7.2"/>
    <n v="100.8"/>
  </r>
  <r>
    <x v="7"/>
    <s v="B-172"/>
    <s v="B-172-01"/>
    <x v="0"/>
    <x v="0"/>
    <s v="Released"/>
    <x v="0"/>
    <n v="14"/>
    <n v="7.2"/>
    <n v="100.8"/>
  </r>
  <r>
    <x v="7"/>
    <s v="B-173"/>
    <s v="B-173-01"/>
    <x v="0"/>
    <x v="0"/>
    <s v="Released"/>
    <x v="0"/>
    <n v="14"/>
    <n v="7.2"/>
    <n v="100.8"/>
  </r>
  <r>
    <x v="7"/>
    <s v="B-174"/>
    <s v="B-174-01"/>
    <x v="0"/>
    <x v="0"/>
    <s v="Released"/>
    <x v="0"/>
    <n v="14"/>
    <n v="7.2"/>
    <n v="100.8"/>
  </r>
  <r>
    <x v="7"/>
    <s v="B-175"/>
    <s v="B-175-01"/>
    <x v="0"/>
    <x v="0"/>
    <s v="Released"/>
    <x v="0"/>
    <n v="14"/>
    <n v="7.2"/>
    <n v="100.8"/>
  </r>
  <r>
    <x v="7"/>
    <s v="B-176"/>
    <s v="B-176-01"/>
    <x v="0"/>
    <x v="0"/>
    <s v="Released"/>
    <x v="0"/>
    <n v="14"/>
    <n v="7.2"/>
    <n v="100.8"/>
  </r>
  <r>
    <x v="7"/>
    <s v="B-177"/>
    <s v="B-177-01"/>
    <x v="0"/>
    <x v="0"/>
    <s v="Released"/>
    <x v="0"/>
    <n v="14"/>
    <n v="7.2"/>
    <n v="100.8"/>
  </r>
  <r>
    <x v="7"/>
    <s v="B-178"/>
    <s v="B-178-01"/>
    <x v="0"/>
    <x v="0"/>
    <s v="Released"/>
    <x v="0"/>
    <n v="14"/>
    <n v="7.2"/>
    <n v="100.8"/>
  </r>
  <r>
    <x v="7"/>
    <s v="B-179"/>
    <s v="B-179-01"/>
    <x v="0"/>
    <x v="0"/>
    <s v="Released"/>
    <x v="0"/>
    <n v="14"/>
    <n v="7.2"/>
    <n v="100.8"/>
  </r>
  <r>
    <x v="7"/>
    <s v="B-180"/>
    <s v="B-180-01"/>
    <x v="0"/>
    <x v="0"/>
    <s v="Released"/>
    <x v="0"/>
    <n v="14"/>
    <n v="7.2"/>
    <n v="100.8"/>
  </r>
  <r>
    <x v="7"/>
    <s v="B-181"/>
    <s v="B-181-01"/>
    <x v="0"/>
    <x v="0"/>
    <s v="Released"/>
    <x v="0"/>
    <n v="14"/>
    <n v="7.2"/>
    <n v="100.8"/>
  </r>
  <r>
    <x v="7"/>
    <s v="B-182"/>
    <s v="B-182-01"/>
    <x v="0"/>
    <x v="0"/>
    <s v="Released"/>
    <x v="0"/>
    <n v="14"/>
    <n v="7.2"/>
    <n v="100.8"/>
  </r>
  <r>
    <x v="7"/>
    <s v="B-183"/>
    <s v="B-183-01"/>
    <x v="0"/>
    <x v="0"/>
    <s v="Released"/>
    <x v="0"/>
    <n v="14"/>
    <n v="7.2"/>
    <n v="100.8"/>
  </r>
  <r>
    <x v="7"/>
    <s v="B-184"/>
    <s v="B-184-01"/>
    <x v="0"/>
    <x v="0"/>
    <s v="Released"/>
    <x v="0"/>
    <n v="14"/>
    <n v="7.2"/>
    <n v="100.8"/>
  </r>
  <r>
    <x v="7"/>
    <s v="B-185"/>
    <s v="B-185-01"/>
    <x v="0"/>
    <x v="0"/>
    <s v="Released"/>
    <x v="0"/>
    <n v="14"/>
    <n v="7.2"/>
    <n v="100.8"/>
  </r>
  <r>
    <x v="7"/>
    <s v="B-186"/>
    <s v="B-186-01"/>
    <x v="0"/>
    <x v="0"/>
    <s v="Released"/>
    <x v="0"/>
    <n v="14"/>
    <n v="7.2"/>
    <n v="100.8"/>
  </r>
  <r>
    <x v="7"/>
    <s v="B-187"/>
    <s v="B-187-01"/>
    <x v="0"/>
    <x v="0"/>
    <s v="Released"/>
    <x v="0"/>
    <n v="14"/>
    <n v="7.2"/>
    <n v="100.8"/>
  </r>
  <r>
    <x v="7"/>
    <s v="B-188"/>
    <s v="B-188-01"/>
    <x v="0"/>
    <x v="0"/>
    <s v="Released"/>
    <x v="0"/>
    <n v="14"/>
    <n v="7.2"/>
    <n v="100.8"/>
  </r>
  <r>
    <x v="7"/>
    <s v="B-189"/>
    <s v="B-189-01"/>
    <x v="0"/>
    <x v="0"/>
    <s v="Released"/>
    <x v="0"/>
    <n v="14"/>
    <n v="7.2"/>
    <n v="100.8"/>
  </r>
  <r>
    <x v="7"/>
    <s v="B-190"/>
    <s v="B-190-01"/>
    <x v="0"/>
    <x v="0"/>
    <s v="Released"/>
    <x v="0"/>
    <n v="14"/>
    <n v="7.2"/>
    <n v="100.8"/>
  </r>
  <r>
    <x v="7"/>
    <s v="B-191"/>
    <s v="B-191-01"/>
    <x v="0"/>
    <x v="0"/>
    <s v="Released"/>
    <x v="0"/>
    <n v="14"/>
    <n v="7.2"/>
    <n v="100.8"/>
  </r>
  <r>
    <x v="7"/>
    <s v="B-192"/>
    <s v="B-192-01"/>
    <x v="0"/>
    <x v="0"/>
    <s v="Released"/>
    <x v="0"/>
    <n v="14"/>
    <n v="7.2"/>
    <n v="100.8"/>
  </r>
  <r>
    <x v="7"/>
    <s v="B-193"/>
    <s v="B-193-01"/>
    <x v="0"/>
    <x v="0"/>
    <s v="Released"/>
    <x v="0"/>
    <n v="14"/>
    <n v="7.2"/>
    <n v="100.8"/>
  </r>
  <r>
    <x v="7"/>
    <s v="B-194"/>
    <s v="B-194-01"/>
    <x v="0"/>
    <x v="0"/>
    <s v="Released"/>
    <x v="0"/>
    <n v="14"/>
    <n v="7.2"/>
    <n v="100.8"/>
  </r>
  <r>
    <x v="7"/>
    <s v="B-195"/>
    <s v="B-195-01"/>
    <x v="0"/>
    <x v="0"/>
    <s v="Released"/>
    <x v="0"/>
    <n v="14"/>
    <n v="7.2"/>
    <n v="100.8"/>
  </r>
  <r>
    <x v="7"/>
    <s v="B-196"/>
    <s v="B-196-01"/>
    <x v="0"/>
    <x v="0"/>
    <s v="Released"/>
    <x v="0"/>
    <n v="14"/>
    <n v="7.2"/>
    <n v="100.8"/>
  </r>
  <r>
    <x v="7"/>
    <s v="B-197"/>
    <s v="B-197-01"/>
    <x v="0"/>
    <x v="0"/>
    <s v="Released"/>
    <x v="0"/>
    <n v="14"/>
    <n v="7.2"/>
    <n v="100.8"/>
  </r>
  <r>
    <x v="7"/>
    <s v="B-198"/>
    <s v="B-198-01"/>
    <x v="0"/>
    <x v="0"/>
    <s v="Frozen"/>
    <x v="1"/>
    <n v="14"/>
    <n v="7.2"/>
    <n v="100.8"/>
  </r>
  <r>
    <x v="7"/>
    <s v="B-199"/>
    <s v="B-199-01"/>
    <x v="0"/>
    <x v="0"/>
    <s v="Frozen"/>
    <x v="1"/>
    <n v="14"/>
    <n v="7.2"/>
    <n v="100.8"/>
  </r>
  <r>
    <x v="7"/>
    <s v="B-200"/>
    <s v="B-200-01"/>
    <x v="0"/>
    <x v="0"/>
    <s v="Frozen"/>
    <x v="1"/>
    <n v="14"/>
    <n v="7.2"/>
    <n v="100.8"/>
  </r>
  <r>
    <x v="7"/>
    <s v="B-201"/>
    <s v="B-201-01"/>
    <x v="0"/>
    <x v="0"/>
    <s v="Frozen"/>
    <x v="1"/>
    <n v="14"/>
    <n v="7.2"/>
    <n v="100.8"/>
  </r>
  <r>
    <x v="7"/>
    <s v="B-202"/>
    <s v="B-202-01"/>
    <x v="0"/>
    <x v="0"/>
    <s v="Frozen"/>
    <x v="1"/>
    <n v="14"/>
    <n v="7.2"/>
    <n v="100.8"/>
  </r>
  <r>
    <x v="7"/>
    <s v="B-203"/>
    <s v="B-203-01"/>
    <x v="0"/>
    <x v="0"/>
    <s v="Frozen"/>
    <x v="1"/>
    <n v="14"/>
    <n v="7.2"/>
    <n v="100.8"/>
  </r>
  <r>
    <x v="7"/>
    <s v="B-204"/>
    <s v="B-204-01"/>
    <x v="0"/>
    <x v="0"/>
    <s v="Frozen"/>
    <x v="1"/>
    <n v="14"/>
    <n v="7.2"/>
    <n v="100.8"/>
  </r>
  <r>
    <x v="7"/>
    <s v="B-205"/>
    <s v="B-205-01"/>
    <x v="0"/>
    <x v="0"/>
    <s v="Frozen"/>
    <x v="1"/>
    <n v="14"/>
    <n v="7.2"/>
    <n v="100.8"/>
  </r>
  <r>
    <x v="7"/>
    <s v="B-206"/>
    <s v="B-206-01"/>
    <x v="0"/>
    <x v="0"/>
    <s v="Frozen"/>
    <x v="1"/>
    <n v="14"/>
    <n v="7.2"/>
    <n v="100.8"/>
  </r>
  <r>
    <x v="7"/>
    <s v="B-207"/>
    <s v="B-207-01"/>
    <x v="0"/>
    <x v="0"/>
    <s v="Frozen"/>
    <x v="1"/>
    <n v="14"/>
    <n v="7.2"/>
    <n v="100.8"/>
  </r>
  <r>
    <x v="7"/>
    <s v="B-208"/>
    <s v="B-208-01"/>
    <x v="0"/>
    <x v="0"/>
    <s v="Frozen"/>
    <x v="1"/>
    <n v="14"/>
    <n v="7.2"/>
    <n v="100.8"/>
  </r>
  <r>
    <x v="7"/>
    <s v="B-209"/>
    <s v="B-209-01"/>
    <x v="0"/>
    <x v="0"/>
    <s v="Frozen"/>
    <x v="1"/>
    <n v="14"/>
    <n v="7.2"/>
    <n v="100.8"/>
  </r>
  <r>
    <x v="7"/>
    <s v="B-210"/>
    <s v="B-210-01"/>
    <x v="0"/>
    <x v="0"/>
    <s v="Frozen"/>
    <x v="1"/>
    <n v="14"/>
    <n v="7.2"/>
    <n v="100.8"/>
  </r>
  <r>
    <x v="7"/>
    <s v="B-211"/>
    <s v="B-211-01"/>
    <x v="0"/>
    <x v="0"/>
    <s v="Frozen"/>
    <x v="1"/>
    <n v="14"/>
    <n v="7.2"/>
    <n v="100.8"/>
  </r>
  <r>
    <x v="7"/>
    <s v="B-212"/>
    <s v="B-212-01"/>
    <x v="0"/>
    <x v="0"/>
    <s v="Frozen"/>
    <x v="1"/>
    <n v="14"/>
    <n v="7.2"/>
    <n v="100.8"/>
  </r>
  <r>
    <x v="7"/>
    <s v="B-213"/>
    <s v="B-213-01"/>
    <x v="0"/>
    <x v="0"/>
    <s v="Frozen"/>
    <x v="1"/>
    <n v="14"/>
    <n v="7.2"/>
    <n v="100.8"/>
  </r>
  <r>
    <x v="7"/>
    <s v="B-214"/>
    <s v="B-214-01"/>
    <x v="0"/>
    <x v="0"/>
    <s v="Released"/>
    <x v="0"/>
    <n v="14"/>
    <n v="7.2"/>
    <n v="100.8"/>
  </r>
  <r>
    <x v="7"/>
    <s v="B-215"/>
    <s v="B-215-01"/>
    <x v="0"/>
    <x v="0"/>
    <s v="Released"/>
    <x v="0"/>
    <n v="14"/>
    <n v="7.2"/>
    <n v="100.8"/>
  </r>
  <r>
    <x v="7"/>
    <s v="B-216"/>
    <s v="B-216-01"/>
    <x v="0"/>
    <x v="0"/>
    <s v="Released"/>
    <x v="0"/>
    <n v="14"/>
    <n v="7.2"/>
    <n v="100.8"/>
  </r>
  <r>
    <x v="7"/>
    <s v="B-217"/>
    <s v="B-217-01"/>
    <x v="0"/>
    <x v="0"/>
    <s v="Released"/>
    <x v="0"/>
    <n v="14"/>
    <n v="7.2"/>
    <n v="100.8"/>
  </r>
  <r>
    <x v="7"/>
    <s v="B-218"/>
    <s v="B-218-01"/>
    <x v="0"/>
    <x v="0"/>
    <s v="Released"/>
    <x v="0"/>
    <n v="14"/>
    <n v="7.2"/>
    <n v="100.8"/>
  </r>
  <r>
    <x v="7"/>
    <s v="B-219"/>
    <s v="B-219-01"/>
    <x v="0"/>
    <x v="0"/>
    <s v="Released"/>
    <x v="0"/>
    <n v="14"/>
    <n v="7.2"/>
    <n v="100.8"/>
  </r>
  <r>
    <x v="7"/>
    <s v="B-220"/>
    <s v="B-220-01"/>
    <x v="0"/>
    <x v="0"/>
    <s v="Released"/>
    <x v="0"/>
    <n v="14"/>
    <n v="7.2"/>
    <n v="100.8"/>
  </r>
  <r>
    <x v="7"/>
    <s v="B-221"/>
    <s v="B-221-01"/>
    <x v="0"/>
    <x v="0"/>
    <s v="Released"/>
    <x v="0"/>
    <n v="14"/>
    <n v="7.2"/>
    <n v="100.8"/>
  </r>
  <r>
    <x v="7"/>
    <s v="B-222"/>
    <s v="B-222-01"/>
    <x v="0"/>
    <x v="0"/>
    <s v="Released"/>
    <x v="0"/>
    <n v="14"/>
    <n v="7.2"/>
    <n v="100.8"/>
  </r>
  <r>
    <x v="7"/>
    <s v="B-223"/>
    <s v="B-223-01"/>
    <x v="0"/>
    <x v="0"/>
    <s v="Released"/>
    <x v="0"/>
    <n v="14"/>
    <n v="7.2"/>
    <n v="100.8"/>
  </r>
  <r>
    <x v="7"/>
    <s v="B-224"/>
    <s v="B-224-01"/>
    <x v="0"/>
    <x v="0"/>
    <s v="Released"/>
    <x v="0"/>
    <n v="14"/>
    <n v="7.2"/>
    <n v="100.8"/>
  </r>
  <r>
    <x v="7"/>
    <s v="B-225"/>
    <s v="B-225-01"/>
    <x v="0"/>
    <x v="0"/>
    <s v="Released"/>
    <x v="0"/>
    <n v="14"/>
    <n v="7.2"/>
    <n v="100.8"/>
  </r>
  <r>
    <x v="7"/>
    <s v="B-226"/>
    <s v="B-226-01"/>
    <x v="0"/>
    <x v="0"/>
    <s v="Released"/>
    <x v="0"/>
    <n v="14"/>
    <n v="7.2"/>
    <n v="100.8"/>
  </r>
  <r>
    <x v="7"/>
    <s v="B-227"/>
    <s v="B-227-01"/>
    <x v="0"/>
    <x v="0"/>
    <s v="Released"/>
    <x v="0"/>
    <n v="14"/>
    <n v="7.2"/>
    <n v="100.8"/>
  </r>
  <r>
    <x v="7"/>
    <s v="B-228"/>
    <s v="B-228-01"/>
    <x v="0"/>
    <x v="0"/>
    <s v="Released"/>
    <x v="0"/>
    <n v="14"/>
    <n v="7.2"/>
    <n v="100.8"/>
  </r>
  <r>
    <x v="7"/>
    <s v="B-229"/>
    <s v="B-229-01"/>
    <x v="0"/>
    <x v="0"/>
    <s v="Released"/>
    <x v="0"/>
    <n v="14"/>
    <n v="7.2"/>
    <n v="100.8"/>
  </r>
  <r>
    <x v="7"/>
    <s v="B-230"/>
    <s v="B-230-01"/>
    <x v="0"/>
    <x v="0"/>
    <s v="Released"/>
    <x v="0"/>
    <n v="14"/>
    <n v="7.2"/>
    <n v="100.8"/>
  </r>
  <r>
    <x v="7"/>
    <s v="B-231"/>
    <s v="B-231-01"/>
    <x v="0"/>
    <x v="0"/>
    <s v="Released"/>
    <x v="0"/>
    <n v="14"/>
    <n v="7.2"/>
    <n v="100.8"/>
  </r>
  <r>
    <x v="7"/>
    <s v="B-232"/>
    <s v="B-232-01"/>
    <x v="0"/>
    <x v="0"/>
    <s v="Released"/>
    <x v="0"/>
    <n v="14"/>
    <n v="7.2"/>
    <n v="100.8"/>
  </r>
  <r>
    <x v="7"/>
    <s v="B-233"/>
    <s v="B-233-01"/>
    <x v="0"/>
    <x v="0"/>
    <s v="Released"/>
    <x v="0"/>
    <n v="14"/>
    <n v="7.2"/>
    <n v="100.8"/>
  </r>
  <r>
    <x v="7"/>
    <s v="B-234"/>
    <s v="B-234-01"/>
    <x v="0"/>
    <x v="0"/>
    <s v="Released"/>
    <x v="0"/>
    <n v="14"/>
    <n v="7.2"/>
    <n v="100.8"/>
  </r>
  <r>
    <x v="7"/>
    <s v="B-235"/>
    <s v="B-235-01"/>
    <x v="0"/>
    <x v="0"/>
    <s v="Released"/>
    <x v="0"/>
    <n v="14"/>
    <n v="7.2"/>
    <n v="100.8"/>
  </r>
  <r>
    <x v="7"/>
    <s v="B-236"/>
    <s v="B-236-01"/>
    <x v="0"/>
    <x v="0"/>
    <s v="Released"/>
    <x v="0"/>
    <n v="14"/>
    <n v="7.2"/>
    <n v="100.8"/>
  </r>
  <r>
    <x v="7"/>
    <s v="B-237"/>
    <s v="B-237-01"/>
    <x v="0"/>
    <x v="0"/>
    <s v="Released"/>
    <x v="0"/>
    <n v="14"/>
    <n v="7.2"/>
    <n v="100.8"/>
  </r>
  <r>
    <x v="7"/>
    <s v="B-238"/>
    <s v="B-238-01"/>
    <x v="0"/>
    <x v="0"/>
    <s v="Released"/>
    <x v="0"/>
    <n v="14"/>
    <n v="7.2"/>
    <n v="100.8"/>
  </r>
  <r>
    <x v="7"/>
    <s v="B-239"/>
    <s v="B-239-01"/>
    <x v="0"/>
    <x v="0"/>
    <s v="Released"/>
    <x v="0"/>
    <n v="14"/>
    <n v="7.2"/>
    <n v="100.8"/>
  </r>
  <r>
    <x v="7"/>
    <s v="B-240"/>
    <s v="B-240-01"/>
    <x v="0"/>
    <x v="0"/>
    <s v="Released"/>
    <x v="0"/>
    <n v="14"/>
    <n v="7.2"/>
    <n v="100.8"/>
  </r>
  <r>
    <x v="7"/>
    <s v="B-241"/>
    <s v="B-241-01"/>
    <x v="0"/>
    <x v="0"/>
    <s v="Released"/>
    <x v="0"/>
    <n v="14"/>
    <n v="7.2"/>
    <n v="100.8"/>
  </r>
  <r>
    <x v="7"/>
    <s v="B-242"/>
    <s v="B-242-01"/>
    <x v="0"/>
    <x v="0"/>
    <s v="Released"/>
    <x v="0"/>
    <n v="14"/>
    <n v="7.2"/>
    <n v="100.8"/>
  </r>
  <r>
    <x v="7"/>
    <s v="B-243"/>
    <s v="B-243-01"/>
    <x v="0"/>
    <x v="0"/>
    <s v="Released"/>
    <x v="0"/>
    <n v="14"/>
    <n v="7.2"/>
    <n v="100.8"/>
  </r>
  <r>
    <x v="7"/>
    <s v="B-244"/>
    <s v="B-244-01"/>
    <x v="0"/>
    <x v="0"/>
    <s v="Released"/>
    <x v="0"/>
    <n v="14"/>
    <n v="7.2"/>
    <n v="100.8"/>
  </r>
  <r>
    <x v="7"/>
    <s v="B-245"/>
    <s v="B-245-01"/>
    <x v="0"/>
    <x v="0"/>
    <s v="Released"/>
    <x v="0"/>
    <n v="14"/>
    <n v="7.2"/>
    <n v="100.8"/>
  </r>
  <r>
    <x v="7"/>
    <s v="B-246"/>
    <s v="B-246-01"/>
    <x v="0"/>
    <x v="0"/>
    <s v="Frozen"/>
    <x v="1"/>
    <n v="14"/>
    <n v="7.2"/>
    <n v="100.8"/>
  </r>
  <r>
    <x v="7"/>
    <s v="B-247"/>
    <s v="B-247-01"/>
    <x v="0"/>
    <x v="0"/>
    <s v="Frozen"/>
    <x v="1"/>
    <n v="14"/>
    <n v="7.2"/>
    <n v="100.8"/>
  </r>
  <r>
    <x v="7"/>
    <s v="B-248"/>
    <s v="B-248-01"/>
    <x v="0"/>
    <x v="0"/>
    <s v="Frozen"/>
    <x v="1"/>
    <n v="14"/>
    <n v="7.2"/>
    <n v="100.8"/>
  </r>
  <r>
    <x v="7"/>
    <s v="B-249"/>
    <s v="B-249-01"/>
    <x v="0"/>
    <x v="0"/>
    <s v="Frozen"/>
    <x v="1"/>
    <n v="14"/>
    <n v="7.2"/>
    <n v="100.8"/>
  </r>
  <r>
    <x v="7"/>
    <s v="B-250"/>
    <s v="B-250-01"/>
    <x v="0"/>
    <x v="0"/>
    <s v="Frozen"/>
    <x v="1"/>
    <n v="14"/>
    <n v="7.2"/>
    <n v="100.8"/>
  </r>
  <r>
    <x v="7"/>
    <s v="B-251"/>
    <s v="B-251-01"/>
    <x v="0"/>
    <x v="0"/>
    <s v="Frozen"/>
    <x v="1"/>
    <n v="14"/>
    <n v="7.2"/>
    <n v="100.8"/>
  </r>
  <r>
    <x v="7"/>
    <s v="B-252"/>
    <s v="B-252-01"/>
    <x v="0"/>
    <x v="0"/>
    <s v="Frozen"/>
    <x v="1"/>
    <n v="14"/>
    <n v="7.2"/>
    <n v="100.8"/>
  </r>
  <r>
    <x v="7"/>
    <s v="B-253"/>
    <s v="B-253-01"/>
    <x v="0"/>
    <x v="0"/>
    <s v="Frozen"/>
    <x v="1"/>
    <n v="14"/>
    <n v="7.2"/>
    <n v="100.8"/>
  </r>
  <r>
    <x v="7"/>
    <s v="B-254"/>
    <s v="B-254-01"/>
    <x v="0"/>
    <x v="0"/>
    <s v="Frozen"/>
    <x v="1"/>
    <n v="14"/>
    <n v="7.2"/>
    <n v="100.8"/>
  </r>
  <r>
    <x v="7"/>
    <s v="B-255"/>
    <s v="B-255-01"/>
    <x v="0"/>
    <x v="0"/>
    <s v="Frozen"/>
    <x v="1"/>
    <n v="14"/>
    <n v="7.2"/>
    <n v="100.8"/>
  </r>
  <r>
    <x v="7"/>
    <s v="B-256"/>
    <s v="B-256-01"/>
    <x v="0"/>
    <x v="0"/>
    <s v="Frozen"/>
    <x v="1"/>
    <n v="14"/>
    <n v="7.2"/>
    <n v="100.8"/>
  </r>
  <r>
    <x v="7"/>
    <s v="B-257"/>
    <s v="B-257-01"/>
    <x v="0"/>
    <x v="0"/>
    <s v="Frozen"/>
    <x v="1"/>
    <n v="14"/>
    <n v="7.2"/>
    <n v="100.8"/>
  </r>
  <r>
    <x v="7"/>
    <s v="B-258"/>
    <s v="B-258-01"/>
    <x v="0"/>
    <x v="0"/>
    <s v="Frozen"/>
    <x v="1"/>
    <n v="14"/>
    <n v="7.2"/>
    <n v="100.8"/>
  </r>
  <r>
    <x v="7"/>
    <s v="B-259"/>
    <s v="B-259-01"/>
    <x v="0"/>
    <x v="0"/>
    <s v="Frozen"/>
    <x v="1"/>
    <n v="14"/>
    <n v="7.2"/>
    <n v="100.8"/>
  </r>
  <r>
    <x v="7"/>
    <s v="B-260"/>
    <s v="B-260-01"/>
    <x v="0"/>
    <x v="0"/>
    <s v="Frozen"/>
    <x v="1"/>
    <n v="14"/>
    <n v="7.2"/>
    <n v="100.8"/>
  </r>
  <r>
    <x v="7"/>
    <s v="B-261"/>
    <s v="B-261-01"/>
    <x v="0"/>
    <x v="0"/>
    <s v="Frozen"/>
    <x v="1"/>
    <n v="14"/>
    <n v="7.2"/>
    <n v="100.8"/>
  </r>
  <r>
    <x v="7"/>
    <s v="B-262"/>
    <s v="B-262-01"/>
    <x v="0"/>
    <x v="0"/>
    <s v="Released"/>
    <x v="0"/>
    <n v="14"/>
    <n v="7.2"/>
    <n v="100.8"/>
  </r>
  <r>
    <x v="7"/>
    <s v="B-263"/>
    <s v="B-263-01"/>
    <x v="0"/>
    <x v="0"/>
    <s v="Released"/>
    <x v="0"/>
    <n v="14"/>
    <n v="7.2"/>
    <n v="100.8"/>
  </r>
  <r>
    <x v="7"/>
    <s v="B-264"/>
    <s v="B-264-01"/>
    <x v="0"/>
    <x v="0"/>
    <s v="Released"/>
    <x v="0"/>
    <n v="14"/>
    <n v="7.2"/>
    <n v="100.8"/>
  </r>
  <r>
    <x v="7"/>
    <s v="B-265"/>
    <s v="B-265-01"/>
    <x v="0"/>
    <x v="0"/>
    <s v="Released"/>
    <x v="0"/>
    <n v="14"/>
    <n v="7.2"/>
    <n v="100.8"/>
  </r>
  <r>
    <x v="7"/>
    <s v="B-266"/>
    <s v="B-266-01"/>
    <x v="0"/>
    <x v="0"/>
    <s v="Released"/>
    <x v="0"/>
    <n v="14"/>
    <n v="7.2"/>
    <n v="100.8"/>
  </r>
  <r>
    <x v="7"/>
    <s v="B-267"/>
    <s v="B-267-01"/>
    <x v="0"/>
    <x v="0"/>
    <s v="Released"/>
    <x v="0"/>
    <n v="14"/>
    <n v="7.2"/>
    <n v="100.8"/>
  </r>
  <r>
    <x v="7"/>
    <s v="B-268"/>
    <s v="B-268-01"/>
    <x v="0"/>
    <x v="0"/>
    <s v="Released"/>
    <x v="0"/>
    <n v="14"/>
    <n v="7.2"/>
    <n v="100.8"/>
  </r>
  <r>
    <x v="7"/>
    <s v="B-269"/>
    <s v="B-269-01"/>
    <x v="0"/>
    <x v="0"/>
    <s v="Released"/>
    <x v="0"/>
    <n v="14"/>
    <n v="7.2"/>
    <n v="100.8"/>
  </r>
  <r>
    <x v="7"/>
    <s v="B-270"/>
    <s v="B-270-01"/>
    <x v="0"/>
    <x v="0"/>
    <s v="Released"/>
    <x v="0"/>
    <n v="14"/>
    <n v="7.2"/>
    <n v="100.8"/>
  </r>
  <r>
    <x v="7"/>
    <s v="B-271"/>
    <s v="B-271-01"/>
    <x v="0"/>
    <x v="0"/>
    <s v="Released"/>
    <x v="0"/>
    <n v="14"/>
    <n v="7.2"/>
    <n v="100.8"/>
  </r>
  <r>
    <x v="7"/>
    <s v="B-272"/>
    <s v="B-272-01"/>
    <x v="0"/>
    <x v="0"/>
    <s v="Released"/>
    <x v="0"/>
    <n v="14"/>
    <n v="7.2"/>
    <n v="100.8"/>
  </r>
  <r>
    <x v="7"/>
    <s v="B-273"/>
    <s v="B-273-01"/>
    <x v="0"/>
    <x v="0"/>
    <s v="Released"/>
    <x v="0"/>
    <n v="14"/>
    <n v="7.2"/>
    <n v="100.8"/>
  </r>
  <r>
    <x v="8"/>
    <s v="B1-1"/>
    <s v="B1-1-01"/>
    <x v="1"/>
    <x v="0"/>
    <s v="Frozen"/>
    <x v="1"/>
    <n v="12.07"/>
    <n v="8.08"/>
    <n v="97.525599999999997"/>
  </r>
  <r>
    <x v="8"/>
    <s v="B1-2"/>
    <s v="B1-2-01"/>
    <x v="0"/>
    <x v="0"/>
    <s v="Frozen"/>
    <x v="1"/>
    <n v="12.07"/>
    <n v="8.08"/>
    <n v="97.525599999999997"/>
  </r>
  <r>
    <x v="8"/>
    <s v="B1-3"/>
    <s v="B1-3-01"/>
    <x v="0"/>
    <x v="0"/>
    <s v="Frozen"/>
    <x v="1"/>
    <n v="12.07"/>
    <n v="8.08"/>
    <n v="97.525599999999997"/>
  </r>
  <r>
    <x v="8"/>
    <s v="B1-4"/>
    <s v="B1-4-01"/>
    <x v="0"/>
    <x v="0"/>
    <s v="Frozen"/>
    <x v="1"/>
    <n v="12.07"/>
    <n v="8.08"/>
    <n v="97.525599999999997"/>
  </r>
  <r>
    <x v="8"/>
    <s v="B1-5"/>
    <s v="B1-5-01"/>
    <x v="0"/>
    <x v="0"/>
    <s v="Frozen"/>
    <x v="1"/>
    <n v="12.07"/>
    <n v="8.08"/>
    <n v="97.525599999999997"/>
  </r>
  <r>
    <x v="8"/>
    <s v="B1-6"/>
    <s v="B1-6-01"/>
    <x v="0"/>
    <x v="0"/>
    <s v="Frozen"/>
    <x v="1"/>
    <n v="12.07"/>
    <n v="8.08"/>
    <n v="97.525599999999997"/>
  </r>
  <r>
    <x v="8"/>
    <s v="B1-7"/>
    <s v="B1-7-01"/>
    <x v="0"/>
    <x v="0"/>
    <s v="Frozen"/>
    <x v="1"/>
    <n v="12.07"/>
    <n v="8.08"/>
    <n v="97.525599999999997"/>
  </r>
  <r>
    <x v="8"/>
    <s v="B1-8"/>
    <s v="B1-8-01"/>
    <x v="0"/>
    <x v="0"/>
    <s v="Frozen"/>
    <x v="1"/>
    <n v="12.07"/>
    <n v="8.08"/>
    <n v="97.525599999999997"/>
  </r>
  <r>
    <x v="8"/>
    <s v="B1-9"/>
    <s v="B1-9-01"/>
    <x v="0"/>
    <x v="0"/>
    <s v="Frozen"/>
    <x v="1"/>
    <n v="12.07"/>
    <n v="8.08"/>
    <n v="97.525599999999997"/>
  </r>
  <r>
    <x v="8"/>
    <s v="B1-10"/>
    <s v="B1-10-01"/>
    <x v="0"/>
    <x v="0"/>
    <s v="Frozen"/>
    <x v="1"/>
    <n v="12.07"/>
    <n v="8.08"/>
    <n v="97.525599999999997"/>
  </r>
  <r>
    <x v="8"/>
    <s v="B1-11"/>
    <s v="B1-11-01"/>
    <x v="0"/>
    <x v="0"/>
    <s v="Frozen"/>
    <x v="1"/>
    <n v="12.07"/>
    <n v="8.08"/>
    <n v="97.525599999999997"/>
  </r>
  <r>
    <x v="8"/>
    <s v="B1-12"/>
    <s v="B1-12-01"/>
    <x v="0"/>
    <x v="0"/>
    <s v="Frozen"/>
    <x v="1"/>
    <n v="12.07"/>
    <n v="8.08"/>
    <n v="97.525599999999997"/>
  </r>
  <r>
    <x v="8"/>
    <s v="B1-13"/>
    <s v="B1-13-01"/>
    <x v="1"/>
    <x v="0"/>
    <s v="Frozen"/>
    <x v="1"/>
    <n v="12.07"/>
    <n v="8.08"/>
    <n v="97.525599999999997"/>
  </r>
  <r>
    <x v="8"/>
    <s v="B1-14"/>
    <s v="B1-14-01"/>
    <x v="1"/>
    <x v="0"/>
    <s v="Frozen"/>
    <x v="1"/>
    <n v="12.07"/>
    <n v="8.08"/>
    <n v="97.525599999999997"/>
  </r>
  <r>
    <x v="8"/>
    <s v="B1-15"/>
    <s v="B1-15-01"/>
    <x v="0"/>
    <x v="0"/>
    <s v="Frozen"/>
    <x v="1"/>
    <n v="12.07"/>
    <n v="8.08"/>
    <n v="97.525599999999997"/>
  </r>
  <r>
    <x v="8"/>
    <s v="B1-16"/>
    <s v="B1-16-01"/>
    <x v="0"/>
    <x v="0"/>
    <s v="Frozen"/>
    <x v="1"/>
    <n v="12.07"/>
    <n v="8.08"/>
    <n v="97.525599999999997"/>
  </r>
  <r>
    <x v="8"/>
    <s v="B1-17"/>
    <s v="B1-17-01"/>
    <x v="0"/>
    <x v="0"/>
    <s v="Frozen"/>
    <x v="1"/>
    <n v="12.07"/>
    <n v="8.08"/>
    <n v="97.525599999999997"/>
  </r>
  <r>
    <x v="8"/>
    <s v="B1-18"/>
    <s v="B1-18-01"/>
    <x v="0"/>
    <x v="0"/>
    <s v="Frozen"/>
    <x v="1"/>
    <n v="12.07"/>
    <n v="8.08"/>
    <n v="97.525599999999997"/>
  </r>
  <r>
    <x v="8"/>
    <s v="B1-19"/>
    <s v="B1-19-01"/>
    <x v="0"/>
    <x v="0"/>
    <s v="Frozen"/>
    <x v="1"/>
    <n v="12.07"/>
    <n v="8.08"/>
    <n v="97.525599999999997"/>
  </r>
  <r>
    <x v="8"/>
    <s v="B1-20"/>
    <s v="B1-20-01"/>
    <x v="0"/>
    <x v="0"/>
    <s v="Frozen"/>
    <x v="1"/>
    <n v="12.07"/>
    <n v="8.08"/>
    <n v="97.525599999999997"/>
  </r>
  <r>
    <x v="8"/>
    <s v="B1-21"/>
    <s v="B1-21-01"/>
    <x v="0"/>
    <x v="0"/>
    <s v="Frozen"/>
    <x v="1"/>
    <n v="12.07"/>
    <n v="8.08"/>
    <n v="97.525599999999997"/>
  </r>
  <r>
    <x v="8"/>
    <s v="B1-22"/>
    <s v="B1-22-01"/>
    <x v="0"/>
    <x v="0"/>
    <s v="Frozen"/>
    <x v="1"/>
    <n v="12.07"/>
    <n v="8.08"/>
    <n v="97.525599999999997"/>
  </r>
  <r>
    <x v="8"/>
    <s v="B1-23"/>
    <s v="B1-23-01"/>
    <x v="1"/>
    <x v="0"/>
    <s v="Frozen"/>
    <x v="1"/>
    <n v="12.07"/>
    <n v="8.08"/>
    <n v="97.525599999999997"/>
  </r>
  <r>
    <x v="8"/>
    <s v="B1-24"/>
    <s v="B1-24-01"/>
    <x v="0"/>
    <x v="0"/>
    <s v="Frozen"/>
    <x v="1"/>
    <n v="12.07"/>
    <n v="8.08"/>
    <n v="97.525599999999997"/>
  </r>
  <r>
    <x v="8"/>
    <s v="B1-25"/>
    <s v="B1-25-01"/>
    <x v="0"/>
    <x v="0"/>
    <s v="Frozen"/>
    <x v="1"/>
    <n v="12.07"/>
    <n v="8.08"/>
    <n v="97.525599999999997"/>
  </r>
  <r>
    <x v="8"/>
    <s v="B1-26"/>
    <s v="B1-26-01"/>
    <x v="0"/>
    <x v="0"/>
    <s v="Frozen"/>
    <x v="1"/>
    <n v="12.07"/>
    <n v="8.08"/>
    <n v="97.525599999999997"/>
  </r>
  <r>
    <x v="9"/>
    <s v="G-3"/>
    <s v="G-3-01"/>
    <x v="1"/>
    <x v="0"/>
    <s v="Frozen"/>
    <x v="1"/>
    <n v="16.760000000000002"/>
    <n v="8.5"/>
    <n v="142.46"/>
  </r>
  <r>
    <x v="9"/>
    <s v="G-4"/>
    <s v="G-4-01"/>
    <x v="1"/>
    <x v="0"/>
    <s v="Frozen"/>
    <x v="1"/>
    <n v="16.760000000000002"/>
    <n v="8.5"/>
    <n v="142.46"/>
  </r>
  <r>
    <x v="9"/>
    <s v="G-5"/>
    <s v="G-5-01"/>
    <x v="1"/>
    <x v="0"/>
    <s v="Frozen"/>
    <x v="1"/>
    <n v="16.760000000000002"/>
    <n v="8.5"/>
    <n v="142.46"/>
  </r>
  <r>
    <x v="9"/>
    <s v="G-6"/>
    <s v="G-6-01"/>
    <x v="1"/>
    <x v="0"/>
    <s v="Frozen"/>
    <x v="1"/>
    <n v="16.760000000000002"/>
    <n v="8.5"/>
    <n v="142.46"/>
  </r>
  <r>
    <x v="9"/>
    <s v="G-7"/>
    <s v="G-7-01"/>
    <x v="1"/>
    <x v="0"/>
    <s v="Frozen"/>
    <x v="1"/>
    <n v="16.760000000000002"/>
    <n v="8.5"/>
    <n v="142.46"/>
  </r>
  <r>
    <x v="10"/>
    <s v="P1"/>
    <s v="P1-01"/>
    <x v="1"/>
    <x v="0"/>
    <s v="Released"/>
    <x v="0"/>
    <m/>
    <m/>
    <n v="97.600999999999999"/>
  </r>
  <r>
    <x v="11"/>
    <s v="P4"/>
    <s v="P4-01"/>
    <x v="1"/>
    <x v="0"/>
    <s v="Released"/>
    <x v="0"/>
    <m/>
    <m/>
    <n v="122.337"/>
  </r>
  <r>
    <x v="12"/>
    <s v="P6"/>
    <s v="P6-01"/>
    <x v="1"/>
    <x v="0"/>
    <s v="Released"/>
    <x v="1"/>
    <m/>
    <m/>
    <n v="105.274"/>
  </r>
  <r>
    <x v="13"/>
    <s v="P7"/>
    <s v="P7-01"/>
    <x v="1"/>
    <x v="0"/>
    <s v="Released"/>
    <x v="1"/>
    <m/>
    <m/>
    <n v="123.10599999999999"/>
  </r>
  <r>
    <x v="14"/>
    <s v="P9"/>
    <s v="P9-01"/>
    <x v="1"/>
    <x v="0"/>
    <s v="Frozen"/>
    <x v="1"/>
    <m/>
    <m/>
    <n v="128.9"/>
  </r>
  <r>
    <x v="15"/>
    <s v="P10"/>
    <s v="P10-01"/>
    <x v="1"/>
    <x v="0"/>
    <s v="Released"/>
    <x v="0"/>
    <m/>
    <m/>
    <n v="147.36099999999999"/>
  </r>
  <r>
    <x v="0"/>
    <s v="A-1"/>
    <s v="A-1-01"/>
    <x v="0"/>
    <x v="1"/>
    <s v="Frozen"/>
    <x v="1"/>
    <n v="15.3"/>
    <n v="8.5"/>
    <n v="130.05000000000001"/>
  </r>
  <r>
    <x v="0"/>
    <s v="A-2"/>
    <s v="A-2-01"/>
    <x v="0"/>
    <x v="1"/>
    <s v="Frozen"/>
    <x v="1"/>
    <n v="15.3"/>
    <n v="8.5"/>
    <n v="130.05000000000001"/>
  </r>
  <r>
    <x v="0"/>
    <s v="A-3"/>
    <s v="A-3-01"/>
    <x v="0"/>
    <x v="1"/>
    <s v="Frozen"/>
    <x v="1"/>
    <n v="15.3"/>
    <n v="8.5"/>
    <n v="130.05000000000001"/>
  </r>
  <r>
    <x v="0"/>
    <s v="A-4"/>
    <s v="A-4-01"/>
    <x v="0"/>
    <x v="1"/>
    <s v="Frozen"/>
    <x v="1"/>
    <n v="15.3"/>
    <n v="8.5"/>
    <n v="130.05000000000001"/>
  </r>
  <r>
    <x v="0"/>
    <s v="A-5"/>
    <s v="A-5-01"/>
    <x v="0"/>
    <x v="1"/>
    <s v="Frozen"/>
    <x v="1"/>
    <n v="15.3"/>
    <n v="8.5"/>
    <n v="130.05000000000001"/>
  </r>
  <r>
    <x v="0"/>
    <s v="A-6"/>
    <s v="A-6-01"/>
    <x v="0"/>
    <x v="1"/>
    <s v="Frozen"/>
    <x v="1"/>
    <n v="15.3"/>
    <n v="8.5"/>
    <n v="130.05000000000001"/>
  </r>
  <r>
    <x v="0"/>
    <s v="A-7"/>
    <s v="A-7-01"/>
    <x v="0"/>
    <x v="1"/>
    <s v="Released"/>
    <x v="0"/>
    <n v="15.3"/>
    <n v="8.5"/>
    <n v="130.05000000000001"/>
  </r>
  <r>
    <x v="0"/>
    <s v="A-8"/>
    <s v="A-8-01"/>
    <x v="0"/>
    <x v="1"/>
    <s v="Released"/>
    <x v="0"/>
    <n v="15.3"/>
    <n v="8.5"/>
    <n v="130.05000000000001"/>
  </r>
  <r>
    <x v="0"/>
    <s v="A-9"/>
    <s v="A-9-01"/>
    <x v="0"/>
    <x v="1"/>
    <s v="Released"/>
    <x v="0"/>
    <n v="15.3"/>
    <n v="8.5"/>
    <n v="130.05000000000001"/>
  </r>
  <r>
    <x v="0"/>
    <s v="A-10"/>
    <s v="A-10-01"/>
    <x v="0"/>
    <x v="1"/>
    <s v="Released"/>
    <x v="0"/>
    <n v="15.3"/>
    <n v="8.5"/>
    <n v="130.05000000000001"/>
  </r>
  <r>
    <x v="0"/>
    <s v="A-11"/>
    <s v="A-11-01"/>
    <x v="0"/>
    <x v="1"/>
    <s v="Released"/>
    <x v="0"/>
    <n v="15.3"/>
    <n v="8.5"/>
    <n v="130.05000000000001"/>
  </r>
  <r>
    <x v="0"/>
    <s v="A-12"/>
    <s v="A-12-01"/>
    <x v="0"/>
    <x v="1"/>
    <s v="Released"/>
    <x v="0"/>
    <n v="15.3"/>
    <n v="8.5"/>
    <n v="130.05000000000001"/>
  </r>
  <r>
    <x v="0"/>
    <s v="A-13"/>
    <s v="A-13-01"/>
    <x v="0"/>
    <x v="1"/>
    <s v="Released"/>
    <x v="0"/>
    <n v="15.3"/>
    <n v="8.5"/>
    <n v="130.05000000000001"/>
  </r>
  <r>
    <x v="0"/>
    <s v="A-14"/>
    <s v="A-14-01"/>
    <x v="0"/>
    <x v="1"/>
    <s v="Released"/>
    <x v="0"/>
    <n v="15.3"/>
    <n v="8.5"/>
    <n v="130.05000000000001"/>
  </r>
  <r>
    <x v="0"/>
    <s v="A-15"/>
    <s v="A-15-01"/>
    <x v="0"/>
    <x v="1"/>
    <s v="Released"/>
    <x v="0"/>
    <n v="15.3"/>
    <n v="8.5"/>
    <n v="130.05000000000001"/>
  </r>
  <r>
    <x v="0"/>
    <s v="A-16"/>
    <s v="A-16-01"/>
    <x v="0"/>
    <x v="1"/>
    <s v="Released"/>
    <x v="0"/>
    <n v="15.3"/>
    <n v="8.5"/>
    <n v="130.05000000000001"/>
  </r>
  <r>
    <x v="0"/>
    <s v="A-17"/>
    <s v="A-17-01"/>
    <x v="0"/>
    <x v="1"/>
    <s v="Released"/>
    <x v="0"/>
    <n v="15.3"/>
    <n v="8.5"/>
    <n v="130.05000000000001"/>
  </r>
  <r>
    <x v="0"/>
    <s v="A-18"/>
    <s v="A-18-01"/>
    <x v="0"/>
    <x v="1"/>
    <s v="Released"/>
    <x v="0"/>
    <n v="15.3"/>
    <n v="8.5"/>
    <n v="130.05000000000001"/>
  </r>
  <r>
    <x v="0"/>
    <s v="A-19"/>
    <s v="A-19-01"/>
    <x v="0"/>
    <x v="1"/>
    <s v="Released"/>
    <x v="0"/>
    <n v="15.3"/>
    <n v="8.5"/>
    <n v="130.05000000000001"/>
  </r>
  <r>
    <x v="0"/>
    <s v="A-20"/>
    <s v="A-20-01"/>
    <x v="0"/>
    <x v="1"/>
    <s v="Released"/>
    <x v="0"/>
    <n v="15.3"/>
    <n v="8.5"/>
    <n v="130.05000000000001"/>
  </r>
  <r>
    <x v="0"/>
    <s v="A-21"/>
    <s v="A-21-01"/>
    <x v="0"/>
    <x v="1"/>
    <s v="Released"/>
    <x v="0"/>
    <n v="15.3"/>
    <n v="8.5"/>
    <n v="130.05000000000001"/>
  </r>
  <r>
    <x v="0"/>
    <s v="A-22"/>
    <s v="A-22-01"/>
    <x v="0"/>
    <x v="1"/>
    <s v="Released"/>
    <x v="0"/>
    <n v="15.3"/>
    <n v="8.5"/>
    <n v="130.05000000000001"/>
  </r>
  <r>
    <x v="0"/>
    <s v="A-23"/>
    <s v="A-23-01"/>
    <x v="0"/>
    <x v="1"/>
    <s v="Frozen"/>
    <x v="1"/>
    <n v="15.3"/>
    <n v="8.5"/>
    <n v="130.05000000000001"/>
  </r>
  <r>
    <x v="0"/>
    <s v="A-24"/>
    <s v="A-24-01"/>
    <x v="0"/>
    <x v="1"/>
    <s v="Frozen"/>
    <x v="1"/>
    <n v="15.3"/>
    <n v="8.5"/>
    <n v="130.05000000000001"/>
  </r>
  <r>
    <x v="0"/>
    <s v="A-25"/>
    <s v="A-25-01"/>
    <x v="0"/>
    <x v="1"/>
    <s v="Frozen"/>
    <x v="1"/>
    <n v="15.3"/>
    <n v="8.5"/>
    <n v="130.05000000000001"/>
  </r>
  <r>
    <x v="0"/>
    <s v="A-26"/>
    <s v="A-26-01"/>
    <x v="0"/>
    <x v="1"/>
    <s v="Frozen"/>
    <x v="1"/>
    <n v="15.3"/>
    <n v="8.5"/>
    <n v="130.05000000000001"/>
  </r>
  <r>
    <x v="0"/>
    <s v="A-27"/>
    <s v="A-27-01"/>
    <x v="0"/>
    <x v="1"/>
    <s v="Frozen"/>
    <x v="1"/>
    <n v="15.3"/>
    <n v="8.5"/>
    <n v="130.05000000000001"/>
  </r>
  <r>
    <x v="0"/>
    <s v="A-28"/>
    <s v="A-28-01"/>
    <x v="0"/>
    <x v="1"/>
    <s v="Frozen"/>
    <x v="1"/>
    <n v="15.3"/>
    <n v="8.5"/>
    <n v="130.05000000000001"/>
  </r>
  <r>
    <x v="0"/>
    <s v="A-29"/>
    <s v="A-29-01"/>
    <x v="0"/>
    <x v="1"/>
    <s v="Frozen"/>
    <x v="1"/>
    <n v="15.3"/>
    <n v="8.5"/>
    <n v="130.05000000000001"/>
  </r>
  <r>
    <x v="0"/>
    <s v="A-30"/>
    <s v="A-30-01"/>
    <x v="0"/>
    <x v="1"/>
    <s v="Frozen"/>
    <x v="1"/>
    <n v="15.3"/>
    <n v="8.5"/>
    <n v="130.05000000000001"/>
  </r>
  <r>
    <x v="0"/>
    <s v="A-31"/>
    <s v="A-31-01"/>
    <x v="0"/>
    <x v="1"/>
    <s v="Frozen"/>
    <x v="1"/>
    <n v="15.3"/>
    <n v="8.5"/>
    <n v="130.05000000000001"/>
  </r>
  <r>
    <x v="0"/>
    <s v="A-32"/>
    <s v="A-32-01"/>
    <x v="0"/>
    <x v="1"/>
    <s v="Frozen"/>
    <x v="1"/>
    <n v="15.3"/>
    <n v="8.5"/>
    <n v="130.05000000000001"/>
  </r>
  <r>
    <x v="0"/>
    <s v="A-33"/>
    <s v="A-33-01"/>
    <x v="0"/>
    <x v="1"/>
    <s v="Frozen"/>
    <x v="1"/>
    <n v="15.3"/>
    <n v="8.5"/>
    <n v="130.05000000000001"/>
  </r>
  <r>
    <x v="0"/>
    <s v="A-34"/>
    <s v="A-34-01"/>
    <x v="0"/>
    <x v="1"/>
    <s v="Frozen"/>
    <x v="1"/>
    <n v="15.3"/>
    <n v="8.5"/>
    <n v="130.05000000000001"/>
  </r>
  <r>
    <x v="0"/>
    <s v="A-35"/>
    <s v="A-35-01"/>
    <x v="0"/>
    <x v="1"/>
    <s v="Frozen"/>
    <x v="1"/>
    <n v="15.3"/>
    <n v="8.5"/>
    <n v="130.05000000000001"/>
  </r>
  <r>
    <x v="0"/>
    <s v="A-36"/>
    <s v="A-36-01"/>
    <x v="0"/>
    <x v="1"/>
    <s v="Frozen"/>
    <x v="1"/>
    <n v="15.3"/>
    <n v="8.5"/>
    <n v="130.05000000000001"/>
  </r>
  <r>
    <x v="0"/>
    <s v="A-37"/>
    <s v="A-37-01"/>
    <x v="0"/>
    <x v="1"/>
    <s v="Frozen"/>
    <x v="1"/>
    <n v="15.3"/>
    <n v="8.5"/>
    <n v="130.05000000000001"/>
  </r>
  <r>
    <x v="0"/>
    <s v="A-38"/>
    <s v="A-38-01"/>
    <x v="0"/>
    <x v="1"/>
    <s v="Frozen"/>
    <x v="1"/>
    <n v="15.3"/>
    <n v="8.5"/>
    <n v="130.05000000000001"/>
  </r>
  <r>
    <x v="0"/>
    <s v="A-39"/>
    <s v="A-39-01"/>
    <x v="0"/>
    <x v="1"/>
    <s v="Frozen"/>
    <x v="1"/>
    <n v="15.3"/>
    <n v="8.5"/>
    <n v="130.05000000000001"/>
  </r>
  <r>
    <x v="0"/>
    <s v="A-40"/>
    <s v="A-40-01"/>
    <x v="0"/>
    <x v="1"/>
    <s v="Frozen"/>
    <x v="1"/>
    <n v="15.3"/>
    <n v="8.5"/>
    <n v="130.05000000000001"/>
  </r>
  <r>
    <x v="0"/>
    <s v="A-41"/>
    <s v="A-41-01"/>
    <x v="0"/>
    <x v="1"/>
    <s v="Frozen"/>
    <x v="1"/>
    <n v="15.3"/>
    <n v="8.5"/>
    <n v="130.05000000000001"/>
  </r>
  <r>
    <x v="0"/>
    <s v="A-42"/>
    <s v="A-42-01"/>
    <x v="0"/>
    <x v="1"/>
    <s v="Frozen"/>
    <x v="1"/>
    <n v="15.3"/>
    <n v="8.5"/>
    <n v="130.05000000000001"/>
  </r>
  <r>
    <x v="0"/>
    <s v="A-43"/>
    <s v="A-43-01"/>
    <x v="0"/>
    <x v="1"/>
    <s v="Frozen"/>
    <x v="1"/>
    <n v="15.3"/>
    <n v="8.5"/>
    <n v="130.05000000000001"/>
  </r>
  <r>
    <x v="0"/>
    <s v="A-44"/>
    <s v="A-44-01"/>
    <x v="0"/>
    <x v="1"/>
    <s v="Frozen"/>
    <x v="1"/>
    <n v="15.3"/>
    <n v="8.5"/>
    <n v="130.05000000000001"/>
  </r>
  <r>
    <x v="0"/>
    <s v="A-45"/>
    <s v="A-45-01"/>
    <x v="0"/>
    <x v="1"/>
    <s v="Frozen"/>
    <x v="1"/>
    <n v="15.3"/>
    <n v="8.5"/>
    <n v="130.05000000000001"/>
  </r>
  <r>
    <x v="0"/>
    <s v="A-46"/>
    <s v="A-46-01"/>
    <x v="0"/>
    <x v="1"/>
    <s v="Frozen"/>
    <x v="1"/>
    <n v="15.3"/>
    <n v="8.5"/>
    <n v="130.05000000000001"/>
  </r>
  <r>
    <x v="0"/>
    <s v="A-47"/>
    <s v="A-47-01"/>
    <x v="0"/>
    <x v="1"/>
    <s v="Frozen"/>
    <x v="1"/>
    <n v="15.3"/>
    <n v="8.5"/>
    <n v="130.05000000000001"/>
  </r>
  <r>
    <x v="0"/>
    <s v="A-48"/>
    <s v="A-48-01"/>
    <x v="0"/>
    <x v="1"/>
    <s v="Frozen"/>
    <x v="1"/>
    <n v="15.3"/>
    <n v="8.5"/>
    <n v="130.05000000000001"/>
  </r>
  <r>
    <x v="0"/>
    <s v="A-49"/>
    <s v="A-49-01"/>
    <x v="0"/>
    <x v="1"/>
    <s v="Frozen"/>
    <x v="1"/>
    <n v="15.3"/>
    <n v="8.5"/>
    <n v="130.05000000000001"/>
  </r>
  <r>
    <x v="0"/>
    <s v="A-50"/>
    <s v="A-50-01"/>
    <x v="0"/>
    <x v="1"/>
    <s v="Frozen"/>
    <x v="1"/>
    <n v="15.3"/>
    <n v="8.5"/>
    <n v="130.05000000000001"/>
  </r>
  <r>
    <x v="0"/>
    <s v="A-51"/>
    <s v="A-51-01"/>
    <x v="0"/>
    <x v="1"/>
    <s v="Frozen"/>
    <x v="1"/>
    <n v="15.3"/>
    <n v="8.5"/>
    <n v="130.05000000000001"/>
  </r>
  <r>
    <x v="0"/>
    <s v="A-52"/>
    <s v="A-52-01"/>
    <x v="0"/>
    <x v="1"/>
    <s v="Frozen"/>
    <x v="1"/>
    <n v="15.3"/>
    <n v="8.5"/>
    <n v="130.05000000000001"/>
  </r>
  <r>
    <x v="0"/>
    <s v="A-53"/>
    <s v="A-53-01"/>
    <x v="0"/>
    <x v="1"/>
    <s v="Frozen"/>
    <x v="1"/>
    <n v="15.3"/>
    <n v="8.5"/>
    <n v="130.05000000000001"/>
  </r>
  <r>
    <x v="0"/>
    <s v="A-54"/>
    <s v="A-54-01"/>
    <x v="0"/>
    <x v="1"/>
    <s v="Frozen"/>
    <x v="1"/>
    <n v="15.3"/>
    <n v="8.5"/>
    <n v="130.05000000000001"/>
  </r>
  <r>
    <x v="0"/>
    <s v="A-55"/>
    <s v="A-55-01"/>
    <x v="0"/>
    <x v="1"/>
    <s v="Frozen"/>
    <x v="1"/>
    <n v="15.3"/>
    <n v="8.5"/>
    <n v="130.05000000000001"/>
  </r>
  <r>
    <x v="0"/>
    <s v="A-56"/>
    <s v="A-56-01"/>
    <x v="0"/>
    <x v="1"/>
    <s v="Frozen"/>
    <x v="1"/>
    <n v="15.3"/>
    <n v="8.5"/>
    <n v="130.05000000000001"/>
  </r>
  <r>
    <x v="0"/>
    <s v="A-57"/>
    <s v="A-57-01"/>
    <x v="0"/>
    <x v="1"/>
    <s v="Frozen"/>
    <x v="1"/>
    <n v="15.3"/>
    <n v="8.5"/>
    <n v="130.05000000000001"/>
  </r>
  <r>
    <x v="0"/>
    <s v="A-58"/>
    <s v="A-58-01"/>
    <x v="0"/>
    <x v="1"/>
    <s v="Frozen"/>
    <x v="1"/>
    <n v="15.3"/>
    <n v="8.5"/>
    <n v="130.05000000000001"/>
  </r>
  <r>
    <x v="0"/>
    <s v="A-59"/>
    <s v="A-59-01"/>
    <x v="0"/>
    <x v="1"/>
    <s v="Frozen"/>
    <x v="1"/>
    <n v="15.3"/>
    <n v="8.5"/>
    <n v="130.05000000000001"/>
  </r>
  <r>
    <x v="0"/>
    <s v="A-60"/>
    <s v="A-60-01"/>
    <x v="0"/>
    <x v="1"/>
    <s v="Frozen"/>
    <x v="1"/>
    <n v="15.3"/>
    <n v="8.5"/>
    <n v="130.05000000000001"/>
  </r>
  <r>
    <x v="0"/>
    <s v="A-61"/>
    <s v="A-61-01"/>
    <x v="0"/>
    <x v="1"/>
    <s v="Frozen"/>
    <x v="1"/>
    <n v="15.3"/>
    <n v="8.5"/>
    <n v="130.05000000000001"/>
  </r>
  <r>
    <x v="0"/>
    <s v="A-62"/>
    <s v="A-62-01"/>
    <x v="0"/>
    <x v="1"/>
    <s v="Frozen"/>
    <x v="1"/>
    <n v="15.3"/>
    <n v="8.5"/>
    <n v="130.05000000000001"/>
  </r>
  <r>
    <x v="0"/>
    <s v="A-63"/>
    <s v="A-63-01"/>
    <x v="0"/>
    <x v="1"/>
    <s v="Frozen"/>
    <x v="1"/>
    <n v="15.3"/>
    <n v="8.5"/>
    <n v="130.05000000000001"/>
  </r>
  <r>
    <x v="0"/>
    <s v="A-64"/>
    <s v="A-64-01"/>
    <x v="0"/>
    <x v="1"/>
    <s v="Frozen"/>
    <x v="1"/>
    <n v="15.3"/>
    <n v="8.5"/>
    <n v="130.05000000000001"/>
  </r>
  <r>
    <x v="0"/>
    <s v="A-65"/>
    <s v="A-65-01"/>
    <x v="0"/>
    <x v="1"/>
    <s v="Frozen"/>
    <x v="1"/>
    <n v="15.3"/>
    <n v="8.5"/>
    <n v="130.05000000000001"/>
  </r>
  <r>
    <x v="0"/>
    <s v="A-66"/>
    <s v="A-66-01"/>
    <x v="0"/>
    <x v="1"/>
    <s v="Frozen"/>
    <x v="1"/>
    <n v="15.3"/>
    <n v="8.5"/>
    <n v="130.05000000000001"/>
  </r>
  <r>
    <x v="0"/>
    <s v="A-67"/>
    <s v="A-67-01"/>
    <x v="0"/>
    <x v="1"/>
    <s v="Frozen"/>
    <x v="1"/>
    <n v="15.3"/>
    <n v="8.5"/>
    <n v="130.05000000000001"/>
  </r>
  <r>
    <x v="0"/>
    <s v="A-68"/>
    <s v="A-68-01"/>
    <x v="0"/>
    <x v="1"/>
    <s v="Frozen"/>
    <x v="1"/>
    <n v="15.3"/>
    <n v="8.5"/>
    <n v="130.05000000000001"/>
  </r>
  <r>
    <x v="0"/>
    <s v="A-69"/>
    <s v="A-69-01"/>
    <x v="0"/>
    <x v="1"/>
    <s v="Frozen"/>
    <x v="1"/>
    <n v="15.3"/>
    <n v="8.5"/>
    <n v="130.05000000000001"/>
  </r>
  <r>
    <x v="0"/>
    <s v="A-70"/>
    <s v="A-70-01"/>
    <x v="0"/>
    <x v="1"/>
    <s v="Frozen"/>
    <x v="1"/>
    <n v="15.3"/>
    <n v="8.5"/>
    <n v="130.05000000000001"/>
  </r>
  <r>
    <x v="0"/>
    <s v="A-71"/>
    <s v="A-71-01"/>
    <x v="0"/>
    <x v="1"/>
    <s v="Frozen"/>
    <x v="1"/>
    <n v="15.3"/>
    <n v="8.5"/>
    <n v="130.05000000000001"/>
  </r>
  <r>
    <x v="0"/>
    <s v="A-72"/>
    <s v="A-72-01"/>
    <x v="0"/>
    <x v="1"/>
    <s v="Frozen"/>
    <x v="1"/>
    <n v="15.3"/>
    <n v="8.5"/>
    <n v="130.05000000000001"/>
  </r>
  <r>
    <x v="0"/>
    <s v="A-73"/>
    <s v="A-73-01"/>
    <x v="0"/>
    <x v="1"/>
    <s v="Frozen"/>
    <x v="1"/>
    <n v="15.3"/>
    <n v="8.5"/>
    <n v="130.05000000000001"/>
  </r>
  <r>
    <x v="0"/>
    <s v="A-74"/>
    <s v="A-74-01"/>
    <x v="0"/>
    <x v="1"/>
    <s v="Frozen"/>
    <x v="1"/>
    <n v="15.3"/>
    <n v="8.5"/>
    <n v="130.05000000000001"/>
  </r>
  <r>
    <x v="0"/>
    <s v="A-75"/>
    <s v="A-75-01"/>
    <x v="0"/>
    <x v="1"/>
    <s v="Frozen"/>
    <x v="1"/>
    <n v="15.3"/>
    <n v="8.5"/>
    <n v="130.05000000000001"/>
  </r>
  <r>
    <x v="0"/>
    <s v="A-76"/>
    <s v="A-76-01"/>
    <x v="0"/>
    <x v="1"/>
    <s v="Frozen"/>
    <x v="1"/>
    <n v="15.3"/>
    <n v="8.5"/>
    <n v="130.05000000000001"/>
  </r>
  <r>
    <x v="0"/>
    <s v="A-77"/>
    <s v="A-77-01"/>
    <x v="0"/>
    <x v="1"/>
    <s v="Frozen"/>
    <x v="1"/>
    <n v="15.3"/>
    <n v="8.5"/>
    <n v="130.05000000000001"/>
  </r>
  <r>
    <x v="0"/>
    <s v="A-78"/>
    <s v="A-78-01"/>
    <x v="0"/>
    <x v="1"/>
    <s v="Frozen"/>
    <x v="1"/>
    <n v="15.3"/>
    <n v="8.5"/>
    <n v="130.05000000000001"/>
  </r>
  <r>
    <x v="0"/>
    <s v="A-79"/>
    <s v="A-79-01"/>
    <x v="0"/>
    <x v="1"/>
    <s v="Frozen"/>
    <x v="1"/>
    <n v="15.3"/>
    <n v="8.5"/>
    <n v="130.05000000000001"/>
  </r>
  <r>
    <x v="0"/>
    <s v="A-80"/>
    <s v="A-80-01"/>
    <x v="0"/>
    <x v="1"/>
    <s v="Frozen"/>
    <x v="1"/>
    <n v="15.3"/>
    <n v="8.5"/>
    <n v="130.05000000000001"/>
  </r>
  <r>
    <x v="0"/>
    <s v="A-81"/>
    <s v="A-81-01"/>
    <x v="0"/>
    <x v="1"/>
    <s v="Frozen"/>
    <x v="1"/>
    <n v="15.3"/>
    <n v="8.5"/>
    <n v="130.05000000000001"/>
  </r>
  <r>
    <x v="0"/>
    <s v="A-82"/>
    <s v="A-82-01"/>
    <x v="0"/>
    <x v="1"/>
    <s v="Frozen"/>
    <x v="1"/>
    <n v="15.3"/>
    <n v="8.5"/>
    <n v="130.05000000000001"/>
  </r>
  <r>
    <x v="0"/>
    <s v="A-83"/>
    <s v="A-83-01"/>
    <x v="0"/>
    <x v="1"/>
    <s v="Frozen"/>
    <x v="1"/>
    <n v="15.3"/>
    <n v="8.5"/>
    <n v="130.05000000000001"/>
  </r>
  <r>
    <x v="0"/>
    <s v="A-84"/>
    <s v="A-84-01"/>
    <x v="0"/>
    <x v="1"/>
    <s v="Frozen"/>
    <x v="1"/>
    <n v="15.3"/>
    <n v="8.5"/>
    <n v="130.05000000000001"/>
  </r>
  <r>
    <x v="0"/>
    <s v="A-85"/>
    <s v="A-85-01"/>
    <x v="0"/>
    <x v="1"/>
    <s v="Frozen"/>
    <x v="1"/>
    <n v="15.3"/>
    <n v="8.5"/>
    <n v="130.05000000000001"/>
  </r>
  <r>
    <x v="0"/>
    <s v="A-86"/>
    <s v="A-86-01"/>
    <x v="0"/>
    <x v="1"/>
    <s v="Frozen"/>
    <x v="1"/>
    <n v="15.3"/>
    <n v="8.5"/>
    <n v="130.05000000000001"/>
  </r>
  <r>
    <x v="0"/>
    <s v="A-87"/>
    <s v="A-87-01"/>
    <x v="0"/>
    <x v="1"/>
    <s v="Frozen"/>
    <x v="1"/>
    <n v="15.3"/>
    <n v="8.5"/>
    <n v="130.05000000000001"/>
  </r>
  <r>
    <x v="0"/>
    <s v="A-88"/>
    <s v="A-88-01"/>
    <x v="0"/>
    <x v="1"/>
    <s v="Frozen"/>
    <x v="1"/>
    <n v="15.3"/>
    <n v="8.5"/>
    <n v="130.05000000000001"/>
  </r>
  <r>
    <x v="0"/>
    <s v="A-89"/>
    <s v="A-89-01"/>
    <x v="0"/>
    <x v="1"/>
    <s v="Frozen"/>
    <x v="1"/>
    <n v="15.3"/>
    <n v="8.5"/>
    <n v="130.05000000000001"/>
  </r>
  <r>
    <x v="0"/>
    <s v="A-90"/>
    <s v="A-90-01"/>
    <x v="0"/>
    <x v="1"/>
    <s v="Frozen"/>
    <x v="1"/>
    <n v="15.3"/>
    <n v="8.5"/>
    <n v="130.05000000000001"/>
  </r>
  <r>
    <x v="0"/>
    <s v="A-91"/>
    <s v="A-91-01"/>
    <x v="0"/>
    <x v="1"/>
    <s v="Frozen"/>
    <x v="1"/>
    <n v="15.3"/>
    <n v="8.5"/>
    <n v="130.05000000000001"/>
  </r>
  <r>
    <x v="0"/>
    <s v="A-92"/>
    <s v="A-92-01"/>
    <x v="0"/>
    <x v="1"/>
    <s v="Frozen"/>
    <x v="1"/>
    <n v="15.3"/>
    <n v="8.5"/>
    <n v="130.05000000000001"/>
  </r>
  <r>
    <x v="0"/>
    <s v="A-93"/>
    <s v="A-93-01"/>
    <x v="0"/>
    <x v="1"/>
    <s v="Frozen"/>
    <x v="1"/>
    <n v="15.3"/>
    <n v="8.5"/>
    <n v="130.05000000000001"/>
  </r>
  <r>
    <x v="0"/>
    <s v="A-94"/>
    <s v="A-94-01"/>
    <x v="0"/>
    <x v="1"/>
    <s v="Frozen"/>
    <x v="1"/>
    <n v="15.3"/>
    <n v="8.5"/>
    <n v="130.05000000000001"/>
  </r>
  <r>
    <x v="0"/>
    <s v="A-95"/>
    <s v="A-95-01"/>
    <x v="0"/>
    <x v="1"/>
    <s v="Released"/>
    <x v="0"/>
    <n v="15.3"/>
    <n v="8.5"/>
    <n v="130.05000000000001"/>
  </r>
  <r>
    <x v="0"/>
    <s v="A-96"/>
    <s v="A-96-01"/>
    <x v="0"/>
    <x v="1"/>
    <s v="Released"/>
    <x v="0"/>
    <n v="15.3"/>
    <n v="8.5"/>
    <n v="130.05000000000001"/>
  </r>
  <r>
    <x v="0"/>
    <s v="A-97"/>
    <s v="A-97-01"/>
    <x v="0"/>
    <x v="1"/>
    <s v="Released"/>
    <x v="0"/>
    <n v="15.3"/>
    <n v="8.5"/>
    <n v="130.05000000000001"/>
  </r>
  <r>
    <x v="0"/>
    <s v="A-98"/>
    <s v="A-98-01"/>
    <x v="0"/>
    <x v="1"/>
    <s v="Released"/>
    <x v="0"/>
    <n v="15.3"/>
    <n v="8.5"/>
    <n v="130.05000000000001"/>
  </r>
  <r>
    <x v="0"/>
    <s v="A-99"/>
    <s v="A-99-01"/>
    <x v="0"/>
    <x v="1"/>
    <s v="Released"/>
    <x v="0"/>
    <n v="15.3"/>
    <n v="8.5"/>
    <n v="130.05000000000001"/>
  </r>
  <r>
    <x v="0"/>
    <s v="A-100"/>
    <s v="A-100-01"/>
    <x v="0"/>
    <x v="1"/>
    <s v="Released"/>
    <x v="0"/>
    <n v="15.3"/>
    <n v="8.5"/>
    <n v="130.05000000000001"/>
  </r>
  <r>
    <x v="0"/>
    <s v="A-101"/>
    <s v="A-101-01"/>
    <x v="0"/>
    <x v="1"/>
    <s v="Released"/>
    <x v="0"/>
    <n v="15.3"/>
    <n v="8.5"/>
    <n v="130.05000000000001"/>
  </r>
  <r>
    <x v="0"/>
    <s v="A-102"/>
    <s v="A-102-01"/>
    <x v="0"/>
    <x v="1"/>
    <s v="Released"/>
    <x v="0"/>
    <n v="15.3"/>
    <n v="8.5"/>
    <n v="130.05000000000001"/>
  </r>
  <r>
    <x v="0"/>
    <s v="A-103"/>
    <s v="A-103-01"/>
    <x v="0"/>
    <x v="1"/>
    <s v="Released"/>
    <x v="0"/>
    <n v="15.3"/>
    <n v="8.5"/>
    <n v="130.05000000000001"/>
  </r>
  <r>
    <x v="0"/>
    <s v="A-104"/>
    <s v="A-104-01"/>
    <x v="0"/>
    <x v="1"/>
    <s v="Released"/>
    <x v="0"/>
    <n v="15.3"/>
    <n v="8.5"/>
    <n v="130.05000000000001"/>
  </r>
  <r>
    <x v="0"/>
    <s v="A-105"/>
    <s v="A-105-01"/>
    <x v="0"/>
    <x v="1"/>
    <s v="Released"/>
    <x v="0"/>
    <n v="15.3"/>
    <n v="8.5"/>
    <n v="130.05000000000001"/>
  </r>
  <r>
    <x v="0"/>
    <s v="A-106"/>
    <s v="A-106-01"/>
    <x v="0"/>
    <x v="1"/>
    <s v="Released"/>
    <x v="0"/>
    <n v="15.3"/>
    <n v="8.5"/>
    <n v="130.05000000000001"/>
  </r>
  <r>
    <x v="0"/>
    <s v="A-107"/>
    <s v="A-107-01"/>
    <x v="0"/>
    <x v="1"/>
    <s v="Released"/>
    <x v="0"/>
    <n v="15.3"/>
    <n v="8.5"/>
    <n v="130.05000000000001"/>
  </r>
  <r>
    <x v="0"/>
    <s v="A-108"/>
    <s v="A-108-01"/>
    <x v="0"/>
    <x v="1"/>
    <s v="Released"/>
    <x v="0"/>
    <n v="15.3"/>
    <n v="8.5"/>
    <n v="130.05000000000001"/>
  </r>
  <r>
    <x v="0"/>
    <s v="A-109"/>
    <s v="A-109-01"/>
    <x v="0"/>
    <x v="1"/>
    <s v="Released"/>
    <x v="0"/>
    <n v="15.3"/>
    <n v="8.5"/>
    <n v="130.05000000000001"/>
  </r>
  <r>
    <x v="0"/>
    <s v="A-110"/>
    <s v="A-110-01"/>
    <x v="0"/>
    <x v="1"/>
    <s v="Released"/>
    <x v="0"/>
    <n v="15.3"/>
    <n v="8.5"/>
    <n v="130.05000000000001"/>
  </r>
  <r>
    <x v="0"/>
    <s v="A-111"/>
    <s v="A-111-01"/>
    <x v="0"/>
    <x v="1"/>
    <s v="Released"/>
    <x v="0"/>
    <n v="15.3"/>
    <n v="8.5"/>
    <n v="130.05000000000001"/>
  </r>
  <r>
    <x v="0"/>
    <s v="A-112"/>
    <s v="A-112-01"/>
    <x v="0"/>
    <x v="1"/>
    <s v="Released"/>
    <x v="0"/>
    <n v="15.3"/>
    <n v="8.5"/>
    <n v="130.05000000000001"/>
  </r>
  <r>
    <x v="0"/>
    <s v="A-113"/>
    <s v="A-113-01"/>
    <x v="0"/>
    <x v="1"/>
    <s v="Released"/>
    <x v="0"/>
    <n v="15.3"/>
    <n v="8.5"/>
    <n v="130.05000000000001"/>
  </r>
  <r>
    <x v="0"/>
    <s v="A-114"/>
    <s v="A-114-01"/>
    <x v="0"/>
    <x v="1"/>
    <s v="Released"/>
    <x v="0"/>
    <n v="15.3"/>
    <n v="8.5"/>
    <n v="130.05000000000001"/>
  </r>
  <r>
    <x v="0"/>
    <s v="A-115"/>
    <s v="A-115-01"/>
    <x v="0"/>
    <x v="1"/>
    <s v="Released"/>
    <x v="0"/>
    <n v="15.3"/>
    <n v="8.5"/>
    <n v="130.05000000000001"/>
  </r>
  <r>
    <x v="0"/>
    <s v="A-116"/>
    <s v="A-116-01"/>
    <x v="0"/>
    <x v="1"/>
    <s v="Released"/>
    <x v="0"/>
    <n v="15.3"/>
    <n v="8.5"/>
    <n v="130.05000000000001"/>
  </r>
  <r>
    <x v="0"/>
    <s v="A-117"/>
    <s v="A-117-01"/>
    <x v="0"/>
    <x v="1"/>
    <s v="Released"/>
    <x v="0"/>
    <n v="15.3"/>
    <n v="8.5"/>
    <n v="130.05000000000001"/>
  </r>
  <r>
    <x v="0"/>
    <s v="A-118"/>
    <s v="A-118-01"/>
    <x v="0"/>
    <x v="1"/>
    <s v="Released"/>
    <x v="0"/>
    <n v="15.3"/>
    <n v="8.5"/>
    <n v="130.05000000000001"/>
  </r>
  <r>
    <x v="0"/>
    <s v="A-119"/>
    <s v="A-119-01"/>
    <x v="0"/>
    <x v="1"/>
    <s v="Released"/>
    <x v="0"/>
    <n v="15.3"/>
    <n v="8.5"/>
    <n v="130.05000000000001"/>
  </r>
  <r>
    <x v="0"/>
    <s v="A-120"/>
    <s v="A-120-01"/>
    <x v="0"/>
    <x v="1"/>
    <s v="Released"/>
    <x v="0"/>
    <n v="15.3"/>
    <n v="8.5"/>
    <n v="130.05000000000001"/>
  </r>
  <r>
    <x v="0"/>
    <s v="A-121"/>
    <s v="A-121-01"/>
    <x v="0"/>
    <x v="1"/>
    <s v="Released"/>
    <x v="0"/>
    <n v="15.3"/>
    <n v="8.5"/>
    <n v="130.05000000000001"/>
  </r>
  <r>
    <x v="0"/>
    <s v="A-122"/>
    <s v="A-122-01"/>
    <x v="0"/>
    <x v="1"/>
    <s v="Released"/>
    <x v="0"/>
    <n v="15.3"/>
    <n v="8.5"/>
    <n v="130.05000000000001"/>
  </r>
  <r>
    <x v="0"/>
    <s v="A-123"/>
    <s v="A-123-01"/>
    <x v="0"/>
    <x v="1"/>
    <s v="Released"/>
    <x v="0"/>
    <n v="15.3"/>
    <n v="8.5"/>
    <n v="130.05000000000001"/>
  </r>
  <r>
    <x v="0"/>
    <s v="A-124"/>
    <s v="A-124-01"/>
    <x v="0"/>
    <x v="1"/>
    <s v="Released"/>
    <x v="0"/>
    <n v="15.3"/>
    <n v="8.5"/>
    <n v="130.05000000000001"/>
  </r>
  <r>
    <x v="0"/>
    <s v="A-125"/>
    <s v="A-125-01"/>
    <x v="0"/>
    <x v="1"/>
    <s v="Released"/>
    <x v="0"/>
    <n v="15.3"/>
    <n v="8.5"/>
    <n v="130.05000000000001"/>
  </r>
  <r>
    <x v="0"/>
    <s v="A-126"/>
    <s v="A-126-01"/>
    <x v="0"/>
    <x v="1"/>
    <s v="Released"/>
    <x v="0"/>
    <n v="15.3"/>
    <n v="8.5"/>
    <n v="130.05000000000001"/>
  </r>
  <r>
    <x v="0"/>
    <s v="A-127"/>
    <s v="A-127-01"/>
    <x v="0"/>
    <x v="1"/>
    <s v="Released"/>
    <x v="0"/>
    <n v="15.3"/>
    <n v="8.5"/>
    <n v="130.05000000000001"/>
  </r>
  <r>
    <x v="0"/>
    <s v="A-128"/>
    <s v="A-128-01"/>
    <x v="0"/>
    <x v="1"/>
    <s v="Released"/>
    <x v="0"/>
    <n v="15.3"/>
    <n v="8.5"/>
    <n v="130.05000000000001"/>
  </r>
  <r>
    <x v="0"/>
    <s v="A-129"/>
    <s v="A-129-01"/>
    <x v="0"/>
    <x v="1"/>
    <s v="Released"/>
    <x v="0"/>
    <n v="15.3"/>
    <n v="8.5"/>
    <n v="130.05000000000001"/>
  </r>
  <r>
    <x v="0"/>
    <s v="A-130"/>
    <s v="A-130-01"/>
    <x v="0"/>
    <x v="1"/>
    <s v="Released"/>
    <x v="0"/>
    <n v="15.3"/>
    <n v="8.5"/>
    <n v="130.05000000000001"/>
  </r>
  <r>
    <x v="0"/>
    <s v="A-131"/>
    <s v="A-131-01"/>
    <x v="0"/>
    <x v="1"/>
    <s v="Released"/>
    <x v="0"/>
    <n v="15.3"/>
    <n v="8.5"/>
    <n v="130.05000000000001"/>
  </r>
  <r>
    <x v="0"/>
    <s v="A-132"/>
    <s v="A-132-01"/>
    <x v="0"/>
    <x v="1"/>
    <s v="Released"/>
    <x v="0"/>
    <n v="15.3"/>
    <n v="8.5"/>
    <n v="130.05000000000001"/>
  </r>
  <r>
    <x v="0"/>
    <s v="A-133"/>
    <s v="A-133-01"/>
    <x v="0"/>
    <x v="1"/>
    <s v="Released"/>
    <x v="0"/>
    <n v="15.3"/>
    <n v="8.5"/>
    <n v="130.05000000000001"/>
  </r>
  <r>
    <x v="0"/>
    <s v="A-134"/>
    <s v="A-134-01"/>
    <x v="0"/>
    <x v="1"/>
    <s v="Released"/>
    <x v="0"/>
    <n v="15.3"/>
    <n v="8.5"/>
    <n v="130.05000000000001"/>
  </r>
  <r>
    <x v="0"/>
    <s v="A-135"/>
    <s v="A-135-01"/>
    <x v="0"/>
    <x v="1"/>
    <s v="Released"/>
    <x v="0"/>
    <n v="15.3"/>
    <n v="8.5"/>
    <n v="130.05000000000001"/>
  </r>
  <r>
    <x v="0"/>
    <s v="A-136"/>
    <s v="A-136-01"/>
    <x v="0"/>
    <x v="1"/>
    <s v="Released"/>
    <x v="0"/>
    <n v="15.3"/>
    <n v="8.5"/>
    <n v="130.05000000000001"/>
  </r>
  <r>
    <x v="0"/>
    <s v="A-137"/>
    <s v="A-137-01"/>
    <x v="0"/>
    <x v="1"/>
    <s v="Released"/>
    <x v="0"/>
    <n v="15.3"/>
    <n v="8.5"/>
    <n v="130.05000000000001"/>
  </r>
  <r>
    <x v="0"/>
    <s v="A-138"/>
    <s v="A-138-01"/>
    <x v="0"/>
    <x v="1"/>
    <s v="Released"/>
    <x v="0"/>
    <n v="15.3"/>
    <n v="8.5"/>
    <n v="130.05000000000001"/>
  </r>
  <r>
    <x v="0"/>
    <s v="A-139"/>
    <s v="A-139-01"/>
    <x v="0"/>
    <x v="1"/>
    <s v="Released"/>
    <x v="0"/>
    <n v="15.3"/>
    <n v="8.5"/>
    <n v="130.05000000000001"/>
  </r>
  <r>
    <x v="0"/>
    <s v="A-140"/>
    <s v="A-140-01"/>
    <x v="0"/>
    <x v="1"/>
    <s v="Released"/>
    <x v="0"/>
    <n v="15.3"/>
    <n v="8.5"/>
    <n v="130.05000000000001"/>
  </r>
  <r>
    <x v="0"/>
    <s v="A-141"/>
    <s v="A-141-01"/>
    <x v="0"/>
    <x v="1"/>
    <s v="Released"/>
    <x v="0"/>
    <n v="15.3"/>
    <n v="8.5"/>
    <n v="130.05000000000001"/>
  </r>
  <r>
    <x v="0"/>
    <s v="A-142"/>
    <s v="A-142-01"/>
    <x v="0"/>
    <x v="1"/>
    <s v="Released"/>
    <x v="0"/>
    <n v="15.3"/>
    <n v="8.5"/>
    <n v="130.05000000000001"/>
  </r>
  <r>
    <x v="0"/>
    <s v="A-143"/>
    <s v="A-143-01"/>
    <x v="0"/>
    <x v="1"/>
    <s v="Released"/>
    <x v="0"/>
    <n v="15.3"/>
    <n v="8.5"/>
    <n v="130.05000000000001"/>
  </r>
  <r>
    <x v="0"/>
    <s v="A-144"/>
    <s v="A-144-01"/>
    <x v="0"/>
    <x v="1"/>
    <s v="Released"/>
    <x v="0"/>
    <n v="15.3"/>
    <n v="8.5"/>
    <n v="130.05000000000001"/>
  </r>
  <r>
    <x v="0"/>
    <s v="A-145"/>
    <s v="A-145-01"/>
    <x v="0"/>
    <x v="1"/>
    <s v="Released"/>
    <x v="0"/>
    <n v="15.3"/>
    <n v="8.5"/>
    <n v="130.05000000000001"/>
  </r>
  <r>
    <x v="0"/>
    <s v="A-146"/>
    <s v="A-146-01"/>
    <x v="0"/>
    <x v="1"/>
    <s v="Frozen"/>
    <x v="1"/>
    <n v="15.3"/>
    <n v="8.5"/>
    <n v="130.05000000000001"/>
  </r>
  <r>
    <x v="0"/>
    <s v="A-147"/>
    <s v="A-147-01"/>
    <x v="0"/>
    <x v="1"/>
    <s v="Frozen"/>
    <x v="1"/>
    <n v="15.3"/>
    <n v="8.5"/>
    <n v="130.05000000000001"/>
  </r>
  <r>
    <x v="0"/>
    <s v="A-148"/>
    <s v="A-148-01"/>
    <x v="0"/>
    <x v="1"/>
    <s v="Frozen"/>
    <x v="1"/>
    <n v="15.3"/>
    <n v="8.5"/>
    <n v="130.05000000000001"/>
  </r>
  <r>
    <x v="0"/>
    <s v="A-149"/>
    <s v="A-149-01"/>
    <x v="0"/>
    <x v="1"/>
    <s v="Frozen"/>
    <x v="1"/>
    <n v="15.3"/>
    <n v="8.5"/>
    <n v="130.05000000000001"/>
  </r>
  <r>
    <x v="0"/>
    <s v="A-150"/>
    <s v="A-150-01"/>
    <x v="0"/>
    <x v="1"/>
    <s v="Frozen"/>
    <x v="1"/>
    <n v="15.3"/>
    <n v="8.5"/>
    <n v="130.05000000000001"/>
  </r>
  <r>
    <x v="0"/>
    <s v="A-151"/>
    <s v="A-151-01"/>
    <x v="0"/>
    <x v="1"/>
    <s v="Frozen"/>
    <x v="1"/>
    <n v="15.3"/>
    <n v="8.5"/>
    <n v="130.05000000000001"/>
  </r>
  <r>
    <x v="0"/>
    <s v="A-152"/>
    <s v="A-152-01"/>
    <x v="0"/>
    <x v="1"/>
    <s v="Frozen"/>
    <x v="1"/>
    <n v="15.3"/>
    <n v="8.5"/>
    <n v="130.05000000000001"/>
  </r>
  <r>
    <x v="0"/>
    <s v="A-153"/>
    <s v="A-15-01"/>
    <x v="0"/>
    <x v="1"/>
    <s v="Frozen"/>
    <x v="1"/>
    <n v="15.3"/>
    <n v="8.5"/>
    <n v="130.05000000000001"/>
  </r>
  <r>
    <x v="0"/>
    <s v="A-154"/>
    <s v="A-154-01"/>
    <x v="0"/>
    <x v="1"/>
    <s v="Frozen"/>
    <x v="1"/>
    <n v="15.3"/>
    <n v="8.5"/>
    <n v="130.05000000000001"/>
  </r>
  <r>
    <x v="0"/>
    <s v="A-155"/>
    <s v="A-155-01"/>
    <x v="0"/>
    <x v="1"/>
    <s v="Frozen"/>
    <x v="1"/>
    <n v="15.3"/>
    <n v="8.5"/>
    <n v="130.05000000000001"/>
  </r>
  <r>
    <x v="0"/>
    <s v="A-156"/>
    <s v="A-156-01"/>
    <x v="0"/>
    <x v="1"/>
    <s v="Frozen"/>
    <x v="1"/>
    <n v="15.3"/>
    <n v="8.5"/>
    <n v="130.05000000000001"/>
  </r>
  <r>
    <x v="0"/>
    <s v="A-157"/>
    <s v="A-157-01"/>
    <x v="0"/>
    <x v="1"/>
    <s v="Frozen"/>
    <x v="1"/>
    <n v="15.3"/>
    <n v="8.5"/>
    <n v="130.05000000000001"/>
  </r>
  <r>
    <x v="0"/>
    <s v="A-158"/>
    <s v="A-158-01"/>
    <x v="0"/>
    <x v="1"/>
    <s v="Frozen"/>
    <x v="1"/>
    <n v="15.3"/>
    <n v="8.5"/>
    <n v="130.05000000000001"/>
  </r>
  <r>
    <x v="0"/>
    <s v="A-159"/>
    <s v="A-159-01"/>
    <x v="0"/>
    <x v="1"/>
    <s v="Frozen"/>
    <x v="1"/>
    <n v="15.3"/>
    <n v="8.5"/>
    <n v="130.05000000000001"/>
  </r>
  <r>
    <x v="0"/>
    <s v="A-160"/>
    <s v="A-160-01"/>
    <x v="0"/>
    <x v="1"/>
    <s v="Released"/>
    <x v="0"/>
    <n v="15.3"/>
    <n v="8.5"/>
    <n v="130.05000000000001"/>
  </r>
  <r>
    <x v="0"/>
    <s v="A-161"/>
    <s v="A-161-01"/>
    <x v="0"/>
    <x v="1"/>
    <s v="Released"/>
    <x v="0"/>
    <n v="15.3"/>
    <n v="8.5"/>
    <n v="130.05000000000001"/>
  </r>
  <r>
    <x v="0"/>
    <s v="A-162"/>
    <s v="A-162-01"/>
    <x v="0"/>
    <x v="1"/>
    <s v="Released"/>
    <x v="0"/>
    <n v="15.3"/>
    <n v="8.5"/>
    <n v="130.05000000000001"/>
  </r>
  <r>
    <x v="0"/>
    <s v="A-163"/>
    <s v="A-163-01"/>
    <x v="0"/>
    <x v="1"/>
    <s v="Released"/>
    <x v="0"/>
    <n v="15.3"/>
    <n v="8.5"/>
    <n v="130.05000000000001"/>
  </r>
  <r>
    <x v="0"/>
    <s v="A-164"/>
    <s v="A-164-01"/>
    <x v="0"/>
    <x v="1"/>
    <s v="Released"/>
    <x v="0"/>
    <n v="15.3"/>
    <n v="8.5"/>
    <n v="130.05000000000001"/>
  </r>
  <r>
    <x v="0"/>
    <s v="A-165"/>
    <s v="A-165-01"/>
    <x v="1"/>
    <x v="1"/>
    <s v="Released"/>
    <x v="1"/>
    <n v="15.3"/>
    <n v="8.5"/>
    <n v="130.05000000000001"/>
  </r>
  <r>
    <x v="0"/>
    <s v="A-166"/>
    <s v="A-166-01"/>
    <x v="1"/>
    <x v="1"/>
    <s v="Released"/>
    <x v="1"/>
    <n v="15.3"/>
    <n v="8.5"/>
    <n v="130.05000000000001"/>
  </r>
  <r>
    <x v="0"/>
    <s v="A-167"/>
    <s v="A-167-01"/>
    <x v="1"/>
    <x v="1"/>
    <s v="Released"/>
    <x v="1"/>
    <n v="15.3"/>
    <n v="8.5"/>
    <n v="130.05000000000001"/>
  </r>
  <r>
    <x v="0"/>
    <s v="A-168"/>
    <s v="A-168-01"/>
    <x v="1"/>
    <x v="1"/>
    <s v="Released"/>
    <x v="1"/>
    <n v="15.3"/>
    <n v="8.5"/>
    <n v="130.05000000000001"/>
  </r>
  <r>
    <x v="0"/>
    <s v="A-169"/>
    <s v="A-169-01"/>
    <x v="1"/>
    <x v="1"/>
    <s v="Released"/>
    <x v="0"/>
    <n v="15.3"/>
    <n v="8.5"/>
    <n v="130.05000000000001"/>
  </r>
  <r>
    <x v="0"/>
    <s v="A-170"/>
    <s v="A-170-01"/>
    <x v="1"/>
    <x v="1"/>
    <s v="Released"/>
    <x v="0"/>
    <n v="15.3"/>
    <n v="8.5"/>
    <n v="130.05000000000001"/>
  </r>
  <r>
    <x v="0"/>
    <s v="A-171"/>
    <s v="A-171-01"/>
    <x v="1"/>
    <x v="1"/>
    <s v="Released"/>
    <x v="0"/>
    <n v="15.3"/>
    <n v="8.5"/>
    <n v="130.05000000000001"/>
  </r>
  <r>
    <x v="0"/>
    <s v="A-172"/>
    <s v="A-172-01"/>
    <x v="1"/>
    <x v="1"/>
    <s v="Released"/>
    <x v="0"/>
    <n v="15.3"/>
    <n v="8.5"/>
    <n v="130.05000000000001"/>
  </r>
  <r>
    <x v="0"/>
    <s v="A-173"/>
    <s v="A-173-01"/>
    <x v="1"/>
    <x v="1"/>
    <s v="Released"/>
    <x v="0"/>
    <n v="15.3"/>
    <n v="8.5"/>
    <n v="130.05000000000001"/>
  </r>
  <r>
    <x v="0"/>
    <s v="A-174"/>
    <s v="A-174-01"/>
    <x v="1"/>
    <x v="1"/>
    <s v="Released"/>
    <x v="0"/>
    <n v="15.3"/>
    <n v="8.5"/>
    <n v="130.05000000000001"/>
  </r>
  <r>
    <x v="0"/>
    <s v="A-175"/>
    <s v="A-175-01"/>
    <x v="1"/>
    <x v="1"/>
    <s v="Released"/>
    <x v="0"/>
    <n v="15.3"/>
    <n v="8.5"/>
    <n v="130.05000000000001"/>
  </r>
  <r>
    <x v="0"/>
    <s v="A-176"/>
    <s v="A-176-01"/>
    <x v="1"/>
    <x v="1"/>
    <s v="Released"/>
    <x v="0"/>
    <n v="15.3"/>
    <n v="8.5"/>
    <n v="130.05000000000001"/>
  </r>
  <r>
    <x v="0"/>
    <s v="A-177"/>
    <s v="A-177-01"/>
    <x v="1"/>
    <x v="1"/>
    <s v="Frozen"/>
    <x v="0"/>
    <n v="15.3"/>
    <n v="8.5"/>
    <n v="130.05000000000001"/>
  </r>
  <r>
    <x v="0"/>
    <s v="A-178"/>
    <s v="A-178-01"/>
    <x v="1"/>
    <x v="1"/>
    <s v="Frozen"/>
    <x v="0"/>
    <n v="15.3"/>
    <n v="8.5"/>
    <n v="130.05000000000001"/>
  </r>
  <r>
    <x v="0"/>
    <s v="A-179"/>
    <s v="A-179-01"/>
    <x v="1"/>
    <x v="1"/>
    <s v="Frozen"/>
    <x v="0"/>
    <n v="15.3"/>
    <n v="8.5"/>
    <n v="130.05000000000001"/>
  </r>
  <r>
    <x v="0"/>
    <s v="A-180"/>
    <s v="A-180-01"/>
    <x v="1"/>
    <x v="1"/>
    <s v="Frozen"/>
    <x v="0"/>
    <n v="15.3"/>
    <n v="8.5"/>
    <n v="130.05000000000001"/>
  </r>
  <r>
    <x v="0"/>
    <s v="A-181"/>
    <s v="A-181-01"/>
    <x v="1"/>
    <x v="1"/>
    <s v="Frozen"/>
    <x v="0"/>
    <n v="15.3"/>
    <n v="8.5"/>
    <n v="130.05000000000001"/>
  </r>
  <r>
    <x v="0"/>
    <s v="A-182"/>
    <s v="A-182-01"/>
    <x v="1"/>
    <x v="1"/>
    <s v="Frozen"/>
    <x v="0"/>
    <n v="15.3"/>
    <n v="8.5"/>
    <n v="130.05000000000001"/>
  </r>
  <r>
    <x v="0"/>
    <s v="A-183"/>
    <s v="A-183-01"/>
    <x v="1"/>
    <x v="1"/>
    <s v="Frozen"/>
    <x v="0"/>
    <n v="15.3"/>
    <n v="8.5"/>
    <n v="130.05000000000001"/>
  </r>
  <r>
    <x v="0"/>
    <s v="A-184"/>
    <s v="A-184-01"/>
    <x v="1"/>
    <x v="1"/>
    <s v="Frozen"/>
    <x v="0"/>
    <n v="15.3"/>
    <n v="8.5"/>
    <n v="130.05000000000001"/>
  </r>
  <r>
    <x v="0"/>
    <s v="A-185"/>
    <s v="A-185-01"/>
    <x v="1"/>
    <x v="1"/>
    <s v="Frozen"/>
    <x v="0"/>
    <n v="15.3"/>
    <n v="8.5"/>
    <n v="130.05000000000001"/>
  </r>
  <r>
    <x v="0"/>
    <s v="A-186"/>
    <s v="A-186-01"/>
    <x v="1"/>
    <x v="1"/>
    <s v="Frozen"/>
    <x v="0"/>
    <n v="15.3"/>
    <n v="8.5"/>
    <n v="130.05000000000001"/>
  </r>
  <r>
    <x v="0"/>
    <s v="A-187"/>
    <s v="A-187-01"/>
    <x v="1"/>
    <x v="1"/>
    <s v="Frozen"/>
    <x v="0"/>
    <n v="15.3"/>
    <n v="8.5"/>
    <n v="130.05000000000001"/>
  </r>
  <r>
    <x v="0"/>
    <s v="A-188"/>
    <s v="A-188-01"/>
    <x v="1"/>
    <x v="1"/>
    <s v="Frozen"/>
    <x v="0"/>
    <n v="15.3"/>
    <n v="8.5"/>
    <n v="130.05000000000001"/>
  </r>
  <r>
    <x v="0"/>
    <s v="A-189"/>
    <s v="A-189-01"/>
    <x v="1"/>
    <x v="1"/>
    <s v="Frozen"/>
    <x v="0"/>
    <n v="15.3"/>
    <n v="8.5"/>
    <n v="130.05000000000001"/>
  </r>
  <r>
    <x v="0"/>
    <s v="A-190"/>
    <s v="A-190-01"/>
    <x v="1"/>
    <x v="1"/>
    <s v="Frozen"/>
    <x v="0"/>
    <n v="15.3"/>
    <n v="8.5"/>
    <n v="130.05000000000001"/>
  </r>
  <r>
    <x v="0"/>
    <s v="A-191"/>
    <s v="A-191-01"/>
    <x v="1"/>
    <x v="1"/>
    <s v="Frozen"/>
    <x v="0"/>
    <n v="15.3"/>
    <n v="8.5"/>
    <n v="130.05000000000001"/>
  </r>
  <r>
    <x v="0"/>
    <s v="A-192"/>
    <s v="A-192-01"/>
    <x v="1"/>
    <x v="1"/>
    <s v="Frozen"/>
    <x v="0"/>
    <n v="15.3"/>
    <n v="8.5"/>
    <n v="130.05000000000001"/>
  </r>
  <r>
    <x v="0"/>
    <s v="A-193"/>
    <s v="A-193-01"/>
    <x v="1"/>
    <x v="1"/>
    <s v="Frozen"/>
    <x v="0"/>
    <n v="15.3"/>
    <n v="8.5"/>
    <n v="130.05000000000001"/>
  </r>
  <r>
    <x v="0"/>
    <s v="A-194"/>
    <s v="A-194-01"/>
    <x v="1"/>
    <x v="1"/>
    <s v="Frozen"/>
    <x v="0"/>
    <n v="15.3"/>
    <n v="8.5"/>
    <n v="130.05000000000001"/>
  </r>
  <r>
    <x v="0"/>
    <s v="A-195"/>
    <s v="A-195-01"/>
    <x v="1"/>
    <x v="1"/>
    <s v="Frozen"/>
    <x v="0"/>
    <n v="15.3"/>
    <n v="8.5"/>
    <n v="130.05000000000001"/>
  </r>
  <r>
    <x v="0"/>
    <s v="A-196"/>
    <s v="A-196-01"/>
    <x v="1"/>
    <x v="1"/>
    <s v="Frozen"/>
    <x v="0"/>
    <n v="15.3"/>
    <n v="8.5"/>
    <n v="130.05000000000001"/>
  </r>
  <r>
    <x v="0"/>
    <s v="A-197"/>
    <s v="A-197-01"/>
    <x v="1"/>
    <x v="1"/>
    <s v="Frozen"/>
    <x v="0"/>
    <n v="15.3"/>
    <n v="8.5"/>
    <n v="130.05000000000001"/>
  </r>
  <r>
    <x v="0"/>
    <s v="A-198"/>
    <s v="A-198-01"/>
    <x v="1"/>
    <x v="1"/>
    <s v="Frozen"/>
    <x v="1"/>
    <n v="15.3"/>
    <n v="8.5"/>
    <n v="130.05000000000001"/>
  </r>
  <r>
    <x v="0"/>
    <s v="A-199"/>
    <s v="A-199-01"/>
    <x v="1"/>
    <x v="1"/>
    <s v="Frozen"/>
    <x v="1"/>
    <n v="15.3"/>
    <n v="8.5"/>
    <n v="130.05000000000001"/>
  </r>
  <r>
    <x v="0"/>
    <s v="A-200"/>
    <s v="A-200-01"/>
    <x v="1"/>
    <x v="1"/>
    <s v="Frozen"/>
    <x v="1"/>
    <n v="15.3"/>
    <n v="8.5"/>
    <n v="130.05000000000001"/>
  </r>
  <r>
    <x v="0"/>
    <s v="A-201"/>
    <s v="A-201-01"/>
    <x v="1"/>
    <x v="1"/>
    <s v="Released"/>
    <x v="1"/>
    <n v="15.3"/>
    <n v="8.5"/>
    <n v="130.05000000000001"/>
  </r>
  <r>
    <x v="0"/>
    <s v="A-202"/>
    <s v="A-202-01"/>
    <x v="1"/>
    <x v="1"/>
    <s v="Released"/>
    <x v="1"/>
    <n v="15.3"/>
    <n v="8.5"/>
    <n v="130.05000000000001"/>
  </r>
  <r>
    <x v="0"/>
    <s v="A-203"/>
    <s v="A-203-01"/>
    <x v="1"/>
    <x v="1"/>
    <s v="Released"/>
    <x v="1"/>
    <n v="15.3"/>
    <n v="8.5"/>
    <n v="130.05000000000001"/>
  </r>
  <r>
    <x v="0"/>
    <s v="A-204"/>
    <s v="A-204-01"/>
    <x v="1"/>
    <x v="1"/>
    <s v="Released"/>
    <x v="1"/>
    <n v="15.3"/>
    <n v="8.5"/>
    <n v="130.05000000000001"/>
  </r>
  <r>
    <x v="0"/>
    <s v="A-205"/>
    <s v="A-205-01"/>
    <x v="1"/>
    <x v="1"/>
    <s v="Released"/>
    <x v="1"/>
    <n v="15.3"/>
    <n v="8.5"/>
    <n v="130.05000000000001"/>
  </r>
  <r>
    <x v="0"/>
    <s v="A-206"/>
    <s v="A-206-01"/>
    <x v="1"/>
    <x v="1"/>
    <s v="Released"/>
    <x v="0"/>
    <n v="15.3"/>
    <n v="8.5"/>
    <n v="130.05000000000001"/>
  </r>
  <r>
    <x v="0"/>
    <s v="A-207"/>
    <s v="A-207-01"/>
    <x v="1"/>
    <x v="1"/>
    <s v="Released"/>
    <x v="0"/>
    <n v="15.3"/>
    <n v="8.5"/>
    <n v="130.05000000000001"/>
  </r>
  <r>
    <x v="0"/>
    <s v="A-208"/>
    <s v="A-207-01"/>
    <x v="1"/>
    <x v="1"/>
    <s v="Released"/>
    <x v="0"/>
    <n v="15.3"/>
    <n v="8.5"/>
    <n v="130.05000000000001"/>
  </r>
  <r>
    <x v="16"/>
    <s v="A3-1"/>
    <s v="A3-1-01"/>
    <x v="0"/>
    <x v="1"/>
    <s v="Frozen"/>
    <x v="1"/>
    <n v="13.98"/>
    <n v="8.5"/>
    <n v="118.83"/>
  </r>
  <r>
    <x v="16"/>
    <s v="A3-2"/>
    <s v="A3-2-01"/>
    <x v="0"/>
    <x v="1"/>
    <s v="Frozen"/>
    <x v="1"/>
    <n v="13.98"/>
    <n v="8.5"/>
    <n v="118.83"/>
  </r>
  <r>
    <x v="16"/>
    <s v="A3-3"/>
    <s v="A3-3-01"/>
    <x v="0"/>
    <x v="1"/>
    <s v="Frozen"/>
    <x v="1"/>
    <n v="13.98"/>
    <n v="8.5"/>
    <n v="118.83"/>
  </r>
  <r>
    <x v="16"/>
    <s v="A3-4"/>
    <s v="A3-4-01"/>
    <x v="0"/>
    <x v="1"/>
    <s v="Frozen"/>
    <x v="1"/>
    <n v="13.98"/>
    <n v="8.5"/>
    <n v="118.83"/>
  </r>
  <r>
    <x v="16"/>
    <s v="A3-5"/>
    <s v="A3-5-01"/>
    <x v="0"/>
    <x v="1"/>
    <s v="Frozen"/>
    <x v="1"/>
    <n v="13.98"/>
    <n v="8.5"/>
    <n v="118.83"/>
  </r>
  <r>
    <x v="16"/>
    <s v="A3-6"/>
    <s v="A3-6-01"/>
    <x v="0"/>
    <x v="1"/>
    <s v="Frozen"/>
    <x v="1"/>
    <n v="13.98"/>
    <n v="8.5"/>
    <n v="118.83"/>
  </r>
  <r>
    <x v="16"/>
    <s v="A3-7"/>
    <s v="A3-7-01"/>
    <x v="0"/>
    <x v="1"/>
    <s v="Frozen"/>
    <x v="1"/>
    <n v="13.98"/>
    <n v="8.5"/>
    <n v="118.83"/>
  </r>
  <r>
    <x v="16"/>
    <s v="A3-8"/>
    <s v="A3-8-01"/>
    <x v="0"/>
    <x v="1"/>
    <s v="Frozen"/>
    <x v="1"/>
    <n v="13.98"/>
    <n v="8.5"/>
    <n v="118.83"/>
  </r>
  <r>
    <x v="16"/>
    <s v="A3-9"/>
    <s v="A3-9-01"/>
    <x v="0"/>
    <x v="1"/>
    <s v="Frozen"/>
    <x v="1"/>
    <n v="13.98"/>
    <n v="8.5"/>
    <n v="118.83"/>
  </r>
  <r>
    <x v="16"/>
    <s v="A3-10"/>
    <s v="A3-10-01"/>
    <x v="0"/>
    <x v="1"/>
    <s v="Frozen"/>
    <x v="1"/>
    <n v="13.98"/>
    <n v="8.5"/>
    <n v="118.83"/>
  </r>
  <r>
    <x v="16"/>
    <s v="A3-11"/>
    <s v="A3-11-01"/>
    <x v="0"/>
    <x v="1"/>
    <s v="Frozen"/>
    <x v="1"/>
    <n v="13.98"/>
    <n v="8.5"/>
    <n v="118.83"/>
  </r>
  <r>
    <x v="16"/>
    <s v="A3-12"/>
    <s v="A3-12-01"/>
    <x v="0"/>
    <x v="1"/>
    <s v="Frozen"/>
    <x v="1"/>
    <n v="13.98"/>
    <n v="8.5"/>
    <n v="118.83"/>
  </r>
  <r>
    <x v="16"/>
    <s v="A3-13"/>
    <s v="A3-13-01"/>
    <x v="0"/>
    <x v="1"/>
    <s v="Frozen"/>
    <x v="1"/>
    <n v="13.98"/>
    <n v="8.5"/>
    <n v="118.83"/>
  </r>
  <r>
    <x v="16"/>
    <s v="A3-14"/>
    <s v="A3-14-01"/>
    <x v="0"/>
    <x v="1"/>
    <s v="Frozen"/>
    <x v="1"/>
    <n v="13.98"/>
    <n v="8.5"/>
    <n v="118.83"/>
  </r>
  <r>
    <x v="16"/>
    <s v="A3-15"/>
    <s v="A3-15-01"/>
    <x v="0"/>
    <x v="1"/>
    <s v="Frozen"/>
    <x v="1"/>
    <n v="13.98"/>
    <n v="8.5"/>
    <n v="118.83"/>
  </r>
  <r>
    <x v="16"/>
    <s v="A3-16"/>
    <s v="A3-16-01"/>
    <x v="0"/>
    <x v="1"/>
    <s v="Frozen"/>
    <x v="1"/>
    <n v="13.98"/>
    <n v="8.5"/>
    <n v="118.83"/>
  </r>
  <r>
    <x v="16"/>
    <s v="A3-17"/>
    <s v="A3-17-01"/>
    <x v="0"/>
    <x v="1"/>
    <s v="Frozen"/>
    <x v="1"/>
    <n v="13.98"/>
    <n v="8.5"/>
    <n v="118.83"/>
  </r>
  <r>
    <x v="16"/>
    <s v="A3-18"/>
    <s v="A3-18-01"/>
    <x v="0"/>
    <x v="1"/>
    <s v="Frozen"/>
    <x v="1"/>
    <n v="13.98"/>
    <n v="8.5"/>
    <n v="118.83"/>
  </r>
  <r>
    <x v="16"/>
    <s v="A3-19"/>
    <s v="A3-19-01"/>
    <x v="0"/>
    <x v="1"/>
    <s v="Frozen"/>
    <x v="1"/>
    <n v="13.98"/>
    <n v="8.5"/>
    <n v="118.83"/>
  </r>
  <r>
    <x v="16"/>
    <s v="A3-20"/>
    <s v="A3-20-01"/>
    <x v="0"/>
    <x v="1"/>
    <s v="Frozen"/>
    <x v="1"/>
    <n v="13.98"/>
    <n v="8.5"/>
    <n v="118.83"/>
  </r>
  <r>
    <x v="16"/>
    <s v="A3-21"/>
    <s v="A3-21-01"/>
    <x v="0"/>
    <x v="1"/>
    <s v="Frozen"/>
    <x v="1"/>
    <n v="13.98"/>
    <n v="8.5"/>
    <n v="118.83"/>
  </r>
  <r>
    <x v="16"/>
    <s v="A3-22"/>
    <s v="A3-22-01"/>
    <x v="0"/>
    <x v="1"/>
    <s v="Frozen"/>
    <x v="1"/>
    <n v="13.98"/>
    <n v="8.5"/>
    <n v="118.83"/>
  </r>
  <r>
    <x v="16"/>
    <s v="A3-23"/>
    <s v="A3-23-01"/>
    <x v="0"/>
    <x v="1"/>
    <s v="Frozen"/>
    <x v="1"/>
    <n v="13.98"/>
    <n v="8.5"/>
    <n v="118.83"/>
  </r>
  <r>
    <x v="16"/>
    <s v="A3-24"/>
    <s v="A3-24-01"/>
    <x v="0"/>
    <x v="1"/>
    <s v="Frozen"/>
    <x v="1"/>
    <n v="13.98"/>
    <n v="8.5"/>
    <n v="118.83"/>
  </r>
  <r>
    <x v="17"/>
    <s v="A7-1"/>
    <s v="A7-1-01"/>
    <x v="1"/>
    <x v="1"/>
    <s v="Released"/>
    <x v="0"/>
    <n v="15.5"/>
    <n v="8.6999999999999993"/>
    <n v="134.85"/>
  </r>
  <r>
    <x v="17"/>
    <s v="A7-2"/>
    <s v="A7-2-01"/>
    <x v="1"/>
    <x v="1"/>
    <s v="Released"/>
    <x v="0"/>
    <n v="15.5"/>
    <n v="8.6999999999999993"/>
    <n v="134.85"/>
  </r>
  <r>
    <x v="18"/>
    <s v="A8-1"/>
    <s v="A8-1-01"/>
    <x v="1"/>
    <x v="1"/>
    <s v="Released"/>
    <x v="1"/>
    <n v="15.3"/>
    <n v="8.1"/>
    <n v="123.93"/>
  </r>
  <r>
    <x v="18"/>
    <s v="A8-2"/>
    <s v="A8-2-01"/>
    <x v="1"/>
    <x v="1"/>
    <s v="Released"/>
    <x v="1"/>
    <n v="15.3"/>
    <n v="8.1"/>
    <n v="123.93"/>
  </r>
  <r>
    <x v="18"/>
    <s v="A8-3"/>
    <s v="A8-3-01"/>
    <x v="1"/>
    <x v="1"/>
    <s v="Released"/>
    <x v="1"/>
    <n v="15.3"/>
    <n v="8.1"/>
    <n v="123.93"/>
  </r>
  <r>
    <x v="18"/>
    <s v="A8-4"/>
    <s v="A8-4-01"/>
    <x v="1"/>
    <x v="1"/>
    <s v="Released"/>
    <x v="1"/>
    <n v="15.3"/>
    <n v="8.1"/>
    <n v="123.93"/>
  </r>
  <r>
    <x v="18"/>
    <s v="A8-5"/>
    <s v="A8-5-01"/>
    <x v="1"/>
    <x v="1"/>
    <s v="Released"/>
    <x v="1"/>
    <n v="15.3"/>
    <n v="8.1"/>
    <n v="123.93"/>
  </r>
  <r>
    <x v="18"/>
    <s v="A8-6"/>
    <s v="A8-6-01"/>
    <x v="1"/>
    <x v="1"/>
    <s v="Released"/>
    <x v="1"/>
    <n v="15.3"/>
    <n v="8.1"/>
    <n v="123.93"/>
  </r>
  <r>
    <x v="18"/>
    <s v="A8-7"/>
    <s v="A8-7-01"/>
    <x v="1"/>
    <x v="1"/>
    <s v="Released"/>
    <x v="1"/>
    <n v="15.3"/>
    <n v="8.1"/>
    <n v="123.93"/>
  </r>
  <r>
    <x v="18"/>
    <s v="A8-8"/>
    <s v="A8-8-01"/>
    <x v="1"/>
    <x v="1"/>
    <s v="Released"/>
    <x v="1"/>
    <n v="15.3"/>
    <n v="8.1"/>
    <n v="123.93"/>
  </r>
  <r>
    <x v="18"/>
    <s v="A8-9"/>
    <s v="A8-9-01"/>
    <x v="1"/>
    <x v="1"/>
    <s v="Released"/>
    <x v="1"/>
    <n v="15.3"/>
    <n v="8.1"/>
    <n v="123.93"/>
  </r>
  <r>
    <x v="18"/>
    <s v="A8-10"/>
    <s v="A8-10-01"/>
    <x v="1"/>
    <x v="1"/>
    <s v="Released"/>
    <x v="1"/>
    <n v="15.3"/>
    <n v="8.1"/>
    <n v="123.93"/>
  </r>
  <r>
    <x v="18"/>
    <s v="A8-11"/>
    <s v="A8-11-01"/>
    <x v="1"/>
    <x v="1"/>
    <s v="Released"/>
    <x v="1"/>
    <n v="15.3"/>
    <n v="8.1"/>
    <n v="123.93"/>
  </r>
  <r>
    <x v="18"/>
    <s v="A8-12"/>
    <s v="A8-12-01"/>
    <x v="1"/>
    <x v="1"/>
    <s v="Released"/>
    <x v="1"/>
    <n v="15.3"/>
    <n v="8.1"/>
    <n v="123.93"/>
  </r>
  <r>
    <x v="18"/>
    <s v="A8-13"/>
    <s v="A8-13-01"/>
    <x v="1"/>
    <x v="1"/>
    <s v="Released"/>
    <x v="1"/>
    <n v="15.3"/>
    <n v="8.1"/>
    <n v="123.93"/>
  </r>
  <r>
    <x v="18"/>
    <s v="A8-14"/>
    <s v="A8-14-01"/>
    <x v="1"/>
    <x v="1"/>
    <s v="Released"/>
    <x v="1"/>
    <n v="15.3"/>
    <n v="8.1"/>
    <n v="123.93"/>
  </r>
  <r>
    <x v="18"/>
    <s v="A8-15"/>
    <s v="A8-15-01"/>
    <x v="1"/>
    <x v="1"/>
    <s v="Released"/>
    <x v="1"/>
    <n v="15.3"/>
    <n v="8.1"/>
    <n v="123.93"/>
  </r>
  <r>
    <x v="18"/>
    <s v="A8-16"/>
    <s v="A8-16-01"/>
    <x v="1"/>
    <x v="1"/>
    <s v="Released"/>
    <x v="1"/>
    <n v="15.3"/>
    <n v="8.1"/>
    <n v="123.93"/>
  </r>
  <r>
    <x v="18"/>
    <s v="A8-17"/>
    <s v="A8-17-01"/>
    <x v="1"/>
    <x v="1"/>
    <s v="Released"/>
    <x v="1"/>
    <n v="15.3"/>
    <n v="8.1"/>
    <n v="123.93"/>
  </r>
  <r>
    <x v="18"/>
    <s v="A8-18"/>
    <s v="A8-18-01"/>
    <x v="1"/>
    <x v="1"/>
    <s v="Released"/>
    <x v="1"/>
    <n v="15.3"/>
    <n v="8.1"/>
    <n v="123.93"/>
  </r>
  <r>
    <x v="18"/>
    <s v="A8-19"/>
    <s v="A8-19-01"/>
    <x v="1"/>
    <x v="1"/>
    <s v="Released"/>
    <x v="1"/>
    <n v="15.3"/>
    <n v="8.1"/>
    <n v="123.93"/>
  </r>
  <r>
    <x v="18"/>
    <s v="A8-20"/>
    <s v="A8-20-01"/>
    <x v="1"/>
    <x v="1"/>
    <s v="Released"/>
    <x v="1"/>
    <n v="15.3"/>
    <n v="8.1"/>
    <n v="123.93"/>
  </r>
  <r>
    <x v="7"/>
    <s v="B-1"/>
    <s v="B1-01"/>
    <x v="0"/>
    <x v="1"/>
    <s v="Released"/>
    <x v="0"/>
    <n v="14"/>
    <n v="7.2"/>
    <n v="100.8"/>
  </r>
  <r>
    <x v="7"/>
    <s v="B-2"/>
    <s v="B2-01"/>
    <x v="0"/>
    <x v="1"/>
    <s v="Released"/>
    <x v="0"/>
    <n v="14"/>
    <n v="7.2"/>
    <n v="100.8"/>
  </r>
  <r>
    <x v="7"/>
    <s v="B-3"/>
    <s v="B3-01"/>
    <x v="0"/>
    <x v="1"/>
    <s v="Released"/>
    <x v="0"/>
    <n v="14"/>
    <n v="7.2"/>
    <n v="100.8"/>
  </r>
  <r>
    <x v="7"/>
    <s v="B-4"/>
    <s v="B4-01"/>
    <x v="0"/>
    <x v="1"/>
    <s v="Released"/>
    <x v="0"/>
    <n v="14"/>
    <n v="7.2"/>
    <n v="100.8"/>
  </r>
  <r>
    <x v="7"/>
    <s v="B-5"/>
    <s v="B5-01"/>
    <x v="0"/>
    <x v="1"/>
    <s v="Released"/>
    <x v="0"/>
    <n v="14"/>
    <n v="7.2"/>
    <n v="100.8"/>
  </r>
  <r>
    <x v="7"/>
    <s v="B-6"/>
    <s v="B6-01"/>
    <x v="0"/>
    <x v="1"/>
    <s v="Released"/>
    <x v="0"/>
    <n v="14"/>
    <n v="7.2"/>
    <n v="100.8"/>
  </r>
  <r>
    <x v="7"/>
    <s v="B-7"/>
    <s v="B7-01"/>
    <x v="0"/>
    <x v="1"/>
    <s v="Released"/>
    <x v="0"/>
    <n v="14"/>
    <n v="7.2"/>
    <n v="100.8"/>
  </r>
  <r>
    <x v="7"/>
    <s v="B-8"/>
    <s v="B8-01"/>
    <x v="0"/>
    <x v="1"/>
    <s v="Released"/>
    <x v="0"/>
    <n v="14"/>
    <n v="7.2"/>
    <n v="100.8"/>
  </r>
  <r>
    <x v="7"/>
    <s v="B-9"/>
    <s v="B9-01"/>
    <x v="0"/>
    <x v="1"/>
    <s v="Released"/>
    <x v="0"/>
    <n v="14"/>
    <n v="7.2"/>
    <n v="100.8"/>
  </r>
  <r>
    <x v="7"/>
    <s v="B-10"/>
    <s v="B10-01"/>
    <x v="0"/>
    <x v="1"/>
    <s v="Released"/>
    <x v="0"/>
    <n v="14"/>
    <n v="7.2"/>
    <n v="100.8"/>
  </r>
  <r>
    <x v="7"/>
    <s v="B-11"/>
    <s v="B11-01"/>
    <x v="1"/>
    <x v="1"/>
    <s v="Released"/>
    <x v="0"/>
    <n v="14"/>
    <n v="7.2"/>
    <n v="100.8"/>
  </r>
  <r>
    <x v="7"/>
    <s v="B-12"/>
    <s v="B12-01"/>
    <x v="1"/>
    <x v="1"/>
    <s v="Released"/>
    <x v="0"/>
    <n v="14"/>
    <n v="7.2"/>
    <n v="100.8"/>
  </r>
  <r>
    <x v="7"/>
    <s v="B-13"/>
    <s v="B13-01"/>
    <x v="1"/>
    <x v="1"/>
    <s v="Released"/>
    <x v="0"/>
    <n v="14"/>
    <n v="7.2"/>
    <n v="100.8"/>
  </r>
  <r>
    <x v="7"/>
    <s v="B-14"/>
    <s v="B14-01"/>
    <x v="1"/>
    <x v="1"/>
    <s v="Released"/>
    <x v="0"/>
    <n v="14"/>
    <n v="7.2"/>
    <n v="100.8"/>
  </r>
  <r>
    <x v="7"/>
    <s v="B-15"/>
    <s v="B15-01"/>
    <x v="1"/>
    <x v="1"/>
    <s v="Released"/>
    <x v="0"/>
    <n v="14"/>
    <n v="7.2"/>
    <n v="100.8"/>
  </r>
  <r>
    <x v="7"/>
    <s v="B-16"/>
    <s v="B16-01"/>
    <x v="1"/>
    <x v="1"/>
    <s v="Released"/>
    <x v="0"/>
    <n v="14"/>
    <n v="7.2"/>
    <n v="100.8"/>
  </r>
  <r>
    <x v="7"/>
    <s v="B-17"/>
    <s v="B17-01"/>
    <x v="1"/>
    <x v="1"/>
    <s v="Released"/>
    <x v="0"/>
    <n v="14"/>
    <n v="7.2"/>
    <n v="100.8"/>
  </r>
  <r>
    <x v="7"/>
    <s v="B-18"/>
    <s v="B18-01"/>
    <x v="1"/>
    <x v="1"/>
    <s v="Frozen"/>
    <x v="1"/>
    <n v="14"/>
    <n v="7.2"/>
    <n v="100.8"/>
  </r>
  <r>
    <x v="7"/>
    <s v="B-19"/>
    <s v="B19-01"/>
    <x v="1"/>
    <x v="1"/>
    <s v="Frozen"/>
    <x v="1"/>
    <n v="14"/>
    <n v="7.2"/>
    <n v="100.8"/>
  </r>
  <r>
    <x v="7"/>
    <s v="B-20"/>
    <s v="B20-01"/>
    <x v="0"/>
    <x v="1"/>
    <s v="Frozen"/>
    <x v="1"/>
    <n v="14"/>
    <n v="7.2"/>
    <n v="100.8"/>
  </r>
  <r>
    <x v="7"/>
    <s v="B-21"/>
    <s v="B21-01"/>
    <x v="0"/>
    <x v="1"/>
    <s v="Frozen"/>
    <x v="1"/>
    <n v="14"/>
    <n v="7.2"/>
    <n v="100.8"/>
  </r>
  <r>
    <x v="7"/>
    <s v="B-22"/>
    <s v="B22-01"/>
    <x v="0"/>
    <x v="1"/>
    <s v="Frozen"/>
    <x v="1"/>
    <n v="14"/>
    <n v="7.2"/>
    <n v="100.8"/>
  </r>
  <r>
    <x v="7"/>
    <s v="B-23"/>
    <s v="B23-01"/>
    <x v="0"/>
    <x v="1"/>
    <s v="Frozen"/>
    <x v="1"/>
    <n v="14"/>
    <n v="7.2"/>
    <n v="100.8"/>
  </r>
  <r>
    <x v="7"/>
    <s v="B-24"/>
    <s v="B24-01"/>
    <x v="0"/>
    <x v="1"/>
    <s v="Frozen"/>
    <x v="1"/>
    <n v="14"/>
    <n v="7.2"/>
    <n v="100.8"/>
  </r>
  <r>
    <x v="7"/>
    <s v="B-25"/>
    <s v="B25-01"/>
    <x v="0"/>
    <x v="1"/>
    <s v="Frozen"/>
    <x v="1"/>
    <n v="14"/>
    <n v="7.2"/>
    <n v="100.8"/>
  </r>
  <r>
    <x v="7"/>
    <s v="B-26"/>
    <s v="B26-01"/>
    <x v="0"/>
    <x v="1"/>
    <s v="Frozen"/>
    <x v="1"/>
    <n v="14"/>
    <n v="7.2"/>
    <n v="100.8"/>
  </r>
  <r>
    <x v="7"/>
    <s v="B-27"/>
    <s v="B27-01"/>
    <x v="0"/>
    <x v="1"/>
    <s v="Frozen"/>
    <x v="1"/>
    <n v="14"/>
    <n v="7.2"/>
    <n v="100.8"/>
  </r>
  <r>
    <x v="7"/>
    <s v="B-28"/>
    <s v="B28-01"/>
    <x v="0"/>
    <x v="1"/>
    <s v="Frozen"/>
    <x v="1"/>
    <n v="14"/>
    <n v="7.2"/>
    <n v="100.8"/>
  </r>
  <r>
    <x v="7"/>
    <s v="B-29"/>
    <s v="B29-01"/>
    <x v="0"/>
    <x v="1"/>
    <s v="Frozen"/>
    <x v="1"/>
    <n v="14"/>
    <n v="7.2"/>
    <n v="100.8"/>
  </r>
  <r>
    <x v="19"/>
    <s v="C-1"/>
    <s v="C-1-01"/>
    <x v="1"/>
    <x v="1"/>
    <s v="Frozen"/>
    <x v="1"/>
    <n v="15.3"/>
    <n v="6"/>
    <n v="91.800000000000011"/>
  </r>
  <r>
    <x v="19"/>
    <s v="C-2"/>
    <s v="C-2-01"/>
    <x v="1"/>
    <x v="1"/>
    <s v="Frozen"/>
    <x v="1"/>
    <n v="15.3"/>
    <n v="6"/>
    <n v="91.800000000000011"/>
  </r>
  <r>
    <x v="20"/>
    <s v="D-1"/>
    <s v="D-1-01"/>
    <x v="0"/>
    <x v="1"/>
    <s v="Released"/>
    <x v="0"/>
    <n v="16.12"/>
    <n v="8.5"/>
    <n v="137.02000000000001"/>
  </r>
  <r>
    <x v="20"/>
    <s v="D-2"/>
    <s v="D-2-01"/>
    <x v="0"/>
    <x v="1"/>
    <s v="Released"/>
    <x v="1"/>
    <n v="16.12"/>
    <n v="8.5"/>
    <n v="137.02000000000001"/>
  </r>
  <r>
    <x v="20"/>
    <s v="D-3"/>
    <s v="D-3-01"/>
    <x v="0"/>
    <x v="1"/>
    <s v="Frozen"/>
    <x v="1"/>
    <n v="16.12"/>
    <n v="8.5"/>
    <n v="137.02000000000001"/>
  </r>
  <r>
    <x v="20"/>
    <s v="D-4"/>
    <s v="D-4-01"/>
    <x v="0"/>
    <x v="1"/>
    <s v="Frozen"/>
    <x v="1"/>
    <n v="16.12"/>
    <n v="8.5"/>
    <n v="137.02000000000001"/>
  </r>
  <r>
    <x v="20"/>
    <s v="D-5"/>
    <s v="D-5-01"/>
    <x v="0"/>
    <x v="1"/>
    <s v="Frozen"/>
    <x v="1"/>
    <n v="16.12"/>
    <n v="8.5"/>
    <n v="137.02000000000001"/>
  </r>
  <r>
    <x v="20"/>
    <s v="D-6"/>
    <s v="D-6-01"/>
    <x v="0"/>
    <x v="1"/>
    <s v="Frozen"/>
    <x v="1"/>
    <n v="16.12"/>
    <n v="8.5"/>
    <n v="137.02000000000001"/>
  </r>
  <r>
    <x v="20"/>
    <s v="D-7"/>
    <s v="D-7-01"/>
    <x v="0"/>
    <x v="1"/>
    <s v="Frozen"/>
    <x v="1"/>
    <n v="16.12"/>
    <n v="8.5"/>
    <n v="137.02000000000001"/>
  </r>
  <r>
    <x v="20"/>
    <s v="D-8"/>
    <s v="D-8-01"/>
    <x v="0"/>
    <x v="1"/>
    <s v="Frozen"/>
    <x v="0"/>
    <n v="16.12"/>
    <n v="8.5"/>
    <n v="137.02000000000001"/>
  </r>
  <r>
    <x v="21"/>
    <s v="D1-1"/>
    <s v="D1-1-01"/>
    <x v="1"/>
    <x v="1"/>
    <s v="Released"/>
    <x v="0"/>
    <n v="17.64"/>
    <n v="8.5"/>
    <n v="149.94"/>
  </r>
  <r>
    <x v="21"/>
    <s v="D1-2"/>
    <s v="D1-2-01"/>
    <x v="1"/>
    <x v="1"/>
    <s v="Released"/>
    <x v="0"/>
    <n v="17.64"/>
    <n v="8.5"/>
    <n v="149.94"/>
  </r>
  <r>
    <x v="21"/>
    <s v="D1-3"/>
    <s v="D1-3-01"/>
    <x v="1"/>
    <x v="1"/>
    <s v="Released"/>
    <x v="0"/>
    <n v="17.64"/>
    <n v="8.5"/>
    <n v="149.94"/>
  </r>
  <r>
    <x v="21"/>
    <s v="D1-4"/>
    <s v="D1-4-01"/>
    <x v="1"/>
    <x v="1"/>
    <s v="Released"/>
    <x v="0"/>
    <n v="17.64"/>
    <n v="8.5"/>
    <n v="149.94"/>
  </r>
  <r>
    <x v="21"/>
    <s v="D1-5"/>
    <s v="D1-5-01"/>
    <x v="1"/>
    <x v="1"/>
    <s v="Released"/>
    <x v="0"/>
    <n v="17.64"/>
    <n v="8.5"/>
    <n v="149.94"/>
  </r>
  <r>
    <x v="21"/>
    <s v="D1-6"/>
    <s v="D1-6-01"/>
    <x v="1"/>
    <x v="1"/>
    <s v="Released"/>
    <x v="0"/>
    <n v="17.64"/>
    <n v="8.5"/>
    <n v="149.94"/>
  </r>
  <r>
    <x v="21"/>
    <s v="D1-7"/>
    <s v="D1-7-01"/>
    <x v="1"/>
    <x v="1"/>
    <s v="Released"/>
    <x v="0"/>
    <n v="17.64"/>
    <n v="8.5"/>
    <n v="149.94"/>
  </r>
  <r>
    <x v="21"/>
    <s v="D1-8"/>
    <s v="D1-8-01"/>
    <x v="1"/>
    <x v="1"/>
    <s v="Released"/>
    <x v="0"/>
    <n v="17.64"/>
    <n v="8.5"/>
    <n v="149.94"/>
  </r>
  <r>
    <x v="21"/>
    <s v="D1-9"/>
    <s v="D1-9-01"/>
    <x v="1"/>
    <x v="1"/>
    <s v="Released"/>
    <x v="0"/>
    <n v="17.64"/>
    <n v="8.5"/>
    <n v="149.94"/>
  </r>
  <r>
    <x v="21"/>
    <s v="D1-10"/>
    <s v="D1-10-01"/>
    <x v="1"/>
    <x v="1"/>
    <s v="Released"/>
    <x v="0"/>
    <n v="17.64"/>
    <n v="8.5"/>
    <n v="149.94"/>
  </r>
  <r>
    <x v="21"/>
    <s v="D1-11"/>
    <s v="D1-11-01"/>
    <x v="1"/>
    <x v="1"/>
    <s v="Released"/>
    <x v="0"/>
    <n v="17.64"/>
    <n v="8.5"/>
    <n v="149.94"/>
  </r>
  <r>
    <x v="21"/>
    <s v="D1-12"/>
    <s v="D1-12-01"/>
    <x v="1"/>
    <x v="1"/>
    <s v="Released"/>
    <x v="0"/>
    <n v="17.64"/>
    <n v="8.5"/>
    <n v="149.94"/>
  </r>
  <r>
    <x v="21"/>
    <s v="D1-13"/>
    <s v="D1-13-01"/>
    <x v="1"/>
    <x v="1"/>
    <s v="Released"/>
    <x v="0"/>
    <n v="17.64"/>
    <n v="8.5"/>
    <n v="149.94"/>
  </r>
  <r>
    <x v="21"/>
    <s v="D1-14"/>
    <s v="D1-14-01"/>
    <x v="1"/>
    <x v="1"/>
    <s v="Released"/>
    <x v="0"/>
    <n v="17.64"/>
    <n v="8.5"/>
    <n v="149.94"/>
  </r>
  <r>
    <x v="21"/>
    <s v="D1-15"/>
    <s v="D1-15-01"/>
    <x v="1"/>
    <x v="1"/>
    <s v="Released"/>
    <x v="0"/>
    <n v="17.64"/>
    <n v="8.5"/>
    <n v="149.94"/>
  </r>
  <r>
    <x v="21"/>
    <s v="D1-16"/>
    <s v="D1-16-01"/>
    <x v="1"/>
    <x v="1"/>
    <s v="Released"/>
    <x v="0"/>
    <n v="17.64"/>
    <n v="8.5"/>
    <n v="149.94"/>
  </r>
  <r>
    <x v="21"/>
    <s v="D1-17"/>
    <s v="D1-17-01"/>
    <x v="1"/>
    <x v="1"/>
    <s v="Released"/>
    <x v="0"/>
    <n v="17.64"/>
    <n v="8.5"/>
    <n v="149.94"/>
  </r>
  <r>
    <x v="21"/>
    <s v="D1-18"/>
    <s v="D1-18-01"/>
    <x v="1"/>
    <x v="1"/>
    <s v="Released"/>
    <x v="0"/>
    <n v="17.64"/>
    <n v="8.5"/>
    <n v="149.94"/>
  </r>
  <r>
    <x v="22"/>
    <s v="E-1"/>
    <s v="E1-01"/>
    <x v="1"/>
    <x v="1"/>
    <s v="Released"/>
    <x v="0"/>
    <n v="10.53"/>
    <n v="7"/>
    <n v="73.709999999999994"/>
  </r>
  <r>
    <x v="22"/>
    <s v="E-2"/>
    <s v="E2-01"/>
    <x v="1"/>
    <x v="1"/>
    <s v="Released"/>
    <x v="0"/>
    <n v="10.53"/>
    <n v="7"/>
    <n v="73.709999999999994"/>
  </r>
  <r>
    <x v="22"/>
    <s v="E-3"/>
    <s v="E3-01"/>
    <x v="1"/>
    <x v="1"/>
    <s v="Released"/>
    <x v="0"/>
    <n v="10.53"/>
    <n v="7"/>
    <n v="73.709999999999994"/>
  </r>
  <r>
    <x v="22"/>
    <s v="E-4"/>
    <s v="E4-01"/>
    <x v="1"/>
    <x v="1"/>
    <s v="Released"/>
    <x v="0"/>
    <n v="10.53"/>
    <n v="7"/>
    <n v="73.709999999999994"/>
  </r>
  <r>
    <x v="22"/>
    <s v="E-5"/>
    <s v="E5-01"/>
    <x v="1"/>
    <x v="1"/>
    <s v="Released"/>
    <x v="0"/>
    <n v="10.53"/>
    <n v="7"/>
    <n v="73.709999999999994"/>
  </r>
  <r>
    <x v="22"/>
    <s v="E-6"/>
    <s v="E6-01"/>
    <x v="1"/>
    <x v="1"/>
    <s v="Released"/>
    <x v="0"/>
    <n v="10.53"/>
    <n v="7"/>
    <n v="73.709999999999994"/>
  </r>
  <r>
    <x v="22"/>
    <s v="E-7"/>
    <s v="E7-01"/>
    <x v="1"/>
    <x v="1"/>
    <s v="Released"/>
    <x v="0"/>
    <n v="10.53"/>
    <n v="7"/>
    <n v="73.709999999999994"/>
  </r>
  <r>
    <x v="22"/>
    <s v="E-8"/>
    <s v="E8-01"/>
    <x v="1"/>
    <x v="1"/>
    <s v="Released"/>
    <x v="0"/>
    <n v="10.53"/>
    <n v="7"/>
    <n v="73.709999999999994"/>
  </r>
  <r>
    <x v="23"/>
    <s v="E1-01"/>
    <s v="E1-01-01"/>
    <x v="1"/>
    <x v="1"/>
    <s v="Released"/>
    <x v="0"/>
    <n v="10.53"/>
    <n v="6.63"/>
    <n v="69.81389999999999"/>
  </r>
  <r>
    <x v="23"/>
    <s v="E1-02"/>
    <s v="E1-02-01"/>
    <x v="1"/>
    <x v="1"/>
    <s v="Released"/>
    <x v="0"/>
    <n v="10.53"/>
    <n v="6.63"/>
    <n v="69.81389999999999"/>
  </r>
  <r>
    <x v="23"/>
    <s v="E1-03"/>
    <s v="E1-03-01"/>
    <x v="1"/>
    <x v="1"/>
    <s v="Released"/>
    <x v="0"/>
    <n v="10.53"/>
    <n v="6.63"/>
    <n v="69.81389999999999"/>
  </r>
  <r>
    <x v="23"/>
    <s v="E1-04"/>
    <s v="E1-04-01"/>
    <x v="1"/>
    <x v="1"/>
    <s v="Released"/>
    <x v="0"/>
    <n v="10.53"/>
    <n v="6.63"/>
    <n v="69.81389999999999"/>
  </r>
  <r>
    <x v="23"/>
    <s v="E1-05"/>
    <s v="E1-05-01"/>
    <x v="1"/>
    <x v="1"/>
    <s v="Released"/>
    <x v="0"/>
    <n v="10.53"/>
    <n v="6.63"/>
    <n v="69.81389999999999"/>
  </r>
  <r>
    <x v="23"/>
    <s v="E1-06"/>
    <s v="E1-06-01"/>
    <x v="1"/>
    <x v="1"/>
    <s v="Released"/>
    <x v="0"/>
    <n v="10.53"/>
    <n v="6.63"/>
    <n v="69.81389999999999"/>
  </r>
  <r>
    <x v="23"/>
    <s v="E1-07"/>
    <s v="E1-07-01"/>
    <x v="1"/>
    <x v="1"/>
    <s v="Released"/>
    <x v="0"/>
    <n v="10.53"/>
    <n v="6.63"/>
    <n v="69.81389999999999"/>
  </r>
  <r>
    <x v="23"/>
    <s v="E1-08"/>
    <s v="E1-08-01"/>
    <x v="1"/>
    <x v="1"/>
    <s v="Released"/>
    <x v="0"/>
    <n v="10.53"/>
    <n v="6.63"/>
    <n v="69.81389999999999"/>
  </r>
  <r>
    <x v="24"/>
    <s v="F-01"/>
    <s v="F-01-01"/>
    <x v="1"/>
    <x v="1"/>
    <s v="Released"/>
    <x v="0"/>
    <n v="10.58"/>
    <n v="6.13"/>
    <n v="64.855400000000003"/>
  </r>
  <r>
    <x v="24"/>
    <s v="F-02"/>
    <s v="F-02-01"/>
    <x v="1"/>
    <x v="1"/>
    <s v="Released"/>
    <x v="0"/>
    <n v="10.58"/>
    <n v="6.13"/>
    <n v="64.855400000000003"/>
  </r>
  <r>
    <x v="24"/>
    <s v="F-03"/>
    <s v="F-03-01"/>
    <x v="1"/>
    <x v="1"/>
    <s v="Released"/>
    <x v="0"/>
    <n v="10.58"/>
    <n v="6.13"/>
    <n v="64.855400000000003"/>
  </r>
  <r>
    <x v="24"/>
    <s v="F-04"/>
    <s v="F-04-01"/>
    <x v="1"/>
    <x v="1"/>
    <s v="Released"/>
    <x v="0"/>
    <n v="10.58"/>
    <n v="6.13"/>
    <n v="64.855400000000003"/>
  </r>
  <r>
    <x v="24"/>
    <s v="F-05"/>
    <s v="F-05-01"/>
    <x v="1"/>
    <x v="1"/>
    <s v="Released"/>
    <x v="0"/>
    <n v="10.58"/>
    <n v="6.13"/>
    <n v="64.855400000000003"/>
  </r>
  <r>
    <x v="24"/>
    <s v="F-06"/>
    <s v="F-06-01"/>
    <x v="1"/>
    <x v="1"/>
    <s v="Released"/>
    <x v="0"/>
    <n v="10.58"/>
    <n v="6.13"/>
    <n v="64.855400000000003"/>
  </r>
  <r>
    <x v="24"/>
    <s v="F-07"/>
    <s v="F-07-01"/>
    <x v="1"/>
    <x v="1"/>
    <s v="Released"/>
    <x v="0"/>
    <n v="10.58"/>
    <n v="6.13"/>
    <n v="64.855400000000003"/>
  </r>
  <r>
    <x v="24"/>
    <s v="F-08"/>
    <s v="F-08-01"/>
    <x v="1"/>
    <x v="1"/>
    <s v="Released"/>
    <x v="0"/>
    <n v="10.58"/>
    <n v="6.13"/>
    <n v="64.855400000000003"/>
  </r>
  <r>
    <x v="24"/>
    <s v="F-09"/>
    <s v="F-09-01"/>
    <x v="1"/>
    <x v="1"/>
    <s v="Released"/>
    <x v="0"/>
    <n v="10.58"/>
    <n v="6.13"/>
    <n v="64.855400000000003"/>
  </r>
  <r>
    <x v="24"/>
    <s v="F-10"/>
    <s v="F-10-01"/>
    <x v="1"/>
    <x v="1"/>
    <s v="Released"/>
    <x v="0"/>
    <n v="10.58"/>
    <n v="6.13"/>
    <n v="64.855400000000003"/>
  </r>
  <r>
    <x v="24"/>
    <s v="F-11"/>
    <s v="F-11-01"/>
    <x v="1"/>
    <x v="1"/>
    <s v="Released"/>
    <x v="0"/>
    <n v="10.58"/>
    <n v="6.13"/>
    <n v="64.855400000000003"/>
  </r>
  <r>
    <x v="24"/>
    <s v="F-12"/>
    <s v="F-12-01"/>
    <x v="1"/>
    <x v="1"/>
    <s v="Released"/>
    <x v="0"/>
    <n v="10.58"/>
    <n v="6.13"/>
    <n v="64.855400000000003"/>
  </r>
  <r>
    <x v="24"/>
    <s v="F-13"/>
    <s v="F-13-01"/>
    <x v="1"/>
    <x v="1"/>
    <s v="Released"/>
    <x v="0"/>
    <n v="10.58"/>
    <n v="6.13"/>
    <n v="64.855400000000003"/>
  </r>
  <r>
    <x v="24"/>
    <s v="F-14"/>
    <s v="F-14-01"/>
    <x v="1"/>
    <x v="1"/>
    <s v="Released"/>
    <x v="0"/>
    <n v="10.58"/>
    <n v="6.13"/>
    <n v="64.855400000000003"/>
  </r>
  <r>
    <x v="24"/>
    <s v="F-15"/>
    <s v="F-15-01"/>
    <x v="1"/>
    <x v="1"/>
    <s v="Released"/>
    <x v="0"/>
    <n v="10.58"/>
    <n v="6.13"/>
    <n v="64.855400000000003"/>
  </r>
  <r>
    <x v="24"/>
    <s v="F-16"/>
    <s v="F-16-01"/>
    <x v="1"/>
    <x v="1"/>
    <s v="Released"/>
    <x v="0"/>
    <n v="10.58"/>
    <n v="6.13"/>
    <n v="64.855400000000003"/>
  </r>
  <r>
    <x v="9"/>
    <s v="G-1"/>
    <s v="G-1-01"/>
    <x v="1"/>
    <x v="1"/>
    <s v="Frozen"/>
    <x v="1"/>
    <n v="16.760000000000002"/>
    <n v="8.5"/>
    <n v="142.46"/>
  </r>
  <r>
    <x v="9"/>
    <s v="G-2"/>
    <s v="G-2-01"/>
    <x v="1"/>
    <x v="1"/>
    <s v="Frozen"/>
    <x v="1"/>
    <n v="16.760000000000002"/>
    <n v="8.5"/>
    <n v="142.46"/>
  </r>
  <r>
    <x v="25"/>
    <s v="H-01"/>
    <s v="H-01-01"/>
    <x v="1"/>
    <x v="1"/>
    <s v="Released"/>
    <x v="0"/>
    <n v="11.75"/>
    <n v="6.38"/>
    <n v="74.965000000000003"/>
  </r>
  <r>
    <x v="25"/>
    <s v="H-02"/>
    <s v="H-02-01"/>
    <x v="1"/>
    <x v="1"/>
    <s v="Released"/>
    <x v="0"/>
    <n v="11.75"/>
    <n v="6.38"/>
    <n v="74.965000000000003"/>
  </r>
  <r>
    <x v="25"/>
    <s v="H-03"/>
    <s v="H-03-01"/>
    <x v="1"/>
    <x v="1"/>
    <s v="Released"/>
    <x v="0"/>
    <n v="11.75"/>
    <n v="6.38"/>
    <n v="74.965000000000003"/>
  </r>
  <r>
    <x v="25"/>
    <s v="H-04"/>
    <s v="H-04-01"/>
    <x v="1"/>
    <x v="1"/>
    <s v="Released"/>
    <x v="0"/>
    <n v="11.75"/>
    <n v="6.38"/>
    <n v="74.965000000000003"/>
  </r>
  <r>
    <x v="25"/>
    <s v="H-05"/>
    <s v="H-05-01"/>
    <x v="1"/>
    <x v="1"/>
    <s v="Released"/>
    <x v="0"/>
    <n v="11.75"/>
    <n v="6.38"/>
    <n v="74.965000000000003"/>
  </r>
  <r>
    <x v="25"/>
    <s v="H-06"/>
    <s v="H-06-01"/>
    <x v="1"/>
    <x v="1"/>
    <s v="Released"/>
    <x v="0"/>
    <n v="11.75"/>
    <n v="6.38"/>
    <n v="74.965000000000003"/>
  </r>
  <r>
    <x v="25"/>
    <s v="H-07"/>
    <s v="H-07-01"/>
    <x v="1"/>
    <x v="1"/>
    <s v="Released"/>
    <x v="0"/>
    <n v="11.75"/>
    <n v="6.38"/>
    <n v="74.965000000000003"/>
  </r>
  <r>
    <x v="25"/>
    <s v="H-08"/>
    <s v="H-08-01"/>
    <x v="1"/>
    <x v="1"/>
    <s v="Released"/>
    <x v="0"/>
    <n v="11.75"/>
    <n v="6.38"/>
    <n v="74.965000000000003"/>
  </r>
  <r>
    <x v="25"/>
    <s v="H-09"/>
    <s v="H-09-01"/>
    <x v="1"/>
    <x v="1"/>
    <s v="Released"/>
    <x v="0"/>
    <n v="11.75"/>
    <n v="6.38"/>
    <n v="74.965000000000003"/>
  </r>
  <r>
    <x v="25"/>
    <s v="H-10"/>
    <s v="H-10-01"/>
    <x v="1"/>
    <x v="1"/>
    <s v="Released"/>
    <x v="0"/>
    <n v="11.75"/>
    <n v="6.38"/>
    <n v="74.965000000000003"/>
  </r>
  <r>
    <x v="26"/>
    <s v="P2"/>
    <s v="P2-01"/>
    <x v="1"/>
    <x v="1"/>
    <s v="Released"/>
    <x v="0"/>
    <m/>
    <m/>
    <n v="149.31800000000001"/>
  </r>
  <r>
    <x v="27"/>
    <s v="P3-01"/>
    <s v="P3-01-1"/>
    <x v="1"/>
    <x v="1"/>
    <s v="Released"/>
    <x v="0"/>
    <n v="15.3"/>
    <n v="6.54"/>
    <n v="100.06200000000001"/>
  </r>
  <r>
    <x v="27"/>
    <s v="P3-02"/>
    <s v="P3-02-1"/>
    <x v="1"/>
    <x v="1"/>
    <s v="Released"/>
    <x v="0"/>
    <n v="15.3"/>
    <n v="6.54"/>
    <n v="100.06200000000001"/>
  </r>
  <r>
    <x v="28"/>
    <s v="P5-1"/>
    <s v="P5-01-01"/>
    <x v="1"/>
    <x v="1"/>
    <s v="Released"/>
    <x v="0"/>
    <n v="15.3"/>
    <n v="7.65"/>
    <n v="117.04500000000002"/>
  </r>
  <r>
    <x v="28"/>
    <s v="P5-2"/>
    <s v="P5-02-01"/>
    <x v="1"/>
    <x v="1"/>
    <s v="Released"/>
    <x v="0"/>
    <n v="15.3"/>
    <n v="7.65"/>
    <n v="117.04500000000002"/>
  </r>
  <r>
    <x v="29"/>
    <s v="P8"/>
    <s v="P8-01"/>
    <x v="1"/>
    <x v="1"/>
    <s v="Released"/>
    <x v="0"/>
    <n v="14"/>
    <n v="6.67"/>
    <n v="93.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n v="1"/>
    <x v="0"/>
    <s v="A-1-01"/>
    <s v="S-110/1"/>
    <n v="780.15319199999988"/>
    <x v="0"/>
    <n v="9534100"/>
    <n v="9889850"/>
  </r>
  <r>
    <n v="2"/>
    <x v="0"/>
    <s v="A-1-02"/>
    <s v="S-110/2"/>
    <n v="780.15319199999988"/>
    <x v="0"/>
    <n v="9534100"/>
    <n v="9889850"/>
  </r>
  <r>
    <n v="3"/>
    <x v="0"/>
    <s v="A-1-03"/>
    <s v="S-110/3"/>
    <n v="780.15319199999988"/>
    <x v="0"/>
    <n v="9534100"/>
    <n v="9889850"/>
  </r>
  <r>
    <n v="4"/>
    <x v="0"/>
    <s v="A-1-04"/>
    <s v="S-110/4"/>
    <n v="780.15319199999988"/>
    <x v="0"/>
    <n v="9534100"/>
    <n v="9889850"/>
  </r>
  <r>
    <n v="5"/>
    <x v="1"/>
    <s v="A-2-01"/>
    <s v="S-109/1"/>
    <n v="782.76884399999994"/>
    <x v="0"/>
    <n v="9534100"/>
    <n v="9889850"/>
  </r>
  <r>
    <n v="6"/>
    <x v="1"/>
    <s v="A-2-02"/>
    <s v="S-109/2"/>
    <n v="782.76884399999994"/>
    <x v="0"/>
    <n v="9534100"/>
    <n v="9889850"/>
  </r>
  <r>
    <n v="7"/>
    <x v="1"/>
    <s v="A-2-03"/>
    <s v="S-109/3"/>
    <n v="782.76884399999994"/>
    <x v="0"/>
    <n v="9534100"/>
    <n v="9889850"/>
  </r>
  <r>
    <n v="8"/>
    <x v="1"/>
    <s v="A-2-04"/>
    <s v="S-109/4"/>
    <n v="782.76884399999994"/>
    <x v="0"/>
    <n v="9534100"/>
    <n v="9889850"/>
  </r>
  <r>
    <n v="9"/>
    <x v="2"/>
    <s v="A-3-01"/>
    <s v="S-108/1"/>
    <n v="782.76884399999994"/>
    <x v="0"/>
    <n v="9534100"/>
    <n v="9889850"/>
  </r>
  <r>
    <n v="10"/>
    <x v="2"/>
    <s v="A-3-02"/>
    <s v="S-108/2"/>
    <n v="782.76884399999994"/>
    <x v="0"/>
    <n v="9534100"/>
    <n v="9889850"/>
  </r>
  <r>
    <n v="11"/>
    <x v="2"/>
    <s v="A-3-03"/>
    <s v="S-108/3"/>
    <n v="782.76884399999994"/>
    <x v="0"/>
    <n v="9534100"/>
    <n v="9889850"/>
  </r>
  <r>
    <n v="12"/>
    <x v="2"/>
    <s v="A-3-04"/>
    <s v="S-108/4"/>
    <n v="782.76884399999994"/>
    <x v="0"/>
    <n v="9534100"/>
    <n v="9889850"/>
  </r>
  <r>
    <n v="13"/>
    <x v="3"/>
    <s v="A-4-01"/>
    <s v="S-107/1"/>
    <n v="782.76884399999994"/>
    <x v="0"/>
    <n v="9534100"/>
    <n v="9889850"/>
  </r>
  <r>
    <n v="14"/>
    <x v="3"/>
    <s v="A-4-02"/>
    <s v="S-107/2"/>
    <n v="782.76884399999994"/>
    <x v="0"/>
    <n v="9534100"/>
    <n v="9889850"/>
  </r>
  <r>
    <n v="15"/>
    <x v="3"/>
    <s v="A-4-03"/>
    <s v="S-107/3"/>
    <n v="782.76884399999994"/>
    <x v="0"/>
    <n v="9534100"/>
    <n v="9889850"/>
  </r>
  <r>
    <n v="16"/>
    <x v="3"/>
    <s v="A-4-04"/>
    <s v="S-107/4"/>
    <n v="782.76884399999994"/>
    <x v="0"/>
    <n v="9534100"/>
    <n v="9889850"/>
  </r>
  <r>
    <n v="17"/>
    <x v="4"/>
    <s v="A-5-01"/>
    <s v="S-106/1"/>
    <n v="782.76884399999994"/>
    <x v="0"/>
    <n v="9534100"/>
    <n v="9889850"/>
  </r>
  <r>
    <n v="18"/>
    <x v="4"/>
    <s v="A-5-02"/>
    <s v="S-106/2"/>
    <n v="782.76884399999994"/>
    <x v="0"/>
    <n v="9534100"/>
    <n v="9889850"/>
  </r>
  <r>
    <n v="19"/>
    <x v="4"/>
    <s v="A-5-03"/>
    <s v="S-106/3"/>
    <n v="782.76884399999994"/>
    <x v="0"/>
    <n v="9534100"/>
    <n v="9889850"/>
  </r>
  <r>
    <n v="20"/>
    <x v="4"/>
    <s v="A-5-04"/>
    <s v="S-106/4"/>
    <n v="782.76884399999994"/>
    <x v="0"/>
    <n v="9534100"/>
    <n v="9889850"/>
  </r>
  <r>
    <n v="21"/>
    <x v="5"/>
    <s v="A-6-01"/>
    <s v="S-105/1"/>
    <n v="780.15319199999988"/>
    <x v="0"/>
    <n v="9534100"/>
    <n v="9889850"/>
  </r>
  <r>
    <n v="22"/>
    <x v="5"/>
    <s v="A-6-02"/>
    <s v="S-105/2"/>
    <n v="780.15319199999988"/>
    <x v="0"/>
    <n v="9534100"/>
    <n v="9889850"/>
  </r>
  <r>
    <n v="23"/>
    <x v="5"/>
    <s v="A-6-03"/>
    <s v="S-105/3"/>
    <n v="780.15319199999988"/>
    <x v="0"/>
    <n v="9534100"/>
    <n v="9889850"/>
  </r>
  <r>
    <n v="24"/>
    <x v="5"/>
    <s v="A-6-04"/>
    <s v="S-105/4"/>
    <n v="780.15319199999988"/>
    <x v="0"/>
    <n v="9534100"/>
    <n v="9889850"/>
  </r>
  <r>
    <n v="25"/>
    <x v="6"/>
    <s v="A-7-01"/>
    <s v="M-17/1"/>
    <n v="780.15319199999988"/>
    <x v="0"/>
    <n v="9534100"/>
    <n v="9889850"/>
  </r>
  <r>
    <n v="26"/>
    <x v="6"/>
    <s v="A-7-02"/>
    <s v="M-17/2"/>
    <n v="780.15319199999988"/>
    <x v="0"/>
    <n v="9534100"/>
    <n v="9889850"/>
  </r>
  <r>
    <n v="27"/>
    <x v="6"/>
    <s v="A-7-03"/>
    <s v="M-17/3"/>
    <n v="780.15319199999988"/>
    <x v="0"/>
    <n v="9534100"/>
    <n v="9889850"/>
  </r>
  <r>
    <n v="28"/>
    <x v="6"/>
    <s v="A-7-04"/>
    <s v="M-17/4"/>
    <n v="780.15319199999988"/>
    <x v="0"/>
    <n v="9534100"/>
    <n v="9889850"/>
  </r>
  <r>
    <n v="29"/>
    <x v="7"/>
    <s v="A-8-01"/>
    <s v="M-18/1"/>
    <n v="782.76884399999994"/>
    <x v="0"/>
    <n v="9534100"/>
    <n v="9889850"/>
  </r>
  <r>
    <n v="30"/>
    <x v="7"/>
    <s v="A-8-02"/>
    <s v="M-18/2"/>
    <n v="782.76884399999994"/>
    <x v="0"/>
    <n v="9534100"/>
    <n v="9889850"/>
  </r>
  <r>
    <n v="31"/>
    <x v="7"/>
    <s v="A-8-03"/>
    <s v="M-18/3"/>
    <n v="782.76884399999994"/>
    <x v="0"/>
    <n v="9534100"/>
    <n v="9889850"/>
  </r>
  <r>
    <n v="32"/>
    <x v="7"/>
    <s v="A-8-04"/>
    <s v="M-18/4"/>
    <n v="782.76884399999994"/>
    <x v="0"/>
    <n v="9534100"/>
    <n v="9889850"/>
  </r>
  <r>
    <n v="33"/>
    <x v="8"/>
    <s v="A-9-01"/>
    <s v="M-19/1"/>
    <n v="782.76884399999994"/>
    <x v="0"/>
    <n v="9534100"/>
    <n v="9889850"/>
  </r>
  <r>
    <n v="34"/>
    <x v="8"/>
    <s v="A-9-02"/>
    <s v="M-19/2"/>
    <n v="782.76884399999994"/>
    <x v="0"/>
    <n v="9534100"/>
    <n v="9889850"/>
  </r>
  <r>
    <n v="35"/>
    <x v="8"/>
    <s v="A-9-03"/>
    <s v="M-19/3"/>
    <n v="782.76884399999994"/>
    <x v="0"/>
    <n v="9534100"/>
    <n v="9889850"/>
  </r>
  <r>
    <n v="36"/>
    <x v="8"/>
    <s v="A-9-04"/>
    <s v="M-19/4"/>
    <n v="782.76884399999994"/>
    <x v="0"/>
    <n v="9534100"/>
    <n v="9889850"/>
  </r>
  <r>
    <n v="37"/>
    <x v="9"/>
    <s v="A-10-01"/>
    <s v="M-20/1"/>
    <n v="782.76884399999994"/>
    <x v="0"/>
    <n v="9534100"/>
    <n v="9889850"/>
  </r>
  <r>
    <n v="38"/>
    <x v="9"/>
    <s v="A-10-02"/>
    <s v="M-20/2"/>
    <n v="782.76884399999994"/>
    <x v="0"/>
    <n v="9534100"/>
    <n v="9889850"/>
  </r>
  <r>
    <n v="39"/>
    <x v="9"/>
    <s v="A-10-03"/>
    <s v="M-20/3"/>
    <n v="782.76884399999994"/>
    <x v="0"/>
    <n v="9534100"/>
    <n v="9889850"/>
  </r>
  <r>
    <n v="40"/>
    <x v="9"/>
    <s v="A-10-04"/>
    <s v="M-20/4"/>
    <n v="782.76884399999994"/>
    <x v="0"/>
    <n v="9534100"/>
    <n v="9889850"/>
  </r>
  <r>
    <n v="41"/>
    <x v="10"/>
    <s v="A-11-01"/>
    <s v="M-21/1"/>
    <n v="782.76884399999994"/>
    <x v="0"/>
    <n v="9534100"/>
    <n v="9889850"/>
  </r>
  <r>
    <n v="42"/>
    <x v="10"/>
    <s v="A-11-02"/>
    <s v="M-21/2"/>
    <n v="782.76884399999994"/>
    <x v="0"/>
    <n v="9534100"/>
    <n v="9889850"/>
  </r>
  <r>
    <n v="43"/>
    <x v="10"/>
    <s v="A-11-03"/>
    <s v="M-21/3"/>
    <n v="782.76884399999994"/>
    <x v="0"/>
    <n v="9534100"/>
    <n v="9889850"/>
  </r>
  <r>
    <n v="44"/>
    <x v="10"/>
    <s v="A-11-04"/>
    <s v="M-21/4"/>
    <n v="782.76884399999994"/>
    <x v="0"/>
    <n v="9534100"/>
    <n v="9889850"/>
  </r>
  <r>
    <n v="45"/>
    <x v="11"/>
    <s v="A-12-01"/>
    <s v="M-22/1"/>
    <n v="782.76884399999994"/>
    <x v="0"/>
    <n v="9534100"/>
    <n v="9889850"/>
  </r>
  <r>
    <n v="46"/>
    <x v="11"/>
    <s v="A-12-02"/>
    <s v="M-22/2"/>
    <n v="782.76884399999994"/>
    <x v="0"/>
    <n v="9534100"/>
    <n v="9889850"/>
  </r>
  <r>
    <n v="47"/>
    <x v="11"/>
    <s v="A-12-03"/>
    <s v="M-22/3"/>
    <n v="782.76884399999994"/>
    <x v="0"/>
    <n v="9534100"/>
    <n v="9889850"/>
  </r>
  <r>
    <n v="48"/>
    <x v="11"/>
    <s v="A-12-04"/>
    <s v="M-22/4"/>
    <n v="782.76884399999994"/>
    <x v="0"/>
    <n v="9534100"/>
    <n v="9889850"/>
  </r>
  <r>
    <n v="49"/>
    <x v="12"/>
    <s v="A-13-01"/>
    <s v="M-23/1"/>
    <n v="782.76884399999994"/>
    <x v="0"/>
    <n v="9534100"/>
    <n v="9889850"/>
  </r>
  <r>
    <n v="50"/>
    <x v="12"/>
    <s v="A-13-02"/>
    <s v="M-23/2"/>
    <n v="782.76884399999994"/>
    <x v="0"/>
    <n v="9534100"/>
    <n v="9889850"/>
  </r>
  <r>
    <n v="51"/>
    <x v="12"/>
    <s v="A-13-03"/>
    <s v="M-23/3"/>
    <n v="782.76884399999994"/>
    <x v="0"/>
    <n v="9534100"/>
    <n v="9889850"/>
  </r>
  <r>
    <n v="52"/>
    <x v="12"/>
    <s v="A-13-04"/>
    <s v="M-23/4"/>
    <n v="782.76884399999994"/>
    <x v="0"/>
    <n v="9534100"/>
    <n v="9889850"/>
  </r>
  <r>
    <n v="53"/>
    <x v="13"/>
    <s v="A-14-01"/>
    <s v="M-24/1"/>
    <n v="780.15319199999988"/>
    <x v="0"/>
    <n v="9534100"/>
    <n v="9889850"/>
  </r>
  <r>
    <n v="54"/>
    <x v="13"/>
    <s v="A-14-02"/>
    <s v="M-24/2"/>
    <n v="780.15319199999988"/>
    <x v="0"/>
    <n v="9534100"/>
    <n v="9889850"/>
  </r>
  <r>
    <n v="55"/>
    <x v="13"/>
    <s v="A-14-03"/>
    <s v="M-24/3"/>
    <n v="780.15319199999988"/>
    <x v="0"/>
    <n v="9534100"/>
    <n v="9889850"/>
  </r>
  <r>
    <n v="56"/>
    <x v="13"/>
    <s v="A-14-04"/>
    <s v="M-24/4"/>
    <n v="780.15319199999988"/>
    <x v="0"/>
    <n v="9534100"/>
    <n v="9889850"/>
  </r>
  <r>
    <n v="57"/>
    <x v="14"/>
    <s v="A-15-01"/>
    <s v="M-09/1"/>
    <n v="780.15319199999988"/>
    <x v="0"/>
    <n v="9534100"/>
    <n v="9889850"/>
  </r>
  <r>
    <n v="58"/>
    <x v="14"/>
    <s v="A-15-02"/>
    <s v="M-09/2"/>
    <n v="780.15319199999988"/>
    <x v="0"/>
    <n v="9534100"/>
    <n v="9889850"/>
  </r>
  <r>
    <n v="59"/>
    <x v="14"/>
    <s v="A-15-03"/>
    <s v="M-09/3"/>
    <n v="780.15319199999988"/>
    <x v="0"/>
    <n v="9534100"/>
    <n v="9889850"/>
  </r>
  <r>
    <n v="60"/>
    <x v="14"/>
    <s v="A-15-04"/>
    <s v="M-09/4"/>
    <n v="780.15319199999988"/>
    <x v="0"/>
    <n v="9534100"/>
    <n v="9889850"/>
  </r>
  <r>
    <n v="61"/>
    <x v="15"/>
    <s v="A-16-01"/>
    <s v="M-10/1"/>
    <n v="782.76884399999994"/>
    <x v="0"/>
    <n v="9534100"/>
    <n v="9889850"/>
  </r>
  <r>
    <n v="62"/>
    <x v="15"/>
    <s v="A-16-02"/>
    <s v="M-10/2"/>
    <n v="782.76884399999994"/>
    <x v="0"/>
    <n v="9534100"/>
    <n v="9889850"/>
  </r>
  <r>
    <n v="63"/>
    <x v="15"/>
    <s v="A-16-03"/>
    <s v="M-10/3"/>
    <n v="782.76884399999994"/>
    <x v="0"/>
    <n v="9534100"/>
    <n v="9889850"/>
  </r>
  <r>
    <n v="64"/>
    <x v="15"/>
    <s v="A-16-04"/>
    <s v="M-10/4"/>
    <n v="782.76884399999994"/>
    <x v="0"/>
    <n v="9534100"/>
    <n v="9889850"/>
  </r>
  <r>
    <n v="65"/>
    <x v="16"/>
    <s v="A-17-01"/>
    <s v="M-11/1"/>
    <n v="782.76884399999994"/>
    <x v="0"/>
    <n v="9534100"/>
    <n v="9889850"/>
  </r>
  <r>
    <n v="66"/>
    <x v="16"/>
    <s v="A-17-02"/>
    <s v="M-11/2"/>
    <n v="782.76884399999994"/>
    <x v="0"/>
    <n v="9534100"/>
    <n v="9889850"/>
  </r>
  <r>
    <n v="67"/>
    <x v="16"/>
    <s v="A-17-03"/>
    <s v="M-11/3"/>
    <n v="782.76884399999994"/>
    <x v="0"/>
    <n v="9534100"/>
    <n v="9889850"/>
  </r>
  <r>
    <n v="68"/>
    <x v="16"/>
    <s v="A-17-04"/>
    <s v="M-11/4"/>
    <n v="782.76884399999994"/>
    <x v="0"/>
    <n v="9534100"/>
    <n v="9889850"/>
  </r>
  <r>
    <n v="69"/>
    <x v="17"/>
    <s v="A-18-01"/>
    <s v="M-12/1"/>
    <n v="782.76884399999994"/>
    <x v="0"/>
    <n v="9534100"/>
    <n v="9889850"/>
  </r>
  <r>
    <n v="70"/>
    <x v="17"/>
    <s v="A-18-02"/>
    <s v="M-12/2"/>
    <n v="782.76884399999994"/>
    <x v="0"/>
    <n v="9534100"/>
    <n v="9889850"/>
  </r>
  <r>
    <n v="71"/>
    <x v="17"/>
    <s v="A-18-03"/>
    <s v="M-12/3"/>
    <n v="782.76884399999994"/>
    <x v="0"/>
    <n v="9534100"/>
    <n v="9889850"/>
  </r>
  <r>
    <n v="72"/>
    <x v="17"/>
    <s v="A-18-04"/>
    <s v="M-12/4"/>
    <n v="782.76884399999994"/>
    <x v="0"/>
    <n v="9534100"/>
    <n v="9889850"/>
  </r>
  <r>
    <n v="73"/>
    <x v="18"/>
    <s v="A-19-01"/>
    <s v="M-13/1"/>
    <n v="782.76884399999994"/>
    <x v="0"/>
    <n v="9534100"/>
    <n v="9889850"/>
  </r>
  <r>
    <n v="74"/>
    <x v="18"/>
    <s v="A-19-02"/>
    <s v="M-13/2"/>
    <n v="782.76884399999994"/>
    <x v="0"/>
    <n v="9534100"/>
    <n v="9889850"/>
  </r>
  <r>
    <n v="75"/>
    <x v="18"/>
    <s v="A-19-03"/>
    <s v="M-13/3"/>
    <n v="782.76884399999994"/>
    <x v="0"/>
    <n v="9534100"/>
    <n v="9889850"/>
  </r>
  <r>
    <n v="76"/>
    <x v="18"/>
    <s v="A-19-04"/>
    <s v="M-13/4"/>
    <n v="782.76884399999994"/>
    <x v="0"/>
    <n v="9534100"/>
    <n v="9889850"/>
  </r>
  <r>
    <n v="77"/>
    <x v="19"/>
    <s v="A-20-01"/>
    <s v="M-14/1"/>
    <n v="782.76884399999994"/>
    <x v="0"/>
    <n v="9534100"/>
    <n v="9889850"/>
  </r>
  <r>
    <n v="78"/>
    <x v="19"/>
    <s v="A-20-02"/>
    <s v="M-14/2"/>
    <n v="782.76884399999994"/>
    <x v="0"/>
    <n v="9534100"/>
    <n v="9889850"/>
  </r>
  <r>
    <n v="79"/>
    <x v="19"/>
    <s v="A-20-03"/>
    <s v="M-14/3"/>
    <n v="782.76884399999994"/>
    <x v="0"/>
    <n v="9534100"/>
    <n v="9889850"/>
  </r>
  <r>
    <n v="80"/>
    <x v="19"/>
    <s v="A-20-04"/>
    <s v="M-14/4"/>
    <n v="782.76884399999994"/>
    <x v="0"/>
    <n v="9534100"/>
    <n v="9889850"/>
  </r>
  <r>
    <n v="81"/>
    <x v="20"/>
    <s v="A-21-01"/>
    <s v="M-15/1"/>
    <n v="782.76884399999994"/>
    <x v="0"/>
    <n v="9534100"/>
    <n v="9889850"/>
  </r>
  <r>
    <n v="82"/>
    <x v="20"/>
    <s v="A-21-02"/>
    <s v="M-15/2"/>
    <n v="782.76884399999994"/>
    <x v="0"/>
    <n v="9534100"/>
    <n v="9889850"/>
  </r>
  <r>
    <n v="83"/>
    <x v="20"/>
    <s v="A-21-03"/>
    <s v="M-15/3"/>
    <n v="782.76884399999994"/>
    <x v="0"/>
    <n v="9534100"/>
    <n v="9889850"/>
  </r>
  <r>
    <n v="84"/>
    <x v="20"/>
    <s v="A-21-04"/>
    <s v="M-15/4"/>
    <n v="782.76884399999994"/>
    <x v="0"/>
    <n v="9534100"/>
    <n v="9889850"/>
  </r>
  <r>
    <n v="85"/>
    <x v="21"/>
    <s v="A-22-01"/>
    <s v="M-16/1"/>
    <n v="780.15319199999988"/>
    <x v="0"/>
    <n v="9534100"/>
    <n v="9889850"/>
  </r>
  <r>
    <n v="86"/>
    <x v="21"/>
    <s v="A-22-02"/>
    <s v="M-16/2"/>
    <n v="780.15319199999988"/>
    <x v="0"/>
    <n v="9534100"/>
    <n v="9889850"/>
  </r>
  <r>
    <n v="87"/>
    <x v="21"/>
    <s v="A-22-03"/>
    <s v="M-16/3"/>
    <n v="780.15319199999988"/>
    <x v="0"/>
    <n v="9534100"/>
    <n v="9889850"/>
  </r>
  <r>
    <n v="88"/>
    <x v="21"/>
    <s v="A-22-04"/>
    <s v="M-16/4"/>
    <n v="780.15319199999988"/>
    <x v="0"/>
    <n v="9534100"/>
    <n v="9889850"/>
  </r>
  <r>
    <n v="89"/>
    <x v="22"/>
    <s v="A-23-01"/>
    <s v="S-104/1"/>
    <n v="780.15319199999988"/>
    <x v="0"/>
    <n v="9534100"/>
    <n v="9889850"/>
  </r>
  <r>
    <n v="90"/>
    <x v="22"/>
    <s v="A-23-02"/>
    <s v="S-104/2"/>
    <n v="780.15319199999988"/>
    <x v="0"/>
    <n v="9534100"/>
    <n v="9889850"/>
  </r>
  <r>
    <n v="91"/>
    <x v="22"/>
    <s v="A-23-03"/>
    <s v="S-104/3"/>
    <n v="780.15319199999988"/>
    <x v="0"/>
    <n v="9534100"/>
    <n v="9889850"/>
  </r>
  <r>
    <n v="92"/>
    <x v="22"/>
    <s v="A-23-04"/>
    <s v="S-104/4"/>
    <n v="780.15319199999988"/>
    <x v="0"/>
    <n v="9534100"/>
    <n v="9889850"/>
  </r>
  <r>
    <n v="93"/>
    <x v="23"/>
    <s v="A-24-01"/>
    <s v="S-103/1"/>
    <n v="782.76884399999994"/>
    <x v="0"/>
    <n v="9534100"/>
    <n v="9889850"/>
  </r>
  <r>
    <n v="94"/>
    <x v="23"/>
    <s v="A-24-02"/>
    <s v="S-103/2"/>
    <n v="782.76884399999994"/>
    <x v="0"/>
    <n v="9534100"/>
    <n v="9889850"/>
  </r>
  <r>
    <n v="95"/>
    <x v="23"/>
    <s v="A-24-03"/>
    <s v="S-103/3"/>
    <n v="782.76884399999994"/>
    <x v="0"/>
    <n v="9534100"/>
    <n v="9889850"/>
  </r>
  <r>
    <n v="96"/>
    <x v="23"/>
    <s v="A-24-04"/>
    <s v="S-103/4"/>
    <n v="782.76884399999994"/>
    <x v="0"/>
    <n v="9534100"/>
    <n v="9889850"/>
  </r>
  <r>
    <n v="97"/>
    <x v="24"/>
    <s v="A-25-01"/>
    <s v="S-102/1"/>
    <n v="782.76884399999994"/>
    <x v="0"/>
    <n v="9534100"/>
    <n v="9889850"/>
  </r>
  <r>
    <n v="98"/>
    <x v="24"/>
    <s v="A-25-02"/>
    <s v="S-102/2"/>
    <n v="782.76884399999994"/>
    <x v="0"/>
    <n v="9534100"/>
    <n v="9889850"/>
  </r>
  <r>
    <n v="99"/>
    <x v="24"/>
    <s v="A-25-03"/>
    <s v="S-102/3"/>
    <n v="782.76884399999994"/>
    <x v="0"/>
    <n v="9534100"/>
    <n v="9889850"/>
  </r>
  <r>
    <n v="100"/>
    <x v="24"/>
    <s v="A-25-04"/>
    <s v="S-102/4"/>
    <n v="782.76884399999994"/>
    <x v="0"/>
    <n v="9534100"/>
    <n v="9889850"/>
  </r>
  <r>
    <n v="101"/>
    <x v="25"/>
    <s v="A-26-01"/>
    <s v="S-101/1"/>
    <n v="782.76884399999994"/>
    <x v="0"/>
    <n v="9534100"/>
    <n v="9889850"/>
  </r>
  <r>
    <n v="102"/>
    <x v="25"/>
    <s v="A-26-02"/>
    <s v="S-101/2"/>
    <n v="782.76884399999994"/>
    <x v="0"/>
    <n v="9534100"/>
    <n v="9889850"/>
  </r>
  <r>
    <n v="103"/>
    <x v="25"/>
    <s v="A-26-03"/>
    <s v="S-101/3"/>
    <n v="782.76884399999994"/>
    <x v="0"/>
    <n v="9534100"/>
    <n v="9889850"/>
  </r>
  <r>
    <n v="104"/>
    <x v="25"/>
    <s v="A-26-04"/>
    <s v="S-101/4"/>
    <n v="782.76884399999994"/>
    <x v="0"/>
    <n v="9534100"/>
    <n v="9889850"/>
  </r>
  <r>
    <n v="105"/>
    <x v="26"/>
    <s v="A-27-01"/>
    <s v="S-100/1"/>
    <n v="782.76884399999994"/>
    <x v="0"/>
    <n v="9534100"/>
    <n v="9889850"/>
  </r>
  <r>
    <n v="106"/>
    <x v="26"/>
    <s v="A-27-02"/>
    <s v="S-100/2"/>
    <n v="782.76884399999994"/>
    <x v="0"/>
    <n v="9534100"/>
    <n v="9889850"/>
  </r>
  <r>
    <n v="107"/>
    <x v="26"/>
    <s v="A-27-03"/>
    <s v="S-100/3"/>
    <n v="782.76884399999994"/>
    <x v="0"/>
    <n v="9534100"/>
    <n v="9889850"/>
  </r>
  <r>
    <n v="108"/>
    <x v="26"/>
    <s v="A-27-04"/>
    <s v="S-100/4"/>
    <n v="782.76884399999994"/>
    <x v="0"/>
    <n v="9534100"/>
    <n v="9889850"/>
  </r>
  <r>
    <n v="109"/>
    <x v="27"/>
    <s v="A-28-01"/>
    <s v="S-99/1"/>
    <n v="782.76884399999994"/>
    <x v="0"/>
    <n v="9534100"/>
    <n v="9889850"/>
  </r>
  <r>
    <n v="110"/>
    <x v="27"/>
    <s v="A-28-02"/>
    <s v="S-99/2"/>
    <n v="782.76884399999994"/>
    <x v="0"/>
    <n v="9534100"/>
    <n v="9889850"/>
  </r>
  <r>
    <n v="111"/>
    <x v="27"/>
    <s v="A-28-03"/>
    <s v="S-99/3"/>
    <n v="782.76884399999994"/>
    <x v="0"/>
    <n v="9534100"/>
    <n v="9889850"/>
  </r>
  <r>
    <n v="112"/>
    <x v="27"/>
    <s v="A-28-04"/>
    <s v="S-99/4"/>
    <n v="782.76884399999994"/>
    <x v="0"/>
    <n v="9534100"/>
    <n v="9889850"/>
  </r>
  <r>
    <n v="113"/>
    <x v="28"/>
    <s v="A-29-01"/>
    <s v="S-98/1"/>
    <n v="780.15319199999988"/>
    <x v="0"/>
    <n v="9534100"/>
    <n v="9889850"/>
  </r>
  <r>
    <n v="114"/>
    <x v="28"/>
    <s v="A-29-02"/>
    <s v="S-98/2"/>
    <n v="780.15319199999988"/>
    <x v="0"/>
    <n v="9534100"/>
    <n v="9889850"/>
  </r>
  <r>
    <n v="115"/>
    <x v="28"/>
    <s v="A-29-03"/>
    <s v="S-98/3"/>
    <n v="780.15319199999988"/>
    <x v="0"/>
    <n v="9534100"/>
    <n v="9889850"/>
  </r>
  <r>
    <n v="116"/>
    <x v="28"/>
    <s v="A-29-04"/>
    <s v="S-98/4"/>
    <n v="780.15319199999988"/>
    <x v="0"/>
    <n v="9534100"/>
    <n v="9889850"/>
  </r>
  <r>
    <n v="117"/>
    <x v="29"/>
    <s v="A-30-01"/>
    <s v="S-69/1"/>
    <n v="780.15319199999988"/>
    <x v="0"/>
    <n v="9534100"/>
    <n v="9889850"/>
  </r>
  <r>
    <n v="118"/>
    <x v="29"/>
    <s v="A-30-02"/>
    <s v="S-69/2"/>
    <n v="780.15319199999988"/>
    <x v="0"/>
    <n v="9534100"/>
    <n v="9889850"/>
  </r>
  <r>
    <n v="119"/>
    <x v="29"/>
    <s v="A-30-03"/>
    <s v="S-69/3"/>
    <n v="780.15319199999988"/>
    <x v="0"/>
    <n v="9534100"/>
    <n v="9889850"/>
  </r>
  <r>
    <n v="120"/>
    <x v="29"/>
    <s v="A-30-04"/>
    <s v="S-69/4"/>
    <n v="780.15319199999988"/>
    <x v="0"/>
    <n v="9534100"/>
    <n v="9889850"/>
  </r>
  <r>
    <n v="121"/>
    <x v="30"/>
    <s v="A-31-01"/>
    <s v="S-68/1"/>
    <n v="782.76884399999994"/>
    <x v="0"/>
    <n v="9534100"/>
    <n v="9889850"/>
  </r>
  <r>
    <n v="122"/>
    <x v="30"/>
    <s v="A-31-02"/>
    <s v="S-68/2"/>
    <n v="782.76884399999994"/>
    <x v="0"/>
    <n v="9534100"/>
    <n v="9889850"/>
  </r>
  <r>
    <n v="123"/>
    <x v="30"/>
    <s v="A-31-03"/>
    <s v="S-68/3"/>
    <n v="782.76884399999994"/>
    <x v="0"/>
    <n v="9534100"/>
    <n v="9889850"/>
  </r>
  <r>
    <n v="124"/>
    <x v="30"/>
    <s v="A-31-04"/>
    <s v="S-68/4"/>
    <n v="782.76884399999994"/>
    <x v="0"/>
    <n v="9534100"/>
    <n v="9889850"/>
  </r>
  <r>
    <n v="125"/>
    <x v="31"/>
    <s v="A-32-01"/>
    <s v="S-67/1"/>
    <n v="782.76884399999994"/>
    <x v="0"/>
    <n v="9534100"/>
    <n v="9889850"/>
  </r>
  <r>
    <n v="126"/>
    <x v="31"/>
    <s v="A-32-02"/>
    <s v="S-67/2"/>
    <n v="782.76884399999994"/>
    <x v="0"/>
    <n v="9534100"/>
    <n v="9889850"/>
  </r>
  <r>
    <n v="127"/>
    <x v="31"/>
    <s v="A-32-03"/>
    <s v="S-67/3"/>
    <n v="782.76884399999994"/>
    <x v="0"/>
    <n v="9534100"/>
    <n v="9889850"/>
  </r>
  <r>
    <n v="128"/>
    <x v="31"/>
    <s v="A-32-04"/>
    <s v="S-67/4"/>
    <n v="782.76884399999994"/>
    <x v="0"/>
    <n v="9534100"/>
    <n v="9889850"/>
  </r>
  <r>
    <n v="129"/>
    <x v="32"/>
    <s v="A-33-01"/>
    <s v="S-66/1"/>
    <n v="782.76884399999994"/>
    <x v="0"/>
    <n v="9534100"/>
    <n v="9889850"/>
  </r>
  <r>
    <n v="130"/>
    <x v="32"/>
    <s v="A-33-02"/>
    <s v="S-66/2"/>
    <n v="782.76884399999994"/>
    <x v="0"/>
    <n v="9534100"/>
    <n v="9889850"/>
  </r>
  <r>
    <n v="131"/>
    <x v="32"/>
    <s v="A-33-03"/>
    <s v="S-66/3"/>
    <n v="782.76884399999994"/>
    <x v="0"/>
    <n v="9534100"/>
    <n v="9889850"/>
  </r>
  <r>
    <n v="132"/>
    <x v="32"/>
    <s v="A-33-04"/>
    <s v="S-66/4"/>
    <n v="782.76884399999994"/>
    <x v="0"/>
    <n v="9534100"/>
    <n v="9889850"/>
  </r>
  <r>
    <n v="133"/>
    <x v="33"/>
    <s v="A-34-01"/>
    <s v="S-65/1"/>
    <n v="782.76884399999994"/>
    <x v="0"/>
    <n v="9534100"/>
    <n v="9889850"/>
  </r>
  <r>
    <n v="134"/>
    <x v="33"/>
    <s v="A-34-02"/>
    <s v="S-65/2"/>
    <n v="782.76884399999994"/>
    <x v="0"/>
    <n v="9534100"/>
    <n v="9889850"/>
  </r>
  <r>
    <n v="135"/>
    <x v="33"/>
    <s v="A-34-03"/>
    <s v="S-65/3"/>
    <n v="782.76884399999994"/>
    <x v="0"/>
    <n v="9534100"/>
    <n v="9889850"/>
  </r>
  <r>
    <n v="136"/>
    <x v="33"/>
    <s v="A-34-04"/>
    <s v="S-65/4"/>
    <n v="782.76884399999994"/>
    <x v="0"/>
    <n v="9534100"/>
    <n v="9889850"/>
  </r>
  <r>
    <n v="137"/>
    <x v="34"/>
    <s v="A-35-01"/>
    <s v="S-64/1"/>
    <n v="782.76884399999994"/>
    <x v="0"/>
    <n v="9534100"/>
    <n v="9889850"/>
  </r>
  <r>
    <n v="138"/>
    <x v="34"/>
    <s v="A-35-02"/>
    <s v="S-64/2"/>
    <n v="782.76884399999994"/>
    <x v="0"/>
    <n v="9534100"/>
    <n v="9889850"/>
  </r>
  <r>
    <n v="139"/>
    <x v="34"/>
    <s v="A-35-03"/>
    <s v="S-64/3"/>
    <n v="782.76884399999994"/>
    <x v="0"/>
    <n v="9534100"/>
    <n v="9889850"/>
  </r>
  <r>
    <n v="140"/>
    <x v="34"/>
    <s v="A-35-04"/>
    <s v="S-64/4"/>
    <n v="782.76884399999994"/>
    <x v="0"/>
    <n v="9534100"/>
    <n v="9889850"/>
  </r>
  <r>
    <n v="141"/>
    <x v="35"/>
    <s v="A-36-01"/>
    <s v="S-63/1"/>
    <n v="782.76884399999994"/>
    <x v="0"/>
    <n v="9534100"/>
    <n v="9889850"/>
  </r>
  <r>
    <n v="142"/>
    <x v="35"/>
    <s v="A-36-02"/>
    <s v="S-63/2"/>
    <n v="782.76884399999994"/>
    <x v="0"/>
    <n v="9534100"/>
    <n v="9889850"/>
  </r>
  <r>
    <n v="143"/>
    <x v="35"/>
    <s v="A-36-03"/>
    <s v="S-63/3"/>
    <n v="782.76884399999994"/>
    <x v="0"/>
    <n v="9534100"/>
    <n v="9889850"/>
  </r>
  <r>
    <n v="144"/>
    <x v="35"/>
    <s v="A-36-04"/>
    <s v="S-63/4"/>
    <n v="782.76884399999994"/>
    <x v="0"/>
    <n v="9534100"/>
    <n v="9889850"/>
  </r>
  <r>
    <n v="145"/>
    <x v="36"/>
    <s v="A-37-01"/>
    <s v="S-62/1"/>
    <n v="782.76884399999994"/>
    <x v="0"/>
    <n v="9534100"/>
    <n v="9889850"/>
  </r>
  <r>
    <n v="146"/>
    <x v="36"/>
    <s v="A-37-02"/>
    <s v="S-62/2"/>
    <n v="782.76884399999994"/>
    <x v="0"/>
    <n v="9534100"/>
    <n v="9889850"/>
  </r>
  <r>
    <n v="147"/>
    <x v="36"/>
    <s v="A-37-03"/>
    <s v="S-62/3"/>
    <n v="782.76884399999994"/>
    <x v="0"/>
    <n v="9534100"/>
    <n v="9889850"/>
  </r>
  <r>
    <n v="148"/>
    <x v="36"/>
    <s v="A-37-04"/>
    <s v="S-62/4"/>
    <n v="782.76884399999994"/>
    <x v="0"/>
    <n v="9534100"/>
    <n v="9889850"/>
  </r>
  <r>
    <n v="149"/>
    <x v="37"/>
    <s v="A-38-01"/>
    <s v="S-61/1"/>
    <n v="782.76884399999994"/>
    <x v="0"/>
    <n v="9534100"/>
    <n v="9889850"/>
  </r>
  <r>
    <n v="150"/>
    <x v="37"/>
    <s v="A-38-02"/>
    <s v="S-61/2"/>
    <n v="782.76884399999994"/>
    <x v="0"/>
    <n v="9534100"/>
    <n v="9889850"/>
  </r>
  <r>
    <n v="151"/>
    <x v="37"/>
    <s v="A-38-03"/>
    <s v="S-61/3"/>
    <n v="782.76884399999994"/>
    <x v="0"/>
    <n v="9534100"/>
    <n v="9889850"/>
  </r>
  <r>
    <n v="152"/>
    <x v="37"/>
    <s v="A-38-04"/>
    <s v="S-61/4"/>
    <n v="782.76884399999994"/>
    <x v="0"/>
    <n v="9534100"/>
    <n v="9889850"/>
  </r>
  <r>
    <n v="153"/>
    <x v="38"/>
    <s v="A-39-01"/>
    <s v="S-60/1"/>
    <n v="780.15319199999988"/>
    <x v="0"/>
    <n v="9534100"/>
    <n v="9889850"/>
  </r>
  <r>
    <n v="154"/>
    <x v="38"/>
    <s v="A-39-02"/>
    <s v="S-60/2"/>
    <n v="780.15319199999988"/>
    <x v="0"/>
    <n v="9534100"/>
    <n v="9889850"/>
  </r>
  <r>
    <n v="155"/>
    <x v="38"/>
    <s v="A-39-03"/>
    <s v="S-60/3"/>
    <n v="780.15319199999988"/>
    <x v="0"/>
    <n v="9534100"/>
    <n v="9889850"/>
  </r>
  <r>
    <n v="156"/>
    <x v="38"/>
    <s v="A-39-04"/>
    <s v="S-60/4"/>
    <n v="780.15319199999988"/>
    <x v="0"/>
    <n v="9534100"/>
    <n v="9889850"/>
  </r>
  <r>
    <n v="157"/>
    <x v="39"/>
    <s v="A-40-01"/>
    <s v="S-59/1"/>
    <n v="780.15319199999988"/>
    <x v="0"/>
    <n v="9534100"/>
    <n v="9889850"/>
  </r>
  <r>
    <n v="158"/>
    <x v="39"/>
    <s v="A-40-02"/>
    <s v="S-59/2"/>
    <n v="780.15319199999988"/>
    <x v="0"/>
    <n v="9534100"/>
    <n v="9889850"/>
  </r>
  <r>
    <n v="159"/>
    <x v="39"/>
    <s v="A-40-03"/>
    <s v="S-59/3"/>
    <n v="780.15319199999988"/>
    <x v="0"/>
    <n v="9534100"/>
    <n v="9889850"/>
  </r>
  <r>
    <n v="160"/>
    <x v="39"/>
    <s v="A-40-04"/>
    <s v="S-59/4"/>
    <n v="780.15319199999988"/>
    <x v="0"/>
    <n v="9534100"/>
    <n v="9889850"/>
  </r>
  <r>
    <n v="161"/>
    <x v="40"/>
    <s v="A-41-01"/>
    <s v="S-58/1"/>
    <n v="782.76884399999994"/>
    <x v="0"/>
    <n v="9534100"/>
    <n v="9889850"/>
  </r>
  <r>
    <n v="162"/>
    <x v="40"/>
    <s v="A-41-02"/>
    <s v="S-58/2"/>
    <n v="782.76884399999994"/>
    <x v="0"/>
    <n v="9534100"/>
    <n v="9889850"/>
  </r>
  <r>
    <n v="163"/>
    <x v="40"/>
    <s v="A-41-03"/>
    <s v="S-58/3"/>
    <n v="782.76884399999994"/>
    <x v="0"/>
    <n v="9534100"/>
    <n v="9889850"/>
  </r>
  <r>
    <n v="164"/>
    <x v="40"/>
    <s v="A-41-04"/>
    <s v="S-58/4"/>
    <n v="782.76884399999994"/>
    <x v="0"/>
    <n v="9534100"/>
    <n v="9889850"/>
  </r>
  <r>
    <n v="165"/>
    <x v="41"/>
    <s v="A-42-01"/>
    <s v="S-57/1"/>
    <n v="780.15319199999988"/>
    <x v="0"/>
    <n v="9534100"/>
    <n v="9889850"/>
  </r>
  <r>
    <n v="166"/>
    <x v="41"/>
    <s v="A-42-02"/>
    <s v="S-57/2"/>
    <n v="780.15319199999988"/>
    <x v="0"/>
    <n v="9534100"/>
    <n v="9889850"/>
  </r>
  <r>
    <n v="167"/>
    <x v="41"/>
    <s v="A-42-03"/>
    <s v="S-57/3"/>
    <n v="780.15319199999988"/>
    <x v="0"/>
    <n v="9534100"/>
    <n v="9889850"/>
  </r>
  <r>
    <n v="168"/>
    <x v="41"/>
    <s v="A-42-04"/>
    <s v="S-57/4"/>
    <n v="780.15319199999988"/>
    <x v="0"/>
    <n v="9534100"/>
    <n v="9889850"/>
  </r>
  <r>
    <n v="169"/>
    <x v="42"/>
    <s v="A-43-01"/>
    <s v="S-56/1"/>
    <n v="780.15319199999988"/>
    <x v="0"/>
    <n v="9534100"/>
    <n v="9889850"/>
  </r>
  <r>
    <n v="170"/>
    <x v="42"/>
    <s v="A-43-02"/>
    <s v="S-56/2"/>
    <n v="780.15319199999988"/>
    <x v="0"/>
    <n v="9534100"/>
    <n v="9889850"/>
  </r>
  <r>
    <n v="171"/>
    <x v="42"/>
    <s v="A-43-03"/>
    <s v="S-56/3"/>
    <n v="780.15319199999988"/>
    <x v="0"/>
    <n v="9534100"/>
    <n v="9889850"/>
  </r>
  <r>
    <n v="172"/>
    <x v="42"/>
    <s v="A-43-04"/>
    <s v="S-56/4"/>
    <n v="780.15319199999988"/>
    <x v="0"/>
    <n v="9534100"/>
    <n v="9889850"/>
  </r>
  <r>
    <n v="173"/>
    <x v="43"/>
    <s v="A-44-01"/>
    <s v="S-55/1"/>
    <n v="782.76884399999994"/>
    <x v="0"/>
    <n v="9534100"/>
    <n v="9889850"/>
  </r>
  <r>
    <n v="174"/>
    <x v="43"/>
    <s v="A-44-02"/>
    <s v="S-55/2"/>
    <n v="782.76884399999994"/>
    <x v="0"/>
    <n v="9534100"/>
    <n v="9889850"/>
  </r>
  <r>
    <n v="175"/>
    <x v="43"/>
    <s v="A-44-03"/>
    <s v="S-55/3"/>
    <n v="782.76884399999994"/>
    <x v="0"/>
    <n v="9534100"/>
    <n v="9889850"/>
  </r>
  <r>
    <n v="176"/>
    <x v="43"/>
    <s v="A-44-04"/>
    <s v="S-55/4"/>
    <n v="782.76884399999994"/>
    <x v="0"/>
    <n v="9534100"/>
    <n v="9889850"/>
  </r>
  <r>
    <n v="177"/>
    <x v="44"/>
    <s v="A-45-01"/>
    <s v="S-54/1"/>
    <n v="780.15319199999988"/>
    <x v="0"/>
    <n v="9534100"/>
    <n v="9889850"/>
  </r>
  <r>
    <n v="178"/>
    <x v="44"/>
    <s v="A-45-02"/>
    <s v="S-54/2"/>
    <n v="780.15319199999988"/>
    <x v="0"/>
    <n v="9534100"/>
    <n v="9889850"/>
  </r>
  <r>
    <n v="179"/>
    <x v="44"/>
    <s v="A-45-03"/>
    <s v="S-54/3"/>
    <n v="780.15319199999988"/>
    <x v="0"/>
    <n v="9534100"/>
    <n v="9889850"/>
  </r>
  <r>
    <n v="180"/>
    <x v="44"/>
    <s v="A-45-04"/>
    <s v="S-54/4"/>
    <n v="780.15319199999988"/>
    <x v="0"/>
    <n v="9534100"/>
    <n v="9889850"/>
  </r>
  <r>
    <n v="181"/>
    <x v="45"/>
    <s v="A-46-01"/>
    <s v="S-79/1"/>
    <n v="780.15319199999988"/>
    <x v="0"/>
    <n v="9534100"/>
    <n v="9889850"/>
  </r>
  <r>
    <n v="182"/>
    <x v="45"/>
    <s v="A-46-02"/>
    <s v="S-79/2"/>
    <n v="780.15319199999988"/>
    <x v="0"/>
    <n v="9534100"/>
    <n v="9889850"/>
  </r>
  <r>
    <n v="183"/>
    <x v="45"/>
    <s v="A-46-03"/>
    <s v="S-79/3"/>
    <n v="780.15319199999988"/>
    <x v="0"/>
    <n v="9534100"/>
    <n v="9889850"/>
  </r>
  <r>
    <n v="184"/>
    <x v="45"/>
    <s v="A-46-04"/>
    <s v="S-79/4"/>
    <n v="780.15319199999988"/>
    <x v="0"/>
    <n v="9534100"/>
    <n v="9889850"/>
  </r>
  <r>
    <n v="185"/>
    <x v="46"/>
    <s v="A-47-01"/>
    <s v="S-78/1"/>
    <n v="782.76884399999994"/>
    <x v="0"/>
    <n v="9534100"/>
    <n v="9889850"/>
  </r>
  <r>
    <n v="186"/>
    <x v="46"/>
    <s v="A-47-02"/>
    <s v="S-78/2"/>
    <n v="782.76884399999994"/>
    <x v="0"/>
    <n v="9534100"/>
    <n v="9889850"/>
  </r>
  <r>
    <n v="187"/>
    <x v="46"/>
    <s v="A-47-03"/>
    <s v="S-78/3"/>
    <n v="782.76884399999994"/>
    <x v="0"/>
    <n v="9534100"/>
    <n v="9889850"/>
  </r>
  <r>
    <n v="188"/>
    <x v="46"/>
    <s v="A-47-04"/>
    <s v="S-78/4"/>
    <n v="782.76884399999994"/>
    <x v="0"/>
    <n v="9534100"/>
    <n v="9889850"/>
  </r>
  <r>
    <n v="189"/>
    <x v="47"/>
    <s v="A-48-01"/>
    <s v="S-77/1"/>
    <n v="782.76884399999994"/>
    <x v="0"/>
    <n v="9534100"/>
    <n v="9889850"/>
  </r>
  <r>
    <n v="190"/>
    <x v="47"/>
    <s v="A-48-02"/>
    <s v="S-77/2"/>
    <n v="782.76884399999994"/>
    <x v="0"/>
    <n v="9534100"/>
    <n v="9889850"/>
  </r>
  <r>
    <n v="191"/>
    <x v="47"/>
    <s v="A-48-03"/>
    <s v="S-77/3"/>
    <n v="782.76884399999994"/>
    <x v="0"/>
    <n v="9534100"/>
    <n v="9889850"/>
  </r>
  <r>
    <n v="192"/>
    <x v="47"/>
    <s v="A-48-04"/>
    <s v="S-77/4"/>
    <n v="782.76884399999994"/>
    <x v="0"/>
    <n v="9534100"/>
    <n v="9889850"/>
  </r>
  <r>
    <n v="193"/>
    <x v="48"/>
    <s v="A-49-01"/>
    <s v="S-76/1"/>
    <n v="782.76884399999994"/>
    <x v="0"/>
    <n v="9534100"/>
    <n v="9889850"/>
  </r>
  <r>
    <n v="194"/>
    <x v="48"/>
    <s v="A-49-02"/>
    <s v="S-76/2"/>
    <n v="782.76884399999994"/>
    <x v="0"/>
    <n v="9534100"/>
    <n v="9889850"/>
  </r>
  <r>
    <n v="195"/>
    <x v="48"/>
    <s v="A-49-03"/>
    <s v="S-76/3"/>
    <n v="782.76884399999994"/>
    <x v="0"/>
    <n v="9534100"/>
    <n v="9889850"/>
  </r>
  <r>
    <n v="196"/>
    <x v="48"/>
    <s v="A-49-04"/>
    <s v="S-76/4"/>
    <n v="782.76884399999994"/>
    <x v="0"/>
    <n v="9534100"/>
    <n v="9889850"/>
  </r>
  <r>
    <n v="197"/>
    <x v="49"/>
    <s v="A-50-01"/>
    <s v="S-75/1"/>
    <n v="782.76884399999994"/>
    <x v="0"/>
    <n v="9534100"/>
    <n v="9889850"/>
  </r>
  <r>
    <n v="198"/>
    <x v="49"/>
    <s v="A-50-02"/>
    <s v="S-75/2"/>
    <n v="782.76884399999994"/>
    <x v="0"/>
    <n v="9534100"/>
    <n v="9889850"/>
  </r>
  <r>
    <n v="199"/>
    <x v="49"/>
    <s v="A-50-03"/>
    <s v="S-75/3"/>
    <n v="782.76884399999994"/>
    <x v="0"/>
    <n v="9534100"/>
    <n v="9889850"/>
  </r>
  <r>
    <n v="200"/>
    <x v="49"/>
    <s v="A-50-04"/>
    <s v="S-75/4"/>
    <n v="782.76884399999994"/>
    <x v="0"/>
    <n v="9534100"/>
    <n v="9889850"/>
  </r>
  <r>
    <n v="201"/>
    <x v="50"/>
    <s v="A-51-01"/>
    <s v="S-74/1"/>
    <n v="782.76884399999994"/>
    <x v="0"/>
    <n v="9534100"/>
    <n v="9889850"/>
  </r>
  <r>
    <n v="202"/>
    <x v="50"/>
    <s v="A-51-02"/>
    <s v="S-74/2"/>
    <n v="782.76884399999994"/>
    <x v="0"/>
    <n v="9534100"/>
    <n v="9889850"/>
  </r>
  <r>
    <n v="203"/>
    <x v="50"/>
    <s v="A-51-03"/>
    <s v="S-74/3"/>
    <n v="782.76884399999994"/>
    <x v="0"/>
    <n v="9534100"/>
    <n v="9889850"/>
  </r>
  <r>
    <n v="204"/>
    <x v="50"/>
    <s v="A-51-04"/>
    <s v="S-74/4"/>
    <n v="782.76884399999994"/>
    <x v="0"/>
    <n v="9534100"/>
    <n v="9889850"/>
  </r>
  <r>
    <n v="205"/>
    <x v="51"/>
    <s v="A-52-01"/>
    <s v="S-73/1"/>
    <n v="782.76884399999994"/>
    <x v="0"/>
    <n v="9534100"/>
    <n v="9889850"/>
  </r>
  <r>
    <n v="206"/>
    <x v="51"/>
    <s v="A-52-02"/>
    <s v="S-73/2"/>
    <n v="782.76884399999994"/>
    <x v="0"/>
    <n v="9534100"/>
    <n v="9889850"/>
  </r>
  <r>
    <n v="207"/>
    <x v="51"/>
    <s v="A-52-03"/>
    <s v="S-73/3"/>
    <n v="782.76884399999994"/>
    <x v="0"/>
    <n v="9534100"/>
    <n v="9889850"/>
  </r>
  <r>
    <n v="208"/>
    <x v="51"/>
    <s v="A-52-04"/>
    <s v="S-73/4"/>
    <n v="782.76884399999994"/>
    <x v="0"/>
    <n v="9534100"/>
    <n v="9889850"/>
  </r>
  <r>
    <n v="209"/>
    <x v="52"/>
    <s v="A-53-01"/>
    <s v="S-72/1"/>
    <n v="782.76884399999994"/>
    <x v="0"/>
    <n v="9534100"/>
    <n v="9889850"/>
  </r>
  <r>
    <n v="210"/>
    <x v="52"/>
    <s v="A-53-02"/>
    <s v="S-72/2"/>
    <n v="782.76884399999994"/>
    <x v="0"/>
    <n v="9534100"/>
    <n v="9889850"/>
  </r>
  <r>
    <n v="211"/>
    <x v="52"/>
    <s v="A-53-03"/>
    <s v="S-72/3"/>
    <n v="782.76884399999994"/>
    <x v="0"/>
    <n v="9534100"/>
    <n v="9889850"/>
  </r>
  <r>
    <n v="212"/>
    <x v="52"/>
    <s v="A-53-04"/>
    <s v="S-72/4"/>
    <n v="782.76884399999994"/>
    <x v="0"/>
    <n v="9534100"/>
    <n v="9889850"/>
  </r>
  <r>
    <n v="213"/>
    <x v="53"/>
    <s v="A-54-01"/>
    <s v="S-71/1"/>
    <n v="782.76884399999994"/>
    <x v="0"/>
    <n v="9534100"/>
    <n v="9889850"/>
  </r>
  <r>
    <n v="214"/>
    <x v="53"/>
    <s v="A-54-02"/>
    <s v="S-71/2"/>
    <n v="782.76884399999994"/>
    <x v="0"/>
    <n v="9534100"/>
    <n v="9889850"/>
  </r>
  <r>
    <n v="215"/>
    <x v="53"/>
    <s v="A-54-03"/>
    <s v="S-71/3"/>
    <n v="782.76884399999994"/>
    <x v="0"/>
    <n v="9534100"/>
    <n v="9889850"/>
  </r>
  <r>
    <n v="216"/>
    <x v="53"/>
    <s v="A-54-04"/>
    <s v="S-71/4"/>
    <n v="782.76884399999994"/>
    <x v="0"/>
    <n v="9534100"/>
    <n v="9889850"/>
  </r>
  <r>
    <n v="217"/>
    <x v="54"/>
    <s v="A-55-01"/>
    <s v="S-70/1"/>
    <n v="780.15319199999988"/>
    <x v="0"/>
    <n v="9534100"/>
    <n v="9889850"/>
  </r>
  <r>
    <n v="218"/>
    <x v="54"/>
    <s v="A-55-02"/>
    <s v="S-70/2"/>
    <n v="780.15319199999988"/>
    <x v="0"/>
    <n v="9534100"/>
    <n v="9889850"/>
  </r>
  <r>
    <n v="219"/>
    <x v="54"/>
    <s v="A-55-03"/>
    <s v="S-70/3"/>
    <n v="780.15319199999988"/>
    <x v="0"/>
    <n v="9534100"/>
    <n v="9889850"/>
  </r>
  <r>
    <n v="220"/>
    <x v="54"/>
    <s v="A-55-04"/>
    <s v="S-70/4"/>
    <n v="780.15319199999988"/>
    <x v="0"/>
    <n v="9534100"/>
    <n v="9889850"/>
  </r>
  <r>
    <n v="221"/>
    <x v="55"/>
    <s v="A-56-01"/>
    <s v="S-97/1"/>
    <n v="780.15319199999988"/>
    <x v="0"/>
    <n v="9534100"/>
    <n v="9889850"/>
  </r>
  <r>
    <n v="222"/>
    <x v="55"/>
    <s v="A-56-02"/>
    <s v="S-97/2"/>
    <n v="780.15319199999988"/>
    <x v="0"/>
    <n v="9534100"/>
    <n v="9889850"/>
  </r>
  <r>
    <n v="223"/>
    <x v="55"/>
    <s v="A-56-03"/>
    <s v="S-97/3"/>
    <n v="780.15319199999988"/>
    <x v="0"/>
    <n v="9534100"/>
    <n v="9889850"/>
  </r>
  <r>
    <n v="224"/>
    <x v="55"/>
    <s v="A-56-04"/>
    <s v="S-97/4"/>
    <n v="780.15319199999988"/>
    <x v="0"/>
    <n v="9534100"/>
    <n v="9889850"/>
  </r>
  <r>
    <n v="225"/>
    <x v="56"/>
    <s v="A-57-01"/>
    <s v="S-96/1"/>
    <n v="782.76884399999994"/>
    <x v="0"/>
    <n v="9534100"/>
    <n v="9889850"/>
  </r>
  <r>
    <n v="226"/>
    <x v="56"/>
    <s v="A-57-02"/>
    <s v="S-96/2"/>
    <n v="782.76884399999994"/>
    <x v="0"/>
    <n v="9534100"/>
    <n v="9889850"/>
  </r>
  <r>
    <n v="227"/>
    <x v="56"/>
    <s v="A-57-03"/>
    <s v="S-96/3"/>
    <n v="782.76884399999994"/>
    <x v="0"/>
    <n v="9534100"/>
    <n v="9889850"/>
  </r>
  <r>
    <n v="228"/>
    <x v="56"/>
    <s v="A-57-04"/>
    <s v="S-96/4"/>
    <n v="782.76884399999994"/>
    <x v="0"/>
    <n v="9534100"/>
    <n v="9889850"/>
  </r>
  <r>
    <n v="229"/>
    <x v="57"/>
    <s v="A-58-01"/>
    <s v="S-95/1"/>
    <n v="782.76884399999994"/>
    <x v="0"/>
    <n v="9534100"/>
    <n v="9889850"/>
  </r>
  <r>
    <n v="230"/>
    <x v="57"/>
    <s v="A-58-02"/>
    <s v="S-95/2"/>
    <n v="782.76884399999994"/>
    <x v="0"/>
    <n v="9534100"/>
    <n v="9889850"/>
  </r>
  <r>
    <n v="231"/>
    <x v="57"/>
    <s v="A-58-03"/>
    <s v="S-95/3"/>
    <n v="782.76884399999994"/>
    <x v="0"/>
    <n v="9534100"/>
    <n v="9889850"/>
  </r>
  <r>
    <n v="232"/>
    <x v="57"/>
    <s v="A-58-04"/>
    <s v="S-95/4"/>
    <n v="782.76884399999994"/>
    <x v="0"/>
    <n v="9534100"/>
    <n v="9889850"/>
  </r>
  <r>
    <n v="233"/>
    <x v="58"/>
    <s v="A-59-01"/>
    <s v="S-94/1"/>
    <n v="782.76884399999994"/>
    <x v="0"/>
    <n v="9534100"/>
    <n v="9889850"/>
  </r>
  <r>
    <n v="234"/>
    <x v="58"/>
    <s v="A-59-02"/>
    <s v="S-94/2"/>
    <n v="782.76884399999994"/>
    <x v="0"/>
    <n v="9534100"/>
    <n v="9889850"/>
  </r>
  <r>
    <n v="235"/>
    <x v="58"/>
    <s v="A-59-03"/>
    <s v="S-94/3"/>
    <n v="782.76884399999994"/>
    <x v="0"/>
    <n v="9534100"/>
    <n v="9889850"/>
  </r>
  <r>
    <n v="236"/>
    <x v="58"/>
    <s v="A-59-04"/>
    <s v="S-94/4"/>
    <n v="782.76884399999994"/>
    <x v="0"/>
    <n v="9534100"/>
    <n v="9889850"/>
  </r>
  <r>
    <n v="237"/>
    <x v="59"/>
    <s v="A-60-01"/>
    <s v="S-93/1"/>
    <n v="782.76884399999994"/>
    <x v="0"/>
    <n v="9534100"/>
    <n v="9889850"/>
  </r>
  <r>
    <n v="238"/>
    <x v="59"/>
    <s v="A-60-02"/>
    <s v="S-93/2"/>
    <n v="782.76884399999994"/>
    <x v="0"/>
    <n v="9534100"/>
    <n v="9889850"/>
  </r>
  <r>
    <n v="239"/>
    <x v="59"/>
    <s v="A-60-03"/>
    <s v="S-93/3"/>
    <n v="782.76884399999994"/>
    <x v="0"/>
    <n v="9534100"/>
    <n v="9889850"/>
  </r>
  <r>
    <n v="240"/>
    <x v="59"/>
    <s v="A-60-04"/>
    <s v="S-93/4"/>
    <n v="782.76884399999994"/>
    <x v="0"/>
    <n v="9534100"/>
    <n v="9889850"/>
  </r>
  <r>
    <n v="241"/>
    <x v="60"/>
    <s v="A-61-01"/>
    <s v="S-92/1"/>
    <n v="782.76884399999994"/>
    <x v="0"/>
    <n v="9534100"/>
    <n v="9889850"/>
  </r>
  <r>
    <n v="242"/>
    <x v="60"/>
    <s v="A-61-02"/>
    <s v="S-92/2"/>
    <n v="782.76884399999994"/>
    <x v="0"/>
    <n v="9534100"/>
    <n v="9889850"/>
  </r>
  <r>
    <n v="243"/>
    <x v="60"/>
    <s v="A-61-03"/>
    <s v="S-92/3"/>
    <n v="782.76884399999994"/>
    <x v="0"/>
    <n v="9534100"/>
    <n v="9889850"/>
  </r>
  <r>
    <n v="244"/>
    <x v="60"/>
    <s v="A-61-04"/>
    <s v="S-92/4"/>
    <n v="782.76884399999994"/>
    <x v="0"/>
    <n v="9534100"/>
    <n v="9889850"/>
  </r>
  <r>
    <n v="245"/>
    <x v="61"/>
    <s v="A-62-01"/>
    <s v="S-91/1"/>
    <n v="782.76884399999994"/>
    <x v="0"/>
    <n v="9534100"/>
    <n v="9889850"/>
  </r>
  <r>
    <n v="246"/>
    <x v="61"/>
    <s v="A-62-02"/>
    <s v="S-91/2"/>
    <n v="782.76884399999994"/>
    <x v="0"/>
    <n v="9534100"/>
    <n v="9889850"/>
  </r>
  <r>
    <n v="247"/>
    <x v="61"/>
    <s v="A-62-03"/>
    <s v="S-91/3"/>
    <n v="782.76884399999994"/>
    <x v="0"/>
    <n v="9534100"/>
    <n v="9889850"/>
  </r>
  <r>
    <n v="248"/>
    <x v="61"/>
    <s v="A-62-04"/>
    <s v="S-91/4"/>
    <n v="782.76884399999994"/>
    <x v="0"/>
    <n v="9534100"/>
    <n v="9889850"/>
  </r>
  <r>
    <n v="249"/>
    <x v="62"/>
    <s v="A-63-01"/>
    <s v="S-90/1"/>
    <n v="780.15319199999988"/>
    <x v="0"/>
    <n v="9534100"/>
    <n v="9889850"/>
  </r>
  <r>
    <n v="250"/>
    <x v="62"/>
    <s v="A-63-02"/>
    <s v="S-90/2"/>
    <n v="780.15319199999988"/>
    <x v="0"/>
    <n v="9534100"/>
    <n v="9889850"/>
  </r>
  <r>
    <n v="251"/>
    <x v="62"/>
    <s v="A-63-03"/>
    <s v="S-90/3"/>
    <n v="780.15319199999988"/>
    <x v="0"/>
    <n v="9534100"/>
    <n v="9889850"/>
  </r>
  <r>
    <n v="252"/>
    <x v="62"/>
    <s v="A-63-04"/>
    <s v="S-90/4"/>
    <n v="780.15319199999988"/>
    <x v="0"/>
    <n v="9534100"/>
    <n v="9889850"/>
  </r>
  <r>
    <n v="253"/>
    <x v="63"/>
    <s v="A-64-01"/>
    <s v="S-89/1"/>
    <n v="780.15319199999988"/>
    <x v="0"/>
    <n v="9534100"/>
    <n v="9889850"/>
  </r>
  <r>
    <n v="254"/>
    <x v="63"/>
    <s v="A-64-02"/>
    <s v="S-89/2"/>
    <n v="780.15319199999988"/>
    <x v="0"/>
    <n v="9534100"/>
    <n v="9889850"/>
  </r>
  <r>
    <n v="255"/>
    <x v="63"/>
    <s v="A-64-03"/>
    <s v="S-89/3"/>
    <n v="780.15319199999988"/>
    <x v="0"/>
    <n v="9534100"/>
    <n v="9889850"/>
  </r>
  <r>
    <n v="256"/>
    <x v="63"/>
    <s v="A-64-04"/>
    <s v="S-89/4"/>
    <n v="780.15319199999988"/>
    <x v="0"/>
    <n v="9534100"/>
    <n v="9889850"/>
  </r>
  <r>
    <n v="257"/>
    <x v="64"/>
    <s v="A-65-01"/>
    <s v="S-88/1"/>
    <n v="782.76884399999994"/>
    <x v="0"/>
    <n v="9534100"/>
    <n v="9889850"/>
  </r>
  <r>
    <n v="258"/>
    <x v="64"/>
    <s v="A-65-02"/>
    <s v="S-88/2"/>
    <n v="782.76884399999994"/>
    <x v="0"/>
    <n v="9534100"/>
    <n v="9889850"/>
  </r>
  <r>
    <n v="259"/>
    <x v="64"/>
    <s v="A-65-03"/>
    <s v="S-88/3"/>
    <n v="782.76884399999994"/>
    <x v="0"/>
    <n v="9534100"/>
    <n v="9889850"/>
  </r>
  <r>
    <n v="260"/>
    <x v="64"/>
    <s v="A-65-04"/>
    <s v="S-88/4"/>
    <n v="782.76884399999994"/>
    <x v="0"/>
    <n v="9534100"/>
    <n v="9889850"/>
  </r>
  <r>
    <n v="261"/>
    <x v="65"/>
    <s v="A-66-01"/>
    <s v="S-87/1"/>
    <n v="782.76884399999994"/>
    <x v="0"/>
    <n v="9534100"/>
    <n v="9889850"/>
  </r>
  <r>
    <n v="262"/>
    <x v="65"/>
    <s v="A-66-02"/>
    <s v="S-87/2"/>
    <n v="782.76884399999994"/>
    <x v="0"/>
    <n v="9534100"/>
    <n v="9889850"/>
  </r>
  <r>
    <n v="263"/>
    <x v="65"/>
    <s v="A-66-03"/>
    <s v="S-87/3"/>
    <n v="782.76884399999994"/>
    <x v="0"/>
    <n v="9534100"/>
    <n v="9889850"/>
  </r>
  <r>
    <n v="264"/>
    <x v="65"/>
    <s v="A-66-04"/>
    <s v="S-87/4"/>
    <n v="782.76884399999994"/>
    <x v="0"/>
    <n v="9534100"/>
    <n v="9889850"/>
  </r>
  <r>
    <n v="265"/>
    <x v="66"/>
    <s v="A-67-01"/>
    <s v="S-86/1"/>
    <n v="780.15319199999988"/>
    <x v="0"/>
    <n v="9534100"/>
    <n v="9889850"/>
  </r>
  <r>
    <n v="266"/>
    <x v="66"/>
    <s v="A-67-02"/>
    <s v="S-86/2"/>
    <n v="780.15319199999988"/>
    <x v="0"/>
    <n v="9534100"/>
    <n v="9889850"/>
  </r>
  <r>
    <n v="267"/>
    <x v="66"/>
    <s v="A-67-03"/>
    <s v="S-86/3"/>
    <n v="780.15319199999988"/>
    <x v="0"/>
    <n v="9534100"/>
    <n v="9889850"/>
  </r>
  <r>
    <n v="268"/>
    <x v="66"/>
    <s v="A-67-04"/>
    <s v="S-86/4"/>
    <n v="780.15319199999988"/>
    <x v="0"/>
    <n v="9534100"/>
    <n v="9889850"/>
  </r>
  <r>
    <n v="269"/>
    <x v="67"/>
    <s v="A-68-01"/>
    <s v="S-85/1"/>
    <n v="780.15319199999988"/>
    <x v="0"/>
    <n v="9534100"/>
    <n v="9889850"/>
  </r>
  <r>
    <n v="270"/>
    <x v="67"/>
    <s v="A-68-02"/>
    <s v="S-85/2"/>
    <n v="780.15319199999988"/>
    <x v="0"/>
    <n v="9534100"/>
    <n v="9889850"/>
  </r>
  <r>
    <n v="271"/>
    <x v="67"/>
    <s v="A-68-03"/>
    <s v="S-85/3"/>
    <n v="780.15319199999988"/>
    <x v="0"/>
    <n v="9534100"/>
    <n v="9889850"/>
  </r>
  <r>
    <n v="272"/>
    <x v="67"/>
    <s v="A-68-04"/>
    <s v="S-85/4"/>
    <n v="780.15319199999988"/>
    <x v="0"/>
    <n v="9534100"/>
    <n v="9889850"/>
  </r>
  <r>
    <n v="273"/>
    <x v="68"/>
    <s v="A-69-01"/>
    <s v="S-84/1"/>
    <n v="782.76884399999994"/>
    <x v="0"/>
    <n v="9534100"/>
    <n v="9889850"/>
  </r>
  <r>
    <n v="274"/>
    <x v="68"/>
    <s v="A-69-02"/>
    <s v="S-84/2"/>
    <n v="782.76884399999994"/>
    <x v="0"/>
    <n v="9534100"/>
    <n v="9889850"/>
  </r>
  <r>
    <n v="275"/>
    <x v="68"/>
    <s v="A-69-03"/>
    <s v="S-84/3"/>
    <n v="782.76884399999994"/>
    <x v="0"/>
    <n v="9534100"/>
    <n v="9889850"/>
  </r>
  <r>
    <n v="276"/>
    <x v="68"/>
    <s v="A-69-04"/>
    <s v="S-84/4"/>
    <n v="782.76884399999994"/>
    <x v="0"/>
    <n v="9534100"/>
    <n v="9889850"/>
  </r>
  <r>
    <n v="277"/>
    <x v="69"/>
    <s v="A-70-01"/>
    <s v="S-83/1"/>
    <n v="782.76884399999994"/>
    <x v="0"/>
    <n v="9534100"/>
    <n v="9889850"/>
  </r>
  <r>
    <n v="278"/>
    <x v="69"/>
    <s v="A-70-02"/>
    <s v="S-83/2"/>
    <n v="782.76884399999994"/>
    <x v="0"/>
    <n v="9534100"/>
    <n v="9889850"/>
  </r>
  <r>
    <n v="279"/>
    <x v="69"/>
    <s v="A-70-03"/>
    <s v="S-83/3"/>
    <n v="782.76884399999994"/>
    <x v="0"/>
    <n v="9534100"/>
    <n v="9889850"/>
  </r>
  <r>
    <n v="280"/>
    <x v="69"/>
    <s v="A-70-04"/>
    <s v="S-83/4"/>
    <n v="782.76884399999994"/>
    <x v="0"/>
    <n v="9534100"/>
    <n v="9889850"/>
  </r>
  <r>
    <n v="281"/>
    <x v="70"/>
    <s v="A-71-01"/>
    <s v="S-82/1"/>
    <n v="782.76884399999994"/>
    <x v="0"/>
    <n v="9534100"/>
    <n v="9889850"/>
  </r>
  <r>
    <n v="282"/>
    <x v="70"/>
    <s v="A-71-02"/>
    <s v="S-82/2"/>
    <n v="782.76884399999994"/>
    <x v="0"/>
    <n v="9534100"/>
    <n v="9889850"/>
  </r>
  <r>
    <n v="283"/>
    <x v="70"/>
    <s v="A-71-03"/>
    <s v="S-82/3"/>
    <n v="782.76884399999994"/>
    <x v="0"/>
    <n v="9534100"/>
    <n v="9889850"/>
  </r>
  <r>
    <n v="284"/>
    <x v="70"/>
    <s v="A-71-04"/>
    <s v="S-82/4"/>
    <n v="782.76884399999994"/>
    <x v="0"/>
    <n v="9534100"/>
    <n v="9889850"/>
  </r>
  <r>
    <n v="285"/>
    <x v="71"/>
    <s v="A-72-01"/>
    <s v="S-81/1"/>
    <n v="782.76884399999994"/>
    <x v="0"/>
    <n v="9534100"/>
    <n v="9889850"/>
  </r>
  <r>
    <n v="286"/>
    <x v="71"/>
    <s v="A-72-02"/>
    <s v="S-81/2"/>
    <n v="782.76884399999994"/>
    <x v="0"/>
    <n v="9534100"/>
    <n v="9889850"/>
  </r>
  <r>
    <n v="287"/>
    <x v="71"/>
    <s v="A-72-03"/>
    <s v="S-81/3"/>
    <n v="782.76884399999994"/>
    <x v="0"/>
    <n v="9534100"/>
    <n v="9889850"/>
  </r>
  <r>
    <n v="288"/>
    <x v="71"/>
    <s v="A-72-04"/>
    <s v="S-81/4"/>
    <n v="782.76884399999994"/>
    <x v="0"/>
    <n v="9534100"/>
    <n v="9889850"/>
  </r>
  <r>
    <n v="289"/>
    <x v="72"/>
    <s v="A-73-01"/>
    <s v="S-80/1"/>
    <n v="780.15319199999988"/>
    <x v="0"/>
    <n v="9534100"/>
    <n v="9889850"/>
  </r>
  <r>
    <n v="290"/>
    <x v="72"/>
    <s v="A-73-02"/>
    <s v="S-80/2"/>
    <n v="780.15319199999988"/>
    <x v="0"/>
    <n v="9534100"/>
    <n v="9889850"/>
  </r>
  <r>
    <n v="291"/>
    <x v="72"/>
    <s v="A-73-03"/>
    <s v="S-80/3"/>
    <n v="780.15319199999988"/>
    <x v="0"/>
    <n v="9534100"/>
    <n v="9889850"/>
  </r>
  <r>
    <n v="292"/>
    <x v="72"/>
    <s v="A-73-04"/>
    <s v="S-80/4"/>
    <n v="780.15319199999988"/>
    <x v="0"/>
    <n v="9534100"/>
    <n v="9889850"/>
  </r>
  <r>
    <n v="293"/>
    <x v="73"/>
    <s v="A-74-01"/>
    <s v="S-53/1"/>
    <n v="780.15319199999988"/>
    <x v="0"/>
    <n v="9534100"/>
    <n v="9889850"/>
  </r>
  <r>
    <n v="294"/>
    <x v="73"/>
    <s v="A-74-02"/>
    <s v="S-53/2"/>
    <n v="780.15319199999988"/>
    <x v="0"/>
    <n v="9534100"/>
    <n v="9889850"/>
  </r>
  <r>
    <n v="295"/>
    <x v="73"/>
    <s v="A-74-03"/>
    <s v="S-53/3"/>
    <n v="780.15319199999988"/>
    <x v="0"/>
    <n v="9534100"/>
    <n v="9889850"/>
  </r>
  <r>
    <n v="296"/>
    <x v="73"/>
    <s v="A-74-04"/>
    <s v="S-53/4"/>
    <n v="780.15319199999988"/>
    <x v="0"/>
    <n v="9534100"/>
    <n v="9889850"/>
  </r>
  <r>
    <n v="297"/>
    <x v="74"/>
    <s v="A-75-01"/>
    <s v="S-52/1"/>
    <n v="782.76884399999994"/>
    <x v="0"/>
    <n v="9534100"/>
    <n v="9889850"/>
  </r>
  <r>
    <n v="298"/>
    <x v="74"/>
    <s v="A-75-02"/>
    <s v="S-52/2"/>
    <n v="782.76884399999994"/>
    <x v="0"/>
    <n v="9534100"/>
    <n v="9889850"/>
  </r>
  <r>
    <n v="299"/>
    <x v="74"/>
    <s v="A-75-03"/>
    <s v="S-52/3"/>
    <n v="782.76884399999994"/>
    <x v="0"/>
    <n v="9534100"/>
    <n v="9889850"/>
  </r>
  <r>
    <n v="300"/>
    <x v="74"/>
    <s v="A-75-04"/>
    <s v="S-52/4"/>
    <n v="782.76884399999994"/>
    <x v="0"/>
    <n v="9534100"/>
    <n v="9889850"/>
  </r>
  <r>
    <n v="301"/>
    <x v="75"/>
    <s v="A-76-01"/>
    <s v="S-51/1"/>
    <n v="780.15319199999988"/>
    <x v="0"/>
    <n v="9534100"/>
    <n v="9889850"/>
  </r>
  <r>
    <n v="302"/>
    <x v="75"/>
    <s v="A-76-02"/>
    <s v="S-51/2"/>
    <n v="780.15319199999988"/>
    <x v="0"/>
    <n v="9534100"/>
    <n v="9889850"/>
  </r>
  <r>
    <n v="303"/>
    <x v="75"/>
    <s v="A-76-03"/>
    <s v="S-51/3"/>
    <n v="780.15319199999988"/>
    <x v="0"/>
    <n v="9534100"/>
    <n v="9889850"/>
  </r>
  <r>
    <n v="304"/>
    <x v="75"/>
    <s v="A-76-04"/>
    <s v="S-51/4"/>
    <n v="780.15319199999988"/>
    <x v="0"/>
    <n v="9534100"/>
    <n v="9889850"/>
  </r>
  <r>
    <n v="305"/>
    <x v="76"/>
    <s v="A-77-01"/>
    <s v="S-50/1"/>
    <n v="780.15319199999988"/>
    <x v="0"/>
    <n v="9534100"/>
    <n v="9889850"/>
  </r>
  <r>
    <n v="306"/>
    <x v="76"/>
    <s v="A-77-02"/>
    <s v="S-50/2"/>
    <n v="780.15319199999988"/>
    <x v="0"/>
    <n v="9534100"/>
    <n v="9889850"/>
  </r>
  <r>
    <n v="307"/>
    <x v="76"/>
    <s v="A-77-03"/>
    <s v="S-50/3"/>
    <n v="780.15319199999988"/>
    <x v="0"/>
    <n v="9534100"/>
    <n v="9889850"/>
  </r>
  <r>
    <n v="308"/>
    <x v="76"/>
    <s v="A-77-04"/>
    <s v="S-50/4"/>
    <n v="780.15319199999988"/>
    <x v="0"/>
    <n v="9534100"/>
    <n v="9889850"/>
  </r>
  <r>
    <n v="309"/>
    <x v="77"/>
    <s v="A-78-01"/>
    <s v="S-49/1"/>
    <n v="782.76884399999994"/>
    <x v="0"/>
    <n v="9534100"/>
    <n v="9889850"/>
  </r>
  <r>
    <n v="310"/>
    <x v="77"/>
    <s v="A-78-02"/>
    <s v="S-49/2"/>
    <n v="782.76884399999994"/>
    <x v="0"/>
    <n v="9534100"/>
    <n v="9889850"/>
  </r>
  <r>
    <n v="311"/>
    <x v="77"/>
    <s v="A-78-03"/>
    <s v="S-49/3"/>
    <n v="782.76884399999994"/>
    <x v="0"/>
    <n v="9534100"/>
    <n v="9889850"/>
  </r>
  <r>
    <n v="312"/>
    <x v="77"/>
    <s v="A-78-04"/>
    <s v="S-49/4"/>
    <n v="782.76884399999994"/>
    <x v="0"/>
    <n v="9534100"/>
    <n v="9889850"/>
  </r>
  <r>
    <n v="313"/>
    <x v="78"/>
    <s v="A-79-01"/>
    <s v="S-48/1"/>
    <n v="780.15319199999988"/>
    <x v="0"/>
    <n v="9534100"/>
    <n v="9889850"/>
  </r>
  <r>
    <n v="314"/>
    <x v="78"/>
    <s v="A-79-02"/>
    <s v="S-48/2"/>
    <n v="780.15319199999988"/>
    <x v="0"/>
    <n v="9534100"/>
    <n v="9889850"/>
  </r>
  <r>
    <n v="315"/>
    <x v="78"/>
    <s v="A-79-03"/>
    <s v="S-48/3"/>
    <n v="780.15319199999988"/>
    <x v="0"/>
    <n v="9534100"/>
    <n v="9889850"/>
  </r>
  <r>
    <n v="316"/>
    <x v="78"/>
    <s v="A-79-04"/>
    <s v="S-48/4"/>
    <n v="780.15319199999988"/>
    <x v="0"/>
    <n v="9534100"/>
    <n v="9889850"/>
  </r>
  <r>
    <n v="317"/>
    <x v="79"/>
    <s v="A-80-01"/>
    <s v="S-41/1"/>
    <n v="780.15319199999988"/>
    <x v="0"/>
    <n v="9534100"/>
    <n v="9889850"/>
  </r>
  <r>
    <n v="318"/>
    <x v="79"/>
    <s v="A-80-02"/>
    <s v="S-41/2"/>
    <n v="780.15319199999988"/>
    <x v="0"/>
    <n v="9534100"/>
    <n v="9889850"/>
  </r>
  <r>
    <n v="319"/>
    <x v="79"/>
    <s v="A-80-03"/>
    <s v="S-41/3"/>
    <n v="780.15319199999988"/>
    <x v="0"/>
    <n v="9534100"/>
    <n v="9889850"/>
  </r>
  <r>
    <n v="320"/>
    <x v="79"/>
    <s v="A-80-04"/>
    <s v="S-41/4"/>
    <n v="780.15319199999988"/>
    <x v="0"/>
    <n v="9534100"/>
    <n v="9889850"/>
  </r>
  <r>
    <n v="321"/>
    <x v="80"/>
    <s v="A-81-01"/>
    <s v="S-40/1"/>
    <n v="782.76884399999994"/>
    <x v="0"/>
    <n v="9534100"/>
    <n v="9889850"/>
  </r>
  <r>
    <n v="322"/>
    <x v="80"/>
    <s v="A-81-02"/>
    <s v="S-40/2"/>
    <n v="782.76884399999994"/>
    <x v="0"/>
    <n v="9534100"/>
    <n v="9889850"/>
  </r>
  <r>
    <n v="323"/>
    <x v="80"/>
    <s v="A-81-03"/>
    <s v="S-40/3"/>
    <n v="782.76884399999994"/>
    <x v="0"/>
    <n v="9534100"/>
    <n v="9889850"/>
  </r>
  <r>
    <n v="324"/>
    <x v="80"/>
    <s v="A-81-04"/>
    <s v="S-40/4"/>
    <n v="782.76884399999994"/>
    <x v="0"/>
    <n v="9534100"/>
    <n v="9889850"/>
  </r>
  <r>
    <n v="325"/>
    <x v="81"/>
    <s v="A-82-01"/>
    <s v="S-39/1"/>
    <n v="780.15319199999988"/>
    <x v="0"/>
    <n v="9534100"/>
    <n v="9889850"/>
  </r>
  <r>
    <n v="326"/>
    <x v="81"/>
    <s v="A-82-02"/>
    <s v="S-39/2"/>
    <n v="780.15319199999988"/>
    <x v="0"/>
    <n v="9534100"/>
    <n v="9889850"/>
  </r>
  <r>
    <n v="327"/>
    <x v="81"/>
    <s v="A-82-03"/>
    <s v="S-39/3"/>
    <n v="780.15319199999988"/>
    <x v="0"/>
    <n v="9534100"/>
    <n v="9889850"/>
  </r>
  <r>
    <n v="328"/>
    <x v="81"/>
    <s v="A-82-04"/>
    <s v="S-39/4"/>
    <n v="780.15319199999988"/>
    <x v="0"/>
    <n v="9534100"/>
    <n v="9889850"/>
  </r>
  <r>
    <n v="329"/>
    <x v="82"/>
    <s v="A-83-01"/>
    <s v="S-38/1"/>
    <n v="780.15319199999988"/>
    <x v="0"/>
    <n v="9534100"/>
    <n v="9889850"/>
  </r>
  <r>
    <n v="330"/>
    <x v="82"/>
    <s v="A-83-02"/>
    <s v="S-38/2"/>
    <n v="780.15319199999988"/>
    <x v="0"/>
    <n v="9534100"/>
    <n v="9889850"/>
  </r>
  <r>
    <n v="331"/>
    <x v="82"/>
    <s v="A-83-03"/>
    <s v="S-38/3"/>
    <n v="780.15319199999988"/>
    <x v="0"/>
    <n v="9534100"/>
    <n v="9889850"/>
  </r>
  <r>
    <n v="332"/>
    <x v="82"/>
    <s v="A-83-04"/>
    <s v="S-38/4"/>
    <n v="780.15319199999988"/>
    <x v="0"/>
    <n v="9534100"/>
    <n v="9889850"/>
  </r>
  <r>
    <n v="333"/>
    <x v="83"/>
    <s v="A-84-01"/>
    <s v="S-37/1"/>
    <n v="780.15319199999988"/>
    <x v="0"/>
    <n v="9534100"/>
    <n v="9889850"/>
  </r>
  <r>
    <n v="334"/>
    <x v="83"/>
    <s v="A-84-02"/>
    <s v="S-37/2"/>
    <n v="780.15319199999988"/>
    <x v="0"/>
    <n v="9534100"/>
    <n v="9889850"/>
  </r>
  <r>
    <n v="335"/>
    <x v="83"/>
    <s v="A-84-03"/>
    <s v="S-37/3"/>
    <n v="780.15319199999988"/>
    <x v="0"/>
    <n v="9534100"/>
    <n v="9889850"/>
  </r>
  <r>
    <n v="336"/>
    <x v="83"/>
    <s v="A-84-04"/>
    <s v="S-37/4"/>
    <n v="780.15319199999988"/>
    <x v="0"/>
    <n v="9534100"/>
    <n v="9889850"/>
  </r>
  <r>
    <n v="337"/>
    <x v="84"/>
    <s v="A-85-01"/>
    <s v="S-36/1"/>
    <n v="780.15319199999988"/>
    <x v="0"/>
    <n v="9534100"/>
    <n v="9889850"/>
  </r>
  <r>
    <n v="338"/>
    <x v="84"/>
    <s v="A-85-02"/>
    <s v="S-36/2"/>
    <n v="780.15319199999988"/>
    <x v="0"/>
    <n v="9534100"/>
    <n v="9889850"/>
  </r>
  <r>
    <n v="339"/>
    <x v="84"/>
    <s v="A-85-03"/>
    <s v="S-36/3"/>
    <n v="780.15319199999988"/>
    <x v="0"/>
    <n v="9534100"/>
    <n v="9889850"/>
  </r>
  <r>
    <n v="340"/>
    <x v="84"/>
    <s v="A-85-04"/>
    <s v="S-36/4"/>
    <n v="780.15319199999988"/>
    <x v="0"/>
    <n v="9534100"/>
    <n v="9889850"/>
  </r>
  <r>
    <n v="341"/>
    <x v="85"/>
    <s v="A-86-01"/>
    <s v="S-35/1"/>
    <n v="780.15319199999988"/>
    <x v="0"/>
    <n v="9534100"/>
    <n v="9889850"/>
  </r>
  <r>
    <n v="342"/>
    <x v="85"/>
    <s v="A-86-02"/>
    <s v="S-35/2"/>
    <n v="780.15319199999988"/>
    <x v="0"/>
    <n v="9534100"/>
    <n v="9889850"/>
  </r>
  <r>
    <n v="343"/>
    <x v="85"/>
    <s v="A-86-03"/>
    <s v="S-35/3"/>
    <n v="780.15319199999988"/>
    <x v="0"/>
    <n v="9534100"/>
    <n v="9889850"/>
  </r>
  <r>
    <n v="344"/>
    <x v="85"/>
    <s v="A-86-04"/>
    <s v="S-35/4"/>
    <n v="780.15319199999988"/>
    <x v="0"/>
    <n v="9534100"/>
    <n v="9889850"/>
  </r>
  <r>
    <n v="345"/>
    <x v="86"/>
    <s v="A-87-01"/>
    <s v="S-34/1"/>
    <n v="780.15319199999988"/>
    <x v="0"/>
    <n v="9534100"/>
    <n v="9889850"/>
  </r>
  <r>
    <n v="346"/>
    <x v="86"/>
    <s v="A-87-02"/>
    <s v="S-34/2"/>
    <n v="780.15319199999988"/>
    <x v="0"/>
    <n v="9534100"/>
    <n v="9889850"/>
  </r>
  <r>
    <n v="347"/>
    <x v="86"/>
    <s v="A-87-03"/>
    <s v="S-34/3"/>
    <n v="780.15319199999988"/>
    <x v="0"/>
    <n v="9534100"/>
    <n v="9889850"/>
  </r>
  <r>
    <n v="348"/>
    <x v="86"/>
    <s v="A-87-04"/>
    <s v="S-34/4"/>
    <n v="780.15319199999988"/>
    <x v="0"/>
    <n v="9534100"/>
    <n v="9889850"/>
  </r>
  <r>
    <n v="349"/>
    <x v="87"/>
    <s v="A-88-01"/>
    <s v="S-33/1"/>
    <n v="780.15319199999988"/>
    <x v="0"/>
    <n v="9534100"/>
    <n v="9889850"/>
  </r>
  <r>
    <n v="350"/>
    <x v="87"/>
    <s v="A-88-02"/>
    <s v="S-33/2"/>
    <n v="780.15319199999988"/>
    <x v="0"/>
    <n v="9534100"/>
    <n v="9889850"/>
  </r>
  <r>
    <n v="351"/>
    <x v="87"/>
    <s v="A-88-03"/>
    <s v="S-33/3"/>
    <n v="780.15319199999988"/>
    <x v="0"/>
    <n v="9534100"/>
    <n v="9889850"/>
  </r>
  <r>
    <n v="352"/>
    <x v="87"/>
    <s v="A-88-04"/>
    <s v="S-33/4"/>
    <n v="780.15319199999988"/>
    <x v="0"/>
    <n v="9534100"/>
    <n v="9889850"/>
  </r>
  <r>
    <n v="353"/>
    <x v="88"/>
    <s v="A-89-01"/>
    <s v="S-44/1"/>
    <n v="780.15319199999988"/>
    <x v="0"/>
    <n v="9534100"/>
    <n v="9889850"/>
  </r>
  <r>
    <n v="354"/>
    <x v="88"/>
    <s v="A-89-02"/>
    <s v="S-44/2"/>
    <n v="780.15319199999988"/>
    <x v="0"/>
    <n v="9534100"/>
    <n v="9889850"/>
  </r>
  <r>
    <n v="355"/>
    <x v="88"/>
    <s v="A-89-03"/>
    <s v="S-44/3"/>
    <n v="780.15319199999988"/>
    <x v="0"/>
    <n v="9534100"/>
    <n v="9889850"/>
  </r>
  <r>
    <n v="356"/>
    <x v="88"/>
    <s v="A-89-04"/>
    <s v="S-44/4"/>
    <n v="780.15319199999988"/>
    <x v="0"/>
    <n v="9534100"/>
    <n v="9889850"/>
  </r>
  <r>
    <n v="357"/>
    <x v="89"/>
    <s v="A-90-01"/>
    <s v="S-43/1"/>
    <n v="782.76884399999994"/>
    <x v="0"/>
    <n v="9534100"/>
    <n v="9889850"/>
  </r>
  <r>
    <n v="358"/>
    <x v="89"/>
    <s v="A-90-02"/>
    <s v="S-43/2"/>
    <n v="782.76884399999994"/>
    <x v="0"/>
    <n v="9534100"/>
    <n v="9889850"/>
  </r>
  <r>
    <n v="359"/>
    <x v="89"/>
    <s v="A-90-03"/>
    <s v="S-43/3"/>
    <n v="782.76884399999994"/>
    <x v="0"/>
    <n v="9534100"/>
    <n v="9889850"/>
  </r>
  <r>
    <n v="360"/>
    <x v="89"/>
    <s v="A-90-04"/>
    <s v="S-43/4"/>
    <n v="782.76884399999994"/>
    <x v="0"/>
    <n v="9534100"/>
    <n v="9889850"/>
  </r>
  <r>
    <n v="361"/>
    <x v="90"/>
    <s v="A-91-01"/>
    <s v="S-42/1"/>
    <n v="780.15319199999988"/>
    <x v="0"/>
    <n v="9534100"/>
    <n v="9889850"/>
  </r>
  <r>
    <n v="362"/>
    <x v="90"/>
    <s v="A-91-02"/>
    <s v="S-42/2"/>
    <n v="780.15319199999988"/>
    <x v="0"/>
    <n v="9534100"/>
    <n v="9889850"/>
  </r>
  <r>
    <n v="363"/>
    <x v="90"/>
    <s v="A-91-03"/>
    <s v="S-42/3"/>
    <n v="780.15319199999988"/>
    <x v="0"/>
    <n v="9534100"/>
    <n v="9889850"/>
  </r>
  <r>
    <n v="364"/>
    <x v="90"/>
    <s v="A-91-04"/>
    <s v="S-42/4"/>
    <n v="780.15319199999988"/>
    <x v="0"/>
    <n v="9534100"/>
    <n v="9889850"/>
  </r>
  <r>
    <n v="365"/>
    <x v="91"/>
    <s v="A-92-01"/>
    <s v="S-47/1"/>
    <n v="780.15319199999988"/>
    <x v="0"/>
    <n v="9534100"/>
    <n v="9889850"/>
  </r>
  <r>
    <n v="366"/>
    <x v="91"/>
    <s v="A-92-02"/>
    <s v="S-47/2"/>
    <n v="780.15319199999988"/>
    <x v="0"/>
    <n v="9534100"/>
    <n v="9889850"/>
  </r>
  <r>
    <n v="367"/>
    <x v="91"/>
    <s v="A-92-03"/>
    <s v="S-47/3"/>
    <n v="780.15319199999988"/>
    <x v="0"/>
    <n v="9534100"/>
    <n v="9889850"/>
  </r>
  <r>
    <n v="368"/>
    <x v="91"/>
    <s v="A-92-04"/>
    <s v="S-47/4"/>
    <n v="780.15319199999988"/>
    <x v="0"/>
    <n v="9534100"/>
    <n v="9889850"/>
  </r>
  <r>
    <n v="369"/>
    <x v="92"/>
    <s v="A-93-01"/>
    <s v="S-46/1"/>
    <n v="782.76884399999994"/>
    <x v="0"/>
    <n v="9534100"/>
    <n v="9889850"/>
  </r>
  <r>
    <n v="370"/>
    <x v="92"/>
    <s v="A-93-02"/>
    <s v="S-46/2"/>
    <n v="782.76884399999994"/>
    <x v="0"/>
    <n v="9534100"/>
    <n v="9889850"/>
  </r>
  <r>
    <n v="371"/>
    <x v="92"/>
    <s v="A-93-03"/>
    <s v="S-46/3"/>
    <n v="782.76884399999994"/>
    <x v="0"/>
    <n v="9534100"/>
    <n v="9889850"/>
  </r>
  <r>
    <n v="372"/>
    <x v="92"/>
    <s v="A-93-04"/>
    <s v="S-46/4"/>
    <n v="782.76884399999994"/>
    <x v="0"/>
    <n v="9534100"/>
    <n v="9889850"/>
  </r>
  <r>
    <n v="373"/>
    <x v="93"/>
    <s v="A-94-01"/>
    <s v="S-45/1"/>
    <n v="780.15319199999988"/>
    <x v="0"/>
    <n v="9534100"/>
    <n v="9889850"/>
  </r>
  <r>
    <n v="374"/>
    <x v="93"/>
    <s v="A-94-02"/>
    <s v="S-45/2"/>
    <n v="780.15319199999988"/>
    <x v="0"/>
    <n v="9534100"/>
    <n v="9889850"/>
  </r>
  <r>
    <n v="375"/>
    <x v="93"/>
    <s v="A-94-03"/>
    <s v="S-45/3"/>
    <n v="780.15319199999988"/>
    <x v="0"/>
    <n v="9534100"/>
    <n v="9889850"/>
  </r>
  <r>
    <n v="376"/>
    <x v="93"/>
    <s v="A-94-04"/>
    <s v="S-45/4"/>
    <n v="780.15319199999988"/>
    <x v="0"/>
    <n v="9534100"/>
    <n v="9889850"/>
  </r>
  <r>
    <n v="377"/>
    <x v="94"/>
    <s v="A-95-01"/>
    <s v="S-32/1"/>
    <n v="780.15319199999988"/>
    <x v="0"/>
    <n v="9534100"/>
    <n v="9889850"/>
  </r>
  <r>
    <n v="378"/>
    <x v="94"/>
    <s v="A-95-02"/>
    <s v="S-32/2"/>
    <n v="780.15319199999988"/>
    <x v="0"/>
    <n v="9534100"/>
    <n v="9889850"/>
  </r>
  <r>
    <n v="379"/>
    <x v="94"/>
    <s v="A-95-03"/>
    <s v="S-32/3"/>
    <n v="780.15319199999988"/>
    <x v="0"/>
    <n v="9534100"/>
    <n v="9889850"/>
  </r>
  <r>
    <n v="380"/>
    <x v="94"/>
    <s v="A-95-04"/>
    <s v="S-32/4"/>
    <n v="780.15319199999988"/>
    <x v="0"/>
    <n v="9534100"/>
    <n v="9889850"/>
  </r>
  <r>
    <n v="381"/>
    <x v="95"/>
    <s v="A-96-01"/>
    <s v="S-31/1"/>
    <n v="782.76884399999994"/>
    <x v="0"/>
    <n v="9534100"/>
    <n v="9889850"/>
  </r>
  <r>
    <n v="382"/>
    <x v="95"/>
    <s v="A-96-02"/>
    <s v="S-31/2"/>
    <n v="782.76884399999994"/>
    <x v="0"/>
    <n v="9534100"/>
    <n v="9889850"/>
  </r>
  <r>
    <n v="383"/>
    <x v="95"/>
    <s v="A-96-03"/>
    <s v="S-31/3"/>
    <n v="782.76884399999994"/>
    <x v="0"/>
    <n v="9534100"/>
    <n v="9889850"/>
  </r>
  <r>
    <n v="384"/>
    <x v="95"/>
    <s v="A-96-04"/>
    <s v="S-31/4"/>
    <n v="782.76884399999994"/>
    <x v="0"/>
    <n v="9534100"/>
    <n v="9889850"/>
  </r>
  <r>
    <n v="385"/>
    <x v="96"/>
    <s v="A-97-01"/>
    <s v="S-30/1"/>
    <n v="782.76884399999994"/>
    <x v="0"/>
    <n v="9534100"/>
    <n v="9889850"/>
  </r>
  <r>
    <n v="386"/>
    <x v="96"/>
    <s v="A-97-02"/>
    <s v="S-30/2"/>
    <n v="782.76884399999994"/>
    <x v="0"/>
    <n v="9534100"/>
    <n v="9889850"/>
  </r>
  <r>
    <n v="387"/>
    <x v="96"/>
    <s v="A-97-03"/>
    <s v="S-30/3"/>
    <n v="782.76884399999994"/>
    <x v="0"/>
    <n v="9534100"/>
    <n v="9889850"/>
  </r>
  <r>
    <n v="388"/>
    <x v="96"/>
    <s v="A-97-04"/>
    <s v="S-30/4"/>
    <n v="782.76884399999994"/>
    <x v="0"/>
    <n v="9534100"/>
    <n v="9889850"/>
  </r>
  <r>
    <n v="389"/>
    <x v="97"/>
    <s v="A-98-01"/>
    <s v="S-29/1"/>
    <n v="782.76884399999994"/>
    <x v="0"/>
    <n v="9534100"/>
    <n v="9889850"/>
  </r>
  <r>
    <n v="390"/>
    <x v="97"/>
    <s v="A-98-02"/>
    <s v="S-29/2"/>
    <n v="782.76884399999994"/>
    <x v="0"/>
    <n v="9534100"/>
    <n v="9889850"/>
  </r>
  <r>
    <n v="391"/>
    <x v="97"/>
    <s v="A-98-03"/>
    <s v="S-29/3"/>
    <n v="782.76884399999994"/>
    <x v="0"/>
    <n v="9534100"/>
    <n v="9889850"/>
  </r>
  <r>
    <n v="392"/>
    <x v="97"/>
    <s v="A-98-04"/>
    <s v="S-29/4"/>
    <n v="782.76884399999994"/>
    <x v="0"/>
    <n v="9534100"/>
    <n v="9889850"/>
  </r>
  <r>
    <n v="393"/>
    <x v="98"/>
    <s v="A-99-01"/>
    <s v="S-28/1"/>
    <n v="782.76884399999994"/>
    <x v="0"/>
    <n v="9534100"/>
    <n v="9889850"/>
  </r>
  <r>
    <n v="394"/>
    <x v="98"/>
    <s v="A-99-02"/>
    <s v="S-28/2"/>
    <n v="782.76884399999994"/>
    <x v="0"/>
    <n v="9534100"/>
    <n v="9889850"/>
  </r>
  <r>
    <n v="395"/>
    <x v="98"/>
    <s v="A-99-03"/>
    <s v="S-28/3"/>
    <n v="782.76884399999994"/>
    <x v="0"/>
    <n v="9534100"/>
    <n v="9889850"/>
  </r>
  <r>
    <n v="396"/>
    <x v="98"/>
    <s v="A-99-04"/>
    <s v="S-28/4"/>
    <n v="782.76884399999994"/>
    <x v="0"/>
    <n v="9534100"/>
    <n v="9889850"/>
  </r>
  <r>
    <n v="397"/>
    <x v="99"/>
    <s v="A-100-01"/>
    <s v="S-27/1"/>
    <n v="782.76884399999994"/>
    <x v="0"/>
    <n v="9534100"/>
    <n v="9889850"/>
  </r>
  <r>
    <n v="398"/>
    <x v="99"/>
    <s v="A-100-02"/>
    <s v="S-27/2"/>
    <n v="782.76884399999994"/>
    <x v="0"/>
    <n v="9534100"/>
    <n v="9889850"/>
  </r>
  <r>
    <n v="399"/>
    <x v="99"/>
    <s v="A-100-03"/>
    <s v="S-27/3"/>
    <n v="782.76884399999994"/>
    <x v="0"/>
    <n v="9534100"/>
    <n v="9889850"/>
  </r>
  <r>
    <n v="400"/>
    <x v="99"/>
    <s v="A-100-04"/>
    <s v="S-27/4"/>
    <n v="782.76884399999994"/>
    <x v="0"/>
    <n v="9534100"/>
    <n v="9889850"/>
  </r>
  <r>
    <n v="401"/>
    <x v="100"/>
    <s v="A-101-01"/>
    <s v="S-26/1"/>
    <n v="782.76884399999994"/>
    <x v="0"/>
    <n v="9534100"/>
    <n v="9889850"/>
  </r>
  <r>
    <n v="402"/>
    <x v="100"/>
    <s v="A-101-02"/>
    <s v="S-26/2"/>
    <n v="782.76884399999994"/>
    <x v="0"/>
    <n v="9534100"/>
    <n v="9889850"/>
  </r>
  <r>
    <n v="403"/>
    <x v="100"/>
    <s v="A-101-03"/>
    <s v="S-26/3"/>
    <n v="782.76884399999994"/>
    <x v="0"/>
    <n v="9534100"/>
    <n v="9889850"/>
  </r>
  <r>
    <n v="404"/>
    <x v="100"/>
    <s v="A-101-04"/>
    <s v="S-26/4"/>
    <n v="782.76884399999994"/>
    <x v="0"/>
    <n v="9534100"/>
    <n v="9889850"/>
  </r>
  <r>
    <n v="405"/>
    <x v="101"/>
    <s v="A-102-01"/>
    <s v="S-25/1"/>
    <n v="782.76884399999994"/>
    <x v="0"/>
    <n v="9534100"/>
    <n v="9889850"/>
  </r>
  <r>
    <n v="406"/>
    <x v="101"/>
    <s v="A-102-02"/>
    <s v="S-25/2"/>
    <n v="782.76884399999994"/>
    <x v="0"/>
    <n v="9534100"/>
    <n v="9889850"/>
  </r>
  <r>
    <n v="407"/>
    <x v="101"/>
    <s v="A-102-03"/>
    <s v="S-25/3"/>
    <n v="782.76884399999994"/>
    <x v="0"/>
    <n v="9534100"/>
    <n v="9889850"/>
  </r>
  <r>
    <n v="408"/>
    <x v="101"/>
    <s v="A-102-04"/>
    <s v="S-25/4"/>
    <n v="782.76884399999994"/>
    <x v="0"/>
    <n v="9534100"/>
    <n v="9889850"/>
  </r>
  <r>
    <n v="409"/>
    <x v="102"/>
    <s v="A-103-01"/>
    <s v="S-24/1"/>
    <n v="782.76884399999994"/>
    <x v="0"/>
    <n v="9534100"/>
    <n v="9889850"/>
  </r>
  <r>
    <n v="410"/>
    <x v="102"/>
    <s v="A-103-02"/>
    <s v="S-24/2"/>
    <n v="782.76884399999994"/>
    <x v="0"/>
    <n v="9534100"/>
    <n v="9889850"/>
  </r>
  <r>
    <n v="411"/>
    <x v="102"/>
    <s v="A-103-03"/>
    <s v="S-24/3"/>
    <n v="782.76884399999994"/>
    <x v="0"/>
    <n v="9534100"/>
    <n v="9889850"/>
  </r>
  <r>
    <n v="412"/>
    <x v="102"/>
    <s v="A-103-04"/>
    <s v="S-24/4"/>
    <n v="782.76884399999994"/>
    <x v="0"/>
    <n v="9534100"/>
    <n v="9889850"/>
  </r>
  <r>
    <n v="413"/>
    <x v="103"/>
    <s v="A-104-01"/>
    <s v="S-23/1"/>
    <n v="782.76884399999994"/>
    <x v="0"/>
    <n v="9534100"/>
    <n v="9889850"/>
  </r>
  <r>
    <n v="414"/>
    <x v="103"/>
    <s v="A-104-02"/>
    <s v="S-23/2"/>
    <n v="782.76884399999994"/>
    <x v="0"/>
    <n v="9534100"/>
    <n v="9889850"/>
  </r>
  <r>
    <n v="415"/>
    <x v="103"/>
    <s v="A-104-03"/>
    <s v="S-23/3"/>
    <n v="782.76884399999994"/>
    <x v="0"/>
    <n v="9534100"/>
    <n v="9889850"/>
  </r>
  <r>
    <n v="416"/>
    <x v="103"/>
    <s v="A-104-04"/>
    <s v="S-23/4"/>
    <n v="782.76884399999994"/>
    <x v="0"/>
    <n v="9534100"/>
    <n v="9889850"/>
  </r>
  <r>
    <n v="417"/>
    <x v="104"/>
    <s v="A-105-01"/>
    <s v="S-22/1"/>
    <n v="782.76884399999994"/>
    <x v="0"/>
    <n v="9534100"/>
    <n v="9889850"/>
  </r>
  <r>
    <n v="418"/>
    <x v="104"/>
    <s v="A-105-02"/>
    <s v="S-22/2"/>
    <n v="782.76884399999994"/>
    <x v="0"/>
    <n v="9534100"/>
    <n v="9889850"/>
  </r>
  <r>
    <n v="419"/>
    <x v="104"/>
    <s v="A-105-03"/>
    <s v="S-22/3"/>
    <n v="782.76884399999994"/>
    <x v="0"/>
    <n v="9534100"/>
    <n v="9889850"/>
  </r>
  <r>
    <n v="420"/>
    <x v="104"/>
    <s v="A-105-04"/>
    <s v="S-22/4"/>
    <n v="782.76884399999994"/>
    <x v="0"/>
    <n v="9534100"/>
    <n v="9889850"/>
  </r>
  <r>
    <n v="421"/>
    <x v="105"/>
    <s v="A-106-01"/>
    <s v="S-21/1"/>
    <n v="782.76884399999994"/>
    <x v="0"/>
    <n v="9534100"/>
    <n v="9889850"/>
  </r>
  <r>
    <n v="422"/>
    <x v="105"/>
    <s v="A-106-02"/>
    <s v="S-21/2"/>
    <n v="782.76884399999994"/>
    <x v="0"/>
    <n v="9534100"/>
    <n v="9889850"/>
  </r>
  <r>
    <n v="423"/>
    <x v="105"/>
    <s v="A-106-03"/>
    <s v="S-21/3"/>
    <n v="782.76884399999994"/>
    <x v="0"/>
    <n v="9534100"/>
    <n v="9889850"/>
  </r>
  <r>
    <n v="424"/>
    <x v="105"/>
    <s v="A-106-04"/>
    <s v="S-21/4"/>
    <n v="782.76884399999994"/>
    <x v="0"/>
    <n v="9534100"/>
    <n v="9889850"/>
  </r>
  <r>
    <n v="425"/>
    <x v="106"/>
    <s v="A-107-01"/>
    <s v="S-20/1"/>
    <n v="782.76884399999994"/>
    <x v="0"/>
    <n v="9534100"/>
    <n v="9889850"/>
  </r>
  <r>
    <n v="426"/>
    <x v="106"/>
    <s v="A-107-02"/>
    <s v="S-20/2"/>
    <n v="782.76884399999994"/>
    <x v="0"/>
    <n v="9534100"/>
    <n v="9889850"/>
  </r>
  <r>
    <n v="427"/>
    <x v="106"/>
    <s v="A-107-03"/>
    <s v="S-20/3"/>
    <n v="782.76884399999994"/>
    <x v="0"/>
    <n v="9534100"/>
    <n v="9889850"/>
  </r>
  <r>
    <n v="428"/>
    <x v="106"/>
    <s v="A-107-04"/>
    <s v="S-20/4"/>
    <n v="782.76884399999994"/>
    <x v="0"/>
    <n v="9534100"/>
    <n v="9889850"/>
  </r>
  <r>
    <n v="429"/>
    <x v="107"/>
    <s v="A-108-01"/>
    <s v="S-19/1"/>
    <n v="782.76884399999994"/>
    <x v="0"/>
    <n v="9534100"/>
    <n v="9889850"/>
  </r>
  <r>
    <n v="430"/>
    <x v="107"/>
    <s v="A-108-02"/>
    <s v="S-19/2"/>
    <n v="782.76884399999994"/>
    <x v="0"/>
    <n v="9534100"/>
    <n v="9889850"/>
  </r>
  <r>
    <n v="431"/>
    <x v="107"/>
    <s v="A-108-03"/>
    <s v="S-19/3"/>
    <n v="782.76884399999994"/>
    <x v="0"/>
    <n v="9534100"/>
    <n v="9889850"/>
  </r>
  <r>
    <n v="432"/>
    <x v="107"/>
    <s v="A-108-04"/>
    <s v="S-19/4"/>
    <n v="782.76884399999994"/>
    <x v="0"/>
    <n v="9534100"/>
    <n v="9889850"/>
  </r>
  <r>
    <n v="433"/>
    <x v="108"/>
    <s v="A-109-01"/>
    <s v="S-18/1"/>
    <n v="782.76884399999994"/>
    <x v="0"/>
    <n v="9534100"/>
    <n v="9889850"/>
  </r>
  <r>
    <n v="434"/>
    <x v="108"/>
    <s v="A-109-02"/>
    <s v="S-18/2"/>
    <n v="782.76884399999994"/>
    <x v="0"/>
    <n v="9534100"/>
    <n v="9889850"/>
  </r>
  <r>
    <n v="435"/>
    <x v="108"/>
    <s v="A-109-03"/>
    <s v="S-18/3"/>
    <n v="782.76884399999994"/>
    <x v="0"/>
    <n v="9534100"/>
    <n v="9889850"/>
  </r>
  <r>
    <n v="436"/>
    <x v="108"/>
    <s v="A-109-04"/>
    <s v="S-18/4"/>
    <n v="782.76884399999994"/>
    <x v="0"/>
    <n v="9534100"/>
    <n v="9889850"/>
  </r>
  <r>
    <n v="437"/>
    <x v="109"/>
    <s v="A-110-01"/>
    <s v="S-17/1"/>
    <n v="780.15319199999988"/>
    <x v="0"/>
    <n v="9534100"/>
    <n v="9889850"/>
  </r>
  <r>
    <n v="438"/>
    <x v="109"/>
    <s v="A-110-02"/>
    <s v="S-17/2"/>
    <n v="780.15319199999988"/>
    <x v="0"/>
    <n v="9534100"/>
    <n v="9889850"/>
  </r>
  <r>
    <n v="439"/>
    <x v="109"/>
    <s v="A-110-03"/>
    <s v="S-17/3"/>
    <n v="780.15319199999988"/>
    <x v="0"/>
    <n v="9534100"/>
    <n v="9889850"/>
  </r>
  <r>
    <n v="440"/>
    <x v="109"/>
    <s v="A-110-04"/>
    <s v="S-17/4"/>
    <n v="780.15319199999988"/>
    <x v="0"/>
    <n v="9534100"/>
    <n v="9889850"/>
  </r>
  <r>
    <n v="441"/>
    <x v="110"/>
    <s v="A-111-01"/>
    <s v="S-16/1"/>
    <n v="780.15319199999988"/>
    <x v="0"/>
    <n v="9534100"/>
    <n v="9889850"/>
  </r>
  <r>
    <n v="442"/>
    <x v="110"/>
    <s v="A-111-02"/>
    <s v="S-16/2"/>
    <n v="780.15319199999988"/>
    <x v="0"/>
    <n v="9534100"/>
    <n v="9889850"/>
  </r>
  <r>
    <n v="443"/>
    <x v="110"/>
    <s v="A-111-03"/>
    <s v="S-16/3"/>
    <n v="780.15319199999988"/>
    <x v="0"/>
    <n v="9534100"/>
    <n v="9889850"/>
  </r>
  <r>
    <n v="444"/>
    <x v="110"/>
    <s v="A-111-04"/>
    <s v="S-16/4"/>
    <n v="780.15319199999988"/>
    <x v="0"/>
    <n v="9534100"/>
    <n v="9889850"/>
  </r>
  <r>
    <n v="445"/>
    <x v="111"/>
    <s v="A-112-01"/>
    <s v="S-15/1"/>
    <n v="782.76884399999994"/>
    <x v="0"/>
    <n v="9534100"/>
    <n v="9889850"/>
  </r>
  <r>
    <n v="446"/>
    <x v="111"/>
    <s v="A-112-02"/>
    <s v="S-15/2"/>
    <n v="782.76884399999994"/>
    <x v="0"/>
    <n v="9534100"/>
    <n v="9889850"/>
  </r>
  <r>
    <n v="447"/>
    <x v="111"/>
    <s v="A-112-03"/>
    <s v="S-15/3"/>
    <n v="782.76884399999994"/>
    <x v="0"/>
    <n v="9534100"/>
    <n v="9889850"/>
  </r>
  <r>
    <n v="448"/>
    <x v="111"/>
    <s v="A-112-04"/>
    <s v="S-15/4"/>
    <n v="782.76884399999994"/>
    <x v="0"/>
    <n v="9534100"/>
    <n v="9889850"/>
  </r>
  <r>
    <n v="449"/>
    <x v="112"/>
    <s v="A-113-01"/>
    <s v="S-14/1"/>
    <n v="782.76884399999994"/>
    <x v="0"/>
    <n v="9534100"/>
    <n v="9889850"/>
  </r>
  <r>
    <n v="450"/>
    <x v="112"/>
    <s v="A-113-02"/>
    <s v="S-14/2"/>
    <n v="782.76884399999994"/>
    <x v="0"/>
    <n v="9534100"/>
    <n v="9889850"/>
  </r>
  <r>
    <n v="451"/>
    <x v="112"/>
    <s v="A-113-03"/>
    <s v="S-14/3"/>
    <n v="782.76884399999994"/>
    <x v="0"/>
    <n v="9534100"/>
    <n v="9889850"/>
  </r>
  <r>
    <n v="452"/>
    <x v="112"/>
    <s v="A-113-04"/>
    <s v="S-14/4"/>
    <n v="782.76884399999994"/>
    <x v="0"/>
    <n v="9534100"/>
    <n v="9889850"/>
  </r>
  <r>
    <n v="453"/>
    <x v="113"/>
    <s v="A-114-01"/>
    <s v="S-13/1"/>
    <n v="782.76884399999994"/>
    <x v="0"/>
    <n v="9534100"/>
    <n v="9889850"/>
  </r>
  <r>
    <n v="454"/>
    <x v="113"/>
    <s v="A-114-02"/>
    <s v="S-13/2"/>
    <n v="782.76884399999994"/>
    <x v="0"/>
    <n v="9534100"/>
    <n v="9889850"/>
  </r>
  <r>
    <n v="455"/>
    <x v="113"/>
    <s v="A-114-03"/>
    <s v="S-13/3"/>
    <n v="782.76884399999994"/>
    <x v="0"/>
    <n v="9534100"/>
    <n v="9889850"/>
  </r>
  <r>
    <n v="456"/>
    <x v="113"/>
    <s v="A-114-04"/>
    <s v="S-13/4"/>
    <n v="782.76884399999994"/>
    <x v="0"/>
    <n v="9534100"/>
    <n v="9889850"/>
  </r>
  <r>
    <n v="457"/>
    <x v="114"/>
    <s v="A-115-01"/>
    <s v="S-12/1"/>
    <n v="782.76884399999994"/>
    <x v="0"/>
    <n v="9534100"/>
    <n v="9889850"/>
  </r>
  <r>
    <n v="458"/>
    <x v="114"/>
    <s v="A-115-02"/>
    <s v="S-12/2"/>
    <n v="782.76884399999994"/>
    <x v="0"/>
    <n v="9534100"/>
    <n v="9889850"/>
  </r>
  <r>
    <n v="459"/>
    <x v="114"/>
    <s v="A-115-03"/>
    <s v="S-12/3"/>
    <n v="782.76884399999994"/>
    <x v="0"/>
    <n v="9534100"/>
    <n v="9889850"/>
  </r>
  <r>
    <n v="460"/>
    <x v="114"/>
    <s v="A-115-04"/>
    <s v="S-12/4"/>
    <n v="782.76884399999994"/>
    <x v="0"/>
    <n v="9534100"/>
    <n v="9889850"/>
  </r>
  <r>
    <n v="461"/>
    <x v="115"/>
    <s v="A-116-01"/>
    <s v="S-11/1"/>
    <n v="782.76884399999994"/>
    <x v="0"/>
    <n v="9534100"/>
    <n v="9889850"/>
  </r>
  <r>
    <n v="462"/>
    <x v="115"/>
    <s v="A-116-02"/>
    <s v="S-11/2"/>
    <n v="782.76884399999994"/>
    <x v="0"/>
    <n v="9534100"/>
    <n v="9889850"/>
  </r>
  <r>
    <n v="463"/>
    <x v="115"/>
    <s v="A-116-03"/>
    <s v="S-11/3"/>
    <n v="782.76884399999994"/>
    <x v="0"/>
    <n v="9534100"/>
    <n v="9889850"/>
  </r>
  <r>
    <n v="464"/>
    <x v="115"/>
    <s v="A-116-04"/>
    <s v="S-11/4"/>
    <n v="782.76884399999994"/>
    <x v="0"/>
    <n v="9534100"/>
    <n v="9889850"/>
  </r>
  <r>
    <n v="465"/>
    <x v="116"/>
    <s v="A-117-01"/>
    <s v="S-10/1"/>
    <n v="782.76884399999994"/>
    <x v="0"/>
    <n v="9534100"/>
    <n v="9889850"/>
  </r>
  <r>
    <n v="466"/>
    <x v="116"/>
    <s v="A-117-02"/>
    <s v="S-10/2"/>
    <n v="782.76884399999994"/>
    <x v="0"/>
    <n v="9534100"/>
    <n v="9889850"/>
  </r>
  <r>
    <n v="467"/>
    <x v="116"/>
    <s v="A-117-03"/>
    <s v="S-10/3"/>
    <n v="782.76884399999994"/>
    <x v="0"/>
    <n v="9534100"/>
    <n v="9889850"/>
  </r>
  <r>
    <n v="468"/>
    <x v="116"/>
    <s v="A-117-04"/>
    <s v="S-10/4"/>
    <n v="782.76884399999994"/>
    <x v="0"/>
    <n v="9534100"/>
    <n v="9889850"/>
  </r>
  <r>
    <n v="469"/>
    <x v="117"/>
    <s v="A-118-01"/>
    <s v="S-09/1"/>
    <n v="782.76884399999994"/>
    <x v="0"/>
    <n v="9534100"/>
    <n v="9889850"/>
  </r>
  <r>
    <n v="470"/>
    <x v="117"/>
    <s v="A-118-02"/>
    <s v="S-09/2"/>
    <n v="782.76884399999994"/>
    <x v="0"/>
    <n v="9534100"/>
    <n v="9889850"/>
  </r>
  <r>
    <n v="471"/>
    <x v="117"/>
    <s v="A-118-03"/>
    <s v="S-09/3"/>
    <n v="782.76884399999994"/>
    <x v="0"/>
    <n v="9534100"/>
    <n v="9889850"/>
  </r>
  <r>
    <n v="472"/>
    <x v="117"/>
    <s v="A-118-04"/>
    <s v="S-09/4"/>
    <n v="782.76884399999994"/>
    <x v="0"/>
    <n v="9534100"/>
    <n v="9889850"/>
  </r>
  <r>
    <n v="473"/>
    <x v="118"/>
    <s v="A-119-01"/>
    <s v="S-08/1"/>
    <n v="782.76884399999994"/>
    <x v="0"/>
    <n v="9534100"/>
    <n v="9889850"/>
  </r>
  <r>
    <n v="474"/>
    <x v="118"/>
    <s v="A-119-02"/>
    <s v="S-08/2"/>
    <n v="782.76884399999994"/>
    <x v="0"/>
    <n v="9534100"/>
    <n v="9889850"/>
  </r>
  <r>
    <n v="475"/>
    <x v="118"/>
    <s v="A-119-03"/>
    <s v="S-08/3"/>
    <n v="782.76884399999994"/>
    <x v="0"/>
    <n v="9534100"/>
    <n v="9889850"/>
  </r>
  <r>
    <n v="476"/>
    <x v="118"/>
    <s v="A-119-04"/>
    <s v="S-08/4"/>
    <n v="782.76884399999994"/>
    <x v="0"/>
    <n v="9534100"/>
    <n v="9889850"/>
  </r>
  <r>
    <n v="477"/>
    <x v="119"/>
    <s v="A-120-01"/>
    <s v="S-07/1"/>
    <n v="782.76884399999994"/>
    <x v="0"/>
    <n v="9534100"/>
    <n v="9889850"/>
  </r>
  <r>
    <n v="478"/>
    <x v="119"/>
    <s v="A-120-02"/>
    <s v="S-07/2"/>
    <n v="782.76884399999994"/>
    <x v="0"/>
    <n v="9534100"/>
    <n v="9889850"/>
  </r>
  <r>
    <n v="479"/>
    <x v="119"/>
    <s v="A-120-03"/>
    <s v="S-07/3"/>
    <n v="782.76884399999994"/>
    <x v="0"/>
    <n v="9534100"/>
    <n v="9889850"/>
  </r>
  <r>
    <n v="480"/>
    <x v="119"/>
    <s v="A-120-04"/>
    <s v="S-07/4"/>
    <n v="782.76884399999994"/>
    <x v="0"/>
    <n v="9534100"/>
    <n v="9889850"/>
  </r>
  <r>
    <n v="481"/>
    <x v="120"/>
    <s v="A-121-01"/>
    <s v="S-06/1"/>
    <n v="782.76884399999994"/>
    <x v="0"/>
    <n v="9534100"/>
    <n v="9889850"/>
  </r>
  <r>
    <n v="482"/>
    <x v="120"/>
    <s v="A-121-02"/>
    <s v="S-06/2"/>
    <n v="782.76884399999994"/>
    <x v="0"/>
    <n v="9534100"/>
    <n v="9889850"/>
  </r>
  <r>
    <n v="483"/>
    <x v="120"/>
    <s v="A-121-03"/>
    <s v="S-06/3"/>
    <n v="782.76884399999994"/>
    <x v="0"/>
    <n v="9534100"/>
    <n v="9889850"/>
  </r>
  <r>
    <n v="484"/>
    <x v="120"/>
    <s v="A-121-04"/>
    <s v="S-06/4"/>
    <n v="782.76884399999994"/>
    <x v="0"/>
    <n v="9534100"/>
    <n v="9889850"/>
  </r>
  <r>
    <n v="485"/>
    <x v="121"/>
    <s v="A-122-01"/>
    <s v="S-05/1"/>
    <n v="782.76884399999994"/>
    <x v="0"/>
    <n v="9534100"/>
    <n v="9889850"/>
  </r>
  <r>
    <n v="486"/>
    <x v="121"/>
    <s v="A-122-02"/>
    <s v="S-05/2"/>
    <n v="782.76884399999994"/>
    <x v="0"/>
    <n v="9534100"/>
    <n v="9889850"/>
  </r>
  <r>
    <n v="487"/>
    <x v="121"/>
    <s v="A-122-03"/>
    <s v="S-05/3"/>
    <n v="782.76884399999994"/>
    <x v="0"/>
    <n v="9534100"/>
    <n v="9889850"/>
  </r>
  <r>
    <n v="488"/>
    <x v="121"/>
    <s v="A-122-04"/>
    <s v="S-05/4"/>
    <n v="782.76884399999994"/>
    <x v="0"/>
    <n v="9534100"/>
    <n v="9889850"/>
  </r>
  <r>
    <n v="489"/>
    <x v="122"/>
    <s v="A-123-01"/>
    <s v="S-04/1"/>
    <n v="782.76884399999994"/>
    <x v="0"/>
    <n v="9534100"/>
    <n v="9889850"/>
  </r>
  <r>
    <n v="490"/>
    <x v="122"/>
    <s v="A-123-02"/>
    <s v="S-04/2"/>
    <n v="782.76884399999994"/>
    <x v="0"/>
    <n v="9534100"/>
    <n v="9889850"/>
  </r>
  <r>
    <n v="491"/>
    <x v="122"/>
    <s v="A-123-03"/>
    <s v="S-04/3"/>
    <n v="782.76884399999994"/>
    <x v="0"/>
    <n v="9534100"/>
    <n v="9889850"/>
  </r>
  <r>
    <n v="492"/>
    <x v="122"/>
    <s v="A-123-04"/>
    <s v="S-04/4"/>
    <n v="782.76884399999994"/>
    <x v="0"/>
    <n v="9534100"/>
    <n v="9889850"/>
  </r>
  <r>
    <n v="493"/>
    <x v="123"/>
    <s v="A-124-01"/>
    <s v="S-03/1"/>
    <n v="782.76884399999994"/>
    <x v="0"/>
    <n v="9534100"/>
    <n v="9889850"/>
  </r>
  <r>
    <n v="494"/>
    <x v="123"/>
    <s v="A-124-02"/>
    <s v="S-03/2"/>
    <n v="782.76884399999994"/>
    <x v="0"/>
    <n v="9534100"/>
    <n v="9889850"/>
  </r>
  <r>
    <n v="495"/>
    <x v="123"/>
    <s v="A-124-03"/>
    <s v="S-03/3"/>
    <n v="782.76884399999994"/>
    <x v="0"/>
    <n v="9534100"/>
    <n v="9889850"/>
  </r>
  <r>
    <n v="496"/>
    <x v="123"/>
    <s v="A-124-04"/>
    <s v="S-03/4"/>
    <n v="782.76884399999994"/>
    <x v="0"/>
    <n v="9534100"/>
    <n v="9889850"/>
  </r>
  <r>
    <n v="497"/>
    <x v="124"/>
    <s v="A-125-01"/>
    <s v="S-02/1"/>
    <n v="782.76884399999994"/>
    <x v="0"/>
    <n v="9534100"/>
    <n v="9889850"/>
  </r>
  <r>
    <n v="498"/>
    <x v="124"/>
    <s v="A-125-02"/>
    <s v="S-02/2"/>
    <n v="782.76884399999994"/>
    <x v="0"/>
    <n v="9534100"/>
    <n v="9889850"/>
  </r>
  <r>
    <n v="499"/>
    <x v="124"/>
    <s v="A-125-03"/>
    <s v="S-02/3"/>
    <n v="782.76884399999994"/>
    <x v="0"/>
    <n v="9534100"/>
    <n v="9889850"/>
  </r>
  <r>
    <n v="500"/>
    <x v="124"/>
    <s v="A-125-04"/>
    <s v="S-02/4"/>
    <n v="782.76884399999994"/>
    <x v="0"/>
    <n v="9534100"/>
    <n v="9889850"/>
  </r>
  <r>
    <n v="501"/>
    <x v="125"/>
    <s v="A-126-01"/>
    <s v="S-01/1"/>
    <n v="780.15319199999988"/>
    <x v="0"/>
    <n v="9534100"/>
    <n v="9889850"/>
  </r>
  <r>
    <n v="502"/>
    <x v="125"/>
    <s v="A-126-02"/>
    <s v="S-01/2"/>
    <n v="780.15319199999988"/>
    <x v="0"/>
    <n v="9534100"/>
    <n v="9889850"/>
  </r>
  <r>
    <n v="503"/>
    <x v="125"/>
    <s v="A-126-03"/>
    <s v="S-01/3"/>
    <n v="780.15319199999988"/>
    <x v="0"/>
    <n v="9534100"/>
    <n v="9889850"/>
  </r>
  <r>
    <n v="504"/>
    <x v="125"/>
    <s v="A-126-04"/>
    <s v="S-01/4"/>
    <n v="780.15319199999988"/>
    <x v="0"/>
    <n v="9534100"/>
    <n v="9889850"/>
  </r>
  <r>
    <n v="505"/>
    <x v="126"/>
    <s v="A-127-01"/>
    <s v="H-123/1"/>
    <n v="780.15319199999988"/>
    <x v="0"/>
    <n v="9534100"/>
    <n v="9889850"/>
  </r>
  <r>
    <n v="506"/>
    <x v="126"/>
    <s v="A-127-02"/>
    <s v="H-123/2"/>
    <n v="780.15319199999988"/>
    <x v="0"/>
    <n v="9534100"/>
    <n v="9889850"/>
  </r>
  <r>
    <n v="507"/>
    <x v="126"/>
    <s v="A-127-03"/>
    <s v="H-123/3"/>
    <n v="780.15319199999988"/>
    <x v="0"/>
    <n v="9534100"/>
    <n v="9889850"/>
  </r>
  <r>
    <n v="508"/>
    <x v="126"/>
    <s v="A-127-04"/>
    <s v="H-123/4"/>
    <n v="780.15319199999988"/>
    <x v="0"/>
    <n v="9534100"/>
    <n v="9889850"/>
  </r>
  <r>
    <n v="509"/>
    <x v="127"/>
    <s v="A-128-01"/>
    <s v="H-122/1"/>
    <n v="782.76884399999994"/>
    <x v="0"/>
    <n v="9534100"/>
    <n v="9889850"/>
  </r>
  <r>
    <n v="510"/>
    <x v="127"/>
    <s v="A-128-02"/>
    <s v="H-122/2"/>
    <n v="782.76884399999994"/>
    <x v="0"/>
    <n v="9534100"/>
    <n v="9889850"/>
  </r>
  <r>
    <n v="511"/>
    <x v="127"/>
    <s v="A-128-03"/>
    <s v="H-122/3"/>
    <n v="782.76884399999994"/>
    <x v="0"/>
    <n v="9534100"/>
    <n v="9889850"/>
  </r>
  <r>
    <n v="512"/>
    <x v="127"/>
    <s v="A-128-04"/>
    <s v="H-122/4"/>
    <n v="782.76884399999994"/>
    <x v="0"/>
    <n v="9534100"/>
    <n v="9889850"/>
  </r>
  <r>
    <n v="513"/>
    <x v="128"/>
    <s v="A-129-01"/>
    <s v="H-121/1"/>
    <n v="782.76884399999994"/>
    <x v="0"/>
    <n v="9534100"/>
    <n v="9889850"/>
  </r>
  <r>
    <n v="514"/>
    <x v="128"/>
    <s v="A-129-02"/>
    <s v="H-121/2"/>
    <n v="782.76884399999994"/>
    <x v="0"/>
    <n v="9534100"/>
    <n v="9889850"/>
  </r>
  <r>
    <n v="515"/>
    <x v="128"/>
    <s v="A-129-03"/>
    <s v="H-121/3"/>
    <n v="782.76884399999994"/>
    <x v="0"/>
    <n v="9534100"/>
    <n v="9889850"/>
  </r>
  <r>
    <n v="516"/>
    <x v="128"/>
    <s v="A-129-04"/>
    <s v="H-121/4"/>
    <n v="782.76884399999994"/>
    <x v="0"/>
    <n v="9534100"/>
    <n v="9889850"/>
  </r>
  <r>
    <n v="517"/>
    <x v="129"/>
    <s v="A-130-01"/>
    <s v="H-120/1"/>
    <n v="782.76884399999994"/>
    <x v="0"/>
    <n v="9534100"/>
    <n v="9889850"/>
  </r>
  <r>
    <n v="518"/>
    <x v="129"/>
    <s v="A-130-02"/>
    <s v="H-120/2"/>
    <n v="782.76884399999994"/>
    <x v="0"/>
    <n v="9534100"/>
    <n v="9889850"/>
  </r>
  <r>
    <n v="519"/>
    <x v="129"/>
    <s v="A-130-03"/>
    <s v="H-120/3"/>
    <n v="782.76884399999994"/>
    <x v="0"/>
    <n v="9534100"/>
    <n v="9889850"/>
  </r>
  <r>
    <n v="520"/>
    <x v="129"/>
    <s v="A-130-04"/>
    <s v="H-120/4"/>
    <n v="782.76884399999994"/>
    <x v="0"/>
    <n v="9534100"/>
    <n v="9889850"/>
  </r>
  <r>
    <n v="521"/>
    <x v="130"/>
    <s v="A-131-01"/>
    <s v="H-119/1"/>
    <n v="782.76884399999994"/>
    <x v="0"/>
    <n v="9534100"/>
    <n v="9889850"/>
  </r>
  <r>
    <n v="522"/>
    <x v="130"/>
    <s v="A-131-02"/>
    <s v="H-119/2"/>
    <n v="782.76884399999994"/>
    <x v="0"/>
    <n v="9534100"/>
    <n v="9889850"/>
  </r>
  <r>
    <n v="523"/>
    <x v="130"/>
    <s v="A-131-03"/>
    <s v="H-119/3"/>
    <n v="782.76884399999994"/>
    <x v="0"/>
    <n v="9534100"/>
    <n v="9889850"/>
  </r>
  <r>
    <n v="524"/>
    <x v="130"/>
    <s v="A-131-04"/>
    <s v="H-119/4"/>
    <n v="782.76884399999994"/>
    <x v="0"/>
    <n v="9534100"/>
    <n v="9889850"/>
  </r>
  <r>
    <n v="525"/>
    <x v="131"/>
    <s v="A-132-01"/>
    <s v="H-118/1"/>
    <n v="780.15319199999988"/>
    <x v="0"/>
    <n v="9534100"/>
    <n v="9889850"/>
  </r>
  <r>
    <n v="526"/>
    <x v="131"/>
    <s v="A-132-02"/>
    <s v="H-118/2"/>
    <n v="780.15319199999988"/>
    <x v="0"/>
    <n v="9534100"/>
    <n v="9889850"/>
  </r>
  <r>
    <n v="527"/>
    <x v="131"/>
    <s v="A-132-03"/>
    <s v="H-118/3"/>
    <n v="780.15319199999988"/>
    <x v="0"/>
    <n v="9534100"/>
    <n v="9889850"/>
  </r>
  <r>
    <n v="528"/>
    <x v="131"/>
    <s v="A-132-04"/>
    <s v="H-118/4"/>
    <n v="780.15319199999988"/>
    <x v="0"/>
    <n v="9534100"/>
    <n v="9889850"/>
  </r>
  <r>
    <n v="529"/>
    <x v="132"/>
    <s v="A-133-01"/>
    <s v="H-117/1"/>
    <n v="780.15319199999988"/>
    <x v="0"/>
    <n v="9534100"/>
    <n v="9889850"/>
  </r>
  <r>
    <n v="530"/>
    <x v="132"/>
    <s v="A-133-02"/>
    <s v="H-117/2"/>
    <n v="780.15319199999988"/>
    <x v="0"/>
    <n v="9534100"/>
    <n v="9889850"/>
  </r>
  <r>
    <n v="531"/>
    <x v="132"/>
    <s v="A-133-03"/>
    <s v="H-117/3"/>
    <n v="780.15319199999988"/>
    <x v="0"/>
    <n v="9534100"/>
    <n v="9889850"/>
  </r>
  <r>
    <n v="532"/>
    <x v="132"/>
    <s v="A-133-04"/>
    <s v="H-117/4"/>
    <n v="780.15319199999988"/>
    <x v="0"/>
    <n v="9534100"/>
    <n v="9889850"/>
  </r>
  <r>
    <n v="533"/>
    <x v="133"/>
    <s v="A-134-01"/>
    <s v="H-116/1"/>
    <n v="782.76884399999994"/>
    <x v="0"/>
    <n v="9534100"/>
    <n v="9889850"/>
  </r>
  <r>
    <n v="534"/>
    <x v="133"/>
    <s v="A-134-02"/>
    <s v="H-116/2"/>
    <n v="782.76884399999994"/>
    <x v="0"/>
    <n v="9534100"/>
    <n v="9889850"/>
  </r>
  <r>
    <n v="535"/>
    <x v="133"/>
    <s v="A-134-03"/>
    <s v="H-116/3"/>
    <n v="782.76884399999994"/>
    <x v="0"/>
    <n v="9534100"/>
    <n v="9889850"/>
  </r>
  <r>
    <n v="536"/>
    <x v="133"/>
    <s v="A-134-04"/>
    <s v="H-116/4"/>
    <n v="782.76884399999994"/>
    <x v="0"/>
    <n v="9534100"/>
    <n v="9889850"/>
  </r>
  <r>
    <n v="537"/>
    <x v="134"/>
    <s v="A-135-01"/>
    <s v="H-115/1"/>
    <n v="782.76884399999994"/>
    <x v="0"/>
    <n v="9534100"/>
    <n v="9889850"/>
  </r>
  <r>
    <n v="538"/>
    <x v="134"/>
    <s v="A-135-02"/>
    <s v="H-115/2"/>
    <n v="782.76884399999994"/>
    <x v="0"/>
    <n v="9534100"/>
    <n v="9889850"/>
  </r>
  <r>
    <n v="539"/>
    <x v="134"/>
    <s v="A-135-03"/>
    <s v="H-115/3"/>
    <n v="782.76884399999994"/>
    <x v="0"/>
    <n v="9534100"/>
    <n v="9889850"/>
  </r>
  <r>
    <n v="540"/>
    <x v="134"/>
    <s v="A-135-04"/>
    <s v="H-115/4"/>
    <n v="782.76884399999994"/>
    <x v="0"/>
    <n v="9534100"/>
    <n v="9889850"/>
  </r>
  <r>
    <n v="541"/>
    <x v="135"/>
    <s v="A-136-01"/>
    <s v="H-114/1"/>
    <n v="782.76884399999994"/>
    <x v="0"/>
    <n v="9534100"/>
    <n v="9889850"/>
  </r>
  <r>
    <n v="542"/>
    <x v="135"/>
    <s v="A-136-02"/>
    <s v="H-114/2"/>
    <n v="782.76884399999994"/>
    <x v="0"/>
    <n v="9534100"/>
    <n v="9889850"/>
  </r>
  <r>
    <n v="543"/>
    <x v="135"/>
    <s v="A-136-03"/>
    <s v="H-114/3"/>
    <n v="782.76884399999994"/>
    <x v="0"/>
    <n v="9534100"/>
    <n v="9889850"/>
  </r>
  <r>
    <n v="544"/>
    <x v="135"/>
    <s v="A-136-04"/>
    <s v="H-114/4"/>
    <n v="782.76884399999994"/>
    <x v="0"/>
    <n v="9534100"/>
    <n v="9889850"/>
  </r>
  <r>
    <n v="545"/>
    <x v="136"/>
    <s v="A-137-01"/>
    <s v="H-113/1"/>
    <n v="782.76884399999994"/>
    <x v="0"/>
    <n v="9534100"/>
    <n v="9889850"/>
  </r>
  <r>
    <n v="546"/>
    <x v="136"/>
    <s v="A-137-02"/>
    <s v="H-113/2"/>
    <n v="782.76884399999994"/>
    <x v="0"/>
    <n v="9534100"/>
    <n v="9889850"/>
  </r>
  <r>
    <n v="547"/>
    <x v="136"/>
    <s v="A-137-03"/>
    <s v="H-113/3"/>
    <n v="782.76884399999994"/>
    <x v="0"/>
    <n v="9534100"/>
    <n v="9889850"/>
  </r>
  <r>
    <n v="548"/>
    <x v="136"/>
    <s v="A-137-04"/>
    <s v="H-113/4"/>
    <n v="782.76884399999994"/>
    <x v="0"/>
    <n v="9534100"/>
    <n v="9889850"/>
  </r>
  <r>
    <n v="549"/>
    <x v="137"/>
    <s v="A-138-01"/>
    <s v="H-112/1"/>
    <n v="780.15319199999988"/>
    <x v="0"/>
    <n v="9534100"/>
    <n v="9889850"/>
  </r>
  <r>
    <n v="550"/>
    <x v="137"/>
    <s v="A-138-02"/>
    <s v="H-112/2"/>
    <n v="780.15319199999988"/>
    <x v="0"/>
    <n v="9534100"/>
    <n v="9889850"/>
  </r>
  <r>
    <n v="551"/>
    <x v="137"/>
    <s v="A-138-03"/>
    <s v="H-112/3"/>
    <n v="780.15319199999988"/>
    <x v="0"/>
    <n v="9534100"/>
    <n v="9889850"/>
  </r>
  <r>
    <n v="552"/>
    <x v="137"/>
    <s v="A-138-04"/>
    <s v="H-112/4"/>
    <n v="780.15319199999988"/>
    <x v="0"/>
    <n v="9534100"/>
    <n v="9889850"/>
  </r>
  <r>
    <n v="553"/>
    <x v="138"/>
    <s v="A-139-01"/>
    <s v="H-111/1"/>
    <n v="780.15319199999988"/>
    <x v="0"/>
    <n v="9534100"/>
    <n v="9889850"/>
  </r>
  <r>
    <n v="554"/>
    <x v="138"/>
    <s v="A-139-02"/>
    <s v="H-111/2"/>
    <n v="780.15319199999988"/>
    <x v="0"/>
    <n v="9534100"/>
    <n v="9889850"/>
  </r>
  <r>
    <n v="555"/>
    <x v="138"/>
    <s v="A-139-03"/>
    <s v="H-111/3"/>
    <n v="780.15319199999988"/>
    <x v="0"/>
    <n v="9534100"/>
    <n v="9889850"/>
  </r>
  <r>
    <n v="556"/>
    <x v="138"/>
    <s v="A-139-04"/>
    <s v="H-111/4"/>
    <n v="780.15319199999988"/>
    <x v="0"/>
    <n v="9534100"/>
    <n v="9889850"/>
  </r>
  <r>
    <n v="557"/>
    <x v="139"/>
    <s v="A-140-01"/>
    <s v="H-110/1"/>
    <n v="780.15319199999988"/>
    <x v="0"/>
    <n v="9534100"/>
    <n v="9889850"/>
  </r>
  <r>
    <n v="558"/>
    <x v="139"/>
    <s v="A-140-02"/>
    <s v="H-110/2"/>
    <n v="780.15319199999988"/>
    <x v="0"/>
    <n v="9534100"/>
    <n v="9889850"/>
  </r>
  <r>
    <n v="559"/>
    <x v="139"/>
    <s v="A-140-03"/>
    <s v="H-110/3"/>
    <n v="780.15319199999988"/>
    <x v="0"/>
    <n v="9534100"/>
    <n v="9889850"/>
  </r>
  <r>
    <n v="560"/>
    <x v="139"/>
    <s v="A-140-04"/>
    <s v="H-110/4"/>
    <n v="780.15319199999988"/>
    <x v="0"/>
    <n v="9534100"/>
    <n v="9889850"/>
  </r>
  <r>
    <n v="561"/>
    <x v="140"/>
    <s v="A-141-01"/>
    <s v="H-62/1"/>
    <n v="780.15319199999988"/>
    <x v="0"/>
    <n v="9534100"/>
    <n v="9889850"/>
  </r>
  <r>
    <n v="562"/>
    <x v="140"/>
    <s v="A-141-02"/>
    <s v="H-62/2"/>
    <n v="780.15319199999988"/>
    <x v="0"/>
    <n v="9534100"/>
    <n v="9889850"/>
  </r>
  <r>
    <n v="563"/>
    <x v="140"/>
    <s v="A-141-03"/>
    <s v="H-62/3"/>
    <n v="780.15319199999988"/>
    <x v="0"/>
    <n v="9534100"/>
    <n v="9889850"/>
  </r>
  <r>
    <n v="564"/>
    <x v="140"/>
    <s v="A-141-04"/>
    <s v="H-62/4"/>
    <n v="780.15319199999988"/>
    <x v="0"/>
    <n v="9534100"/>
    <n v="9889850"/>
  </r>
  <r>
    <n v="565"/>
    <x v="141"/>
    <s v="A-142-01"/>
    <s v="H-61/1"/>
    <n v="782.76884399999994"/>
    <x v="0"/>
    <n v="9534100"/>
    <n v="9889850"/>
  </r>
  <r>
    <n v="566"/>
    <x v="141"/>
    <s v="A-142-02"/>
    <s v="H-61/2"/>
    <n v="782.76884399999994"/>
    <x v="0"/>
    <n v="9534100"/>
    <n v="9889850"/>
  </r>
  <r>
    <n v="567"/>
    <x v="141"/>
    <s v="A-142-03"/>
    <s v="H-61/3"/>
    <n v="782.76884399999994"/>
    <x v="0"/>
    <n v="9534100"/>
    <n v="9889850"/>
  </r>
  <r>
    <n v="568"/>
    <x v="141"/>
    <s v="A-142-04"/>
    <s v="H-61/4"/>
    <n v="782.76884399999994"/>
    <x v="0"/>
    <n v="9534100"/>
    <n v="9889850"/>
  </r>
  <r>
    <n v="569"/>
    <x v="142"/>
    <s v="A-143-01"/>
    <s v="H-60/1"/>
    <n v="782.76884399999994"/>
    <x v="0"/>
    <n v="9534100"/>
    <n v="9889850"/>
  </r>
  <r>
    <n v="570"/>
    <x v="142"/>
    <s v="A-143-02"/>
    <s v="H-60/2"/>
    <n v="782.76884399999994"/>
    <x v="0"/>
    <n v="9534100"/>
    <n v="9889850"/>
  </r>
  <r>
    <n v="571"/>
    <x v="142"/>
    <s v="A-143-03"/>
    <s v="H-60/3"/>
    <n v="782.76884399999994"/>
    <x v="0"/>
    <n v="9534100"/>
    <n v="9889850"/>
  </r>
  <r>
    <n v="572"/>
    <x v="142"/>
    <s v="A-143-04"/>
    <s v="H-60/4"/>
    <n v="782.76884399999994"/>
    <x v="0"/>
    <n v="9534100"/>
    <n v="9889850"/>
  </r>
  <r>
    <n v="573"/>
    <x v="143"/>
    <s v="A-144-01"/>
    <s v="H-59/1"/>
    <n v="782.76884399999994"/>
    <x v="0"/>
    <n v="9534100"/>
    <n v="9889850"/>
  </r>
  <r>
    <n v="574"/>
    <x v="143"/>
    <s v="A-144-02"/>
    <s v="H-59/2"/>
    <n v="782.76884399999994"/>
    <x v="0"/>
    <n v="9534100"/>
    <n v="9889850"/>
  </r>
  <r>
    <n v="575"/>
    <x v="143"/>
    <s v="A-144-03"/>
    <s v="H-59/3"/>
    <n v="782.76884399999994"/>
    <x v="0"/>
    <n v="9534100"/>
    <n v="9889850"/>
  </r>
  <r>
    <n v="576"/>
    <x v="143"/>
    <s v="A-144-04"/>
    <s v="H-59/4"/>
    <n v="782.76884399999994"/>
    <x v="0"/>
    <n v="9534100"/>
    <n v="9889850"/>
  </r>
  <r>
    <n v="577"/>
    <x v="144"/>
    <s v="A-145-01"/>
    <s v="H-58/1"/>
    <n v="782.76884399999994"/>
    <x v="0"/>
    <n v="9534100"/>
    <n v="9889850"/>
  </r>
  <r>
    <n v="578"/>
    <x v="144"/>
    <s v="A-145-02"/>
    <s v="H-58/2"/>
    <n v="782.76884399999994"/>
    <x v="0"/>
    <n v="9534100"/>
    <n v="9889850"/>
  </r>
  <r>
    <n v="579"/>
    <x v="144"/>
    <s v="A-145-03"/>
    <s v="H-58/3"/>
    <n v="782.76884399999994"/>
    <x v="0"/>
    <n v="9534100"/>
    <n v="9889850"/>
  </r>
  <r>
    <n v="580"/>
    <x v="144"/>
    <s v="A-145-04"/>
    <s v="H-58/4"/>
    <n v="782.76884399999994"/>
    <x v="0"/>
    <n v="9534100"/>
    <n v="9889850"/>
  </r>
  <r>
    <n v="581"/>
    <x v="145"/>
    <s v="A-146-01"/>
    <s v="H-57/1"/>
    <n v="782.76884399999994"/>
    <x v="0"/>
    <n v="9534100"/>
    <n v="9889850"/>
  </r>
  <r>
    <n v="582"/>
    <x v="145"/>
    <s v="A-146-02"/>
    <s v="H-57/2"/>
    <n v="782.76884399999994"/>
    <x v="0"/>
    <n v="9534100"/>
    <n v="9889850"/>
  </r>
  <r>
    <n v="583"/>
    <x v="145"/>
    <s v="A-146-03"/>
    <s v="H-57/3"/>
    <n v="782.76884399999994"/>
    <x v="0"/>
    <n v="9534100"/>
    <n v="9889850"/>
  </r>
  <r>
    <n v="584"/>
    <x v="145"/>
    <s v="A-146-04"/>
    <s v="H-57/4"/>
    <n v="782.76884399999994"/>
    <x v="0"/>
    <n v="9534100"/>
    <n v="9889850"/>
  </r>
  <r>
    <n v="585"/>
    <x v="146"/>
    <s v="A-147-01"/>
    <s v="H-56/1"/>
    <n v="782.76884399999994"/>
    <x v="0"/>
    <n v="9534100"/>
    <n v="9889850"/>
  </r>
  <r>
    <n v="586"/>
    <x v="146"/>
    <s v="A-147-02"/>
    <s v="H-56/2"/>
    <n v="782.76884399999994"/>
    <x v="0"/>
    <n v="9534100"/>
    <n v="9889850"/>
  </r>
  <r>
    <n v="587"/>
    <x v="146"/>
    <s v="A-147-03"/>
    <s v="H-56/3"/>
    <n v="782.76884399999994"/>
    <x v="0"/>
    <n v="9534100"/>
    <n v="9889850"/>
  </r>
  <r>
    <n v="588"/>
    <x v="146"/>
    <s v="A-147-04"/>
    <s v="H-56/4"/>
    <n v="782.76884399999994"/>
    <x v="0"/>
    <n v="9534100"/>
    <n v="9889850"/>
  </r>
  <r>
    <n v="589"/>
    <x v="147"/>
    <s v="A-148-01"/>
    <s v="H-55/1"/>
    <n v="782.76884399999994"/>
    <x v="0"/>
    <n v="9534100"/>
    <n v="9889850"/>
  </r>
  <r>
    <n v="590"/>
    <x v="147"/>
    <s v="A-148-02"/>
    <s v="H-55/2"/>
    <n v="782.76884399999994"/>
    <x v="0"/>
    <n v="9534100"/>
    <n v="9889850"/>
  </r>
  <r>
    <n v="591"/>
    <x v="147"/>
    <s v="A-148-03"/>
    <s v="H-55/3"/>
    <n v="782.76884399999994"/>
    <x v="0"/>
    <n v="9534100"/>
    <n v="9889850"/>
  </r>
  <r>
    <n v="592"/>
    <x v="147"/>
    <s v="A-148-04"/>
    <s v="H-55/4"/>
    <n v="782.76884399999994"/>
    <x v="0"/>
    <n v="9534100"/>
    <n v="9889850"/>
  </r>
  <r>
    <n v="593"/>
    <x v="148"/>
    <s v="A-149-01"/>
    <s v="H-54/1"/>
    <n v="782.76884399999994"/>
    <x v="0"/>
    <n v="9534100"/>
    <n v="9889850"/>
  </r>
  <r>
    <n v="594"/>
    <x v="148"/>
    <s v="A-149-02"/>
    <s v="H-54/2"/>
    <n v="782.76884399999994"/>
    <x v="0"/>
    <n v="9534100"/>
    <n v="9889850"/>
  </r>
  <r>
    <n v="595"/>
    <x v="148"/>
    <s v="A-149-03"/>
    <s v="H-54/3"/>
    <n v="782.76884399999994"/>
    <x v="0"/>
    <n v="9534100"/>
    <n v="9889850"/>
  </r>
  <r>
    <n v="596"/>
    <x v="148"/>
    <s v="A-149-04"/>
    <s v="H-54/4"/>
    <n v="782.76884399999994"/>
    <x v="0"/>
    <n v="9534100"/>
    <n v="9889850"/>
  </r>
  <r>
    <n v="597"/>
    <x v="149"/>
    <s v="A-150-01"/>
    <s v="H-53/1"/>
    <n v="782.76884399999994"/>
    <x v="0"/>
    <n v="9534100"/>
    <n v="9889850"/>
  </r>
  <r>
    <n v="598"/>
    <x v="149"/>
    <s v="A-150-02"/>
    <s v="H-53/2"/>
    <n v="782.76884399999994"/>
    <x v="0"/>
    <n v="9534100"/>
    <n v="9889850"/>
  </r>
  <r>
    <n v="599"/>
    <x v="149"/>
    <s v="A-150-03"/>
    <s v="H-53/3"/>
    <n v="782.76884399999994"/>
    <x v="0"/>
    <n v="9534100"/>
    <n v="9889850"/>
  </r>
  <r>
    <n v="600"/>
    <x v="149"/>
    <s v="A-150-04"/>
    <s v="H-53/4"/>
    <n v="782.76884399999994"/>
    <x v="0"/>
    <n v="9534100"/>
    <n v="9889850"/>
  </r>
  <r>
    <n v="601"/>
    <x v="150"/>
    <s v="A-151-01"/>
    <s v="H-52/1"/>
    <n v="782.76884399999994"/>
    <x v="0"/>
    <n v="9534100"/>
    <n v="9889850"/>
  </r>
  <r>
    <n v="602"/>
    <x v="150"/>
    <s v="A-151-02"/>
    <s v="H-52/2"/>
    <n v="782.76884399999994"/>
    <x v="0"/>
    <n v="9534100"/>
    <n v="9889850"/>
  </r>
  <r>
    <n v="603"/>
    <x v="150"/>
    <s v="A-151-03"/>
    <s v="H-52/3"/>
    <n v="782.76884399999994"/>
    <x v="0"/>
    <n v="9534100"/>
    <n v="9889850"/>
  </r>
  <r>
    <n v="604"/>
    <x v="150"/>
    <s v="A-151-04"/>
    <s v="H-52/4"/>
    <n v="782.76884399999994"/>
    <x v="0"/>
    <n v="9534100"/>
    <n v="9889850"/>
  </r>
  <r>
    <n v="605"/>
    <x v="151"/>
    <s v="A-152-01"/>
    <s v="H-51/1"/>
    <n v="780.15319199999988"/>
    <x v="0"/>
    <n v="9534100"/>
    <n v="9889850"/>
  </r>
  <r>
    <n v="606"/>
    <x v="151"/>
    <s v="A-152-02"/>
    <s v="H-51/2"/>
    <n v="780.15319199999988"/>
    <x v="0"/>
    <n v="9534100"/>
    <n v="9889850"/>
  </r>
  <r>
    <n v="607"/>
    <x v="151"/>
    <s v="A-152-03"/>
    <s v="H-51/3"/>
    <n v="780.15319199999988"/>
    <x v="0"/>
    <n v="9534100"/>
    <n v="9889850"/>
  </r>
  <r>
    <n v="608"/>
    <x v="151"/>
    <s v="A-152-04"/>
    <s v="H-51/4"/>
    <n v="780.15319199999988"/>
    <x v="0"/>
    <n v="9534100"/>
    <n v="9889850"/>
  </r>
  <r>
    <n v="609"/>
    <x v="152"/>
    <s v="A-153-01"/>
    <s v="H-74/1"/>
    <n v="780.15319199999988"/>
    <x v="0"/>
    <n v="9534100"/>
    <n v="9889850"/>
  </r>
  <r>
    <n v="610"/>
    <x v="152"/>
    <s v="A-153-02"/>
    <s v="H-74/2"/>
    <n v="780.15319199999988"/>
    <x v="0"/>
    <n v="9534100"/>
    <n v="9889850"/>
  </r>
  <r>
    <n v="611"/>
    <x v="152"/>
    <s v="A-153-03"/>
    <s v="H-74/3"/>
    <n v="780.15319199999988"/>
    <x v="0"/>
    <n v="9534100"/>
    <n v="9889850"/>
  </r>
  <r>
    <n v="612"/>
    <x v="152"/>
    <s v="A-153-04"/>
    <s v="H-74/4"/>
    <n v="780.15319199999988"/>
    <x v="0"/>
    <n v="9534100"/>
    <n v="9889850"/>
  </r>
  <r>
    <n v="613"/>
    <x v="153"/>
    <s v="A-154-01"/>
    <s v="H-73/1"/>
    <n v="782.76884399999994"/>
    <x v="0"/>
    <n v="9534100"/>
    <n v="9889850"/>
  </r>
  <r>
    <n v="614"/>
    <x v="153"/>
    <s v="A-154-02"/>
    <s v="H-73/2"/>
    <n v="782.76884399999994"/>
    <x v="0"/>
    <n v="9534100"/>
    <n v="9889850"/>
  </r>
  <r>
    <n v="615"/>
    <x v="153"/>
    <s v="A-154-03"/>
    <s v="H-73/3"/>
    <n v="782.76884399999994"/>
    <x v="0"/>
    <n v="9534100"/>
    <n v="9889850"/>
  </r>
  <r>
    <n v="616"/>
    <x v="153"/>
    <s v="A-154-04"/>
    <s v="H-73/4"/>
    <n v="782.76884399999994"/>
    <x v="0"/>
    <n v="9534100"/>
    <n v="9889850"/>
  </r>
  <r>
    <n v="617"/>
    <x v="154"/>
    <s v="A-155-01"/>
    <s v="H-72/1"/>
    <n v="782.76884399999994"/>
    <x v="0"/>
    <n v="9534100"/>
    <n v="9889850"/>
  </r>
  <r>
    <n v="618"/>
    <x v="154"/>
    <s v="A-155-02"/>
    <s v="H-72/2"/>
    <n v="782.76884399999994"/>
    <x v="0"/>
    <n v="9534100"/>
    <n v="9889850"/>
  </r>
  <r>
    <n v="619"/>
    <x v="154"/>
    <s v="A-155-03"/>
    <s v="H-72/3"/>
    <n v="782.76884399999994"/>
    <x v="0"/>
    <n v="9534100"/>
    <n v="9889850"/>
  </r>
  <r>
    <n v="620"/>
    <x v="154"/>
    <s v="A-155-04"/>
    <s v="H-72/4"/>
    <n v="782.76884399999994"/>
    <x v="0"/>
    <n v="9534100"/>
    <n v="9889850"/>
  </r>
  <r>
    <n v="621"/>
    <x v="155"/>
    <s v="A-156-01"/>
    <s v="H-71/1"/>
    <n v="782.76884399999994"/>
    <x v="0"/>
    <n v="9534100"/>
    <n v="9889850"/>
  </r>
  <r>
    <n v="622"/>
    <x v="155"/>
    <s v="A-156-02"/>
    <s v="H-71/2"/>
    <n v="782.76884399999994"/>
    <x v="0"/>
    <n v="9534100"/>
    <n v="9889850"/>
  </r>
  <r>
    <n v="623"/>
    <x v="155"/>
    <s v="A-156-03"/>
    <s v="H-71/3"/>
    <n v="782.76884399999994"/>
    <x v="0"/>
    <n v="9534100"/>
    <n v="9889850"/>
  </r>
  <r>
    <n v="624"/>
    <x v="155"/>
    <s v="A-156-04"/>
    <s v="H-71/4"/>
    <n v="782.76884399999994"/>
    <x v="0"/>
    <n v="9534100"/>
    <n v="9889850"/>
  </r>
  <r>
    <n v="625"/>
    <x v="156"/>
    <s v="A-157-01"/>
    <s v="H-70/1"/>
    <n v="782.76884399999994"/>
    <x v="0"/>
    <n v="9534100"/>
    <n v="9889850"/>
  </r>
  <r>
    <n v="626"/>
    <x v="156"/>
    <s v="A-157-02"/>
    <s v="H-70/2"/>
    <n v="782.76884399999994"/>
    <x v="0"/>
    <n v="9534100"/>
    <n v="9889850"/>
  </r>
  <r>
    <n v="627"/>
    <x v="156"/>
    <s v="A-157-03"/>
    <s v="H-70/3"/>
    <n v="782.76884399999994"/>
    <x v="0"/>
    <n v="9534100"/>
    <n v="9889850"/>
  </r>
  <r>
    <n v="628"/>
    <x v="156"/>
    <s v="A-157-04"/>
    <s v="H-70/4"/>
    <n v="782.76884399999994"/>
    <x v="0"/>
    <n v="9534100"/>
    <n v="9889850"/>
  </r>
  <r>
    <n v="629"/>
    <x v="157"/>
    <s v="A-158-01"/>
    <s v="H-69/1"/>
    <n v="782.76884399999994"/>
    <x v="0"/>
    <n v="9534100"/>
    <n v="9889850"/>
  </r>
  <r>
    <n v="630"/>
    <x v="157"/>
    <s v="A-158-02"/>
    <s v="H-69/2"/>
    <n v="782.76884399999994"/>
    <x v="0"/>
    <n v="9534100"/>
    <n v="9889850"/>
  </r>
  <r>
    <n v="631"/>
    <x v="157"/>
    <s v="A-158-03"/>
    <s v="H-69/3"/>
    <n v="782.76884399999994"/>
    <x v="0"/>
    <n v="9534100"/>
    <n v="9889850"/>
  </r>
  <r>
    <n v="632"/>
    <x v="157"/>
    <s v="A-158-04"/>
    <s v="H-69/4"/>
    <n v="782.76884399999994"/>
    <x v="0"/>
    <n v="9534100"/>
    <n v="9889850"/>
  </r>
  <r>
    <n v="633"/>
    <x v="158"/>
    <s v="A-159-01"/>
    <s v="H-68/1"/>
    <n v="782.76884399999994"/>
    <x v="0"/>
    <n v="9534100"/>
    <n v="9889850"/>
  </r>
  <r>
    <n v="634"/>
    <x v="158"/>
    <s v="A-159-02"/>
    <s v="H-68/2"/>
    <n v="782.76884399999994"/>
    <x v="0"/>
    <n v="9534100"/>
    <n v="9889850"/>
  </r>
  <r>
    <n v="635"/>
    <x v="158"/>
    <s v="A-159-03"/>
    <s v="H-68/3"/>
    <n v="782.76884399999994"/>
    <x v="0"/>
    <n v="9534100"/>
    <n v="9889850"/>
  </r>
  <r>
    <n v="636"/>
    <x v="158"/>
    <s v="A-159-04"/>
    <s v="H-68/4"/>
    <n v="782.76884399999994"/>
    <x v="0"/>
    <n v="9534100"/>
    <n v="9889850"/>
  </r>
  <r>
    <n v="637"/>
    <x v="159"/>
    <s v="A-160-01"/>
    <s v="H-67/1"/>
    <n v="782.76884399999994"/>
    <x v="0"/>
    <n v="9534100"/>
    <n v="9889850"/>
  </r>
  <r>
    <n v="638"/>
    <x v="159"/>
    <s v="A-160-02"/>
    <s v="H-67/2"/>
    <n v="782.76884399999994"/>
    <x v="0"/>
    <n v="9534100"/>
    <n v="9889850"/>
  </r>
  <r>
    <n v="639"/>
    <x v="159"/>
    <s v="A-160-03"/>
    <s v="H-67/3"/>
    <n v="782.76884399999994"/>
    <x v="0"/>
    <n v="9534100"/>
    <n v="9889850"/>
  </r>
  <r>
    <n v="640"/>
    <x v="159"/>
    <s v="A-160-04"/>
    <s v="H-67/4"/>
    <n v="782.76884399999994"/>
    <x v="0"/>
    <n v="9534100"/>
    <n v="9889850"/>
  </r>
  <r>
    <n v="641"/>
    <x v="160"/>
    <s v="A-161-01"/>
    <s v="H-66/1"/>
    <n v="782.76884399999994"/>
    <x v="0"/>
    <n v="9534100"/>
    <n v="9889850"/>
  </r>
  <r>
    <n v="642"/>
    <x v="160"/>
    <s v="A-161-02"/>
    <s v="H-66/2"/>
    <n v="782.76884399999994"/>
    <x v="0"/>
    <n v="9534100"/>
    <n v="9889850"/>
  </r>
  <r>
    <n v="643"/>
    <x v="160"/>
    <s v="A-161-03"/>
    <s v="H-66/3"/>
    <n v="782.76884399999994"/>
    <x v="0"/>
    <n v="9534100"/>
    <n v="9889850"/>
  </r>
  <r>
    <n v="644"/>
    <x v="160"/>
    <s v="A-161-04"/>
    <s v="H-66/4"/>
    <n v="782.76884399999994"/>
    <x v="0"/>
    <n v="9534100"/>
    <n v="9889850"/>
  </r>
  <r>
    <n v="645"/>
    <x v="161"/>
    <s v="A-162-01"/>
    <s v="H-65/1"/>
    <n v="782.76884399999994"/>
    <x v="0"/>
    <n v="9534100"/>
    <n v="9889850"/>
  </r>
  <r>
    <n v="646"/>
    <x v="161"/>
    <s v="A-162-02"/>
    <s v="H-65/2"/>
    <n v="782.76884399999994"/>
    <x v="0"/>
    <n v="9534100"/>
    <n v="9889850"/>
  </r>
  <r>
    <n v="647"/>
    <x v="161"/>
    <s v="A-162-03"/>
    <s v="H-65/3"/>
    <n v="782.76884399999994"/>
    <x v="0"/>
    <n v="9534100"/>
    <n v="9889850"/>
  </r>
  <r>
    <n v="648"/>
    <x v="161"/>
    <s v="A-162-04"/>
    <s v="H-65/4"/>
    <n v="782.76884399999994"/>
    <x v="0"/>
    <n v="9534100"/>
    <n v="9889850"/>
  </r>
  <r>
    <n v="649"/>
    <x v="162"/>
    <s v="A-163-01"/>
    <s v="H-64/1"/>
    <n v="782.76884399999994"/>
    <x v="0"/>
    <n v="9534100"/>
    <n v="9889850"/>
  </r>
  <r>
    <n v="650"/>
    <x v="162"/>
    <s v="A-163-02"/>
    <s v="H-64/2"/>
    <n v="782.76884399999994"/>
    <x v="0"/>
    <n v="9534100"/>
    <n v="9889850"/>
  </r>
  <r>
    <n v="651"/>
    <x v="162"/>
    <s v="A-163-03"/>
    <s v="H-64/3"/>
    <n v="782.76884399999994"/>
    <x v="0"/>
    <n v="9534100"/>
    <n v="9889850"/>
  </r>
  <r>
    <n v="652"/>
    <x v="162"/>
    <s v="A-163-04"/>
    <s v="H-64/4"/>
    <n v="782.76884399999994"/>
    <x v="0"/>
    <n v="9534100"/>
    <n v="9889850"/>
  </r>
  <r>
    <n v="653"/>
    <x v="163"/>
    <s v="A-164-01"/>
    <s v="H-63/1"/>
    <n v="780.15319199999988"/>
    <x v="0"/>
    <n v="9534100"/>
    <n v="9889850"/>
  </r>
  <r>
    <n v="654"/>
    <x v="163"/>
    <s v="A-164-02"/>
    <s v="H-63/2"/>
    <n v="780.15319199999988"/>
    <x v="0"/>
    <n v="9534100"/>
    <n v="9889850"/>
  </r>
  <r>
    <n v="655"/>
    <x v="163"/>
    <s v="A-164-03"/>
    <s v="H-63/3"/>
    <n v="780.15319199999988"/>
    <x v="0"/>
    <n v="9534100"/>
    <n v="9889850"/>
  </r>
  <r>
    <n v="656"/>
    <x v="163"/>
    <s v="A-164-04"/>
    <s v="H-63/4"/>
    <n v="780.15319199999988"/>
    <x v="0"/>
    <n v="9534100"/>
    <n v="9889850"/>
  </r>
  <r>
    <n v="657"/>
    <x v="164"/>
    <s v="A3-1-01"/>
    <s v="H-90/1"/>
    <n v="697.81935599999986"/>
    <x v="1"/>
    <n v="8710000"/>
    <n v="9035000"/>
  </r>
  <r>
    <n v="658"/>
    <x v="164"/>
    <s v="A3-1-02"/>
    <s v="H-90/2"/>
    <n v="697.81935599999986"/>
    <x v="1"/>
    <n v="8710000"/>
    <n v="9035000"/>
  </r>
  <r>
    <n v="659"/>
    <x v="164"/>
    <s v="A3-1-03"/>
    <s v="H-90/3"/>
    <n v="697.81935599999986"/>
    <x v="1"/>
    <n v="8710000"/>
    <n v="9035000"/>
  </r>
  <r>
    <n v="660"/>
    <x v="164"/>
    <s v="A3-1-04"/>
    <s v="H-90/4"/>
    <n v="697.81935599999986"/>
    <x v="1"/>
    <n v="8710000"/>
    <n v="9035000"/>
  </r>
  <r>
    <n v="661"/>
    <x v="165"/>
    <s v="A3-2-01"/>
    <s v="H-91/1"/>
    <n v="701.37147600000003"/>
    <x v="1"/>
    <n v="8710000"/>
    <n v="9035000"/>
  </r>
  <r>
    <n v="662"/>
    <x v="165"/>
    <s v="A3-2-02"/>
    <s v="H-91/2"/>
    <n v="701.37147600000003"/>
    <x v="1"/>
    <n v="8710000"/>
    <n v="9035000"/>
  </r>
  <r>
    <n v="663"/>
    <x v="165"/>
    <s v="A3-2-03"/>
    <s v="H-91/3"/>
    <n v="701.37147600000003"/>
    <x v="1"/>
    <n v="8710000"/>
    <n v="9035000"/>
  </r>
  <r>
    <n v="664"/>
    <x v="165"/>
    <s v="A3-2-04"/>
    <s v="H-91/4"/>
    <n v="701.37147600000003"/>
    <x v="1"/>
    <n v="8710000"/>
    <n v="9035000"/>
  </r>
  <r>
    <n v="665"/>
    <x v="166"/>
    <s v="A3-3-01"/>
    <s v="H-92/1"/>
    <n v="701.37147600000003"/>
    <x v="1"/>
    <n v="8710000"/>
    <n v="9035000"/>
  </r>
  <r>
    <n v="666"/>
    <x v="166"/>
    <s v="A3-3-02"/>
    <s v="H-92/2"/>
    <n v="701.37147600000003"/>
    <x v="1"/>
    <n v="8710000"/>
    <n v="9035000"/>
  </r>
  <r>
    <n v="667"/>
    <x v="166"/>
    <s v="A3-3-03"/>
    <s v="H-92/3"/>
    <n v="701.37147600000003"/>
    <x v="1"/>
    <n v="8710000"/>
    <n v="9035000"/>
  </r>
  <r>
    <n v="668"/>
    <x v="166"/>
    <s v="A3-3-04"/>
    <s v="H-92/4"/>
    <n v="701.37147600000003"/>
    <x v="1"/>
    <n v="8710000"/>
    <n v="9035000"/>
  </r>
  <r>
    <n v="669"/>
    <x v="167"/>
    <s v="A3-4-01"/>
    <s v="H-93/1"/>
    <n v="701.37147600000003"/>
    <x v="1"/>
    <n v="8710000"/>
    <n v="9035000"/>
  </r>
  <r>
    <n v="670"/>
    <x v="167"/>
    <s v="A3-4-02"/>
    <s v="H-93/2"/>
    <n v="701.37147600000003"/>
    <x v="1"/>
    <n v="8710000"/>
    <n v="9035000"/>
  </r>
  <r>
    <n v="671"/>
    <x v="167"/>
    <s v="A3-4-03"/>
    <s v="H-93/3"/>
    <n v="701.37147600000003"/>
    <x v="1"/>
    <n v="8710000"/>
    <n v="9035000"/>
  </r>
  <r>
    <n v="672"/>
    <x v="167"/>
    <s v="A3-4-04"/>
    <s v="H-93/4"/>
    <n v="701.37147600000003"/>
    <x v="1"/>
    <n v="8710000"/>
    <n v="9035000"/>
  </r>
  <r>
    <n v="673"/>
    <x v="168"/>
    <s v="A3-5-01"/>
    <s v="H-94/1"/>
    <n v="701.37147600000003"/>
    <x v="1"/>
    <n v="8710000"/>
    <n v="9035000"/>
  </r>
  <r>
    <n v="674"/>
    <x v="168"/>
    <s v="A3-5-02"/>
    <s v="H-94/2"/>
    <n v="701.37147600000003"/>
    <x v="1"/>
    <n v="8710000"/>
    <n v="9035000"/>
  </r>
  <r>
    <n v="675"/>
    <x v="168"/>
    <s v="A3-5-03"/>
    <s v="H-94/3"/>
    <n v="701.37147600000003"/>
    <x v="1"/>
    <n v="8710000"/>
    <n v="9035000"/>
  </r>
  <r>
    <n v="676"/>
    <x v="168"/>
    <s v="A3-5-04"/>
    <s v="H-94/4"/>
    <n v="701.37147600000003"/>
    <x v="1"/>
    <n v="8710000"/>
    <n v="9035000"/>
  </r>
  <r>
    <n v="677"/>
    <x v="169"/>
    <s v="A3-6-01"/>
    <s v="H-95/1"/>
    <n v="701.37147600000003"/>
    <x v="1"/>
    <n v="8710000"/>
    <n v="9035000"/>
  </r>
  <r>
    <n v="678"/>
    <x v="169"/>
    <s v="A3-6-02"/>
    <s v="H-95/2"/>
    <n v="701.37147600000003"/>
    <x v="1"/>
    <n v="8710000"/>
    <n v="9035000"/>
  </r>
  <r>
    <n v="679"/>
    <x v="169"/>
    <s v="A3-6-03"/>
    <s v="H-95/3"/>
    <n v="701.37147600000003"/>
    <x v="1"/>
    <n v="8710000"/>
    <n v="9035000"/>
  </r>
  <r>
    <n v="680"/>
    <x v="169"/>
    <s v="A3-6-04"/>
    <s v="H-95/4"/>
    <n v="701.37147600000003"/>
    <x v="1"/>
    <n v="8710000"/>
    <n v="9035000"/>
  </r>
  <r>
    <n v="681"/>
    <x v="170"/>
    <s v="A3-7-01"/>
    <s v="H-96/1"/>
    <n v="701.37147600000003"/>
    <x v="1"/>
    <n v="8710000"/>
    <n v="9035000"/>
  </r>
  <r>
    <n v="682"/>
    <x v="170"/>
    <s v="A3-7-02"/>
    <s v="H-96/2"/>
    <n v="701.37147600000003"/>
    <x v="1"/>
    <n v="8710000"/>
    <n v="9035000"/>
  </r>
  <r>
    <n v="683"/>
    <x v="170"/>
    <s v="A3-7-03"/>
    <s v="H-96/3"/>
    <n v="701.37147600000003"/>
    <x v="1"/>
    <n v="8710000"/>
    <n v="9035000"/>
  </r>
  <r>
    <n v="684"/>
    <x v="170"/>
    <s v="A3-7-04"/>
    <s v="H-96/4"/>
    <n v="701.37147600000003"/>
    <x v="1"/>
    <n v="8710000"/>
    <n v="9035000"/>
  </r>
  <r>
    <n v="685"/>
    <x v="171"/>
    <s v="A3-8-01"/>
    <s v="H-97/1"/>
    <n v="701.37147600000003"/>
    <x v="1"/>
    <n v="8710000"/>
    <n v="9035000"/>
  </r>
  <r>
    <n v="686"/>
    <x v="171"/>
    <s v="A3-8-02"/>
    <s v="H-97/2"/>
    <n v="701.37147600000003"/>
    <x v="1"/>
    <n v="8710000"/>
    <n v="9035000"/>
  </r>
  <r>
    <n v="687"/>
    <x v="171"/>
    <s v="A3-8-03"/>
    <s v="H-97/3"/>
    <n v="701.37147600000003"/>
    <x v="1"/>
    <n v="8710000"/>
    <n v="9035000"/>
  </r>
  <r>
    <n v="688"/>
    <x v="171"/>
    <s v="A3-8-04"/>
    <s v="H-97/4"/>
    <n v="701.37147600000003"/>
    <x v="1"/>
    <n v="8710000"/>
    <n v="9035000"/>
  </r>
  <r>
    <n v="689"/>
    <x v="172"/>
    <s v="A3-9-01"/>
    <s v="H-98/1"/>
    <n v="701.37147600000003"/>
    <x v="1"/>
    <n v="8710000"/>
    <n v="9035000"/>
  </r>
  <r>
    <n v="690"/>
    <x v="172"/>
    <s v="A3-9-02"/>
    <s v="H-98/2"/>
    <n v="701.37147600000003"/>
    <x v="1"/>
    <n v="8710000"/>
    <n v="9035000"/>
  </r>
  <r>
    <n v="691"/>
    <x v="172"/>
    <s v="A3-9-03"/>
    <s v="H-98/3"/>
    <n v="701.37147600000003"/>
    <x v="1"/>
    <n v="8710000"/>
    <n v="9035000"/>
  </r>
  <r>
    <n v="692"/>
    <x v="172"/>
    <s v="A3-9-04"/>
    <s v="H-98/4"/>
    <n v="701.37147600000003"/>
    <x v="1"/>
    <n v="8710000"/>
    <n v="9035000"/>
  </r>
  <r>
    <n v="693"/>
    <x v="173"/>
    <s v="A3-10-01"/>
    <s v="H-99/1"/>
    <n v="701.37147600000003"/>
    <x v="1"/>
    <n v="8710000"/>
    <n v="9035000"/>
  </r>
  <r>
    <n v="694"/>
    <x v="173"/>
    <s v="A3-10-02"/>
    <s v="H-99/2"/>
    <n v="701.37147600000003"/>
    <x v="1"/>
    <n v="8710000"/>
    <n v="9035000"/>
  </r>
  <r>
    <n v="695"/>
    <x v="173"/>
    <s v="A3-10-03"/>
    <s v="H-99/3"/>
    <n v="701.37147600000003"/>
    <x v="1"/>
    <n v="8710000"/>
    <n v="9035000"/>
  </r>
  <r>
    <n v="696"/>
    <x v="173"/>
    <s v="A3-10-04"/>
    <s v="H-99/4"/>
    <n v="701.37147600000003"/>
    <x v="1"/>
    <n v="8710000"/>
    <n v="9035000"/>
  </r>
  <r>
    <n v="697"/>
    <x v="174"/>
    <s v="A3-11-01"/>
    <s v="H-100/1"/>
    <n v="701.37147600000003"/>
    <x v="1"/>
    <n v="8710000"/>
    <n v="9035000"/>
  </r>
  <r>
    <n v="698"/>
    <x v="174"/>
    <s v="A3-11-02"/>
    <s v="H-100/2"/>
    <n v="701.37147600000003"/>
    <x v="1"/>
    <n v="8710000"/>
    <n v="9035000"/>
  </r>
  <r>
    <n v="699"/>
    <x v="174"/>
    <s v="A3-11-03"/>
    <s v="H-100/3"/>
    <n v="701.37147600000003"/>
    <x v="1"/>
    <n v="8710000"/>
    <n v="9035000"/>
  </r>
  <r>
    <n v="700"/>
    <x v="174"/>
    <s v="A3-11-04"/>
    <s v="H-100/4"/>
    <n v="701.37147600000003"/>
    <x v="1"/>
    <n v="8710000"/>
    <n v="9035000"/>
  </r>
  <r>
    <n v="701"/>
    <x v="175"/>
    <s v="A3-12-01"/>
    <s v="H-101/1"/>
    <n v="697.81935599999986"/>
    <x v="1"/>
    <n v="8710000"/>
    <n v="9035000"/>
  </r>
  <r>
    <n v="702"/>
    <x v="175"/>
    <s v="A3-12-02"/>
    <s v="H-101/2"/>
    <n v="697.81935599999986"/>
    <x v="1"/>
    <n v="8710000"/>
    <n v="9035000"/>
  </r>
  <r>
    <n v="703"/>
    <x v="175"/>
    <s v="A3-12-03"/>
    <s v="H-101/3"/>
    <n v="697.81935599999986"/>
    <x v="1"/>
    <n v="8710000"/>
    <n v="9035000"/>
  </r>
  <r>
    <n v="704"/>
    <x v="175"/>
    <s v="A3-12-04"/>
    <s v="H-101/4"/>
    <n v="697.81935599999986"/>
    <x v="1"/>
    <n v="8710000"/>
    <n v="9035000"/>
  </r>
  <r>
    <n v="705"/>
    <x v="176"/>
    <s v="A3-13-01"/>
    <s v="H-78/1"/>
    <n v="697.81935599999986"/>
    <x v="1"/>
    <n v="8710000"/>
    <n v="9035000"/>
  </r>
  <r>
    <n v="706"/>
    <x v="176"/>
    <s v="A3-13-02"/>
    <s v="H-78/2"/>
    <n v="697.81935599999986"/>
    <x v="1"/>
    <n v="8710000"/>
    <n v="9035000"/>
  </r>
  <r>
    <n v="707"/>
    <x v="176"/>
    <s v="A3-13-03"/>
    <s v="H-78/3"/>
    <n v="697.81935599999986"/>
    <x v="1"/>
    <n v="8710000"/>
    <n v="9035000"/>
  </r>
  <r>
    <n v="708"/>
    <x v="176"/>
    <s v="A3-13-04"/>
    <s v="H-78/4"/>
    <n v="697.81935599999986"/>
    <x v="1"/>
    <n v="8710000"/>
    <n v="9035000"/>
  </r>
  <r>
    <n v="709"/>
    <x v="177"/>
    <s v="A3-14-01"/>
    <s v="H-79/1"/>
    <n v="701.37147600000003"/>
    <x v="1"/>
    <n v="8710000"/>
    <n v="9035000"/>
  </r>
  <r>
    <n v="710"/>
    <x v="177"/>
    <s v="A3-14-02"/>
    <s v="H-79/2"/>
    <n v="701.37147600000003"/>
    <x v="1"/>
    <n v="8710000"/>
    <n v="9035000"/>
  </r>
  <r>
    <n v="711"/>
    <x v="177"/>
    <s v="A3-14-03"/>
    <s v="H-79/3"/>
    <n v="701.37147600000003"/>
    <x v="1"/>
    <n v="8710000"/>
    <n v="9035000"/>
  </r>
  <r>
    <n v="712"/>
    <x v="177"/>
    <s v="A3-14-04"/>
    <s v="H-79/4"/>
    <n v="701.37147600000003"/>
    <x v="1"/>
    <n v="8710000"/>
    <n v="9035000"/>
  </r>
  <r>
    <n v="713"/>
    <x v="178"/>
    <s v="A3-15-01"/>
    <s v="H-80/1"/>
    <n v="701.37147600000003"/>
    <x v="1"/>
    <n v="8710000"/>
    <n v="9035000"/>
  </r>
  <r>
    <n v="714"/>
    <x v="178"/>
    <s v="A3-15-02"/>
    <s v="H-80/2"/>
    <n v="701.37147600000003"/>
    <x v="1"/>
    <n v="8710000"/>
    <n v="9035000"/>
  </r>
  <r>
    <n v="715"/>
    <x v="178"/>
    <s v="A3-15-03"/>
    <s v="H-80/3"/>
    <n v="701.37147600000003"/>
    <x v="1"/>
    <n v="8710000"/>
    <n v="9035000"/>
  </r>
  <r>
    <n v="716"/>
    <x v="178"/>
    <s v="A3-15-04"/>
    <s v="H-80/4"/>
    <n v="701.37147600000003"/>
    <x v="1"/>
    <n v="8710000"/>
    <n v="9035000"/>
  </r>
  <r>
    <n v="717"/>
    <x v="179"/>
    <s v="A3-16-01"/>
    <s v="H-81/1"/>
    <n v="701.37147600000003"/>
    <x v="1"/>
    <n v="8710000"/>
    <n v="9035000"/>
  </r>
  <r>
    <n v="718"/>
    <x v="179"/>
    <s v="A3-16-02"/>
    <s v="H-81/2"/>
    <n v="701.37147600000003"/>
    <x v="1"/>
    <n v="8710000"/>
    <n v="9035000"/>
  </r>
  <r>
    <n v="719"/>
    <x v="179"/>
    <s v="A3-16-03"/>
    <s v="H-81/3"/>
    <n v="701.37147600000003"/>
    <x v="1"/>
    <n v="8710000"/>
    <n v="9035000"/>
  </r>
  <r>
    <n v="720"/>
    <x v="179"/>
    <s v="A3-16-04"/>
    <s v="H-81/4"/>
    <n v="701.37147600000003"/>
    <x v="1"/>
    <n v="8710000"/>
    <n v="9035000"/>
  </r>
  <r>
    <n v="721"/>
    <x v="180"/>
    <s v="A3-17-01"/>
    <s v="H-82/1"/>
    <n v="701.37147600000003"/>
    <x v="1"/>
    <n v="8710000"/>
    <n v="9035000"/>
  </r>
  <r>
    <n v="722"/>
    <x v="180"/>
    <s v="A3-17-02"/>
    <s v="H-82/2"/>
    <n v="701.37147600000003"/>
    <x v="1"/>
    <n v="8710000"/>
    <n v="9035000"/>
  </r>
  <r>
    <n v="723"/>
    <x v="180"/>
    <s v="A3-17-03"/>
    <s v="H-82/3"/>
    <n v="701.37147600000003"/>
    <x v="1"/>
    <n v="8710000"/>
    <n v="9035000"/>
  </r>
  <r>
    <n v="724"/>
    <x v="180"/>
    <s v="A3-17-04"/>
    <s v="H-82/4"/>
    <n v="701.37147600000003"/>
    <x v="1"/>
    <n v="8710000"/>
    <n v="9035000"/>
  </r>
  <r>
    <n v="725"/>
    <x v="181"/>
    <s v="A3-18-01"/>
    <s v="H-83/1"/>
    <n v="701.37147600000003"/>
    <x v="1"/>
    <n v="8710000"/>
    <n v="9035000"/>
  </r>
  <r>
    <n v="726"/>
    <x v="181"/>
    <s v="A3-18-02"/>
    <s v="H-83/2"/>
    <n v="701.37147600000003"/>
    <x v="1"/>
    <n v="8710000"/>
    <n v="9035000"/>
  </r>
  <r>
    <n v="727"/>
    <x v="181"/>
    <s v="A3-18-03"/>
    <s v="H-83/3"/>
    <n v="701.37147600000003"/>
    <x v="1"/>
    <n v="8710000"/>
    <n v="9035000"/>
  </r>
  <r>
    <n v="728"/>
    <x v="181"/>
    <s v="A3-18-04"/>
    <s v="H-83/4"/>
    <n v="701.37147600000003"/>
    <x v="1"/>
    <n v="8710000"/>
    <n v="9035000"/>
  </r>
  <r>
    <n v="729"/>
    <x v="182"/>
    <s v="A3-19-01"/>
    <s v="H-84/1"/>
    <n v="701.37147600000003"/>
    <x v="1"/>
    <n v="8710000"/>
    <n v="9035000"/>
  </r>
  <r>
    <n v="730"/>
    <x v="182"/>
    <s v="A3-19-02"/>
    <s v="H-84/2"/>
    <n v="701.37147600000003"/>
    <x v="1"/>
    <n v="8710000"/>
    <n v="9035000"/>
  </r>
  <r>
    <n v="731"/>
    <x v="182"/>
    <s v="A3-19-03"/>
    <s v="H-84/3"/>
    <n v="701.37147600000003"/>
    <x v="1"/>
    <n v="8710000"/>
    <n v="9035000"/>
  </r>
  <r>
    <n v="732"/>
    <x v="182"/>
    <s v="A3-19-04"/>
    <s v="H-84/4"/>
    <n v="701.37147600000003"/>
    <x v="1"/>
    <n v="8710000"/>
    <n v="9035000"/>
  </r>
  <r>
    <n v="733"/>
    <x v="183"/>
    <s v="A3-20-01"/>
    <s v="H-85/1"/>
    <n v="701.37147600000003"/>
    <x v="1"/>
    <n v="8710000"/>
    <n v="9035000"/>
  </r>
  <r>
    <n v="734"/>
    <x v="183"/>
    <s v="A3-20-02"/>
    <s v="H-85/2"/>
    <n v="701.37147600000003"/>
    <x v="1"/>
    <n v="8710000"/>
    <n v="9035000"/>
  </r>
  <r>
    <n v="735"/>
    <x v="183"/>
    <s v="A3-20-03"/>
    <s v="H-85/3"/>
    <n v="701.37147600000003"/>
    <x v="1"/>
    <n v="8710000"/>
    <n v="9035000"/>
  </r>
  <r>
    <n v="736"/>
    <x v="183"/>
    <s v="A3-20-04"/>
    <s v="H-85/4"/>
    <n v="701.37147600000003"/>
    <x v="1"/>
    <n v="8710000"/>
    <n v="9035000"/>
  </r>
  <r>
    <n v="737"/>
    <x v="184"/>
    <s v="A3-21-01"/>
    <s v="H-86/1"/>
    <n v="701.37147600000003"/>
    <x v="1"/>
    <n v="8710000"/>
    <n v="9035000"/>
  </r>
  <r>
    <n v="738"/>
    <x v="184"/>
    <s v="A3-21-02"/>
    <s v="H-86/2"/>
    <n v="701.37147600000003"/>
    <x v="1"/>
    <n v="8710000"/>
    <n v="9035000"/>
  </r>
  <r>
    <n v="739"/>
    <x v="184"/>
    <s v="A3-21-03"/>
    <s v="H-86/3"/>
    <n v="701.37147600000003"/>
    <x v="1"/>
    <n v="8710000"/>
    <n v="9035000"/>
  </r>
  <r>
    <n v="740"/>
    <x v="184"/>
    <s v="A3-21-04"/>
    <s v="H-86/4"/>
    <n v="701.37147600000003"/>
    <x v="1"/>
    <n v="8710000"/>
    <n v="9035000"/>
  </r>
  <r>
    <n v="741"/>
    <x v="185"/>
    <s v="A3-22-01"/>
    <s v="H-87/1"/>
    <n v="701.37147600000003"/>
    <x v="1"/>
    <n v="8710000"/>
    <n v="9035000"/>
  </r>
  <r>
    <n v="742"/>
    <x v="185"/>
    <s v="A3-22-02"/>
    <s v="H-87/2"/>
    <n v="701.37147600000003"/>
    <x v="1"/>
    <n v="8710000"/>
    <n v="9035000"/>
  </r>
  <r>
    <n v="743"/>
    <x v="185"/>
    <s v="A3-22-03"/>
    <s v="H-87/3"/>
    <n v="701.37147600000003"/>
    <x v="1"/>
    <n v="8710000"/>
    <n v="9035000"/>
  </r>
  <r>
    <n v="744"/>
    <x v="185"/>
    <s v="A3-22-04"/>
    <s v="H-87/4"/>
    <n v="701.37147600000003"/>
    <x v="1"/>
    <n v="8710000"/>
    <n v="9035000"/>
  </r>
  <r>
    <n v="745"/>
    <x v="186"/>
    <s v="A3-23-01"/>
    <s v="H-88/1"/>
    <n v="701.37147600000003"/>
    <x v="1"/>
    <n v="8710000"/>
    <n v="9035000"/>
  </r>
  <r>
    <n v="746"/>
    <x v="186"/>
    <s v="A3-23-02"/>
    <s v="H-88/2"/>
    <n v="701.37147600000003"/>
    <x v="1"/>
    <n v="8710000"/>
    <n v="9035000"/>
  </r>
  <r>
    <n v="747"/>
    <x v="186"/>
    <s v="A3-23-03"/>
    <s v="H-88/3"/>
    <n v="701.37147600000003"/>
    <x v="1"/>
    <n v="8710000"/>
    <n v="9035000"/>
  </r>
  <r>
    <n v="748"/>
    <x v="186"/>
    <s v="A3-23-04"/>
    <s v="H-88/4"/>
    <n v="701.37147600000003"/>
    <x v="1"/>
    <n v="8710000"/>
    <n v="9035000"/>
  </r>
  <r>
    <n v="749"/>
    <x v="187"/>
    <s v="A3-24-01"/>
    <s v="H-89/1"/>
    <n v="697.81935599999986"/>
    <x v="1"/>
    <n v="8710000"/>
    <n v="9035000"/>
  </r>
  <r>
    <n v="750"/>
    <x v="187"/>
    <s v="A3-24-02"/>
    <s v="H-89/2"/>
    <n v="697.81935599999986"/>
    <x v="1"/>
    <n v="8710000"/>
    <n v="9035000"/>
  </r>
  <r>
    <n v="751"/>
    <x v="187"/>
    <s v="A3-24-03"/>
    <s v="H-89/3"/>
    <n v="697.81935599999986"/>
    <x v="1"/>
    <n v="8710000"/>
    <n v="9035000"/>
  </r>
  <r>
    <n v="752"/>
    <x v="187"/>
    <s v="A3-24-04"/>
    <s v="H-89/4"/>
    <n v="697.81935599999986"/>
    <x v="1"/>
    <n v="8710000"/>
    <n v="9035000"/>
  </r>
  <r>
    <n v="753"/>
    <x v="188"/>
    <s v="B-1-01"/>
    <s v="E-41/1"/>
    <n v="578.23131599999999"/>
    <x v="2"/>
    <n v="7390100"/>
    <n v="7665850"/>
  </r>
  <r>
    <n v="754"/>
    <x v="188"/>
    <s v="B-1-02"/>
    <s v="E-41/2"/>
    <n v="578.23131599999999"/>
    <x v="2"/>
    <n v="7390100"/>
    <n v="7665850"/>
  </r>
  <r>
    <n v="755"/>
    <x v="188"/>
    <s v="B-1-03"/>
    <s v="E-41/3"/>
    <n v="578.23131599999999"/>
    <x v="2"/>
    <n v="7390100"/>
    <n v="7665850"/>
  </r>
  <r>
    <n v="756"/>
    <x v="188"/>
    <s v="B-1-04"/>
    <s v="E-41/4"/>
    <n v="578.23131599999999"/>
    <x v="2"/>
    <n v="7390100"/>
    <n v="7665850"/>
  </r>
  <r>
    <n v="757"/>
    <x v="189"/>
    <s v="B-2-01"/>
    <s v="E-40/1"/>
    <n v="583.09664399999997"/>
    <x v="2"/>
    <n v="7390100"/>
    <n v="7665850"/>
  </r>
  <r>
    <n v="758"/>
    <x v="189"/>
    <s v="B-2-02"/>
    <s v="E-40/2"/>
    <n v="583.09664399999997"/>
    <x v="2"/>
    <n v="7390100"/>
    <n v="7665850"/>
  </r>
  <r>
    <n v="759"/>
    <x v="189"/>
    <s v="B-2-03"/>
    <s v="E-40/3"/>
    <n v="583.09664399999997"/>
    <x v="2"/>
    <n v="7390100"/>
    <n v="7665850"/>
  </r>
  <r>
    <n v="760"/>
    <x v="189"/>
    <s v="B-2-04"/>
    <s v="E-40/4"/>
    <n v="583.09664399999997"/>
    <x v="2"/>
    <n v="7390100"/>
    <n v="7665850"/>
  </r>
  <r>
    <n v="761"/>
    <x v="190"/>
    <s v="B-3-01"/>
    <s v="E-39/1"/>
    <n v="583.09664399999997"/>
    <x v="2"/>
    <n v="7390100"/>
    <n v="7665850"/>
  </r>
  <r>
    <n v="762"/>
    <x v="190"/>
    <s v="B-3-02"/>
    <s v="E-39/2"/>
    <n v="583.09664399999997"/>
    <x v="2"/>
    <n v="7390100"/>
    <n v="7665850"/>
  </r>
  <r>
    <n v="763"/>
    <x v="190"/>
    <s v="B-3-03"/>
    <s v="E-39/3"/>
    <n v="583.09664399999997"/>
    <x v="2"/>
    <n v="7390100"/>
    <n v="7665850"/>
  </r>
  <r>
    <n v="764"/>
    <x v="190"/>
    <s v="B-3-04"/>
    <s v="E-39/4"/>
    <n v="583.09664399999997"/>
    <x v="2"/>
    <n v="7390100"/>
    <n v="7665850"/>
  </r>
  <r>
    <n v="765"/>
    <x v="191"/>
    <s v="B-4-01"/>
    <s v="E-38/1"/>
    <n v="583.09664399999997"/>
    <x v="2"/>
    <n v="7390100"/>
    <n v="7665850"/>
  </r>
  <r>
    <n v="766"/>
    <x v="191"/>
    <s v="B-4-02"/>
    <s v="E-38/2"/>
    <n v="583.09664399999997"/>
    <x v="2"/>
    <n v="7390100"/>
    <n v="7665850"/>
  </r>
  <r>
    <n v="767"/>
    <x v="191"/>
    <s v="B-4-03"/>
    <s v="E-38/3"/>
    <n v="583.09664399999997"/>
    <x v="2"/>
    <n v="7390100"/>
    <n v="7665850"/>
  </r>
  <r>
    <n v="768"/>
    <x v="191"/>
    <s v="B-4-04"/>
    <s v="E-38/4"/>
    <n v="583.09664399999997"/>
    <x v="2"/>
    <n v="7390100"/>
    <n v="7665850"/>
  </r>
  <r>
    <n v="769"/>
    <x v="192"/>
    <s v="B-5-01"/>
    <s v="E-37/1"/>
    <n v="583.09664399999997"/>
    <x v="2"/>
    <n v="7390100"/>
    <n v="7665850"/>
  </r>
  <r>
    <n v="770"/>
    <x v="192"/>
    <s v="B-5-02"/>
    <s v="E-37/2"/>
    <n v="583.09664399999997"/>
    <x v="2"/>
    <n v="7390100"/>
    <n v="7665850"/>
  </r>
  <r>
    <n v="771"/>
    <x v="192"/>
    <s v="B-5-03"/>
    <s v="E-37/3"/>
    <n v="583.09664399999997"/>
    <x v="2"/>
    <n v="7390100"/>
    <n v="7665850"/>
  </r>
  <r>
    <n v="772"/>
    <x v="192"/>
    <s v="B-5-04"/>
    <s v="E-37/4"/>
    <n v="583.09664399999997"/>
    <x v="2"/>
    <n v="7390100"/>
    <n v="7665850"/>
  </r>
  <r>
    <n v="773"/>
    <x v="193"/>
    <s v="B-6-01"/>
    <s v="E-36/1"/>
    <n v="583.09664399999997"/>
    <x v="2"/>
    <n v="7390100"/>
    <n v="7665850"/>
  </r>
  <r>
    <n v="774"/>
    <x v="193"/>
    <s v="B-6-02"/>
    <s v="E-36/2"/>
    <n v="583.09664399999997"/>
    <x v="2"/>
    <n v="7390100"/>
    <n v="7665850"/>
  </r>
  <r>
    <n v="775"/>
    <x v="193"/>
    <s v="B-6-03"/>
    <s v="E-36/3"/>
    <n v="583.09664399999997"/>
    <x v="2"/>
    <n v="7390100"/>
    <n v="7665850"/>
  </r>
  <r>
    <n v="776"/>
    <x v="193"/>
    <s v="B-6-04"/>
    <s v="E-36/4"/>
    <n v="583.09664399999997"/>
    <x v="2"/>
    <n v="7390100"/>
    <n v="7665850"/>
  </r>
  <r>
    <n v="777"/>
    <x v="194"/>
    <s v="B-7-01"/>
    <s v="E-35/1"/>
    <n v="583.09664399999997"/>
    <x v="2"/>
    <n v="7390100"/>
    <n v="7665850"/>
  </r>
  <r>
    <n v="778"/>
    <x v="194"/>
    <s v="B-7-02"/>
    <s v="E-35/2"/>
    <n v="583.09664399999997"/>
    <x v="2"/>
    <n v="7390100"/>
    <n v="7665850"/>
  </r>
  <r>
    <n v="779"/>
    <x v="194"/>
    <s v="B-7-03"/>
    <s v="E-35/3"/>
    <n v="583.09664399999997"/>
    <x v="2"/>
    <n v="7390100"/>
    <n v="7665850"/>
  </r>
  <r>
    <n v="780"/>
    <x v="194"/>
    <s v="B-7-04"/>
    <s v="E-35/4"/>
    <n v="583.09664399999997"/>
    <x v="2"/>
    <n v="7390100"/>
    <n v="7665850"/>
  </r>
  <r>
    <n v="781"/>
    <x v="195"/>
    <s v="B-8-01"/>
    <s v="E-34/1"/>
    <n v="583.09664399999997"/>
    <x v="2"/>
    <n v="7390100"/>
    <n v="7665850"/>
  </r>
  <r>
    <n v="782"/>
    <x v="195"/>
    <s v="B-8-02"/>
    <s v="E-34/2"/>
    <n v="583.09664399999997"/>
    <x v="2"/>
    <n v="7390100"/>
    <n v="7665850"/>
  </r>
  <r>
    <n v="783"/>
    <x v="195"/>
    <s v="B-8-03"/>
    <s v="E-34/3"/>
    <n v="583.09664399999997"/>
    <x v="2"/>
    <n v="7390100"/>
    <n v="7665850"/>
  </r>
  <r>
    <n v="784"/>
    <x v="195"/>
    <s v="B-8-04"/>
    <s v="E-34/4"/>
    <n v="583.09664399999997"/>
    <x v="2"/>
    <n v="7390100"/>
    <n v="7665850"/>
  </r>
  <r>
    <n v="785"/>
    <x v="196"/>
    <s v="B-9-01"/>
    <s v="E-33/1"/>
    <n v="583.09664399999997"/>
    <x v="2"/>
    <n v="7390100"/>
    <n v="7665850"/>
  </r>
  <r>
    <n v="786"/>
    <x v="196"/>
    <s v="B-9-02"/>
    <s v="E-33/2"/>
    <n v="583.09664399999997"/>
    <x v="2"/>
    <n v="7390100"/>
    <n v="7665850"/>
  </r>
  <r>
    <n v="787"/>
    <x v="196"/>
    <s v="B-9-03"/>
    <s v="E-33/3"/>
    <n v="583.09664399999997"/>
    <x v="2"/>
    <n v="7390100"/>
    <n v="7665850"/>
  </r>
  <r>
    <n v="788"/>
    <x v="196"/>
    <s v="B-9-04"/>
    <s v="E-33/4"/>
    <n v="583.09664399999997"/>
    <x v="2"/>
    <n v="7390100"/>
    <n v="7665850"/>
  </r>
  <r>
    <n v="789"/>
    <x v="197"/>
    <s v="B-10-01"/>
    <s v="E-32/1"/>
    <n v="578.23131599999999"/>
    <x v="2"/>
    <n v="7390100"/>
    <n v="7665850"/>
  </r>
  <r>
    <n v="790"/>
    <x v="197"/>
    <s v="B-10-02"/>
    <s v="E-32/2"/>
    <n v="578.23131599999999"/>
    <x v="2"/>
    <n v="7390100"/>
    <n v="7665850"/>
  </r>
  <r>
    <n v="791"/>
    <x v="197"/>
    <s v="B-10-03"/>
    <s v="E-32/3"/>
    <n v="578.23131599999999"/>
    <x v="2"/>
    <n v="7390100"/>
    <n v="7665850"/>
  </r>
  <r>
    <n v="792"/>
    <x v="197"/>
    <s v="B-10-04"/>
    <s v="E-32/4"/>
    <n v="578.23131599999999"/>
    <x v="2"/>
    <n v="7390100"/>
    <n v="7665850"/>
  </r>
  <r>
    <n v="793"/>
    <x v="198"/>
    <s v="B-20-01"/>
    <s v="H-01/1"/>
    <n v="578.23131599999999"/>
    <x v="2"/>
    <n v="7390100"/>
    <n v="7665850"/>
  </r>
  <r>
    <n v="794"/>
    <x v="198"/>
    <s v="B-20-02"/>
    <s v="H-01/2"/>
    <n v="578.23131599999999"/>
    <x v="2"/>
    <n v="7390100"/>
    <n v="7665850"/>
  </r>
  <r>
    <n v="795"/>
    <x v="198"/>
    <s v="B-20-03"/>
    <s v="H-01/3"/>
    <n v="578.23131599999999"/>
    <x v="2"/>
    <n v="7390100"/>
    <n v="7665850"/>
  </r>
  <r>
    <n v="796"/>
    <x v="198"/>
    <s v="B-20-04"/>
    <s v="H-01/4"/>
    <n v="578.23131599999999"/>
    <x v="2"/>
    <n v="7390100"/>
    <n v="7665850"/>
  </r>
  <r>
    <n v="797"/>
    <x v="199"/>
    <s v="B-21-01"/>
    <s v="H-02/1"/>
    <n v="583.09664399999997"/>
    <x v="2"/>
    <n v="7390100"/>
    <n v="7665850"/>
  </r>
  <r>
    <n v="798"/>
    <x v="199"/>
    <s v="B-21-02"/>
    <s v="H-02/2"/>
    <n v="583.09664399999997"/>
    <x v="2"/>
    <n v="7390100"/>
    <n v="7665850"/>
  </r>
  <r>
    <n v="799"/>
    <x v="199"/>
    <s v="B-21-03"/>
    <s v="H-02/3"/>
    <n v="583.09664399999997"/>
    <x v="2"/>
    <n v="7390100"/>
    <n v="7665850"/>
  </r>
  <r>
    <n v="800"/>
    <x v="199"/>
    <s v="B-21-04"/>
    <s v="H-02/4"/>
    <n v="583.09664399999997"/>
    <x v="2"/>
    <n v="7390100"/>
    <n v="7665850"/>
  </r>
  <r>
    <n v="801"/>
    <x v="200"/>
    <s v="B-22-01"/>
    <s v="H-03/1"/>
    <n v="583.09664399999997"/>
    <x v="2"/>
    <n v="7390100"/>
    <n v="7665850"/>
  </r>
  <r>
    <n v="802"/>
    <x v="200"/>
    <s v="B-22-02"/>
    <s v="H-03/2"/>
    <n v="583.09664399999997"/>
    <x v="2"/>
    <n v="7390100"/>
    <n v="7665850"/>
  </r>
  <r>
    <n v="803"/>
    <x v="200"/>
    <s v="B-22-03"/>
    <s v="H-03/3"/>
    <n v="583.09664399999997"/>
    <x v="2"/>
    <n v="7390100"/>
    <n v="7665850"/>
  </r>
  <r>
    <n v="804"/>
    <x v="200"/>
    <s v="B-22-04"/>
    <s v="H-03/4"/>
    <n v="583.09664399999997"/>
    <x v="2"/>
    <n v="7390100"/>
    <n v="7665850"/>
  </r>
  <r>
    <n v="805"/>
    <x v="201"/>
    <s v="B-23-01"/>
    <s v="H-04/1"/>
    <n v="583.09664399999997"/>
    <x v="2"/>
    <n v="7390100"/>
    <n v="7665850"/>
  </r>
  <r>
    <n v="806"/>
    <x v="201"/>
    <s v="B-23-02"/>
    <s v="H-04/2"/>
    <n v="583.09664399999997"/>
    <x v="2"/>
    <n v="7390100"/>
    <n v="7665850"/>
  </r>
  <r>
    <n v="807"/>
    <x v="201"/>
    <s v="B-23-03"/>
    <s v="H-04/3"/>
    <n v="583.09664399999997"/>
    <x v="2"/>
    <n v="7390100"/>
    <n v="7665850"/>
  </r>
  <r>
    <n v="808"/>
    <x v="201"/>
    <s v="B-23-04"/>
    <s v="H-04/4"/>
    <n v="583.09664399999997"/>
    <x v="2"/>
    <n v="7390100"/>
    <n v="7665850"/>
  </r>
  <r>
    <n v="809"/>
    <x v="202"/>
    <s v="B-24-01"/>
    <s v="H-05/1"/>
    <n v="583.09664399999997"/>
    <x v="2"/>
    <n v="7390100"/>
    <n v="7665850"/>
  </r>
  <r>
    <n v="810"/>
    <x v="202"/>
    <s v="B-24-02"/>
    <s v="H-05/2"/>
    <n v="583.09664399999997"/>
    <x v="2"/>
    <n v="7390100"/>
    <n v="7665850"/>
  </r>
  <r>
    <n v="811"/>
    <x v="202"/>
    <s v="B-24-03"/>
    <s v="H-05/3"/>
    <n v="583.09664399999997"/>
    <x v="2"/>
    <n v="7390100"/>
    <n v="7665850"/>
  </r>
  <r>
    <n v="812"/>
    <x v="202"/>
    <s v="B-24-04"/>
    <s v="H-05/4"/>
    <n v="583.09664399999997"/>
    <x v="2"/>
    <n v="7390100"/>
    <n v="7665850"/>
  </r>
  <r>
    <n v="813"/>
    <x v="203"/>
    <s v="B-25-01"/>
    <s v="H-06/1"/>
    <n v="583.09664399999997"/>
    <x v="2"/>
    <n v="7390100"/>
    <n v="7665850"/>
  </r>
  <r>
    <n v="814"/>
    <x v="203"/>
    <s v="B-25-02"/>
    <s v="H-06/2"/>
    <n v="583.09664399999997"/>
    <x v="2"/>
    <n v="7390100"/>
    <n v="7665850"/>
  </r>
  <r>
    <n v="815"/>
    <x v="203"/>
    <s v="B-25-03"/>
    <s v="H-06/3"/>
    <n v="583.09664399999997"/>
    <x v="2"/>
    <n v="7390100"/>
    <n v="7665850"/>
  </r>
  <r>
    <n v="816"/>
    <x v="203"/>
    <s v="B-25-04"/>
    <s v="H-06/4"/>
    <n v="583.09664399999997"/>
    <x v="2"/>
    <n v="7390100"/>
    <n v="7665850"/>
  </r>
  <r>
    <n v="817"/>
    <x v="204"/>
    <s v="B-26-01"/>
    <s v="H-07/1"/>
    <n v="583.09664399999997"/>
    <x v="2"/>
    <n v="7390100"/>
    <n v="7665850"/>
  </r>
  <r>
    <n v="818"/>
    <x v="204"/>
    <s v="B-26-02"/>
    <s v="H-07/2"/>
    <n v="583.09664399999997"/>
    <x v="2"/>
    <n v="7390100"/>
    <n v="7665850"/>
  </r>
  <r>
    <n v="819"/>
    <x v="204"/>
    <s v="B-26-03"/>
    <s v="H-07/3"/>
    <n v="583.09664399999997"/>
    <x v="2"/>
    <n v="7390100"/>
    <n v="7665850"/>
  </r>
  <r>
    <n v="820"/>
    <x v="204"/>
    <s v="B-26-04"/>
    <s v="H-07/4"/>
    <n v="583.09664399999997"/>
    <x v="2"/>
    <n v="7390100"/>
    <n v="7665850"/>
  </r>
  <r>
    <n v="821"/>
    <x v="205"/>
    <s v="B-27-01"/>
    <s v="H-08/1"/>
    <n v="583.09664399999997"/>
    <x v="2"/>
    <n v="7390100"/>
    <n v="7665850"/>
  </r>
  <r>
    <n v="822"/>
    <x v="205"/>
    <s v="B-27-02"/>
    <s v="H-08/2"/>
    <n v="583.09664399999997"/>
    <x v="2"/>
    <n v="7390100"/>
    <n v="7665850"/>
  </r>
  <r>
    <n v="823"/>
    <x v="205"/>
    <s v="B-27-03"/>
    <s v="H-08/3"/>
    <n v="583.09664399999997"/>
    <x v="2"/>
    <n v="7390100"/>
    <n v="7665850"/>
  </r>
  <r>
    <n v="824"/>
    <x v="205"/>
    <s v="B-27-04"/>
    <s v="H-08/4"/>
    <n v="583.09664399999997"/>
    <x v="2"/>
    <n v="7390100"/>
    <n v="7665850"/>
  </r>
  <r>
    <n v="825"/>
    <x v="206"/>
    <s v="B-28-01"/>
    <s v="H-09/1"/>
    <n v="583.09664399999997"/>
    <x v="2"/>
    <n v="7390100"/>
    <n v="7665850"/>
  </r>
  <r>
    <n v="826"/>
    <x v="206"/>
    <s v="B-28-02"/>
    <s v="H-09/2"/>
    <n v="583.09664399999997"/>
    <x v="2"/>
    <n v="7390100"/>
    <n v="7665850"/>
  </r>
  <r>
    <n v="827"/>
    <x v="206"/>
    <s v="B-28-03"/>
    <s v="H-09/3"/>
    <n v="583.09664399999997"/>
    <x v="2"/>
    <n v="7390100"/>
    <n v="7665850"/>
  </r>
  <r>
    <n v="828"/>
    <x v="206"/>
    <s v="B-28-04"/>
    <s v="H-09/4"/>
    <n v="583.09664399999997"/>
    <x v="2"/>
    <n v="7390100"/>
    <n v="7665850"/>
  </r>
  <r>
    <n v="829"/>
    <x v="207"/>
    <s v="B-29-01"/>
    <s v="H-10/1"/>
    <n v="578.23131599999999"/>
    <x v="2"/>
    <n v="7390100"/>
    <n v="7665850"/>
  </r>
  <r>
    <n v="830"/>
    <x v="207"/>
    <s v="B-29-02"/>
    <s v="H-10/2"/>
    <n v="578.23131599999999"/>
    <x v="2"/>
    <n v="7390100"/>
    <n v="7665850"/>
  </r>
  <r>
    <n v="831"/>
    <x v="207"/>
    <s v="B-29-03"/>
    <s v="H-10/3"/>
    <n v="578.23131599999999"/>
    <x v="2"/>
    <n v="7390100"/>
    <n v="7665850"/>
  </r>
  <r>
    <n v="832"/>
    <x v="207"/>
    <s v="B-29-04"/>
    <s v="H-10/4"/>
    <n v="578.23131599999999"/>
    <x v="2"/>
    <n v="7390100"/>
    <n v="7665850"/>
  </r>
  <r>
    <n v="833"/>
    <x v="208"/>
    <s v="D-1-01"/>
    <s v="H-106/1"/>
    <n v="827.71930799999996"/>
    <x v="3"/>
    <n v="10043300"/>
    <n v="10418050"/>
  </r>
  <r>
    <n v="834"/>
    <x v="208"/>
    <s v="D-1-02"/>
    <s v="H-106/2"/>
    <n v="827.71930799999996"/>
    <x v="3"/>
    <n v="10043300"/>
    <n v="10418050"/>
  </r>
  <r>
    <n v="835"/>
    <x v="208"/>
    <s v="D-1-03"/>
    <s v="H-106/3"/>
    <n v="827.71930799999996"/>
    <x v="3"/>
    <n v="10043300"/>
    <n v="10418050"/>
  </r>
  <r>
    <n v="836"/>
    <x v="208"/>
    <s v="D-1-04"/>
    <s v="H-106/4"/>
    <n v="827.71930799999996"/>
    <x v="3"/>
    <n v="10043300"/>
    <n v="10418050"/>
  </r>
  <r>
    <n v="837"/>
    <x v="209"/>
    <s v="D-2-01"/>
    <s v="H-107/1"/>
    <n v="831.64816799999994"/>
    <x v="3"/>
    <n v="10043300"/>
    <n v="10418050"/>
  </r>
  <r>
    <n v="838"/>
    <x v="209"/>
    <s v="D-2-02"/>
    <s v="H-107/2"/>
    <n v="831.64816799999994"/>
    <x v="3"/>
    <n v="10043300"/>
    <n v="10418050"/>
  </r>
  <r>
    <n v="839"/>
    <x v="209"/>
    <s v="D-2-03"/>
    <s v="H-107/3"/>
    <n v="831.64816799999994"/>
    <x v="3"/>
    <n v="10043300"/>
    <n v="10418050"/>
  </r>
  <r>
    <n v="840"/>
    <x v="209"/>
    <s v="D-2-04"/>
    <s v="H-107/4"/>
    <n v="831.64816799999994"/>
    <x v="3"/>
    <n v="10043300"/>
    <n v="10418050"/>
  </r>
  <r>
    <n v="841"/>
    <x v="210"/>
    <s v="D-3-01"/>
    <s v="H-108/1"/>
    <n v="831.64816799999994"/>
    <x v="3"/>
    <n v="10043300"/>
    <n v="10418050"/>
  </r>
  <r>
    <n v="842"/>
    <x v="210"/>
    <s v="D-3-02"/>
    <s v="H-108/2"/>
    <n v="831.64816799999994"/>
    <x v="3"/>
    <n v="10043300"/>
    <n v="10418050"/>
  </r>
  <r>
    <n v="843"/>
    <x v="210"/>
    <s v="D-3-03"/>
    <s v="H-108/3"/>
    <n v="831.64816799999994"/>
    <x v="3"/>
    <n v="10043300"/>
    <n v="10418050"/>
  </r>
  <r>
    <n v="844"/>
    <x v="210"/>
    <s v="D-3-04"/>
    <s v="H-108/4"/>
    <n v="831.64816799999994"/>
    <x v="3"/>
    <n v="10043300"/>
    <n v="10418050"/>
  </r>
  <r>
    <n v="845"/>
    <x v="211"/>
    <s v="D-4-01"/>
    <s v="H-109/1"/>
    <n v="827.71930799999996"/>
    <x v="3"/>
    <n v="10043300"/>
    <n v="10418050"/>
  </r>
  <r>
    <n v="846"/>
    <x v="211"/>
    <s v="D-4-02"/>
    <s v="H-109/2"/>
    <n v="827.71930799999996"/>
    <x v="3"/>
    <n v="10043300"/>
    <n v="10418050"/>
  </r>
  <r>
    <n v="847"/>
    <x v="211"/>
    <s v="D-4-03"/>
    <s v="H-109/3"/>
    <n v="827.71930799999996"/>
    <x v="3"/>
    <n v="10043300"/>
    <n v="10418050"/>
  </r>
  <r>
    <n v="848"/>
    <x v="211"/>
    <s v="D-4-04"/>
    <s v="H-109/4"/>
    <n v="827.71930799999996"/>
    <x v="3"/>
    <n v="10043300"/>
    <n v="10418050"/>
  </r>
  <r>
    <n v="849"/>
    <x v="212"/>
    <s v="D-5-01"/>
    <s v="H-102/1"/>
    <n v="827.71930799999996"/>
    <x v="3"/>
    <n v="10043300"/>
    <n v="10418050"/>
  </r>
  <r>
    <n v="850"/>
    <x v="212"/>
    <s v="D-5-02"/>
    <s v="H-102/2"/>
    <n v="827.71930799999996"/>
    <x v="3"/>
    <n v="10043300"/>
    <n v="10418050"/>
  </r>
  <r>
    <n v="851"/>
    <x v="212"/>
    <s v="D-5-03"/>
    <s v="H-102/3"/>
    <n v="827.71930799999996"/>
    <x v="3"/>
    <n v="10043300"/>
    <n v="10418050"/>
  </r>
  <r>
    <n v="852"/>
    <x v="212"/>
    <s v="D-5-04"/>
    <s v="H-102/4"/>
    <n v="827.71930799999996"/>
    <x v="3"/>
    <n v="10043300"/>
    <n v="10418050"/>
  </r>
  <r>
    <n v="853"/>
    <x v="213"/>
    <s v="D-6-01"/>
    <s v="H-103/1"/>
    <n v="831.64816799999994"/>
    <x v="3"/>
    <n v="10043300"/>
    <n v="10418050"/>
  </r>
  <r>
    <n v="854"/>
    <x v="213"/>
    <s v="D-6-02"/>
    <s v="H-103/2"/>
    <n v="831.64816799999994"/>
    <x v="3"/>
    <n v="10043300"/>
    <n v="10418050"/>
  </r>
  <r>
    <n v="855"/>
    <x v="213"/>
    <s v="D-6-03"/>
    <s v="H-103/3"/>
    <n v="831.64816799999994"/>
    <x v="3"/>
    <n v="10043300"/>
    <n v="10418050"/>
  </r>
  <r>
    <n v="856"/>
    <x v="213"/>
    <s v="D-6-04"/>
    <s v="H-103/4"/>
    <n v="831.64816799999994"/>
    <x v="3"/>
    <n v="10043300"/>
    <n v="10418050"/>
  </r>
  <r>
    <n v="857"/>
    <x v="214"/>
    <s v="D-7-01"/>
    <s v="H-104/1"/>
    <n v="831.64816799999994"/>
    <x v="3"/>
    <n v="10043300"/>
    <n v="10418050"/>
  </r>
  <r>
    <n v="858"/>
    <x v="214"/>
    <s v="D-7-02"/>
    <s v="H-104/2"/>
    <n v="831.64816799999994"/>
    <x v="3"/>
    <n v="10043300"/>
    <n v="10418050"/>
  </r>
  <r>
    <n v="859"/>
    <x v="214"/>
    <s v="D-7-03"/>
    <s v="H-104/3"/>
    <n v="831.64816799999994"/>
    <x v="3"/>
    <n v="10043300"/>
    <n v="10418050"/>
  </r>
  <r>
    <n v="860"/>
    <x v="214"/>
    <s v="D-7-04"/>
    <s v="H-104/4"/>
    <n v="831.64816799999994"/>
    <x v="3"/>
    <n v="10043300"/>
    <n v="10418050"/>
  </r>
  <r>
    <n v="861"/>
    <x v="215"/>
    <s v="D-8-01"/>
    <s v="H-105/1"/>
    <n v="827.71930799999996"/>
    <x v="3"/>
    <n v="10043300"/>
    <n v="10418050"/>
  </r>
  <r>
    <n v="862"/>
    <x v="215"/>
    <s v="D-8-02"/>
    <s v="H-105/2"/>
    <n v="827.71930799999996"/>
    <x v="3"/>
    <n v="10043300"/>
    <n v="10418050"/>
  </r>
  <r>
    <n v="863"/>
    <x v="215"/>
    <s v="D-8-03"/>
    <s v="H-105/3"/>
    <n v="827.71930799999996"/>
    <x v="3"/>
    <n v="10043300"/>
    <n v="10418050"/>
  </r>
  <r>
    <n v="864"/>
    <x v="215"/>
    <s v="D-8-04"/>
    <s v="H-105/4"/>
    <n v="827.71930799999996"/>
    <x v="3"/>
    <n v="10043300"/>
    <n v="104180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3:C10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awam" axis="axisCol" compact="0" outline="0" subtotalTop="0" showAll="0" includeNewItemsInFilter="1">
      <items count="3">
        <item x="1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3"/>
    </i>
    <i>
      <x v="10"/>
    </i>
    <i>
      <x v="13"/>
    </i>
    <i>
      <x v="30"/>
    </i>
    <i t="grand">
      <x/>
    </i>
  </rowItems>
  <colFields count="1">
    <field x="4"/>
  </colFields>
  <colItems count="2">
    <i>
      <x/>
    </i>
    <i t="grand">
      <x/>
    </i>
  </colItems>
  <pageFields count="1">
    <pageField fld="3" item="1" hier="-1"/>
  </pageFields>
  <dataFields count="1">
    <dataField name="No of Plots" fld="9" subtotal="count" baseField="0" baseItem="23" numFmtId="3"/>
  </dataFields>
  <formats count="38">
    <format dxfId="14527">
      <pivotArea outline="0" fieldPosition="0"/>
    </format>
    <format dxfId="14526">
      <pivotArea type="all" dataOnly="0" outline="0" fieldPosition="0"/>
    </format>
    <format dxfId="14525">
      <pivotArea outline="0" collapsedLevelsAreSubtotals="1" fieldPosition="0"/>
    </format>
    <format dxfId="14524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4523">
      <pivotArea dataOnly="0" labelOnly="1" grandRow="1" outline="0" fieldPosition="0"/>
    </format>
    <format dxfId="14522">
      <pivotArea dataOnly="0" labelOnly="1" outline="0" fieldPosition="0">
        <references count="1">
          <reference field="4" count="0"/>
        </references>
      </pivotArea>
    </format>
    <format dxfId="14521">
      <pivotArea dataOnly="0" labelOnly="1" grandCol="1" outline="0" fieldPosition="0"/>
    </format>
    <format dxfId="14520">
      <pivotArea field="0" type="button" dataOnly="0" labelOnly="1" outline="0" axis="axisRow" fieldPosition="0"/>
    </format>
    <format dxfId="14519">
      <pivotArea dataOnly="0" labelOnly="1" outline="0" fieldPosition="0">
        <references count="1">
          <reference field="4" count="0"/>
        </references>
      </pivotArea>
    </format>
    <format dxfId="14518">
      <pivotArea dataOnly="0" labelOnly="1" grandCol="1" outline="0" fieldPosition="0"/>
    </format>
    <format dxfId="14517">
      <pivotArea field="0" type="button" dataOnly="0" labelOnly="1" outline="0" axis="axisRow" fieldPosition="0"/>
    </format>
    <format dxfId="14516">
      <pivotArea dataOnly="0" labelOnly="1" outline="0" fieldPosition="0">
        <references count="1">
          <reference field="4" count="0"/>
        </references>
      </pivotArea>
    </format>
    <format dxfId="14515">
      <pivotArea dataOnly="0" labelOnly="1" grandCol="1" outline="0" fieldPosition="0"/>
    </format>
    <format dxfId="14514">
      <pivotArea grandRow="1" outline="0" collapsedLevelsAreSubtotals="1" fieldPosition="0"/>
    </format>
    <format dxfId="14513">
      <pivotArea dataOnly="0" labelOnly="1" grandRow="1" outline="0" fieldPosition="0"/>
    </format>
    <format dxfId="14512">
      <pivotArea grandRow="1" outline="0" collapsedLevelsAreSubtotals="1" fieldPosition="0"/>
    </format>
    <format dxfId="14511">
      <pivotArea dataOnly="0" labelOnly="1" grandRow="1" outline="0" fieldPosition="0"/>
    </format>
    <format dxfId="14510">
      <pivotArea type="origin" dataOnly="0" labelOnly="1" outline="0" fieldPosition="0"/>
    </format>
    <format dxfId="14509">
      <pivotArea field="4" type="button" dataOnly="0" labelOnly="1" outline="0" axis="axisCol" fieldPosition="0"/>
    </format>
    <format dxfId="14508">
      <pivotArea type="origin" dataOnly="0" labelOnly="1" outline="0" fieldPosition="0"/>
    </format>
    <format dxfId="14507">
      <pivotArea field="4" type="button" dataOnly="0" labelOnly="1" outline="0" axis="axisCol" fieldPosition="0"/>
    </format>
    <format dxfId="14506">
      <pivotArea type="origin" dataOnly="0" labelOnly="1" outline="0" fieldPosition="0"/>
    </format>
    <format dxfId="14505">
      <pivotArea field="4" type="button" dataOnly="0" labelOnly="1" outline="0" axis="axisCol" fieldPosition="0"/>
    </format>
    <format dxfId="14504">
      <pivotArea outline="0" collapsedLevelsAreSubtotals="1" fieldPosition="0"/>
    </format>
    <format dxfId="14503">
      <pivotArea field="0" type="button" dataOnly="0" labelOnly="1" outline="0" axis="axisRow" fieldPosition="0"/>
    </format>
    <format dxfId="14502">
      <pivotArea dataOnly="0" labelOnly="1" outline="0" fieldPosition="0">
        <references count="1">
          <reference field="4" count="0"/>
        </references>
      </pivotArea>
    </format>
    <format dxfId="14501">
      <pivotArea dataOnly="0" labelOnly="1" grandCol="1" outline="0" fieldPosition="0"/>
    </format>
    <format dxfId="14500">
      <pivotArea field="0" type="button" dataOnly="0" labelOnly="1" outline="0" axis="axisRow" fieldPosition="0"/>
    </format>
    <format dxfId="14499">
      <pivotArea dataOnly="0" labelOnly="1" outline="0" fieldPosition="0">
        <references count="1">
          <reference field="4" count="0"/>
        </references>
      </pivotArea>
    </format>
    <format dxfId="14498">
      <pivotArea dataOnly="0" labelOnly="1" grandCol="1" outline="0" fieldPosition="0"/>
    </format>
    <format dxfId="14497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4496">
      <pivotArea dataOnly="0" labelOnly="1" grandRow="1" outline="0" fieldPosition="0"/>
    </format>
    <format dxfId="14495">
      <pivotArea outline="0" collapsedLevelsAreSubtotals="1" fieldPosition="0"/>
    </format>
    <format dxfId="14494">
      <pivotArea field="0" type="button" dataOnly="0" labelOnly="1" outline="0" axis="axisRow" fieldPosition="0"/>
    </format>
    <format dxfId="14493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4492">
      <pivotArea dataOnly="0" labelOnly="1" grandRow="1" outline="0" fieldPosition="0"/>
    </format>
    <format dxfId="14491">
      <pivotArea dataOnly="0" labelOnly="1" outline="0" fieldPosition="0">
        <references count="1">
          <reference field="4" count="0"/>
        </references>
      </pivotArea>
    </format>
    <format dxfId="1449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2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G3:I15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dhikaansh" axis="axisCol" compact="0" outline="0" subtotalTop="0" showAll="0" includeNewItemsInFilter="1">
      <items count="3">
        <item h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9"/>
    </i>
    <i>
      <x v="10"/>
    </i>
    <i>
      <x v="11"/>
    </i>
    <i>
      <x v="30"/>
    </i>
    <i t="grand">
      <x/>
    </i>
  </rowItems>
  <colFields count="1">
    <field x="4"/>
  </colFields>
  <colItems count="2">
    <i>
      <x v="1"/>
    </i>
    <i t="grand">
      <x/>
    </i>
  </colItems>
  <pageFields count="1">
    <pageField fld="3" item="1" hier="-1"/>
  </pageFields>
  <dataFields count="1">
    <dataField name="No of Plots" fld="9" subtotal="count" baseField="0" baseItem="0" numFmtId="4"/>
  </dataFields>
  <formats count="28">
    <format dxfId="14555">
      <pivotArea outline="0" fieldPosition="0"/>
    </format>
    <format dxfId="14554">
      <pivotArea outline="0" collapsedLevelsAreSubtotals="1" fieldPosition="0"/>
    </format>
    <format dxfId="14553">
      <pivotArea field="0" type="button" dataOnly="0" labelOnly="1" outline="0" axis="axisRow" fieldPosition="0"/>
    </format>
    <format dxfId="14552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14551">
      <pivotArea dataOnly="0" labelOnly="1" grandRow="1" outline="0" fieldPosition="0"/>
    </format>
    <format dxfId="14550">
      <pivotArea dataOnly="0" labelOnly="1" outline="0" fieldPosition="0">
        <references count="1">
          <reference field="4" count="0"/>
        </references>
      </pivotArea>
    </format>
    <format dxfId="14549">
      <pivotArea dataOnly="0" labelOnly="1" grandCol="1" outline="0" fieldPosition="0"/>
    </format>
    <format dxfId="14548">
      <pivotArea type="origin" dataOnly="0" labelOnly="1" outline="0" fieldPosition="0"/>
    </format>
    <format dxfId="14547">
      <pivotArea field="4" type="button" dataOnly="0" labelOnly="1" outline="0" axis="axisCol" fieldPosition="0"/>
    </format>
    <format dxfId="14546">
      <pivotArea field="0" type="button" dataOnly="0" labelOnly="1" outline="0" axis="axisRow" fieldPosition="0"/>
    </format>
    <format dxfId="14545">
      <pivotArea dataOnly="0" labelOnly="1" outline="0" fieldPosition="0">
        <references count="1">
          <reference field="4" count="0"/>
        </references>
      </pivotArea>
    </format>
    <format dxfId="14544">
      <pivotArea dataOnly="0" labelOnly="1" grandCol="1" outline="0" fieldPosition="0"/>
    </format>
    <format dxfId="14543">
      <pivotArea grandRow="1" outline="0" collapsedLevelsAreSubtotals="1" fieldPosition="0"/>
    </format>
    <format dxfId="14542">
      <pivotArea dataOnly="0" labelOnly="1" grandRow="1" outline="0" fieldPosition="0"/>
    </format>
    <format dxfId="14541">
      <pivotArea outline="0" collapsedLevelsAreSubtotals="1" fieldPosition="0">
        <references count="1">
          <reference field="0" count="9" selected="0">
            <x v="0"/>
            <x v="1"/>
            <x v="2"/>
            <x v="4"/>
            <x v="5"/>
            <x v="6"/>
            <x v="9"/>
            <x v="10"/>
            <x v="11"/>
          </reference>
        </references>
      </pivotArea>
    </format>
    <format dxfId="14540">
      <pivotArea field="0" type="button" dataOnly="0" labelOnly="1" outline="0" axis="axisRow" fieldPosition="0"/>
    </format>
    <format dxfId="14539">
      <pivotArea dataOnly="0" labelOnly="1" outline="0" fieldPosition="0">
        <references count="1">
          <reference field="4" count="0"/>
        </references>
      </pivotArea>
    </format>
    <format dxfId="14538">
      <pivotArea dataOnly="0" labelOnly="1" grandCol="1" outline="0" fieldPosition="0"/>
    </format>
    <format dxfId="14537">
      <pivotArea field="0" type="button" dataOnly="0" labelOnly="1" outline="0" axis="axisRow" fieldPosition="0"/>
    </format>
    <format dxfId="14536">
      <pivotArea dataOnly="0" labelOnly="1" outline="0" fieldPosition="0">
        <references count="1">
          <reference field="4" count="0"/>
        </references>
      </pivotArea>
    </format>
    <format dxfId="14535">
      <pivotArea dataOnly="0" labelOnly="1" grandCol="1" outline="0" fieldPosition="0"/>
    </format>
    <format dxfId="14534">
      <pivotArea field="0" type="button" dataOnly="0" labelOnly="1" outline="0" axis="axisRow" fieldPosition="0"/>
    </format>
    <format dxfId="14533">
      <pivotArea dataOnly="0" labelOnly="1" outline="0" fieldPosition="0">
        <references count="1">
          <reference field="4" count="0"/>
        </references>
      </pivotArea>
    </format>
    <format dxfId="14532">
      <pivotArea dataOnly="0" labelOnly="1" grandCol="1" outline="0" fieldPosition="0"/>
    </format>
    <format dxfId="14531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14530">
      <pivotArea dataOnly="0" labelOnly="1" grandRow="1" outline="0" fieldPosition="0"/>
    </format>
    <format dxfId="14529">
      <pivotArea grandRow="1" outline="0" collapsedLevelsAreSubtotals="1" fieldPosition="0"/>
    </format>
    <format dxfId="14528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E445B7-CB86-4DC9-A4B7-F3D6E134AEB6}" name="PivotTable4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lot No.">
  <location ref="N6:Q439" firstHeaderRow="0" firstDataRow="1" firstDataCol="1"/>
  <pivotFields count="8">
    <pivotField showAll="0"/>
    <pivotField axis="axisRow" dataField="1" showAll="0" defaultSubtotal="0">
      <items count="216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164"/>
        <item x="30"/>
        <item x="173"/>
        <item x="174"/>
        <item x="175"/>
        <item x="176"/>
        <item x="177"/>
        <item x="178"/>
        <item x="179"/>
        <item x="180"/>
        <item x="181"/>
        <item x="182"/>
        <item x="165"/>
        <item x="31"/>
        <item x="183"/>
        <item x="184"/>
        <item x="185"/>
        <item x="186"/>
        <item x="187"/>
        <item x="166"/>
        <item x="32"/>
        <item x="167"/>
        <item x="33"/>
        <item x="168"/>
        <item x="34"/>
        <item x="169"/>
        <item x="35"/>
        <item x="170"/>
        <item x="36"/>
        <item x="171"/>
        <item x="37"/>
        <item x="172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x="188"/>
        <item x="197"/>
        <item x="189"/>
        <item x="198"/>
        <item x="199"/>
        <item x="200"/>
        <item x="201"/>
        <item x="202"/>
        <item x="203"/>
        <item x="204"/>
        <item x="205"/>
        <item x="206"/>
        <item x="207"/>
        <item x="190"/>
        <item x="191"/>
        <item x="192"/>
        <item x="193"/>
        <item x="194"/>
        <item x="195"/>
        <item x="196"/>
        <item x="208"/>
        <item x="209"/>
        <item x="210"/>
        <item x="211"/>
        <item x="212"/>
        <item x="213"/>
        <item x="214"/>
        <item x="215"/>
      </items>
    </pivotField>
    <pivotField showAll="0"/>
    <pivotField showAll="0"/>
    <pivotField numFmtId="1" showAll="0"/>
    <pivotField axis="axisRow" showAll="0">
      <items count="5">
        <item x="2"/>
        <item x="1"/>
        <item x="0"/>
        <item x="3"/>
        <item t="default"/>
      </items>
    </pivotField>
    <pivotField dataField="1" numFmtId="44" showAll="0"/>
    <pivotField dataField="1" numFmtId="44" showAll="0"/>
  </pivotFields>
  <rowFields count="2">
    <field x="1"/>
    <field x="5"/>
  </rowFields>
  <rowItems count="433">
    <i>
      <x/>
    </i>
    <i r="1">
      <x v="2"/>
    </i>
    <i>
      <x v="1"/>
    </i>
    <i r="1">
      <x v="2"/>
    </i>
    <i>
      <x v="2"/>
    </i>
    <i r="1">
      <x v="2"/>
    </i>
    <i>
      <x v="3"/>
    </i>
    <i r="1">
      <x v="2"/>
    </i>
    <i>
      <x v="4"/>
    </i>
    <i r="1">
      <x v="2"/>
    </i>
    <i>
      <x v="5"/>
    </i>
    <i r="1">
      <x v="2"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 v="2"/>
    </i>
    <i>
      <x v="10"/>
    </i>
    <i r="1">
      <x v="2"/>
    </i>
    <i>
      <x v="11"/>
    </i>
    <i r="1">
      <x v="2"/>
    </i>
    <i>
      <x v="12"/>
    </i>
    <i r="1">
      <x v="2"/>
    </i>
    <i>
      <x v="13"/>
    </i>
    <i r="1">
      <x v="2"/>
    </i>
    <i>
      <x v="14"/>
    </i>
    <i r="1">
      <x v="2"/>
    </i>
    <i>
      <x v="15"/>
    </i>
    <i r="1">
      <x v="2"/>
    </i>
    <i>
      <x v="16"/>
    </i>
    <i r="1">
      <x v="2"/>
    </i>
    <i>
      <x v="17"/>
    </i>
    <i r="1">
      <x v="2"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2"/>
    </i>
    <i>
      <x v="22"/>
    </i>
    <i r="1">
      <x v="2"/>
    </i>
    <i>
      <x v="23"/>
    </i>
    <i r="1">
      <x v="2"/>
    </i>
    <i>
      <x v="24"/>
    </i>
    <i r="1">
      <x v="2"/>
    </i>
    <i>
      <x v="25"/>
    </i>
    <i r="1">
      <x v="2"/>
    </i>
    <i>
      <x v="26"/>
    </i>
    <i r="1">
      <x v="2"/>
    </i>
    <i>
      <x v="27"/>
    </i>
    <i r="1">
      <x v="2"/>
    </i>
    <i>
      <x v="28"/>
    </i>
    <i r="1">
      <x v="2"/>
    </i>
    <i>
      <x v="29"/>
    </i>
    <i r="1">
      <x v="2"/>
    </i>
    <i>
      <x v="30"/>
    </i>
    <i r="1">
      <x v="2"/>
    </i>
    <i>
      <x v="31"/>
    </i>
    <i r="1">
      <x v="2"/>
    </i>
    <i>
      <x v="32"/>
    </i>
    <i r="1">
      <x v="2"/>
    </i>
    <i>
      <x v="33"/>
    </i>
    <i r="1">
      <x v="2"/>
    </i>
    <i>
      <x v="34"/>
    </i>
    <i r="1">
      <x v="2"/>
    </i>
    <i>
      <x v="35"/>
    </i>
    <i r="1">
      <x v="2"/>
    </i>
    <i>
      <x v="36"/>
    </i>
    <i r="1">
      <x v="2"/>
    </i>
    <i>
      <x v="37"/>
    </i>
    <i r="1">
      <x v="2"/>
    </i>
    <i>
      <x v="38"/>
    </i>
    <i r="1">
      <x v="2"/>
    </i>
    <i>
      <x v="39"/>
    </i>
    <i r="1">
      <x v="2"/>
    </i>
    <i>
      <x v="40"/>
    </i>
    <i r="1">
      <x v="2"/>
    </i>
    <i>
      <x v="41"/>
    </i>
    <i r="1">
      <x v="2"/>
    </i>
    <i>
      <x v="42"/>
    </i>
    <i r="1">
      <x v="2"/>
    </i>
    <i>
      <x v="43"/>
    </i>
    <i r="1">
      <x v="2"/>
    </i>
    <i>
      <x v="44"/>
    </i>
    <i r="1">
      <x v="2"/>
    </i>
    <i>
      <x v="45"/>
    </i>
    <i r="1">
      <x v="2"/>
    </i>
    <i>
      <x v="46"/>
    </i>
    <i r="1">
      <x v="2"/>
    </i>
    <i>
      <x v="47"/>
    </i>
    <i r="1">
      <x v="2"/>
    </i>
    <i>
      <x v="48"/>
    </i>
    <i r="1">
      <x v="2"/>
    </i>
    <i>
      <x v="49"/>
    </i>
    <i r="1">
      <x v="2"/>
    </i>
    <i>
      <x v="50"/>
    </i>
    <i r="1">
      <x v="2"/>
    </i>
    <i>
      <x v="51"/>
    </i>
    <i r="1">
      <x v="2"/>
    </i>
    <i>
      <x v="52"/>
    </i>
    <i r="1">
      <x v="2"/>
    </i>
    <i>
      <x v="53"/>
    </i>
    <i r="1">
      <x v="2"/>
    </i>
    <i>
      <x v="54"/>
    </i>
    <i r="1">
      <x v="2"/>
    </i>
    <i>
      <x v="55"/>
    </i>
    <i r="1">
      <x v="2"/>
    </i>
    <i>
      <x v="56"/>
    </i>
    <i r="1">
      <x v="2"/>
    </i>
    <i>
      <x v="57"/>
    </i>
    <i r="1">
      <x v="2"/>
    </i>
    <i>
      <x v="58"/>
    </i>
    <i r="1">
      <x v="2"/>
    </i>
    <i>
      <x v="59"/>
    </i>
    <i r="1">
      <x v="2"/>
    </i>
    <i>
      <x v="60"/>
    </i>
    <i r="1">
      <x v="2"/>
    </i>
    <i>
      <x v="61"/>
    </i>
    <i r="1">
      <x v="2"/>
    </i>
    <i>
      <x v="62"/>
    </i>
    <i r="1">
      <x v="2"/>
    </i>
    <i>
      <x v="63"/>
    </i>
    <i r="1">
      <x v="2"/>
    </i>
    <i>
      <x v="64"/>
    </i>
    <i r="1">
      <x v="2"/>
    </i>
    <i>
      <x v="65"/>
    </i>
    <i r="1">
      <x v="2"/>
    </i>
    <i>
      <x v="66"/>
    </i>
    <i r="1">
      <x v="2"/>
    </i>
    <i>
      <x v="67"/>
    </i>
    <i r="1">
      <x v="2"/>
    </i>
    <i>
      <x v="68"/>
    </i>
    <i r="1">
      <x v="2"/>
    </i>
    <i>
      <x v="69"/>
    </i>
    <i r="1">
      <x v="2"/>
    </i>
    <i>
      <x v="70"/>
    </i>
    <i r="1">
      <x v="2"/>
    </i>
    <i>
      <x v="71"/>
    </i>
    <i r="1">
      <x v="2"/>
    </i>
    <i>
      <x v="72"/>
    </i>
    <i r="1">
      <x v="2"/>
    </i>
    <i>
      <x v="73"/>
    </i>
    <i r="1">
      <x v="2"/>
    </i>
    <i>
      <x v="74"/>
    </i>
    <i r="1">
      <x v="2"/>
    </i>
    <i>
      <x v="75"/>
    </i>
    <i r="1">
      <x v="2"/>
    </i>
    <i>
      <x v="76"/>
    </i>
    <i r="1">
      <x v="2"/>
    </i>
    <i>
      <x v="77"/>
    </i>
    <i r="1">
      <x v="2"/>
    </i>
    <i>
      <x v="78"/>
    </i>
    <i r="1">
      <x v="2"/>
    </i>
    <i>
      <x v="79"/>
    </i>
    <i r="1">
      <x v="2"/>
    </i>
    <i>
      <x v="80"/>
    </i>
    <i r="1">
      <x v="2"/>
    </i>
    <i>
      <x v="81"/>
    </i>
    <i r="1">
      <x v="2"/>
    </i>
    <i>
      <x v="82"/>
    </i>
    <i r="1">
      <x v="2"/>
    </i>
    <i>
      <x v="83"/>
    </i>
    <i r="1">
      <x v="2"/>
    </i>
    <i>
      <x v="84"/>
    </i>
    <i r="1">
      <x v="2"/>
    </i>
    <i>
      <x v="85"/>
    </i>
    <i r="1">
      <x v="2"/>
    </i>
    <i>
      <x v="86"/>
    </i>
    <i r="1">
      <x v="2"/>
    </i>
    <i>
      <x v="87"/>
    </i>
    <i r="1">
      <x v="2"/>
    </i>
    <i>
      <x v="88"/>
    </i>
    <i r="1">
      <x v="2"/>
    </i>
    <i>
      <x v="89"/>
    </i>
    <i r="1">
      <x v="1"/>
    </i>
    <i>
      <x v="90"/>
    </i>
    <i r="1">
      <x v="2"/>
    </i>
    <i>
      <x v="91"/>
    </i>
    <i r="1">
      <x v="1"/>
    </i>
    <i>
      <x v="92"/>
    </i>
    <i r="1">
      <x v="1"/>
    </i>
    <i>
      <x v="93"/>
    </i>
    <i r="1">
      <x v="1"/>
    </i>
    <i>
      <x v="94"/>
    </i>
    <i r="1">
      <x v="1"/>
    </i>
    <i>
      <x v="95"/>
    </i>
    <i r="1">
      <x v="1"/>
    </i>
    <i>
      <x v="96"/>
    </i>
    <i r="1">
      <x v="1"/>
    </i>
    <i>
      <x v="97"/>
    </i>
    <i r="1">
      <x v="1"/>
    </i>
    <i>
      <x v="98"/>
    </i>
    <i r="1">
      <x v="1"/>
    </i>
    <i>
      <x v="99"/>
    </i>
    <i r="1">
      <x v="1"/>
    </i>
    <i>
      <x v="100"/>
    </i>
    <i r="1">
      <x v="1"/>
    </i>
    <i>
      <x v="101"/>
    </i>
    <i r="1">
      <x v="1"/>
    </i>
    <i>
      <x v="102"/>
    </i>
    <i r="1">
      <x v="2"/>
    </i>
    <i>
      <x v="103"/>
    </i>
    <i r="1">
      <x v="1"/>
    </i>
    <i>
      <x v="104"/>
    </i>
    <i r="1">
      <x v="1"/>
    </i>
    <i>
      <x v="105"/>
    </i>
    <i r="1">
      <x v="1"/>
    </i>
    <i>
      <x v="106"/>
    </i>
    <i r="1">
      <x v="1"/>
    </i>
    <i>
      <x v="107"/>
    </i>
    <i r="1">
      <x v="1"/>
    </i>
    <i>
      <x v="108"/>
    </i>
    <i r="1">
      <x v="1"/>
    </i>
    <i>
      <x v="109"/>
    </i>
    <i r="1">
      <x v="2"/>
    </i>
    <i>
      <x v="110"/>
    </i>
    <i r="1">
      <x v="1"/>
    </i>
    <i>
      <x v="111"/>
    </i>
    <i r="1">
      <x v="2"/>
    </i>
    <i>
      <x v="112"/>
    </i>
    <i r="1">
      <x v="1"/>
    </i>
    <i>
      <x v="113"/>
    </i>
    <i r="1">
      <x v="2"/>
    </i>
    <i>
      <x v="114"/>
    </i>
    <i r="1">
      <x v="1"/>
    </i>
    <i>
      <x v="115"/>
    </i>
    <i r="1">
      <x v="2"/>
    </i>
    <i>
      <x v="116"/>
    </i>
    <i r="1">
      <x v="1"/>
    </i>
    <i>
      <x v="117"/>
    </i>
    <i r="1">
      <x v="2"/>
    </i>
    <i>
      <x v="118"/>
    </i>
    <i r="1">
      <x v="1"/>
    </i>
    <i>
      <x v="119"/>
    </i>
    <i r="1">
      <x v="2"/>
    </i>
    <i>
      <x v="120"/>
    </i>
    <i r="1">
      <x v="1"/>
    </i>
    <i>
      <x v="121"/>
    </i>
    <i r="1">
      <x v="2"/>
    </i>
    <i>
      <x v="122"/>
    </i>
    <i r="1">
      <x v="2"/>
    </i>
    <i>
      <x v="123"/>
    </i>
    <i r="1">
      <x v="2"/>
    </i>
    <i>
      <x v="124"/>
    </i>
    <i r="1">
      <x v="2"/>
    </i>
    <i>
      <x v="125"/>
    </i>
    <i r="1">
      <x v="2"/>
    </i>
    <i>
      <x v="126"/>
    </i>
    <i r="1">
      <x v="2"/>
    </i>
    <i>
      <x v="127"/>
    </i>
    <i r="1">
      <x v="2"/>
    </i>
    <i>
      <x v="128"/>
    </i>
    <i r="1">
      <x v="2"/>
    </i>
    <i>
      <x v="129"/>
    </i>
    <i r="1">
      <x v="2"/>
    </i>
    <i>
      <x v="130"/>
    </i>
    <i r="1">
      <x v="2"/>
    </i>
    <i>
      <x v="131"/>
    </i>
    <i r="1">
      <x v="2"/>
    </i>
    <i>
      <x v="132"/>
    </i>
    <i r="1">
      <x v="2"/>
    </i>
    <i>
      <x v="133"/>
    </i>
    <i r="1">
      <x v="2"/>
    </i>
    <i>
      <x v="134"/>
    </i>
    <i r="1">
      <x v="2"/>
    </i>
    <i>
      <x v="135"/>
    </i>
    <i r="1">
      <x v="2"/>
    </i>
    <i>
      <x v="136"/>
    </i>
    <i r="1">
      <x v="2"/>
    </i>
    <i>
      <x v="137"/>
    </i>
    <i r="1">
      <x v="2"/>
    </i>
    <i>
      <x v="138"/>
    </i>
    <i r="1">
      <x v="2"/>
    </i>
    <i>
      <x v="139"/>
    </i>
    <i r="1">
      <x v="2"/>
    </i>
    <i>
      <x v="140"/>
    </i>
    <i r="1">
      <x v="2"/>
    </i>
    <i>
      <x v="141"/>
    </i>
    <i r="1">
      <x v="2"/>
    </i>
    <i>
      <x v="142"/>
    </i>
    <i r="1">
      <x v="2"/>
    </i>
    <i>
      <x v="143"/>
    </i>
    <i r="1">
      <x v="2"/>
    </i>
    <i>
      <x v="144"/>
    </i>
    <i r="1">
      <x v="2"/>
    </i>
    <i>
      <x v="145"/>
    </i>
    <i r="1">
      <x v="2"/>
    </i>
    <i>
      <x v="146"/>
    </i>
    <i r="1">
      <x v="2"/>
    </i>
    <i>
      <x v="147"/>
    </i>
    <i r="1">
      <x v="2"/>
    </i>
    <i>
      <x v="148"/>
    </i>
    <i r="1">
      <x v="2"/>
    </i>
    <i>
      <x v="149"/>
    </i>
    <i r="1">
      <x v="2"/>
    </i>
    <i>
      <x v="150"/>
    </i>
    <i r="1">
      <x v="2"/>
    </i>
    <i>
      <x v="151"/>
    </i>
    <i r="1">
      <x v="2"/>
    </i>
    <i>
      <x v="152"/>
    </i>
    <i r="1">
      <x v="2"/>
    </i>
    <i>
      <x v="153"/>
    </i>
    <i r="1">
      <x v="2"/>
    </i>
    <i>
      <x v="154"/>
    </i>
    <i r="1">
      <x v="2"/>
    </i>
    <i>
      <x v="155"/>
    </i>
    <i r="1">
      <x v="2"/>
    </i>
    <i>
      <x v="156"/>
    </i>
    <i r="1">
      <x v="2"/>
    </i>
    <i>
      <x v="157"/>
    </i>
    <i r="1">
      <x v="2"/>
    </i>
    <i>
      <x v="158"/>
    </i>
    <i r="1">
      <x v="2"/>
    </i>
    <i>
      <x v="159"/>
    </i>
    <i r="1">
      <x v="2"/>
    </i>
    <i>
      <x v="160"/>
    </i>
    <i r="1">
      <x v="2"/>
    </i>
    <i>
      <x v="161"/>
    </i>
    <i r="1">
      <x v="2"/>
    </i>
    <i>
      <x v="162"/>
    </i>
    <i r="1">
      <x v="2"/>
    </i>
    <i>
      <x v="163"/>
    </i>
    <i r="1">
      <x v="2"/>
    </i>
    <i>
      <x v="164"/>
    </i>
    <i r="1">
      <x v="2"/>
    </i>
    <i>
      <x v="165"/>
    </i>
    <i r="1">
      <x v="2"/>
    </i>
    <i>
      <x v="166"/>
    </i>
    <i r="1">
      <x v="2"/>
    </i>
    <i>
      <x v="167"/>
    </i>
    <i r="1">
      <x v="2"/>
    </i>
    <i>
      <x v="168"/>
    </i>
    <i r="1">
      <x v="2"/>
    </i>
    <i>
      <x v="169"/>
    </i>
    <i r="1">
      <x v="2"/>
    </i>
    <i>
      <x v="170"/>
    </i>
    <i r="1">
      <x v="2"/>
    </i>
    <i>
      <x v="171"/>
    </i>
    <i r="1">
      <x v="2"/>
    </i>
    <i>
      <x v="172"/>
    </i>
    <i r="1">
      <x v="2"/>
    </i>
    <i>
      <x v="173"/>
    </i>
    <i r="1">
      <x v="2"/>
    </i>
    <i>
      <x v="174"/>
    </i>
    <i r="1">
      <x v="2"/>
    </i>
    <i>
      <x v="175"/>
    </i>
    <i r="1">
      <x v="2"/>
    </i>
    <i>
      <x v="176"/>
    </i>
    <i r="1">
      <x v="2"/>
    </i>
    <i>
      <x v="177"/>
    </i>
    <i r="1">
      <x v="2"/>
    </i>
    <i>
      <x v="178"/>
    </i>
    <i r="1">
      <x v="2"/>
    </i>
    <i>
      <x v="179"/>
    </i>
    <i r="1">
      <x v="2"/>
    </i>
    <i>
      <x v="180"/>
    </i>
    <i r="1">
      <x v="2"/>
    </i>
    <i>
      <x v="181"/>
    </i>
    <i r="1">
      <x v="2"/>
    </i>
    <i>
      <x v="182"/>
    </i>
    <i r="1">
      <x v="2"/>
    </i>
    <i>
      <x v="183"/>
    </i>
    <i r="1">
      <x v="2"/>
    </i>
    <i>
      <x v="184"/>
    </i>
    <i r="1">
      <x v="2"/>
    </i>
    <i>
      <x v="185"/>
    </i>
    <i r="1">
      <x v="2"/>
    </i>
    <i>
      <x v="186"/>
    </i>
    <i r="1">
      <x v="2"/>
    </i>
    <i>
      <x v="187"/>
    </i>
    <i r="1">
      <x v="2"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>
      <x v="194"/>
    </i>
    <i r="1">
      <x/>
    </i>
    <i>
      <x v="195"/>
    </i>
    <i r="1">
      <x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 v="3"/>
    </i>
    <i>
      <x v="209"/>
    </i>
    <i r="1">
      <x v="3"/>
    </i>
    <i>
      <x v="210"/>
    </i>
    <i r="1">
      <x v="3"/>
    </i>
    <i>
      <x v="211"/>
    </i>
    <i r="1">
      <x v="3"/>
    </i>
    <i>
      <x v="212"/>
    </i>
    <i r="1">
      <x v="3"/>
    </i>
    <i>
      <x v="213"/>
    </i>
    <i r="1">
      <x v="3"/>
    </i>
    <i>
      <x v="214"/>
    </i>
    <i r="1">
      <x v="3"/>
    </i>
    <i>
      <x v="215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of Units" fld="1" subtotal="count" baseField="0" baseItem="0"/>
    <dataField name="Sum of Rs.6,700/- per sq.ft. on Saleable area" fld="6" baseField="0" baseItem="0"/>
    <dataField name="Sum of Rs.6,950/- per sq.ft. on Saleable area" fld="7" baseField="0" baseItem="0"/>
  </dataFields>
  <formats count="1787">
    <format dxfId="144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85">
      <pivotArea field="1" type="button" dataOnly="0" labelOnly="1" outline="0" axis="axisRow" fieldPosition="0"/>
    </format>
    <format dxfId="14483">
      <pivotArea field="1" type="button" dataOnly="0" labelOnly="1" outline="0" axis="axisRow" fieldPosition="0"/>
    </format>
    <format dxfId="14481">
      <pivotArea field="1" type="button" dataOnly="0" labelOnly="1" outline="0" axis="axisRow" fieldPosition="0"/>
    </format>
    <format dxfId="144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79">
      <pivotArea field="1" type="button" dataOnly="0" labelOnly="1" outline="0" axis="axisRow" fieldPosition="0"/>
    </format>
    <format dxfId="144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77">
      <pivotArea outline="0" collapsedLevelsAreSubtotals="1" fieldPosition="0"/>
    </format>
    <format dxfId="1447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4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47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46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467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4465">
      <pivotArea dataOnly="0" labelOnly="1" grandRow="1" outline="0" fieldPosition="0"/>
    </format>
    <format dxfId="14463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4461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4459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4457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4455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4453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4451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4449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4447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4445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4443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4441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4439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4437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4435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4433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4431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4429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4427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4425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4423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4421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4419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4417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4415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4413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4411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4409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4407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4405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4403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4401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4399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4397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4395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4393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4391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4389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4387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4385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4383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4381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4379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4377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4375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4373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4371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4369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4367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4365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4363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4361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4359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4357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4355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4353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4351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4349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4347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4345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4343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4341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4339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4337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4335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4333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4331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4329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4327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4325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4323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4321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4319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4317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4315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4313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4311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4309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4307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4305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4303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4301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4299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4297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4295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4293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4291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4289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4287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4285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4283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4281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4279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4277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4275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4273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4271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4269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4267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4265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4263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4261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4259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4257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4255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4253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4251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4249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4247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4245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4243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4241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4239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4237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4235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4233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4231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4229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4227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4225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4223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4221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4219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4217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4215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4213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4211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4209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4207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4205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4203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4201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4199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4197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4195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4193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4191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4189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4187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4185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4183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4181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4179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4177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4175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4173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4171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4169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4167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4165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4163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4161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4159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4157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4155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4153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4151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4149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4147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4145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4143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4141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4139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4137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4135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4133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4131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4129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4127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4125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4123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4121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4119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4117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4115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4113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4111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4109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4107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4105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4103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4101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4099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4097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4095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4093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4091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4089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4087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4085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4083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4081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4079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4077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4075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4073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4071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4069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4067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4065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4063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4061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4059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4057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4055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4053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4051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4049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4047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4045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4043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4041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4039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4037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4035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4033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4031">
      <pivotArea outline="0" collapsedLevelsAreSubtotals="1" fieldPosition="0"/>
    </format>
    <format dxfId="140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02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2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02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026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4025">
      <pivotArea dataOnly="0" labelOnly="1" grandRow="1" outline="0" fieldPosition="0"/>
    </format>
    <format dxfId="14024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4023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4022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4021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4020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4019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4018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4017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4016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4015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4014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4013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4012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4011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4010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4009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4008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4007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4006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4005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4004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4003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4002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4001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4000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3999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3998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3997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3996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3995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3994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3993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3992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3991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3990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3989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3988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3987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3986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3985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3984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3983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3982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3981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3980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3979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3978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3977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3976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3975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3974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3973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3972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3971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3970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3969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3968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3967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3966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3965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3964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3963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3962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3961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3960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3959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3958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3957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3956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3955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3954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3953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3952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3951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3950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3949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3948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3947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3946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3945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3944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3943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3942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941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940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939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938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937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936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3935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3934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3933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3932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3931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3930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3929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3928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3927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3926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3925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3924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3923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3922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3921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3920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3919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3918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3917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3916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3915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3914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3913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3912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3911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3910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3909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3908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3907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3906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3905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3904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3903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3902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3901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3900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3899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3898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3897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3896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3895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3894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3893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3892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3891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3890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3889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3888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3887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3886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3885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3884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3883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3882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3881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3880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3879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3878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3877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3876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3875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3874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3873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3872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3871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3870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3869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3868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3867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3866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3865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3864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3863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3862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3861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3860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3859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3858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3857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3856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3855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3854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3853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3852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3851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3850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3849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3848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3847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3846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3845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3844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3843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3842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3841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3840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3839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3838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3837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3836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3835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3834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3833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3832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3831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3830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3829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3828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3827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3826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3825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3824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3823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3822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3821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3820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819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3818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3817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3816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815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3814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3813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3812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3811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3810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3809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3808">
      <pivotArea outline="0" collapsedLevelsAreSubtotals="1" fieldPosition="0"/>
    </format>
    <format dxfId="1380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80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80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80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803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3802">
      <pivotArea dataOnly="0" labelOnly="1" grandRow="1" outline="0" fieldPosition="0"/>
    </format>
    <format dxfId="13801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3800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3799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3798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3797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3796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3795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3794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3793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3792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3791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3790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3789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3788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3787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3786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3785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3784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3783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3782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3781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3780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3779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3778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3777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3776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3775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3774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3773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3772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3771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3770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3769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3768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3767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3766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3765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3764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3763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3762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3761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3760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3759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3758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3757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3756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3755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3754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3753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3752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3751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3750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3749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3748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3747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3746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3745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3744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3743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3742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3741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3740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3739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3738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3737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3736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3735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3734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3733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3732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3731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3730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3729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3728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3727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3726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3725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3724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3723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3722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3721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3720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3719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718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717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716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715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714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713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3712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3711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3710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3709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3708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3707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3706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3705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3704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3703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3702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3701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3700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3699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3698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3697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3696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3695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3694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3693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3692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3691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3690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3689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3688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3687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3686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3685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3684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3683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3682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3681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3680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3679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3678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3677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3676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3675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3674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3673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3672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3671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3670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3669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3668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3667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3666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3665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3664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3663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3662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3661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3660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3659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3658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3657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3656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3655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3654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3653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3652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3651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3650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3649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3648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3647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3646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3645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3644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3643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3642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3641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3640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3639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3638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3637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3636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3635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3634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3633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3632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3631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3630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3629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3628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3627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3626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3625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3624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3623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3622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3621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3620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3619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3618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3617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3616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3615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3614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3613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3612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3611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3610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3609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3608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3607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3606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3605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3604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3603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3602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3601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3600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3599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3598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3597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596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3595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3594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3593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592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3591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3590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3589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3588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3587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3586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3585">
      <pivotArea outline="0" collapsedLevelsAreSubtotals="1" fieldPosition="0"/>
    </format>
    <format dxfId="1358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58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8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58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580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3579">
      <pivotArea dataOnly="0" labelOnly="1" grandRow="1" outline="0" fieldPosition="0"/>
    </format>
    <format dxfId="13578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3577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3576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3575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3574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3573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3572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3571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3570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3569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3568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3567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3566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3565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3564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3563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3562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3561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3560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3559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3558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3557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3556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3555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3554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3553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3552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3551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3550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3549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3548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3547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3546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3545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3544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3543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3542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3541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3540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3539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3538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3537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3536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3535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3534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3533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3532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3531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3530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3529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3528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3527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3526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3525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3524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3523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3522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3521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3520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3519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3518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3517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3516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3515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3514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3513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3512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3511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3510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3509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3508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3507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3506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3505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3504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3503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3502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3501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3500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3499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3498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3497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3496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495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494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493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492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491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490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3489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3488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3487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3486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3485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3484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3483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3482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3481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3480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3479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3478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3477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3476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3475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3474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3473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3472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3471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3470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3469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3468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3467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3466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3465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3464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3463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3462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3461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3460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3459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3458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3457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3456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3455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3454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3453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3452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3451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3450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3449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3448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3447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3446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3445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3444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3443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3442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3441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3440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3439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3438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3437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3436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3435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3434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3433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3432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3431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3430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3429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3428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3427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3426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3425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3424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3423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3422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3421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3420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3419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3418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3417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3416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3415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3414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3413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3412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3411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3410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3409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3408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3407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3406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3405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3404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3403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3402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3401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3400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3399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3398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3397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3396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3395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3394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3393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3392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3391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3390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3389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3388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3387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3386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3385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3384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3383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3382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3381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3380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3379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3378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3377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3376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3375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3374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373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3372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3371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3370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369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3368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3367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3366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3365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3364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3363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3362">
      <pivotArea outline="0" collapsedLevelsAreSubtotals="1" fieldPosition="0"/>
    </format>
    <format dxfId="1336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6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35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35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357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3356">
      <pivotArea dataOnly="0" labelOnly="1" grandRow="1" outline="0" fieldPosition="0"/>
    </format>
    <format dxfId="13355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3354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3353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3352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3351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3350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3349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3348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3347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3346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3345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3344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3343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3342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3341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3340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3339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3338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3337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3336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3335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3334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3333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3332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3331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3330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3329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3328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3327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3326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3325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3324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3323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3322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3321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3320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3319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3318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3317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3316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3315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3314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3313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3312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3311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3310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3309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3308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3307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3306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3305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3304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3303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3302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3301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3300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3299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3298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3297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3296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3295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3294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3293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3292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3291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3290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3289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3288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3287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3286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3285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3284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3283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3282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3281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3280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3279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3278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3277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3276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3275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3274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3273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272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271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270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269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268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267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3266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3265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3264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3263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3262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3261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3260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3259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3258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3257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3256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3255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3254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3253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3252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3251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3250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3249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3248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3247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3246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3245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3244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3243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3242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3241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3240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3239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3238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3237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3236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3235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3234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3233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3232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3231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3230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3229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3228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3227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3226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3225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3224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3223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3222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3221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3220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3219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3218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3217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3216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3215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3214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3213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3212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3211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3210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3209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3208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3207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3206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3205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3204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3203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3202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3201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3200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3199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3198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3197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3196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3195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3194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3193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3192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3191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3190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3189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3188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3187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3186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3185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3184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3183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3182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3181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3180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3179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3178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3177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3176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3175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3174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3173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3172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3171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3170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3169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3168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3167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3166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3165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3164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3163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3162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3161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3160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3159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3158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3157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3156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3155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3154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3153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3152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3151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150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3149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3148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3147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146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3145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3144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3143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3142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3141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3140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31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1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137">
      <pivotArea field="1" type="button" dataOnly="0" labelOnly="1" outline="0" axis="axisRow" fieldPosition="0"/>
    </format>
    <format dxfId="131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0"/>
          </reference>
          <reference field="5" count="1">
            <x v="2"/>
          </reference>
        </references>
      </pivotArea>
    </format>
    <format dxfId="131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"/>
          </reference>
        </references>
      </pivotArea>
    </format>
    <format dxfId="131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"/>
          </reference>
          <reference field="5" count="1">
            <x v="2"/>
          </reference>
        </references>
      </pivotArea>
    </format>
    <format dxfId="131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"/>
          </reference>
        </references>
      </pivotArea>
    </format>
    <format dxfId="131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"/>
          </reference>
          <reference field="5" count="1">
            <x v="2"/>
          </reference>
        </references>
      </pivotArea>
    </format>
    <format dxfId="131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"/>
          </reference>
        </references>
      </pivotArea>
    </format>
    <format dxfId="131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"/>
          </reference>
          <reference field="5" count="1">
            <x v="2"/>
          </reference>
        </references>
      </pivotArea>
    </format>
    <format dxfId="131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"/>
          </reference>
        </references>
      </pivotArea>
    </format>
    <format dxfId="131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"/>
          </reference>
          <reference field="5" count="1">
            <x v="2"/>
          </reference>
        </references>
      </pivotArea>
    </format>
    <format dxfId="131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"/>
          </reference>
        </references>
      </pivotArea>
    </format>
    <format dxfId="131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"/>
          </reference>
          <reference field="5" count="1">
            <x v="2"/>
          </reference>
        </references>
      </pivotArea>
    </format>
    <format dxfId="131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"/>
          </reference>
        </references>
      </pivotArea>
    </format>
    <format dxfId="131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"/>
          </reference>
          <reference field="5" count="1">
            <x v="2"/>
          </reference>
        </references>
      </pivotArea>
    </format>
    <format dxfId="131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"/>
          </reference>
        </references>
      </pivotArea>
    </format>
    <format dxfId="131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"/>
          </reference>
          <reference field="5" count="1">
            <x v="2"/>
          </reference>
        </references>
      </pivotArea>
    </format>
    <format dxfId="131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"/>
          </reference>
        </references>
      </pivotArea>
    </format>
    <format dxfId="131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"/>
          </reference>
          <reference field="5" count="1">
            <x v="2"/>
          </reference>
        </references>
      </pivotArea>
    </format>
    <format dxfId="131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"/>
          </reference>
        </references>
      </pivotArea>
    </format>
    <format dxfId="131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"/>
          </reference>
          <reference field="5" count="1">
            <x v="2"/>
          </reference>
        </references>
      </pivotArea>
    </format>
    <format dxfId="131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"/>
          </reference>
        </references>
      </pivotArea>
    </format>
    <format dxfId="131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"/>
          </reference>
          <reference field="5" count="1">
            <x v="2"/>
          </reference>
        </references>
      </pivotArea>
    </format>
    <format dxfId="131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"/>
          </reference>
        </references>
      </pivotArea>
    </format>
    <format dxfId="131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"/>
          </reference>
          <reference field="5" count="1">
            <x v="2"/>
          </reference>
        </references>
      </pivotArea>
    </format>
    <format dxfId="131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"/>
          </reference>
        </references>
      </pivotArea>
    </format>
    <format dxfId="131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"/>
          </reference>
          <reference field="5" count="1">
            <x v="2"/>
          </reference>
        </references>
      </pivotArea>
    </format>
    <format dxfId="131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"/>
          </reference>
        </references>
      </pivotArea>
    </format>
    <format dxfId="131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"/>
          </reference>
          <reference field="5" count="1">
            <x v="2"/>
          </reference>
        </references>
      </pivotArea>
    </format>
    <format dxfId="131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"/>
          </reference>
        </references>
      </pivotArea>
    </format>
    <format dxfId="131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"/>
          </reference>
          <reference field="5" count="1">
            <x v="2"/>
          </reference>
        </references>
      </pivotArea>
    </format>
    <format dxfId="131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"/>
          </reference>
        </references>
      </pivotArea>
    </format>
    <format dxfId="131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"/>
          </reference>
          <reference field="5" count="1">
            <x v="2"/>
          </reference>
        </references>
      </pivotArea>
    </format>
    <format dxfId="131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"/>
          </reference>
        </references>
      </pivotArea>
    </format>
    <format dxfId="131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"/>
          </reference>
          <reference field="5" count="1">
            <x v="2"/>
          </reference>
        </references>
      </pivotArea>
    </format>
    <format dxfId="131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"/>
          </reference>
        </references>
      </pivotArea>
    </format>
    <format dxfId="131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"/>
          </reference>
          <reference field="5" count="1">
            <x v="2"/>
          </reference>
        </references>
      </pivotArea>
    </format>
    <format dxfId="131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"/>
          </reference>
        </references>
      </pivotArea>
    </format>
    <format dxfId="130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"/>
          </reference>
          <reference field="5" count="1">
            <x v="2"/>
          </reference>
        </references>
      </pivotArea>
    </format>
    <format dxfId="130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"/>
          </reference>
        </references>
      </pivotArea>
    </format>
    <format dxfId="130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"/>
          </reference>
          <reference field="5" count="1">
            <x v="2"/>
          </reference>
        </references>
      </pivotArea>
    </format>
    <format dxfId="130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"/>
          </reference>
        </references>
      </pivotArea>
    </format>
    <format dxfId="130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"/>
          </reference>
          <reference field="5" count="1">
            <x v="2"/>
          </reference>
        </references>
      </pivotArea>
    </format>
    <format dxfId="130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"/>
          </reference>
        </references>
      </pivotArea>
    </format>
    <format dxfId="130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"/>
          </reference>
          <reference field="5" count="1">
            <x v="2"/>
          </reference>
        </references>
      </pivotArea>
    </format>
    <format dxfId="130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2"/>
          </reference>
        </references>
      </pivotArea>
    </format>
    <format dxfId="130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2"/>
          </reference>
          <reference field="5" count="1">
            <x v="2"/>
          </reference>
        </references>
      </pivotArea>
    </format>
    <format dxfId="130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3"/>
          </reference>
        </references>
      </pivotArea>
    </format>
    <format dxfId="130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3"/>
          </reference>
          <reference field="5" count="1">
            <x v="2"/>
          </reference>
        </references>
      </pivotArea>
    </format>
    <format dxfId="130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4"/>
          </reference>
        </references>
      </pivotArea>
    </format>
    <format dxfId="130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4"/>
          </reference>
          <reference field="5" count="1">
            <x v="2"/>
          </reference>
        </references>
      </pivotArea>
    </format>
    <format dxfId="130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5"/>
          </reference>
        </references>
      </pivotArea>
    </format>
    <format dxfId="130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5"/>
          </reference>
          <reference field="5" count="1">
            <x v="2"/>
          </reference>
        </references>
      </pivotArea>
    </format>
    <format dxfId="130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6"/>
          </reference>
        </references>
      </pivotArea>
    </format>
    <format dxfId="130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6"/>
          </reference>
          <reference field="5" count="1">
            <x v="2"/>
          </reference>
        </references>
      </pivotArea>
    </format>
    <format dxfId="130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7"/>
          </reference>
        </references>
      </pivotArea>
    </format>
    <format dxfId="130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7"/>
          </reference>
          <reference field="5" count="1">
            <x v="2"/>
          </reference>
        </references>
      </pivotArea>
    </format>
    <format dxfId="130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8"/>
          </reference>
        </references>
      </pivotArea>
    </format>
    <format dxfId="130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8"/>
          </reference>
          <reference field="5" count="1">
            <x v="2"/>
          </reference>
        </references>
      </pivotArea>
    </format>
    <format dxfId="130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9"/>
          </reference>
        </references>
      </pivotArea>
    </format>
    <format dxfId="130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9"/>
          </reference>
          <reference field="5" count="1">
            <x v="2"/>
          </reference>
        </references>
      </pivotArea>
    </format>
    <format dxfId="130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0"/>
          </reference>
        </references>
      </pivotArea>
    </format>
    <format dxfId="130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0"/>
          </reference>
          <reference field="5" count="1">
            <x v="2"/>
          </reference>
        </references>
      </pivotArea>
    </format>
    <format dxfId="130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1"/>
          </reference>
        </references>
      </pivotArea>
    </format>
    <format dxfId="130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1"/>
          </reference>
          <reference field="5" count="1">
            <x v="2"/>
          </reference>
        </references>
      </pivotArea>
    </format>
    <format dxfId="130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2"/>
          </reference>
        </references>
      </pivotArea>
    </format>
    <format dxfId="130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2"/>
          </reference>
          <reference field="5" count="1">
            <x v="2"/>
          </reference>
        </references>
      </pivotArea>
    </format>
    <format dxfId="130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3"/>
          </reference>
        </references>
      </pivotArea>
    </format>
    <format dxfId="130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3"/>
          </reference>
          <reference field="5" count="1">
            <x v="2"/>
          </reference>
        </references>
      </pivotArea>
    </format>
    <format dxfId="130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4"/>
          </reference>
        </references>
      </pivotArea>
    </format>
    <format dxfId="130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4"/>
          </reference>
          <reference field="5" count="1">
            <x v="2"/>
          </reference>
        </references>
      </pivotArea>
    </format>
    <format dxfId="130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5"/>
          </reference>
        </references>
      </pivotArea>
    </format>
    <format dxfId="130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5"/>
          </reference>
          <reference field="5" count="1">
            <x v="2"/>
          </reference>
        </references>
      </pivotArea>
    </format>
    <format dxfId="130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6"/>
          </reference>
        </references>
      </pivotArea>
    </format>
    <format dxfId="130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6"/>
          </reference>
          <reference field="5" count="1">
            <x v="2"/>
          </reference>
        </references>
      </pivotArea>
    </format>
    <format dxfId="130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7"/>
          </reference>
        </references>
      </pivotArea>
    </format>
    <format dxfId="130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7"/>
          </reference>
          <reference field="5" count="1">
            <x v="2"/>
          </reference>
        </references>
      </pivotArea>
    </format>
    <format dxfId="130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8"/>
          </reference>
        </references>
      </pivotArea>
    </format>
    <format dxfId="130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8"/>
          </reference>
          <reference field="5" count="1">
            <x v="2"/>
          </reference>
        </references>
      </pivotArea>
    </format>
    <format dxfId="130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9"/>
          </reference>
        </references>
      </pivotArea>
    </format>
    <format dxfId="130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9"/>
          </reference>
          <reference field="5" count="1">
            <x v="2"/>
          </reference>
        </references>
      </pivotArea>
    </format>
    <format dxfId="130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0"/>
          </reference>
        </references>
      </pivotArea>
    </format>
    <format dxfId="130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0"/>
          </reference>
          <reference field="5" count="1">
            <x v="2"/>
          </reference>
        </references>
      </pivotArea>
    </format>
    <format dxfId="130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1"/>
          </reference>
        </references>
      </pivotArea>
    </format>
    <format dxfId="130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1"/>
          </reference>
          <reference field="5" count="1">
            <x v="2"/>
          </reference>
        </references>
      </pivotArea>
    </format>
    <format dxfId="130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2"/>
          </reference>
        </references>
      </pivotArea>
    </format>
    <format dxfId="130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2"/>
          </reference>
          <reference field="5" count="1">
            <x v="2"/>
          </reference>
        </references>
      </pivotArea>
    </format>
    <format dxfId="130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3"/>
          </reference>
        </references>
      </pivotArea>
    </format>
    <format dxfId="130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3"/>
          </reference>
          <reference field="5" count="1">
            <x v="2"/>
          </reference>
        </references>
      </pivotArea>
    </format>
    <format dxfId="130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4"/>
          </reference>
        </references>
      </pivotArea>
    </format>
    <format dxfId="130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4"/>
          </reference>
          <reference field="5" count="1">
            <x v="2"/>
          </reference>
        </references>
      </pivotArea>
    </format>
    <format dxfId="130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5"/>
          </reference>
        </references>
      </pivotArea>
    </format>
    <format dxfId="130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5"/>
          </reference>
          <reference field="5" count="1">
            <x v="2"/>
          </reference>
        </references>
      </pivotArea>
    </format>
    <format dxfId="130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6"/>
          </reference>
        </references>
      </pivotArea>
    </format>
    <format dxfId="130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6"/>
          </reference>
          <reference field="5" count="1">
            <x v="2"/>
          </reference>
        </references>
      </pivotArea>
    </format>
    <format dxfId="130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7"/>
          </reference>
        </references>
      </pivotArea>
    </format>
    <format dxfId="130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7"/>
          </reference>
          <reference field="5" count="1">
            <x v="2"/>
          </reference>
        </references>
      </pivotArea>
    </format>
    <format dxfId="130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8"/>
          </reference>
        </references>
      </pivotArea>
    </format>
    <format dxfId="130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8"/>
          </reference>
          <reference field="5" count="1">
            <x v="2"/>
          </reference>
        </references>
      </pivotArea>
    </format>
    <format dxfId="130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9"/>
          </reference>
        </references>
      </pivotArea>
    </format>
    <format dxfId="130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9"/>
          </reference>
          <reference field="5" count="1">
            <x v="2"/>
          </reference>
        </references>
      </pivotArea>
    </format>
    <format dxfId="130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0"/>
          </reference>
        </references>
      </pivotArea>
    </format>
    <format dxfId="130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0"/>
          </reference>
          <reference field="5" count="1">
            <x v="2"/>
          </reference>
        </references>
      </pivotArea>
    </format>
    <format dxfId="130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1"/>
          </reference>
        </references>
      </pivotArea>
    </format>
    <format dxfId="130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1"/>
          </reference>
          <reference field="5" count="1">
            <x v="2"/>
          </reference>
        </references>
      </pivotArea>
    </format>
    <format dxfId="130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2"/>
          </reference>
        </references>
      </pivotArea>
    </format>
    <format dxfId="130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2"/>
          </reference>
          <reference field="5" count="1">
            <x v="2"/>
          </reference>
        </references>
      </pivotArea>
    </format>
    <format dxfId="130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3"/>
          </reference>
        </references>
      </pivotArea>
    </format>
    <format dxfId="130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3"/>
          </reference>
          <reference field="5" count="1">
            <x v="2"/>
          </reference>
        </references>
      </pivotArea>
    </format>
    <format dxfId="130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4"/>
          </reference>
        </references>
      </pivotArea>
    </format>
    <format dxfId="130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4"/>
          </reference>
          <reference field="5" count="1">
            <x v="2"/>
          </reference>
        </references>
      </pivotArea>
    </format>
    <format dxfId="130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5"/>
          </reference>
        </references>
      </pivotArea>
    </format>
    <format dxfId="130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5"/>
          </reference>
          <reference field="5" count="1">
            <x v="2"/>
          </reference>
        </references>
      </pivotArea>
    </format>
    <format dxfId="130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6"/>
          </reference>
        </references>
      </pivotArea>
    </format>
    <format dxfId="130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6"/>
          </reference>
          <reference field="5" count="1">
            <x v="2"/>
          </reference>
        </references>
      </pivotArea>
    </format>
    <format dxfId="130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7"/>
          </reference>
        </references>
      </pivotArea>
    </format>
    <format dxfId="130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7"/>
          </reference>
          <reference field="5" count="1">
            <x v="2"/>
          </reference>
        </references>
      </pivotArea>
    </format>
    <format dxfId="130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8"/>
          </reference>
        </references>
      </pivotArea>
    </format>
    <format dxfId="130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8"/>
          </reference>
          <reference field="5" count="1">
            <x v="2"/>
          </reference>
        </references>
      </pivotArea>
    </format>
    <format dxfId="130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9"/>
          </reference>
        </references>
      </pivotArea>
    </format>
    <format dxfId="130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9"/>
          </reference>
          <reference field="5" count="1">
            <x v="2"/>
          </reference>
        </references>
      </pivotArea>
    </format>
    <format dxfId="130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0"/>
          </reference>
        </references>
      </pivotArea>
    </format>
    <format dxfId="130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0"/>
          </reference>
          <reference field="5" count="1">
            <x v="2"/>
          </reference>
        </references>
      </pivotArea>
    </format>
    <format dxfId="130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1"/>
          </reference>
        </references>
      </pivotArea>
    </format>
    <format dxfId="130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1"/>
          </reference>
          <reference field="5" count="1">
            <x v="2"/>
          </reference>
        </references>
      </pivotArea>
    </format>
    <format dxfId="130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2"/>
          </reference>
        </references>
      </pivotArea>
    </format>
    <format dxfId="130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2"/>
          </reference>
          <reference field="5" count="1">
            <x v="2"/>
          </reference>
        </references>
      </pivotArea>
    </format>
    <format dxfId="130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3"/>
          </reference>
        </references>
      </pivotArea>
    </format>
    <format dxfId="130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3"/>
          </reference>
          <reference field="5" count="1">
            <x v="2"/>
          </reference>
        </references>
      </pivotArea>
    </format>
    <format dxfId="130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4"/>
          </reference>
        </references>
      </pivotArea>
    </format>
    <format dxfId="130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4"/>
          </reference>
          <reference field="5" count="1">
            <x v="2"/>
          </reference>
        </references>
      </pivotArea>
    </format>
    <format dxfId="130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5"/>
          </reference>
        </references>
      </pivotArea>
    </format>
    <format dxfId="130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5"/>
          </reference>
          <reference field="5" count="1">
            <x v="2"/>
          </reference>
        </references>
      </pivotArea>
    </format>
    <format dxfId="130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6"/>
          </reference>
        </references>
      </pivotArea>
    </format>
    <format dxfId="130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6"/>
          </reference>
          <reference field="5" count="1">
            <x v="2"/>
          </reference>
        </references>
      </pivotArea>
    </format>
    <format dxfId="130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7"/>
          </reference>
        </references>
      </pivotArea>
    </format>
    <format dxfId="130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7"/>
          </reference>
          <reference field="5" count="1">
            <x v="2"/>
          </reference>
        </references>
      </pivotArea>
    </format>
    <format dxfId="130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8"/>
          </reference>
        </references>
      </pivotArea>
    </format>
    <format dxfId="129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8"/>
          </reference>
          <reference field="5" count="1">
            <x v="2"/>
          </reference>
        </references>
      </pivotArea>
    </format>
    <format dxfId="129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9"/>
          </reference>
        </references>
      </pivotArea>
    </format>
    <format dxfId="129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9"/>
          </reference>
          <reference field="5" count="1">
            <x v="2"/>
          </reference>
        </references>
      </pivotArea>
    </format>
    <format dxfId="129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0"/>
          </reference>
        </references>
      </pivotArea>
    </format>
    <format dxfId="129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0"/>
          </reference>
          <reference field="5" count="1">
            <x v="2"/>
          </reference>
        </references>
      </pivotArea>
    </format>
    <format dxfId="129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1"/>
          </reference>
        </references>
      </pivotArea>
    </format>
    <format dxfId="129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1"/>
          </reference>
          <reference field="5" count="1">
            <x v="2"/>
          </reference>
        </references>
      </pivotArea>
    </format>
    <format dxfId="129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2"/>
          </reference>
        </references>
      </pivotArea>
    </format>
    <format dxfId="129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2"/>
          </reference>
          <reference field="5" count="1">
            <x v="2"/>
          </reference>
        </references>
      </pivotArea>
    </format>
    <format dxfId="129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3"/>
          </reference>
        </references>
      </pivotArea>
    </format>
    <format dxfId="129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3"/>
          </reference>
          <reference field="5" count="1">
            <x v="2"/>
          </reference>
        </references>
      </pivotArea>
    </format>
    <format dxfId="129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4"/>
          </reference>
        </references>
      </pivotArea>
    </format>
    <format dxfId="129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4"/>
          </reference>
          <reference field="5" count="1">
            <x v="2"/>
          </reference>
        </references>
      </pivotArea>
    </format>
    <format dxfId="129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5"/>
          </reference>
        </references>
      </pivotArea>
    </format>
    <format dxfId="129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5"/>
          </reference>
          <reference field="5" count="1">
            <x v="2"/>
          </reference>
        </references>
      </pivotArea>
    </format>
    <format dxfId="129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6"/>
          </reference>
        </references>
      </pivotArea>
    </format>
    <format dxfId="129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6"/>
          </reference>
          <reference field="5" count="1">
            <x v="2"/>
          </reference>
        </references>
      </pivotArea>
    </format>
    <format dxfId="129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7"/>
          </reference>
        </references>
      </pivotArea>
    </format>
    <format dxfId="129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7"/>
          </reference>
          <reference field="5" count="1">
            <x v="2"/>
          </reference>
        </references>
      </pivotArea>
    </format>
    <format dxfId="129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8"/>
          </reference>
        </references>
      </pivotArea>
    </format>
    <format dxfId="129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8"/>
          </reference>
          <reference field="5" count="1">
            <x v="2"/>
          </reference>
        </references>
      </pivotArea>
    </format>
    <format dxfId="129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9"/>
          </reference>
        </references>
      </pivotArea>
    </format>
    <format dxfId="129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9"/>
          </reference>
          <reference field="5" count="1">
            <x v="2"/>
          </reference>
        </references>
      </pivotArea>
    </format>
    <format dxfId="129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0"/>
          </reference>
        </references>
      </pivotArea>
    </format>
    <format dxfId="129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0"/>
          </reference>
          <reference field="5" count="1">
            <x v="2"/>
          </reference>
        </references>
      </pivotArea>
    </format>
    <format dxfId="129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1"/>
          </reference>
        </references>
      </pivotArea>
    </format>
    <format dxfId="129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1"/>
          </reference>
          <reference field="5" count="1">
            <x v="2"/>
          </reference>
        </references>
      </pivotArea>
    </format>
    <format dxfId="129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2"/>
          </reference>
        </references>
      </pivotArea>
    </format>
    <format dxfId="129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2"/>
          </reference>
          <reference field="5" count="1">
            <x v="2"/>
          </reference>
        </references>
      </pivotArea>
    </format>
    <format dxfId="129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3"/>
          </reference>
        </references>
      </pivotArea>
    </format>
    <format dxfId="129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3"/>
          </reference>
          <reference field="5" count="1">
            <x v="2"/>
          </reference>
        </references>
      </pivotArea>
    </format>
    <format dxfId="129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4"/>
          </reference>
        </references>
      </pivotArea>
    </format>
    <format dxfId="129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4"/>
          </reference>
          <reference field="5" count="1">
            <x v="2"/>
          </reference>
        </references>
      </pivotArea>
    </format>
    <format dxfId="129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5"/>
          </reference>
        </references>
      </pivotArea>
    </format>
    <format dxfId="129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5"/>
          </reference>
          <reference field="5" count="1">
            <x v="2"/>
          </reference>
        </references>
      </pivotArea>
    </format>
    <format dxfId="129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6"/>
          </reference>
        </references>
      </pivotArea>
    </format>
    <format dxfId="129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6"/>
          </reference>
          <reference field="5" count="1">
            <x v="2"/>
          </reference>
        </references>
      </pivotArea>
    </format>
    <format dxfId="129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7"/>
          </reference>
        </references>
      </pivotArea>
    </format>
    <format dxfId="129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7"/>
          </reference>
          <reference field="5" count="1">
            <x v="2"/>
          </reference>
        </references>
      </pivotArea>
    </format>
    <format dxfId="129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8"/>
          </reference>
        </references>
      </pivotArea>
    </format>
    <format dxfId="129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8"/>
          </reference>
          <reference field="5" count="1">
            <x v="2"/>
          </reference>
        </references>
      </pivotArea>
    </format>
    <format dxfId="129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9"/>
          </reference>
        </references>
      </pivotArea>
    </format>
    <format dxfId="129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9"/>
          </reference>
          <reference field="5" count="1">
            <x v="1"/>
          </reference>
        </references>
      </pivotArea>
    </format>
    <format dxfId="129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0"/>
          </reference>
        </references>
      </pivotArea>
    </format>
    <format dxfId="129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0"/>
          </reference>
          <reference field="5" count="1">
            <x v="2"/>
          </reference>
        </references>
      </pivotArea>
    </format>
    <format dxfId="129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1"/>
          </reference>
        </references>
      </pivotArea>
    </format>
    <format dxfId="129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1"/>
          </reference>
          <reference field="5" count="1">
            <x v="1"/>
          </reference>
        </references>
      </pivotArea>
    </format>
    <format dxfId="129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2"/>
          </reference>
        </references>
      </pivotArea>
    </format>
    <format dxfId="129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2"/>
          </reference>
          <reference field="5" count="1">
            <x v="1"/>
          </reference>
        </references>
      </pivotArea>
    </format>
    <format dxfId="129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3"/>
          </reference>
        </references>
      </pivotArea>
    </format>
    <format dxfId="129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3"/>
          </reference>
          <reference field="5" count="1">
            <x v="1"/>
          </reference>
        </references>
      </pivotArea>
    </format>
    <format dxfId="129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4"/>
          </reference>
        </references>
      </pivotArea>
    </format>
    <format dxfId="129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4"/>
          </reference>
          <reference field="5" count="1">
            <x v="1"/>
          </reference>
        </references>
      </pivotArea>
    </format>
    <format dxfId="129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5"/>
          </reference>
        </references>
      </pivotArea>
    </format>
    <format dxfId="129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5"/>
          </reference>
          <reference field="5" count="1">
            <x v="1"/>
          </reference>
        </references>
      </pivotArea>
    </format>
    <format dxfId="129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6"/>
          </reference>
        </references>
      </pivotArea>
    </format>
    <format dxfId="129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6"/>
          </reference>
          <reference field="5" count="1">
            <x v="1"/>
          </reference>
        </references>
      </pivotArea>
    </format>
    <format dxfId="129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7"/>
          </reference>
        </references>
      </pivotArea>
    </format>
    <format dxfId="129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7"/>
          </reference>
          <reference field="5" count="1">
            <x v="1"/>
          </reference>
        </references>
      </pivotArea>
    </format>
    <format dxfId="129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8"/>
          </reference>
        </references>
      </pivotArea>
    </format>
    <format dxfId="129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8"/>
          </reference>
          <reference field="5" count="1">
            <x v="1"/>
          </reference>
        </references>
      </pivotArea>
    </format>
    <format dxfId="129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9"/>
          </reference>
        </references>
      </pivotArea>
    </format>
    <format dxfId="129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9"/>
          </reference>
          <reference field="5" count="1">
            <x v="1"/>
          </reference>
        </references>
      </pivotArea>
    </format>
    <format dxfId="129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0"/>
          </reference>
        </references>
      </pivotArea>
    </format>
    <format dxfId="129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0"/>
          </reference>
          <reference field="5" count="1">
            <x v="1"/>
          </reference>
        </references>
      </pivotArea>
    </format>
    <format dxfId="129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1"/>
          </reference>
        </references>
      </pivotArea>
    </format>
    <format dxfId="129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1"/>
          </reference>
          <reference field="5" count="1">
            <x v="1"/>
          </reference>
        </references>
      </pivotArea>
    </format>
    <format dxfId="129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2"/>
          </reference>
        </references>
      </pivotArea>
    </format>
    <format dxfId="129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2"/>
          </reference>
          <reference field="5" count="1">
            <x v="2"/>
          </reference>
        </references>
      </pivotArea>
    </format>
    <format dxfId="129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3"/>
          </reference>
        </references>
      </pivotArea>
    </format>
    <format dxfId="129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3"/>
          </reference>
          <reference field="5" count="1">
            <x v="1"/>
          </reference>
        </references>
      </pivotArea>
    </format>
    <format dxfId="129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4"/>
          </reference>
        </references>
      </pivotArea>
    </format>
    <format dxfId="129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4"/>
          </reference>
          <reference field="5" count="1">
            <x v="1"/>
          </reference>
        </references>
      </pivotArea>
    </format>
    <format dxfId="129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5"/>
          </reference>
        </references>
      </pivotArea>
    </format>
    <format dxfId="129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5"/>
          </reference>
          <reference field="5" count="1">
            <x v="1"/>
          </reference>
        </references>
      </pivotArea>
    </format>
    <format dxfId="129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6"/>
          </reference>
        </references>
      </pivotArea>
    </format>
    <format dxfId="129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6"/>
          </reference>
          <reference field="5" count="1">
            <x v="1"/>
          </reference>
        </references>
      </pivotArea>
    </format>
    <format dxfId="129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7"/>
          </reference>
        </references>
      </pivotArea>
    </format>
    <format dxfId="129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7"/>
          </reference>
          <reference field="5" count="1">
            <x v="1"/>
          </reference>
        </references>
      </pivotArea>
    </format>
    <format dxfId="129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8"/>
          </reference>
        </references>
      </pivotArea>
    </format>
    <format dxfId="129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8"/>
          </reference>
          <reference field="5" count="1">
            <x v="1"/>
          </reference>
        </references>
      </pivotArea>
    </format>
    <format dxfId="129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9"/>
          </reference>
        </references>
      </pivotArea>
    </format>
    <format dxfId="129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9"/>
          </reference>
          <reference field="5" count="1">
            <x v="2"/>
          </reference>
        </references>
      </pivotArea>
    </format>
    <format dxfId="129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0"/>
          </reference>
        </references>
      </pivotArea>
    </format>
    <format dxfId="129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0"/>
          </reference>
          <reference field="5" count="1">
            <x v="1"/>
          </reference>
        </references>
      </pivotArea>
    </format>
    <format dxfId="129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1"/>
          </reference>
        </references>
      </pivotArea>
    </format>
    <format dxfId="129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1"/>
          </reference>
          <reference field="5" count="1">
            <x v="2"/>
          </reference>
        </references>
      </pivotArea>
    </format>
    <format dxfId="129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2"/>
          </reference>
        </references>
      </pivotArea>
    </format>
    <format dxfId="129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2"/>
          </reference>
          <reference field="5" count="1">
            <x v="1"/>
          </reference>
        </references>
      </pivotArea>
    </format>
    <format dxfId="129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3"/>
          </reference>
        </references>
      </pivotArea>
    </format>
    <format dxfId="129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3"/>
          </reference>
          <reference field="5" count="1">
            <x v="2"/>
          </reference>
        </references>
      </pivotArea>
    </format>
    <format dxfId="129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4"/>
          </reference>
        </references>
      </pivotArea>
    </format>
    <format dxfId="129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4"/>
          </reference>
          <reference field="5" count="1">
            <x v="1"/>
          </reference>
        </references>
      </pivotArea>
    </format>
    <format dxfId="129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5"/>
          </reference>
        </references>
      </pivotArea>
    </format>
    <format dxfId="129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5"/>
          </reference>
          <reference field="5" count="1">
            <x v="2"/>
          </reference>
        </references>
      </pivotArea>
    </format>
    <format dxfId="129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6"/>
          </reference>
        </references>
      </pivotArea>
    </format>
    <format dxfId="129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6"/>
          </reference>
          <reference field="5" count="1">
            <x v="1"/>
          </reference>
        </references>
      </pivotArea>
    </format>
    <format dxfId="129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7"/>
          </reference>
        </references>
      </pivotArea>
    </format>
    <format dxfId="129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7"/>
          </reference>
          <reference field="5" count="1">
            <x v="2"/>
          </reference>
        </references>
      </pivotArea>
    </format>
    <format dxfId="129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8"/>
          </reference>
        </references>
      </pivotArea>
    </format>
    <format dxfId="128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8"/>
          </reference>
          <reference field="5" count="1">
            <x v="1"/>
          </reference>
        </references>
      </pivotArea>
    </format>
    <format dxfId="128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9"/>
          </reference>
        </references>
      </pivotArea>
    </format>
    <format dxfId="128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9"/>
          </reference>
          <reference field="5" count="1">
            <x v="2"/>
          </reference>
        </references>
      </pivotArea>
    </format>
    <format dxfId="128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0"/>
          </reference>
        </references>
      </pivotArea>
    </format>
    <format dxfId="128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0"/>
          </reference>
          <reference field="5" count="1">
            <x v="1"/>
          </reference>
        </references>
      </pivotArea>
    </format>
    <format dxfId="128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1"/>
          </reference>
        </references>
      </pivotArea>
    </format>
    <format dxfId="128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1"/>
          </reference>
          <reference field="5" count="1">
            <x v="2"/>
          </reference>
        </references>
      </pivotArea>
    </format>
    <format dxfId="128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2"/>
          </reference>
        </references>
      </pivotArea>
    </format>
    <format dxfId="128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2"/>
          </reference>
          <reference field="5" count="1">
            <x v="2"/>
          </reference>
        </references>
      </pivotArea>
    </format>
    <format dxfId="128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3"/>
          </reference>
        </references>
      </pivotArea>
    </format>
    <format dxfId="128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3"/>
          </reference>
          <reference field="5" count="1">
            <x v="2"/>
          </reference>
        </references>
      </pivotArea>
    </format>
    <format dxfId="128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4"/>
          </reference>
        </references>
      </pivotArea>
    </format>
    <format dxfId="128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4"/>
          </reference>
          <reference field="5" count="1">
            <x v="2"/>
          </reference>
        </references>
      </pivotArea>
    </format>
    <format dxfId="128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5"/>
          </reference>
        </references>
      </pivotArea>
    </format>
    <format dxfId="128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5"/>
          </reference>
          <reference field="5" count="1">
            <x v="2"/>
          </reference>
        </references>
      </pivotArea>
    </format>
    <format dxfId="128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6"/>
          </reference>
        </references>
      </pivotArea>
    </format>
    <format dxfId="128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6"/>
          </reference>
          <reference field="5" count="1">
            <x v="2"/>
          </reference>
        </references>
      </pivotArea>
    </format>
    <format dxfId="128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7"/>
          </reference>
        </references>
      </pivotArea>
    </format>
    <format dxfId="128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7"/>
          </reference>
          <reference field="5" count="1">
            <x v="2"/>
          </reference>
        </references>
      </pivotArea>
    </format>
    <format dxfId="128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8"/>
          </reference>
        </references>
      </pivotArea>
    </format>
    <format dxfId="128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8"/>
          </reference>
          <reference field="5" count="1">
            <x v="2"/>
          </reference>
        </references>
      </pivotArea>
    </format>
    <format dxfId="128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9"/>
          </reference>
        </references>
      </pivotArea>
    </format>
    <format dxfId="128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9"/>
          </reference>
          <reference field="5" count="1">
            <x v="2"/>
          </reference>
        </references>
      </pivotArea>
    </format>
    <format dxfId="128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0"/>
          </reference>
        </references>
      </pivotArea>
    </format>
    <format dxfId="128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0"/>
          </reference>
          <reference field="5" count="1">
            <x v="2"/>
          </reference>
        </references>
      </pivotArea>
    </format>
    <format dxfId="128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1"/>
          </reference>
        </references>
      </pivotArea>
    </format>
    <format dxfId="128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1"/>
          </reference>
          <reference field="5" count="1">
            <x v="2"/>
          </reference>
        </references>
      </pivotArea>
    </format>
    <format dxfId="128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2"/>
          </reference>
        </references>
      </pivotArea>
    </format>
    <format dxfId="128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2"/>
          </reference>
          <reference field="5" count="1">
            <x v="2"/>
          </reference>
        </references>
      </pivotArea>
    </format>
    <format dxfId="128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3"/>
          </reference>
        </references>
      </pivotArea>
    </format>
    <format dxfId="128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3"/>
          </reference>
          <reference field="5" count="1">
            <x v="2"/>
          </reference>
        </references>
      </pivotArea>
    </format>
    <format dxfId="128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4"/>
          </reference>
        </references>
      </pivotArea>
    </format>
    <format dxfId="128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4"/>
          </reference>
          <reference field="5" count="1">
            <x v="2"/>
          </reference>
        </references>
      </pivotArea>
    </format>
    <format dxfId="128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5"/>
          </reference>
        </references>
      </pivotArea>
    </format>
    <format dxfId="128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5"/>
          </reference>
          <reference field="5" count="1">
            <x v="2"/>
          </reference>
        </references>
      </pivotArea>
    </format>
    <format dxfId="128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6"/>
          </reference>
        </references>
      </pivotArea>
    </format>
    <format dxfId="128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6"/>
          </reference>
          <reference field="5" count="1">
            <x v="2"/>
          </reference>
        </references>
      </pivotArea>
    </format>
    <format dxfId="128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7"/>
          </reference>
        </references>
      </pivotArea>
    </format>
    <format dxfId="128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7"/>
          </reference>
          <reference field="5" count="1">
            <x v="2"/>
          </reference>
        </references>
      </pivotArea>
    </format>
    <format dxfId="128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8"/>
          </reference>
        </references>
      </pivotArea>
    </format>
    <format dxfId="128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8"/>
          </reference>
          <reference field="5" count="1">
            <x v="2"/>
          </reference>
        </references>
      </pivotArea>
    </format>
    <format dxfId="128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9"/>
          </reference>
        </references>
      </pivotArea>
    </format>
    <format dxfId="128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9"/>
          </reference>
          <reference field="5" count="1">
            <x v="2"/>
          </reference>
        </references>
      </pivotArea>
    </format>
    <format dxfId="128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0"/>
          </reference>
        </references>
      </pivotArea>
    </format>
    <format dxfId="128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0"/>
          </reference>
          <reference field="5" count="1">
            <x v="2"/>
          </reference>
        </references>
      </pivotArea>
    </format>
    <format dxfId="128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1"/>
          </reference>
        </references>
      </pivotArea>
    </format>
    <format dxfId="128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1"/>
          </reference>
          <reference field="5" count="1">
            <x v="2"/>
          </reference>
        </references>
      </pivotArea>
    </format>
    <format dxfId="128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2"/>
          </reference>
        </references>
      </pivotArea>
    </format>
    <format dxfId="128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2"/>
          </reference>
          <reference field="5" count="1">
            <x v="2"/>
          </reference>
        </references>
      </pivotArea>
    </format>
    <format dxfId="128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3"/>
          </reference>
        </references>
      </pivotArea>
    </format>
    <format dxfId="128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3"/>
          </reference>
          <reference field="5" count="1">
            <x v="2"/>
          </reference>
        </references>
      </pivotArea>
    </format>
    <format dxfId="128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4"/>
          </reference>
        </references>
      </pivotArea>
    </format>
    <format dxfId="128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4"/>
          </reference>
          <reference field="5" count="1">
            <x v="2"/>
          </reference>
        </references>
      </pivotArea>
    </format>
    <format dxfId="128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5"/>
          </reference>
        </references>
      </pivotArea>
    </format>
    <format dxfId="128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5"/>
          </reference>
          <reference field="5" count="1">
            <x v="2"/>
          </reference>
        </references>
      </pivotArea>
    </format>
    <format dxfId="128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6"/>
          </reference>
        </references>
      </pivotArea>
    </format>
    <format dxfId="128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6"/>
          </reference>
          <reference field="5" count="1">
            <x v="2"/>
          </reference>
        </references>
      </pivotArea>
    </format>
    <format dxfId="128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7"/>
          </reference>
        </references>
      </pivotArea>
    </format>
    <format dxfId="128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7"/>
          </reference>
          <reference field="5" count="1">
            <x v="2"/>
          </reference>
        </references>
      </pivotArea>
    </format>
    <format dxfId="128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8"/>
          </reference>
        </references>
      </pivotArea>
    </format>
    <format dxfId="128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8"/>
          </reference>
          <reference field="5" count="1">
            <x v="2"/>
          </reference>
        </references>
      </pivotArea>
    </format>
    <format dxfId="128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9"/>
          </reference>
        </references>
      </pivotArea>
    </format>
    <format dxfId="128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9"/>
          </reference>
          <reference field="5" count="1">
            <x v="2"/>
          </reference>
        </references>
      </pivotArea>
    </format>
    <format dxfId="128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0"/>
          </reference>
        </references>
      </pivotArea>
    </format>
    <format dxfId="128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0"/>
          </reference>
          <reference field="5" count="1">
            <x v="2"/>
          </reference>
        </references>
      </pivotArea>
    </format>
    <format dxfId="128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1"/>
          </reference>
        </references>
      </pivotArea>
    </format>
    <format dxfId="128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1"/>
          </reference>
          <reference field="5" count="1">
            <x v="2"/>
          </reference>
        </references>
      </pivotArea>
    </format>
    <format dxfId="128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2"/>
          </reference>
        </references>
      </pivotArea>
    </format>
    <format dxfId="128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2"/>
          </reference>
          <reference field="5" count="1">
            <x v="2"/>
          </reference>
        </references>
      </pivotArea>
    </format>
    <format dxfId="128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3"/>
          </reference>
        </references>
      </pivotArea>
    </format>
    <format dxfId="128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3"/>
          </reference>
          <reference field="5" count="1">
            <x v="2"/>
          </reference>
        </references>
      </pivotArea>
    </format>
    <format dxfId="128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4"/>
          </reference>
        </references>
      </pivotArea>
    </format>
    <format dxfId="128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4"/>
          </reference>
          <reference field="5" count="1">
            <x v="2"/>
          </reference>
        </references>
      </pivotArea>
    </format>
    <format dxfId="128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5"/>
          </reference>
        </references>
      </pivotArea>
    </format>
    <format dxfId="128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5"/>
          </reference>
          <reference field="5" count="1">
            <x v="2"/>
          </reference>
        </references>
      </pivotArea>
    </format>
    <format dxfId="128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6"/>
          </reference>
        </references>
      </pivotArea>
    </format>
    <format dxfId="128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6"/>
          </reference>
          <reference field="5" count="1">
            <x v="2"/>
          </reference>
        </references>
      </pivotArea>
    </format>
    <format dxfId="128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7"/>
          </reference>
        </references>
      </pivotArea>
    </format>
    <format dxfId="128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7"/>
          </reference>
          <reference field="5" count="1">
            <x v="2"/>
          </reference>
        </references>
      </pivotArea>
    </format>
    <format dxfId="128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8"/>
          </reference>
        </references>
      </pivotArea>
    </format>
    <format dxfId="128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8"/>
          </reference>
          <reference field="5" count="1">
            <x v="2"/>
          </reference>
        </references>
      </pivotArea>
    </format>
    <format dxfId="128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9"/>
          </reference>
        </references>
      </pivotArea>
    </format>
    <format dxfId="128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9"/>
          </reference>
          <reference field="5" count="1">
            <x v="2"/>
          </reference>
        </references>
      </pivotArea>
    </format>
    <format dxfId="128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0"/>
          </reference>
        </references>
      </pivotArea>
    </format>
    <format dxfId="128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0"/>
          </reference>
          <reference field="5" count="1">
            <x v="2"/>
          </reference>
        </references>
      </pivotArea>
    </format>
    <format dxfId="128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1"/>
          </reference>
        </references>
      </pivotArea>
    </format>
    <format dxfId="128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1"/>
          </reference>
          <reference field="5" count="1">
            <x v="2"/>
          </reference>
        </references>
      </pivotArea>
    </format>
    <format dxfId="128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2"/>
          </reference>
        </references>
      </pivotArea>
    </format>
    <format dxfId="128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2"/>
          </reference>
          <reference field="5" count="1">
            <x v="2"/>
          </reference>
        </references>
      </pivotArea>
    </format>
    <format dxfId="128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3"/>
          </reference>
        </references>
      </pivotArea>
    </format>
    <format dxfId="128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3"/>
          </reference>
          <reference field="5" count="1">
            <x v="2"/>
          </reference>
        </references>
      </pivotArea>
    </format>
    <format dxfId="128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4"/>
          </reference>
        </references>
      </pivotArea>
    </format>
    <format dxfId="128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4"/>
          </reference>
          <reference field="5" count="1">
            <x v="2"/>
          </reference>
        </references>
      </pivotArea>
    </format>
    <format dxfId="128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5"/>
          </reference>
        </references>
      </pivotArea>
    </format>
    <format dxfId="128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5"/>
          </reference>
          <reference field="5" count="1">
            <x v="2"/>
          </reference>
        </references>
      </pivotArea>
    </format>
    <format dxfId="128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6"/>
          </reference>
        </references>
      </pivotArea>
    </format>
    <format dxfId="128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6"/>
          </reference>
          <reference field="5" count="1">
            <x v="2"/>
          </reference>
        </references>
      </pivotArea>
    </format>
    <format dxfId="128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7"/>
          </reference>
        </references>
      </pivotArea>
    </format>
    <format dxfId="128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7"/>
          </reference>
          <reference field="5" count="1">
            <x v="2"/>
          </reference>
        </references>
      </pivotArea>
    </format>
    <format dxfId="128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8"/>
          </reference>
        </references>
      </pivotArea>
    </format>
    <format dxfId="127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8"/>
          </reference>
          <reference field="5" count="1">
            <x v="2"/>
          </reference>
        </references>
      </pivotArea>
    </format>
    <format dxfId="127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9"/>
          </reference>
        </references>
      </pivotArea>
    </format>
    <format dxfId="127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9"/>
          </reference>
          <reference field="5" count="1">
            <x v="2"/>
          </reference>
        </references>
      </pivotArea>
    </format>
    <format dxfId="127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0"/>
          </reference>
        </references>
      </pivotArea>
    </format>
    <format dxfId="127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0"/>
          </reference>
          <reference field="5" count="1">
            <x v="2"/>
          </reference>
        </references>
      </pivotArea>
    </format>
    <format dxfId="127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1"/>
          </reference>
        </references>
      </pivotArea>
    </format>
    <format dxfId="127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1"/>
          </reference>
          <reference field="5" count="1">
            <x v="2"/>
          </reference>
        </references>
      </pivotArea>
    </format>
    <format dxfId="127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2"/>
          </reference>
        </references>
      </pivotArea>
    </format>
    <format dxfId="127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2"/>
          </reference>
          <reference field="5" count="1">
            <x v="2"/>
          </reference>
        </references>
      </pivotArea>
    </format>
    <format dxfId="127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3"/>
          </reference>
        </references>
      </pivotArea>
    </format>
    <format dxfId="127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3"/>
          </reference>
          <reference field="5" count="1">
            <x v="2"/>
          </reference>
        </references>
      </pivotArea>
    </format>
    <format dxfId="127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4"/>
          </reference>
        </references>
      </pivotArea>
    </format>
    <format dxfId="127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4"/>
          </reference>
          <reference field="5" count="1">
            <x v="2"/>
          </reference>
        </references>
      </pivotArea>
    </format>
    <format dxfId="127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5"/>
          </reference>
        </references>
      </pivotArea>
    </format>
    <format dxfId="127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5"/>
          </reference>
          <reference field="5" count="1">
            <x v="2"/>
          </reference>
        </references>
      </pivotArea>
    </format>
    <format dxfId="127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6"/>
          </reference>
        </references>
      </pivotArea>
    </format>
    <format dxfId="127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6"/>
          </reference>
          <reference field="5" count="1">
            <x v="2"/>
          </reference>
        </references>
      </pivotArea>
    </format>
    <format dxfId="127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7"/>
          </reference>
        </references>
      </pivotArea>
    </format>
    <format dxfId="127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7"/>
          </reference>
          <reference field="5" count="1">
            <x v="2"/>
          </reference>
        </references>
      </pivotArea>
    </format>
    <format dxfId="127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8"/>
          </reference>
        </references>
      </pivotArea>
    </format>
    <format dxfId="127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8"/>
          </reference>
          <reference field="5" count="1">
            <x v="2"/>
          </reference>
        </references>
      </pivotArea>
    </format>
    <format dxfId="127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9"/>
          </reference>
        </references>
      </pivotArea>
    </format>
    <format dxfId="127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9"/>
          </reference>
          <reference field="5" count="1">
            <x v="2"/>
          </reference>
        </references>
      </pivotArea>
    </format>
    <format dxfId="127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0"/>
          </reference>
        </references>
      </pivotArea>
    </format>
    <format dxfId="127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0"/>
          </reference>
          <reference field="5" count="1">
            <x v="2"/>
          </reference>
        </references>
      </pivotArea>
    </format>
    <format dxfId="127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1"/>
          </reference>
        </references>
      </pivotArea>
    </format>
    <format dxfId="127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1"/>
          </reference>
          <reference field="5" count="1">
            <x v="2"/>
          </reference>
        </references>
      </pivotArea>
    </format>
    <format dxfId="127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2"/>
          </reference>
        </references>
      </pivotArea>
    </format>
    <format dxfId="127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2"/>
          </reference>
          <reference field="5" count="1">
            <x v="2"/>
          </reference>
        </references>
      </pivotArea>
    </format>
    <format dxfId="127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3"/>
          </reference>
        </references>
      </pivotArea>
    </format>
    <format dxfId="127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3"/>
          </reference>
          <reference field="5" count="1">
            <x v="2"/>
          </reference>
        </references>
      </pivotArea>
    </format>
    <format dxfId="127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4"/>
          </reference>
        </references>
      </pivotArea>
    </format>
    <format dxfId="127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4"/>
          </reference>
          <reference field="5" count="1">
            <x v="2"/>
          </reference>
        </references>
      </pivotArea>
    </format>
    <format dxfId="127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5"/>
          </reference>
        </references>
      </pivotArea>
    </format>
    <format dxfId="127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5"/>
          </reference>
          <reference field="5" count="1">
            <x v="2"/>
          </reference>
        </references>
      </pivotArea>
    </format>
    <format dxfId="127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6"/>
          </reference>
        </references>
      </pivotArea>
    </format>
    <format dxfId="127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6"/>
          </reference>
          <reference field="5" count="1">
            <x v="2"/>
          </reference>
        </references>
      </pivotArea>
    </format>
    <format dxfId="127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7"/>
          </reference>
        </references>
      </pivotArea>
    </format>
    <format dxfId="127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7"/>
          </reference>
          <reference field="5" count="1">
            <x v="2"/>
          </reference>
        </references>
      </pivotArea>
    </format>
    <format dxfId="127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8"/>
          </reference>
        </references>
      </pivotArea>
    </format>
    <format dxfId="127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8"/>
          </reference>
          <reference field="5" count="1">
            <x v="0"/>
          </reference>
        </references>
      </pivotArea>
    </format>
    <format dxfId="127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9"/>
          </reference>
        </references>
      </pivotArea>
    </format>
    <format dxfId="127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9"/>
          </reference>
          <reference field="5" count="1">
            <x v="0"/>
          </reference>
        </references>
      </pivotArea>
    </format>
    <format dxfId="127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0"/>
          </reference>
        </references>
      </pivotArea>
    </format>
    <format dxfId="127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0"/>
          </reference>
          <reference field="5" count="1">
            <x v="0"/>
          </reference>
        </references>
      </pivotArea>
    </format>
    <format dxfId="127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1"/>
          </reference>
        </references>
      </pivotArea>
    </format>
    <format dxfId="127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1"/>
          </reference>
          <reference field="5" count="1">
            <x v="0"/>
          </reference>
        </references>
      </pivotArea>
    </format>
    <format dxfId="127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2"/>
          </reference>
        </references>
      </pivotArea>
    </format>
    <format dxfId="127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2"/>
          </reference>
          <reference field="5" count="1">
            <x v="0"/>
          </reference>
        </references>
      </pivotArea>
    </format>
    <format dxfId="127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3"/>
          </reference>
        </references>
      </pivotArea>
    </format>
    <format dxfId="127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3"/>
          </reference>
          <reference field="5" count="1">
            <x v="0"/>
          </reference>
        </references>
      </pivotArea>
    </format>
    <format dxfId="127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4"/>
          </reference>
        </references>
      </pivotArea>
    </format>
    <format dxfId="127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4"/>
          </reference>
          <reference field="5" count="1">
            <x v="0"/>
          </reference>
        </references>
      </pivotArea>
    </format>
    <format dxfId="127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5"/>
          </reference>
        </references>
      </pivotArea>
    </format>
    <format dxfId="127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5"/>
          </reference>
          <reference field="5" count="1">
            <x v="0"/>
          </reference>
        </references>
      </pivotArea>
    </format>
    <format dxfId="127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6"/>
          </reference>
        </references>
      </pivotArea>
    </format>
    <format dxfId="127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6"/>
          </reference>
          <reference field="5" count="1">
            <x v="0"/>
          </reference>
        </references>
      </pivotArea>
    </format>
    <format dxfId="127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7"/>
          </reference>
        </references>
      </pivotArea>
    </format>
    <format dxfId="127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7"/>
          </reference>
          <reference field="5" count="1">
            <x v="0"/>
          </reference>
        </references>
      </pivotArea>
    </format>
    <format dxfId="127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8"/>
          </reference>
        </references>
      </pivotArea>
    </format>
    <format dxfId="127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8"/>
          </reference>
          <reference field="5" count="1">
            <x v="0"/>
          </reference>
        </references>
      </pivotArea>
    </format>
    <format dxfId="127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9"/>
          </reference>
        </references>
      </pivotArea>
    </format>
    <format dxfId="127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9"/>
          </reference>
          <reference field="5" count="1">
            <x v="0"/>
          </reference>
        </references>
      </pivotArea>
    </format>
    <format dxfId="127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0"/>
          </reference>
        </references>
      </pivotArea>
    </format>
    <format dxfId="127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0"/>
          </reference>
          <reference field="5" count="1">
            <x v="0"/>
          </reference>
        </references>
      </pivotArea>
    </format>
    <format dxfId="127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1"/>
          </reference>
        </references>
      </pivotArea>
    </format>
    <format dxfId="127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1"/>
          </reference>
          <reference field="5" count="1">
            <x v="0"/>
          </reference>
        </references>
      </pivotArea>
    </format>
    <format dxfId="127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2"/>
          </reference>
        </references>
      </pivotArea>
    </format>
    <format dxfId="127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2"/>
          </reference>
          <reference field="5" count="1">
            <x v="0"/>
          </reference>
        </references>
      </pivotArea>
    </format>
    <format dxfId="127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3"/>
          </reference>
        </references>
      </pivotArea>
    </format>
    <format dxfId="127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3"/>
          </reference>
          <reference field="5" count="1">
            <x v="0"/>
          </reference>
        </references>
      </pivotArea>
    </format>
    <format dxfId="127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4"/>
          </reference>
        </references>
      </pivotArea>
    </format>
    <format dxfId="127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4"/>
          </reference>
          <reference field="5" count="1">
            <x v="0"/>
          </reference>
        </references>
      </pivotArea>
    </format>
    <format dxfId="127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5"/>
          </reference>
        </references>
      </pivotArea>
    </format>
    <format dxfId="127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5"/>
          </reference>
          <reference field="5" count="1">
            <x v="0"/>
          </reference>
        </references>
      </pivotArea>
    </format>
    <format dxfId="127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6"/>
          </reference>
        </references>
      </pivotArea>
    </format>
    <format dxfId="127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6"/>
          </reference>
          <reference field="5" count="1">
            <x v="0"/>
          </reference>
        </references>
      </pivotArea>
    </format>
    <format dxfId="127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7"/>
          </reference>
        </references>
      </pivotArea>
    </format>
    <format dxfId="127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7"/>
          </reference>
          <reference field="5" count="1">
            <x v="0"/>
          </reference>
        </references>
      </pivotArea>
    </format>
    <format dxfId="127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8"/>
          </reference>
        </references>
      </pivotArea>
    </format>
    <format dxfId="127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8"/>
          </reference>
          <reference field="5" count="1">
            <x v="3"/>
          </reference>
        </references>
      </pivotArea>
    </format>
    <format dxfId="127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9"/>
          </reference>
        </references>
      </pivotArea>
    </format>
    <format dxfId="127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9"/>
          </reference>
          <reference field="5" count="1">
            <x v="3"/>
          </reference>
        </references>
      </pivotArea>
    </format>
    <format dxfId="127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0"/>
          </reference>
        </references>
      </pivotArea>
    </format>
    <format dxfId="127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0"/>
          </reference>
          <reference field="5" count="1">
            <x v="3"/>
          </reference>
        </references>
      </pivotArea>
    </format>
    <format dxfId="127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1"/>
          </reference>
        </references>
      </pivotArea>
    </format>
    <format dxfId="127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1"/>
          </reference>
          <reference field="5" count="1">
            <x v="3"/>
          </reference>
        </references>
      </pivotArea>
    </format>
    <format dxfId="127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2"/>
          </reference>
        </references>
      </pivotArea>
    </format>
    <format dxfId="127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2"/>
          </reference>
          <reference field="5" count="1">
            <x v="3"/>
          </reference>
        </references>
      </pivotArea>
    </format>
    <format dxfId="127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3"/>
          </reference>
        </references>
      </pivotArea>
    </format>
    <format dxfId="127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3"/>
          </reference>
          <reference field="5" count="1">
            <x v="3"/>
          </reference>
        </references>
      </pivotArea>
    </format>
    <format dxfId="127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4"/>
          </reference>
        </references>
      </pivotArea>
    </format>
    <format dxfId="127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4"/>
          </reference>
          <reference field="5" count="1">
            <x v="3"/>
          </reference>
        </references>
      </pivotArea>
    </format>
    <format dxfId="127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5"/>
          </reference>
        </references>
      </pivotArea>
    </format>
    <format dxfId="127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5"/>
          </reference>
          <reference field="5" count="1">
            <x v="3"/>
          </reference>
        </references>
      </pivotArea>
    </format>
    <format dxfId="12704">
      <pivotArea field="1" grandRow="1" outline="0" collapsedLevelsAreSubtotals="1" axis="axisRow" fieldPosition="0">
        <references count="1">
          <reference field="4294967294" count="2" selected="0">
            <x v="1"/>
            <x v="2"/>
          </reference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1" type="button" dataOnly="0" labelOnly="1" outline="0" axis="axisRow" fieldPosition="0"/>
    </format>
    <format dxfId="22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0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19">
      <pivotArea dataOnly="0" labelOnly="1" grandRow="1" outline="0" fieldPosition="0"/>
    </format>
    <format dxfId="218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217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216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215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214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213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212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211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210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209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208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207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206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205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204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203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202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201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200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99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98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97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95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94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93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92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91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90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89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88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87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86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85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84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83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82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81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80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79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78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77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76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75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74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73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72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71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70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69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68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67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66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65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64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63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62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61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60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59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58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57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56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55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54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53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52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51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50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49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48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47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46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45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44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43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42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41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40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39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38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37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36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5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4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3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2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1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0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29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28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27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26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25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24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23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22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21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20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19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18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17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16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15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08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06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04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03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02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00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98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96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94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93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92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91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90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89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88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87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86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85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84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83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82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81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80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79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78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77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76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74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73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71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70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69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68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67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66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65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64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63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62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61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60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59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58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57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56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55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54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53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52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51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50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49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48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47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46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45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44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43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42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41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40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39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38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37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36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35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34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33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32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31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30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29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28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27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26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25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24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23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22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21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20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9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8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7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6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5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4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2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1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0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9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8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7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6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5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4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3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workbookViewId="0"/>
  </sheetViews>
  <sheetFormatPr defaultRowHeight="15" x14ac:dyDescent="0.25"/>
  <cols>
    <col min="1" max="1" width="25.5703125" customWidth="1"/>
    <col min="2" max="2" width="4.7109375" bestFit="1" customWidth="1"/>
    <col min="3" max="3" width="6" customWidth="1"/>
    <col min="4" max="4" width="17.28515625" customWidth="1"/>
    <col min="5" max="5" width="4.85546875" customWidth="1"/>
    <col min="6" max="6" width="5.5703125" bestFit="1" customWidth="1"/>
    <col min="7" max="7" width="7.85546875" bestFit="1" customWidth="1"/>
    <col min="8" max="8" width="11.28515625" customWidth="1"/>
    <col min="9" max="9" width="11.42578125" bestFit="1" customWidth="1"/>
    <col min="10" max="10" width="35" customWidth="1"/>
    <col min="11" max="11" width="16.5703125" bestFit="1" customWidth="1"/>
    <col min="12" max="12" width="9.42578125" bestFit="1" customWidth="1"/>
    <col min="13" max="13" width="17.7109375" customWidth="1"/>
    <col min="14" max="14" width="9.42578125" customWidth="1"/>
    <col min="15" max="15" width="10.42578125" customWidth="1"/>
    <col min="16" max="16" width="9.140625" customWidth="1"/>
  </cols>
  <sheetData>
    <row r="2" spans="1:17" ht="18.75" x14ac:dyDescent="0.3">
      <c r="D2" s="141"/>
    </row>
    <row r="3" spans="1:17" x14ac:dyDescent="0.25">
      <c r="K3" s="154">
        <v>154.57103999999998</v>
      </c>
      <c r="L3" s="154">
        <v>1008.619092</v>
      </c>
      <c r="M3" s="154" t="s">
        <v>2215</v>
      </c>
      <c r="N3" s="154"/>
      <c r="O3" s="154"/>
      <c r="P3" s="155">
        <f>K3+L3</f>
        <v>1163.1901319999999</v>
      </c>
    </row>
    <row r="5" spans="1:17" x14ac:dyDescent="0.25">
      <c r="B5" s="221" t="s">
        <v>2187</v>
      </c>
      <c r="C5" s="215" t="s">
        <v>33</v>
      </c>
      <c r="D5" s="215" t="s">
        <v>2183</v>
      </c>
      <c r="E5" s="215" t="s">
        <v>51</v>
      </c>
      <c r="F5" s="215" t="s">
        <v>2188</v>
      </c>
      <c r="G5" s="215" t="s">
        <v>2189</v>
      </c>
      <c r="H5" s="215" t="s">
        <v>2190</v>
      </c>
      <c r="I5" s="215" t="s">
        <v>2191</v>
      </c>
      <c r="J5" s="215" t="s">
        <v>2192</v>
      </c>
      <c r="K5" s="215" t="s">
        <v>2193</v>
      </c>
      <c r="L5" s="215" t="s">
        <v>2194</v>
      </c>
      <c r="M5" s="215" t="s">
        <v>2195</v>
      </c>
      <c r="N5" s="213" t="s">
        <v>2196</v>
      </c>
      <c r="O5" s="213" t="s">
        <v>2197</v>
      </c>
      <c r="P5" s="215" t="s">
        <v>2198</v>
      </c>
      <c r="Q5" s="216"/>
    </row>
    <row r="6" spans="1:17" x14ac:dyDescent="0.25">
      <c r="B6" s="221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4"/>
      <c r="O6" s="214"/>
      <c r="P6" s="215"/>
      <c r="Q6" s="216"/>
    </row>
    <row r="7" spans="1:17" x14ac:dyDescent="0.25">
      <c r="A7" t="str">
        <f>$C$7&amp;" "&amp;D7</f>
        <v>A LEFT/ RIGHT</v>
      </c>
      <c r="B7" s="217">
        <v>1</v>
      </c>
      <c r="C7" s="219" t="s">
        <v>38</v>
      </c>
      <c r="D7" s="14" t="s">
        <v>2161</v>
      </c>
      <c r="E7" s="142"/>
      <c r="F7" s="142">
        <v>1</v>
      </c>
      <c r="G7" s="142">
        <v>1</v>
      </c>
      <c r="H7" s="142" t="s">
        <v>2199</v>
      </c>
      <c r="I7" s="143">
        <f>80.961*10.764</f>
        <v>871.46420399999988</v>
      </c>
      <c r="J7" s="144">
        <f>4.742*10.764</f>
        <v>51.042887999999998</v>
      </c>
      <c r="K7" s="143">
        <f>14.36*10.764</f>
        <v>154.57103999999998</v>
      </c>
      <c r="L7" s="144">
        <f>93.703*10.764</f>
        <v>1008.619092</v>
      </c>
      <c r="M7" s="144">
        <f>8.785*10.764</f>
        <v>94.56174</v>
      </c>
      <c r="N7" s="144">
        <f>(98.094/4)*10.764</f>
        <v>263.97095399999995</v>
      </c>
      <c r="O7" s="144">
        <f>(77.798/4)*10.764</f>
        <v>209.35441799999998</v>
      </c>
      <c r="P7" s="144">
        <f>L7/0.7</f>
        <v>1440.8844171428573</v>
      </c>
      <c r="Q7" s="156"/>
    </row>
    <row r="8" spans="1:17" ht="45" x14ac:dyDescent="0.25">
      <c r="A8" t="str">
        <f>$C$7&amp;" "&amp;D8</f>
        <v>A LEFT CORNER/RIGHT CORNER</v>
      </c>
      <c r="B8" s="218"/>
      <c r="C8" s="220"/>
      <c r="D8" s="128" t="s">
        <v>2160</v>
      </c>
      <c r="E8" s="142"/>
      <c r="F8" s="142">
        <v>1</v>
      </c>
      <c r="G8" s="142">
        <v>1</v>
      </c>
      <c r="H8" s="142" t="s">
        <v>2199</v>
      </c>
      <c r="I8" s="143">
        <f>80.591*10.764</f>
        <v>867.48152399999992</v>
      </c>
      <c r="J8" s="144">
        <f>5.229*10.764</f>
        <v>56.284956000000001</v>
      </c>
      <c r="K8" s="143">
        <f>14.209*10.764</f>
        <v>152.94567599999999</v>
      </c>
      <c r="L8" s="144">
        <f>93.82*10.764</f>
        <v>1009.8784799999999</v>
      </c>
      <c r="M8" s="144">
        <f>8.789*10.764</f>
        <v>94.604795999999993</v>
      </c>
      <c r="N8" s="144">
        <f>(98.087/4)*10.764</f>
        <v>263.95211699999999</v>
      </c>
      <c r="O8" s="144">
        <f>(77.794/4)*10.764</f>
        <v>209.34365399999999</v>
      </c>
      <c r="P8" s="144">
        <f t="shared" ref="P8:P28" si="0">L8/0.7</f>
        <v>1442.6835428571428</v>
      </c>
      <c r="Q8" s="156"/>
    </row>
    <row r="9" spans="1:17" x14ac:dyDescent="0.25">
      <c r="A9" t="str">
        <f>$C$9&amp;" "&amp;D9</f>
        <v>A1 LEFT</v>
      </c>
      <c r="B9" s="217">
        <v>2</v>
      </c>
      <c r="C9" s="219" t="s">
        <v>40</v>
      </c>
      <c r="D9" s="14" t="s">
        <v>2163</v>
      </c>
      <c r="E9" s="142"/>
      <c r="F9" s="142">
        <v>1</v>
      </c>
      <c r="G9" s="142">
        <v>1</v>
      </c>
      <c r="H9" s="142" t="s">
        <v>2199</v>
      </c>
      <c r="I9" s="143">
        <f>72.431*10.764</f>
        <v>779.6472839999999</v>
      </c>
      <c r="J9" s="144">
        <f>6.509*10.764</f>
        <v>70.062876000000003</v>
      </c>
      <c r="K9" s="143">
        <f>10.188*10.764</f>
        <v>109.66363200000001</v>
      </c>
      <c r="L9" s="144">
        <f>86.54*10.764</f>
        <v>931.51656000000003</v>
      </c>
      <c r="M9" s="144">
        <f>8.987*10.764</f>
        <v>96.736067999999989</v>
      </c>
      <c r="N9" s="144">
        <f>(86.727/4)*10.764</f>
        <v>233.38235699999998</v>
      </c>
      <c r="O9" s="144">
        <f>(78.389/4)*10.764</f>
        <v>210.94479899999999</v>
      </c>
      <c r="P9" s="144">
        <f t="shared" si="0"/>
        <v>1330.737942857143</v>
      </c>
    </row>
    <row r="10" spans="1:17" x14ac:dyDescent="0.25">
      <c r="A10" t="str">
        <f>$C$9&amp;" "&amp;D10</f>
        <v>A1 RIGHT</v>
      </c>
      <c r="B10" s="218"/>
      <c r="C10" s="220"/>
      <c r="D10" s="128" t="s">
        <v>2162</v>
      </c>
      <c r="E10" s="142"/>
      <c r="F10" s="142">
        <v>1</v>
      </c>
      <c r="G10" s="142">
        <v>1</v>
      </c>
      <c r="H10" s="142" t="s">
        <v>2199</v>
      </c>
      <c r="I10" s="143">
        <f>72.431*10.764</f>
        <v>779.6472839999999</v>
      </c>
      <c r="J10" s="144">
        <f>J9</f>
        <v>70.062876000000003</v>
      </c>
      <c r="K10" s="143">
        <f>10.188*10.764</f>
        <v>109.66363200000001</v>
      </c>
      <c r="L10" s="144">
        <f>L9</f>
        <v>931.51656000000003</v>
      </c>
      <c r="M10" s="144">
        <f>M9</f>
        <v>96.736067999999989</v>
      </c>
      <c r="N10" s="144">
        <f>N9</f>
        <v>233.38235699999998</v>
      </c>
      <c r="O10" s="144">
        <f>O9</f>
        <v>210.94479899999999</v>
      </c>
      <c r="P10" s="144">
        <f t="shared" si="0"/>
        <v>1330.737942857143</v>
      </c>
      <c r="Q10" s="157"/>
    </row>
    <row r="11" spans="1:17" x14ac:dyDescent="0.25">
      <c r="A11" t="str">
        <f>$C$11&amp;" "&amp;D11</f>
        <v>A2 LEFT</v>
      </c>
      <c r="B11" s="217">
        <v>3</v>
      </c>
      <c r="C11" s="219" t="s">
        <v>41</v>
      </c>
      <c r="D11" s="14" t="s">
        <v>2163</v>
      </c>
      <c r="E11" s="142"/>
      <c r="F11" s="142">
        <v>1</v>
      </c>
      <c r="G11" s="142">
        <v>1</v>
      </c>
      <c r="H11" s="142" t="s">
        <v>2200</v>
      </c>
      <c r="I11" s="143">
        <f>66.041*10.764</f>
        <v>710.86532399999987</v>
      </c>
      <c r="J11" s="144">
        <f>6.509*10.764</f>
        <v>70.062876000000003</v>
      </c>
      <c r="K11" s="143">
        <f>11.432*10.764</f>
        <v>123.05404799999999</v>
      </c>
      <c r="L11" s="144">
        <f>80.609*10.764</f>
        <v>867.67527599999994</v>
      </c>
      <c r="M11" s="144">
        <f>9.398*10.764</f>
        <v>101.16007199999999</v>
      </c>
      <c r="N11" s="144">
        <f>(80.988/4)*10.764</f>
        <v>217.93870799999999</v>
      </c>
      <c r="O11" s="144">
        <f>(66.452/4)*10.764</f>
        <v>178.82233199999999</v>
      </c>
      <c r="P11" s="144">
        <f t="shared" si="0"/>
        <v>1239.5361085714285</v>
      </c>
    </row>
    <row r="12" spans="1:17" x14ac:dyDescent="0.25">
      <c r="A12" t="str">
        <f>$C$11&amp;" "&amp;D12</f>
        <v>A2 RIGHT</v>
      </c>
      <c r="B12" s="218"/>
      <c r="C12" s="220"/>
      <c r="D12" s="128" t="s">
        <v>2162</v>
      </c>
      <c r="E12" s="142"/>
      <c r="F12" s="142">
        <v>1</v>
      </c>
      <c r="G12" s="142">
        <v>1</v>
      </c>
      <c r="H12" s="142" t="str">
        <f>H11</f>
        <v>2BHK</v>
      </c>
      <c r="I12" s="143">
        <f>66.041*10.764</f>
        <v>710.86532399999987</v>
      </c>
      <c r="J12" s="144">
        <f>J11</f>
        <v>70.062876000000003</v>
      </c>
      <c r="K12" s="143">
        <f>11.432*10.764</f>
        <v>123.05404799999999</v>
      </c>
      <c r="L12" s="144">
        <f>L11</f>
        <v>867.67527599999994</v>
      </c>
      <c r="M12" s="144">
        <f>M11</f>
        <v>101.16007199999999</v>
      </c>
      <c r="N12" s="144">
        <f>N11</f>
        <v>217.93870799999999</v>
      </c>
      <c r="O12" s="144">
        <f>O11</f>
        <v>178.82233199999999</v>
      </c>
      <c r="P12" s="144">
        <f t="shared" si="0"/>
        <v>1239.5361085714285</v>
      </c>
      <c r="Q12" s="157"/>
    </row>
    <row r="13" spans="1:17" x14ac:dyDescent="0.25">
      <c r="A13" t="str">
        <f>$C$13&amp;" "&amp;D13</f>
        <v>A3 LEFT/ RIGHT</v>
      </c>
      <c r="B13" s="217">
        <v>4</v>
      </c>
      <c r="C13" s="219" t="s">
        <v>61</v>
      </c>
      <c r="D13" s="14" t="s">
        <v>2161</v>
      </c>
      <c r="E13" s="142"/>
      <c r="F13" s="142">
        <v>1</v>
      </c>
      <c r="G13" s="142">
        <v>1</v>
      </c>
      <c r="H13" s="142" t="s">
        <v>2199</v>
      </c>
      <c r="I13" s="143">
        <f>73.483*10.764</f>
        <v>790.97101199999997</v>
      </c>
      <c r="J13" s="144">
        <f>4.707*10.764</f>
        <v>50.666147999999993</v>
      </c>
      <c r="K13" s="143">
        <f>13.21*10.764</f>
        <v>142.19244</v>
      </c>
      <c r="L13" s="144">
        <f>86.209*10.764</f>
        <v>927.95367599999997</v>
      </c>
      <c r="M13" s="144">
        <f>8.789*10.764</f>
        <v>94.604795999999993</v>
      </c>
      <c r="N13" s="144">
        <f>(89.54/4)*10.764</f>
        <v>240.95214000000001</v>
      </c>
      <c r="O13" s="144">
        <f>(69.774/4)*10.764</f>
        <v>187.76183399999999</v>
      </c>
      <c r="P13" s="144">
        <f t="shared" si="0"/>
        <v>1325.6481085714286</v>
      </c>
    </row>
    <row r="14" spans="1:17" s="147" customFormat="1" ht="45" x14ac:dyDescent="0.25">
      <c r="A14" t="str">
        <f>$C$13&amp;" "&amp;D14</f>
        <v>A3 LEFT CORNER/RIGHT CORNER</v>
      </c>
      <c r="B14" s="218"/>
      <c r="C14" s="220"/>
      <c r="D14" s="145" t="s">
        <v>2160</v>
      </c>
      <c r="E14" s="142"/>
      <c r="F14" s="142">
        <v>1</v>
      </c>
      <c r="G14" s="142">
        <v>1</v>
      </c>
      <c r="H14" s="142" t="s">
        <v>2199</v>
      </c>
      <c r="I14" s="146">
        <f>73.16*10.764</f>
        <v>787.49423999999988</v>
      </c>
      <c r="J14" s="144">
        <f>5.08*10.764</f>
        <v>54.68112</v>
      </c>
      <c r="K14" s="146">
        <f>13.095*10.764</f>
        <v>140.95457999999999</v>
      </c>
      <c r="L14" s="144">
        <f>86.265*10.764</f>
        <v>928.5564599999999</v>
      </c>
      <c r="M14" s="144">
        <f>8.806*10.764</f>
        <v>94.787783999999988</v>
      </c>
      <c r="N14" s="144">
        <f>(89.54/4)*10.764</f>
        <v>240.95214000000001</v>
      </c>
      <c r="O14" s="144">
        <f>(69.774/4)*10.764</f>
        <v>187.76183399999999</v>
      </c>
      <c r="P14" s="144">
        <f t="shared" si="0"/>
        <v>1326.5092285714286</v>
      </c>
    </row>
    <row r="15" spans="1:17" x14ac:dyDescent="0.25">
      <c r="A15" t="str">
        <f>$C$15&amp;" "&amp;D15</f>
        <v>A4 LEFT/ RIGHT</v>
      </c>
      <c r="B15" s="217">
        <v>5</v>
      </c>
      <c r="C15" s="219" t="s">
        <v>62</v>
      </c>
      <c r="D15" s="14" t="s">
        <v>2161</v>
      </c>
      <c r="E15" s="142"/>
      <c r="F15" s="142">
        <v>1</v>
      </c>
      <c r="G15" s="142">
        <v>1</v>
      </c>
      <c r="H15" s="142" t="s">
        <v>2200</v>
      </c>
      <c r="I15" s="143">
        <f>59.637*10.764</f>
        <v>641.93266799999992</v>
      </c>
      <c r="J15" s="144">
        <f>4.217*10.764</f>
        <v>45.391787999999991</v>
      </c>
      <c r="K15" s="143">
        <f>10.231*10.764</f>
        <v>110.12648399999999</v>
      </c>
      <c r="L15" s="144">
        <f>71.455*10.764</f>
        <v>769.14161999999999</v>
      </c>
      <c r="M15" s="144">
        <f>8.256*10.764</f>
        <v>88.867583999999994</v>
      </c>
      <c r="N15" s="144">
        <f>(72.1/4)*10.764</f>
        <v>194.02109999999996</v>
      </c>
      <c r="O15" s="144">
        <f>(59.248/4)*10.764</f>
        <v>159.43636799999999</v>
      </c>
      <c r="P15" s="144">
        <f t="shared" si="0"/>
        <v>1098.7737428571429</v>
      </c>
    </row>
    <row r="16" spans="1:17" ht="45" x14ac:dyDescent="0.25">
      <c r="A16" t="str">
        <f>$C$15&amp;" "&amp;D16</f>
        <v>A4 LEFT CORNER/RIGHT CORNER</v>
      </c>
      <c r="B16" s="218"/>
      <c r="C16" s="220"/>
      <c r="D16" s="128" t="s">
        <v>2160</v>
      </c>
      <c r="E16" s="142"/>
      <c r="F16" s="142">
        <v>1</v>
      </c>
      <c r="G16" s="142">
        <v>1</v>
      </c>
      <c r="H16" s="142" t="s">
        <v>2200</v>
      </c>
      <c r="I16" s="143">
        <f>59.332*10.764</f>
        <v>638.64964799999996</v>
      </c>
      <c r="J16" s="144">
        <f>4.522*10.764</f>
        <v>48.674807999999999</v>
      </c>
      <c r="K16" s="143">
        <f>10.231*10.764</f>
        <v>110.12648399999999</v>
      </c>
      <c r="L16" s="144">
        <f>71.455*10.764</f>
        <v>769.14161999999999</v>
      </c>
      <c r="M16" s="144">
        <f>8.552*10.764</f>
        <v>92.053727999999992</v>
      </c>
      <c r="N16" s="144">
        <f>(72.1/4)*10.764</f>
        <v>194.02109999999996</v>
      </c>
      <c r="O16" s="144">
        <f>(59.248/4)*10.764</f>
        <v>159.43636799999999</v>
      </c>
      <c r="P16" s="144">
        <f t="shared" si="0"/>
        <v>1098.7737428571429</v>
      </c>
    </row>
    <row r="17" spans="1:17" x14ac:dyDescent="0.25">
      <c r="A17" t="str">
        <f>$C$17&amp;" "&amp;D17</f>
        <v>A5 LEFT</v>
      </c>
      <c r="B17" s="222">
        <v>6</v>
      </c>
      <c r="C17" s="219" t="s">
        <v>63</v>
      </c>
      <c r="D17" s="14" t="s">
        <v>2163</v>
      </c>
      <c r="E17" s="142"/>
      <c r="F17" s="142">
        <v>1</v>
      </c>
      <c r="G17" s="142">
        <v>1</v>
      </c>
      <c r="H17" s="142" t="s">
        <v>2199</v>
      </c>
      <c r="I17" s="143">
        <f>73.185*10.764</f>
        <v>787.76333999999997</v>
      </c>
      <c r="J17" s="144">
        <f>6.473*10.764</f>
        <v>69.675371999999996</v>
      </c>
      <c r="K17" s="143">
        <f>10.604*10.764</f>
        <v>114.14145599999999</v>
      </c>
      <c r="L17" s="144">
        <f>87.258*10.764</f>
        <v>939.24511199999995</v>
      </c>
      <c r="M17" s="144">
        <f>8.987*10.764</f>
        <v>96.736067999999989</v>
      </c>
      <c r="N17" s="144">
        <f>(87.889/4)*10.764</f>
        <v>236.50929899999997</v>
      </c>
      <c r="O17" s="144">
        <f>(78.322/4)*10.764</f>
        <v>210.76450199999999</v>
      </c>
      <c r="P17" s="144">
        <f t="shared" si="0"/>
        <v>1341.7787314285715</v>
      </c>
    </row>
    <row r="18" spans="1:17" x14ac:dyDescent="0.25">
      <c r="A18" t="str">
        <f>$C$17&amp;" "&amp;D18</f>
        <v>A5 RIGHT</v>
      </c>
      <c r="B18" s="223"/>
      <c r="C18" s="220"/>
      <c r="D18" s="128" t="s">
        <v>2162</v>
      </c>
      <c r="E18" s="142"/>
      <c r="F18" s="142">
        <v>1</v>
      </c>
      <c r="G18" s="142">
        <v>1</v>
      </c>
      <c r="H18" s="142" t="str">
        <f>H17</f>
        <v xml:space="preserve">3BHK </v>
      </c>
      <c r="I18" s="144">
        <f t="shared" ref="I18:O18" si="1">I17</f>
        <v>787.76333999999997</v>
      </c>
      <c r="J18" s="144">
        <f t="shared" si="1"/>
        <v>69.675371999999996</v>
      </c>
      <c r="K18" s="144">
        <f t="shared" si="1"/>
        <v>114.14145599999999</v>
      </c>
      <c r="L18" s="144">
        <f t="shared" si="1"/>
        <v>939.24511199999995</v>
      </c>
      <c r="M18" s="144">
        <f t="shared" si="1"/>
        <v>96.736067999999989</v>
      </c>
      <c r="N18" s="144">
        <f t="shared" si="1"/>
        <v>236.50929899999997</v>
      </c>
      <c r="O18" s="144">
        <f t="shared" si="1"/>
        <v>210.76450199999999</v>
      </c>
      <c r="P18" s="144">
        <f t="shared" si="0"/>
        <v>1341.7787314285715</v>
      </c>
      <c r="Q18" s="157"/>
    </row>
    <row r="19" spans="1:17" x14ac:dyDescent="0.25">
      <c r="A19" t="str">
        <f>$C$19&amp;" "&amp;D19</f>
        <v>A6 LEFT</v>
      </c>
      <c r="B19" s="217">
        <v>7</v>
      </c>
      <c r="C19" s="219" t="s">
        <v>64</v>
      </c>
      <c r="D19" s="14" t="s">
        <v>2163</v>
      </c>
      <c r="E19" s="142"/>
      <c r="F19" s="142">
        <v>1</v>
      </c>
      <c r="G19" s="142">
        <v>1</v>
      </c>
      <c r="H19" s="142" t="s">
        <v>2199</v>
      </c>
      <c r="I19" s="143">
        <f>78.93*10.764</f>
        <v>849.60252000000003</v>
      </c>
      <c r="J19" s="144">
        <f>5.492*10.764</f>
        <v>59.115887999999998</v>
      </c>
      <c r="K19" s="143">
        <f>14.128*10.764</f>
        <v>152.073792</v>
      </c>
      <c r="L19" s="144">
        <f>92.44*10.764</f>
        <v>995.02415999999994</v>
      </c>
      <c r="M19" s="144">
        <f>8.806*10.764</f>
        <v>94.787783999999988</v>
      </c>
      <c r="N19" s="144">
        <f>(96.763/4)*10.764</f>
        <v>260.38923299999999</v>
      </c>
      <c r="O19" s="144">
        <f>(76.167/4)*10.764</f>
        <v>204.965397</v>
      </c>
      <c r="P19" s="144">
        <f t="shared" si="0"/>
        <v>1421.4630857142856</v>
      </c>
    </row>
    <row r="20" spans="1:17" x14ac:dyDescent="0.25">
      <c r="A20" t="str">
        <f>$C$19&amp;" "&amp;D20</f>
        <v>A6 RIGHT</v>
      </c>
      <c r="B20" s="218"/>
      <c r="C20" s="220"/>
      <c r="D20" s="128" t="s">
        <v>2162</v>
      </c>
      <c r="E20" s="142"/>
      <c r="F20" s="142">
        <v>1</v>
      </c>
      <c r="G20" s="142">
        <v>1</v>
      </c>
      <c r="H20" s="142" t="s">
        <v>2199</v>
      </c>
      <c r="I20" s="143">
        <f>78.93*10.764</f>
        <v>849.60252000000003</v>
      </c>
      <c r="J20" s="144">
        <f>5.492*10.764</f>
        <v>59.115887999999998</v>
      </c>
      <c r="K20" s="143">
        <f>14.128*10.764</f>
        <v>152.073792</v>
      </c>
      <c r="L20" s="144">
        <f>92.44*10.764</f>
        <v>995.02415999999994</v>
      </c>
      <c r="M20" s="144">
        <f>8.806*10.764</f>
        <v>94.787783999999988</v>
      </c>
      <c r="N20" s="144">
        <f>(96.763/4)*10.764</f>
        <v>260.38923299999999</v>
      </c>
      <c r="O20" s="144">
        <f>(76.167/4)*10.764</f>
        <v>204.965397</v>
      </c>
      <c r="P20" s="144">
        <f t="shared" si="0"/>
        <v>1421.4630857142856</v>
      </c>
    </row>
    <row r="21" spans="1:17" x14ac:dyDescent="0.25">
      <c r="A21" t="str">
        <f>$C$21&amp;" "&amp;D21</f>
        <v>A9 LEFT</v>
      </c>
      <c r="B21" s="217">
        <v>8</v>
      </c>
      <c r="C21" s="219" t="s">
        <v>66</v>
      </c>
      <c r="D21" s="14" t="s">
        <v>2163</v>
      </c>
      <c r="E21" s="142"/>
      <c r="F21" s="142">
        <v>1</v>
      </c>
      <c r="G21" s="142">
        <v>1</v>
      </c>
      <c r="H21" s="142" t="s">
        <v>2199</v>
      </c>
      <c r="I21" s="143">
        <f>89.546*10.764</f>
        <v>963.87314400000002</v>
      </c>
      <c r="J21" s="144">
        <f>5.711*10.764</f>
        <v>61.473204000000003</v>
      </c>
      <c r="K21" s="143">
        <f>16.911*10.764</f>
        <v>182.03000399999999</v>
      </c>
      <c r="L21" s="144">
        <f>103.276*10.764</f>
        <v>1111.6628639999999</v>
      </c>
      <c r="M21" s="144">
        <f>8.806*10.764</f>
        <v>94.787783999999988</v>
      </c>
      <c r="N21" s="144">
        <f>(110.372/4)*10.764</f>
        <v>297.01105200000001</v>
      </c>
      <c r="O21" s="144">
        <f>(89.607/4)*10.764</f>
        <v>241.13243699999998</v>
      </c>
      <c r="P21" s="144">
        <f t="shared" si="0"/>
        <v>1588.0898057142856</v>
      </c>
    </row>
    <row r="22" spans="1:17" x14ac:dyDescent="0.25">
      <c r="A22" t="str">
        <f>$C$21&amp;" "&amp;D22</f>
        <v>A9 RIGHT</v>
      </c>
      <c r="B22" s="218"/>
      <c r="C22" s="220"/>
      <c r="D22" s="128" t="s">
        <v>2162</v>
      </c>
      <c r="E22" s="142"/>
      <c r="F22" s="142">
        <v>1</v>
      </c>
      <c r="G22" s="142">
        <v>1</v>
      </c>
      <c r="H22" s="142" t="str">
        <f>H21</f>
        <v xml:space="preserve">3BHK </v>
      </c>
      <c r="I22" s="143">
        <f>89.546*10.764</f>
        <v>963.87314400000002</v>
      </c>
      <c r="J22" s="144">
        <f>J21</f>
        <v>61.473204000000003</v>
      </c>
      <c r="K22" s="143">
        <f>16.911*10.764</f>
        <v>182.03000399999999</v>
      </c>
      <c r="L22" s="144">
        <f>103.276*10.764</f>
        <v>1111.6628639999999</v>
      </c>
      <c r="M22" s="144">
        <f>8.806*10.764</f>
        <v>94.787783999999988</v>
      </c>
      <c r="N22" s="144">
        <f>(110.372/4)*10.764</f>
        <v>297.01105200000001</v>
      </c>
      <c r="O22" s="144">
        <f>(89.607/4)*10.764</f>
        <v>241.13243699999998</v>
      </c>
      <c r="P22" s="144">
        <f t="shared" si="0"/>
        <v>1588.0898057142856</v>
      </c>
    </row>
    <row r="23" spans="1:17" x14ac:dyDescent="0.25">
      <c r="A23" t="str">
        <f>$C$23&amp;" "&amp;D23</f>
        <v>B LEFT/ RIGHT</v>
      </c>
      <c r="B23" s="217">
        <v>9</v>
      </c>
      <c r="C23" s="219" t="s">
        <v>39</v>
      </c>
      <c r="D23" s="14" t="s">
        <v>2161</v>
      </c>
      <c r="E23" s="142"/>
      <c r="F23" s="142">
        <v>1</v>
      </c>
      <c r="G23" s="142">
        <v>1</v>
      </c>
      <c r="H23" s="142" t="s">
        <v>2200</v>
      </c>
      <c r="I23" s="143">
        <f>61.835*10.764</f>
        <v>665.59194000000002</v>
      </c>
      <c r="J23" s="144">
        <f>3.875*10.764</f>
        <v>41.710499999999996</v>
      </c>
      <c r="K23" s="143">
        <f>9.818*10.764</f>
        <v>105.68095199999999</v>
      </c>
      <c r="L23" s="144">
        <f>73.349*10.764</f>
        <v>789.52863600000001</v>
      </c>
      <c r="M23" s="144">
        <f>8.411*10.764</f>
        <v>90.536003999999991</v>
      </c>
      <c r="N23" s="144">
        <f>(73.638/4)*10.764</f>
        <v>198.15985800000001</v>
      </c>
      <c r="O23" s="144">
        <f>(60.089/4)*10.764</f>
        <v>161.69949899999997</v>
      </c>
      <c r="P23" s="144">
        <f t="shared" si="0"/>
        <v>1127.8980514285715</v>
      </c>
    </row>
    <row r="24" spans="1:17" ht="45" x14ac:dyDescent="0.25">
      <c r="A24" t="str">
        <f>$C$23&amp;" "&amp;D24</f>
        <v>B LEFT CORNER/RIGHT CORNER</v>
      </c>
      <c r="B24" s="218"/>
      <c r="C24" s="220"/>
      <c r="D24" s="128" t="s">
        <v>2160</v>
      </c>
      <c r="E24" s="142"/>
      <c r="F24" s="142">
        <v>1</v>
      </c>
      <c r="G24" s="142">
        <v>1</v>
      </c>
      <c r="H24" s="142" t="s">
        <v>2200</v>
      </c>
      <c r="I24" s="146">
        <f>61.385*10.764</f>
        <v>660.74813999999992</v>
      </c>
      <c r="J24" s="144">
        <f>4.418*10.764</f>
        <v>47.555351999999999</v>
      </c>
      <c r="K24" s="146">
        <f>9.729*10.764</f>
        <v>104.72295599999998</v>
      </c>
      <c r="L24" s="144">
        <f>73.442*10.764</f>
        <v>790.52968799999985</v>
      </c>
      <c r="M24" s="144">
        <f>8.416*10.764</f>
        <v>90.589823999999993</v>
      </c>
      <c r="N24" s="144">
        <f>(73.543/4)*10.764</f>
        <v>197.904213</v>
      </c>
      <c r="O24" s="144">
        <f>(60.089/4)*10.764</f>
        <v>161.69949899999997</v>
      </c>
      <c r="P24" s="144">
        <f t="shared" si="0"/>
        <v>1129.3281257142855</v>
      </c>
    </row>
    <row r="25" spans="1:17" x14ac:dyDescent="0.25">
      <c r="A25" t="str">
        <f>$C$25&amp;" "&amp;D25</f>
        <v>B1 LEFT</v>
      </c>
      <c r="B25" s="217">
        <v>10</v>
      </c>
      <c r="C25" s="219" t="s">
        <v>67</v>
      </c>
      <c r="D25" s="14" t="s">
        <v>2163</v>
      </c>
      <c r="E25" s="142"/>
      <c r="F25" s="142">
        <v>1</v>
      </c>
      <c r="G25" s="142">
        <v>1</v>
      </c>
      <c r="H25" s="142" t="s">
        <v>2200</v>
      </c>
      <c r="I25" s="143">
        <f>56.97*10.764</f>
        <v>613.22507999999993</v>
      </c>
      <c r="J25" s="144">
        <f>4.158*10.764</f>
        <v>44.756712</v>
      </c>
      <c r="K25" s="143">
        <f>9.907*10.764</f>
        <v>106.638948</v>
      </c>
      <c r="L25" s="144">
        <f>68.728*10.764</f>
        <v>739.78819199999987</v>
      </c>
      <c r="M25" s="144">
        <f>8.552*10.764</f>
        <v>92.053727999999992</v>
      </c>
      <c r="N25" s="144">
        <f>(69.079/4)*10.764</f>
        <v>185.89158899999998</v>
      </c>
      <c r="O25" s="144">
        <f>(56.377/4)*10.764</f>
        <v>151.71050700000001</v>
      </c>
      <c r="P25" s="144">
        <f t="shared" si="0"/>
        <v>1056.8402742857143</v>
      </c>
    </row>
    <row r="26" spans="1:17" x14ac:dyDescent="0.25">
      <c r="A26" t="str">
        <f>$C$25&amp;" "&amp;D26</f>
        <v>B1 RIGHT</v>
      </c>
      <c r="B26" s="218"/>
      <c r="C26" s="220"/>
      <c r="D26" s="128" t="s">
        <v>2162</v>
      </c>
      <c r="E26" s="142"/>
      <c r="F26" s="142">
        <v>1</v>
      </c>
      <c r="G26" s="142">
        <v>1</v>
      </c>
      <c r="H26" s="142" t="s">
        <v>2200</v>
      </c>
      <c r="I26" s="143">
        <f>56.97*10.764</f>
        <v>613.22507999999993</v>
      </c>
      <c r="J26" s="144">
        <f>4.158*10.764</f>
        <v>44.756712</v>
      </c>
      <c r="K26" s="143">
        <f>9.907*10.764</f>
        <v>106.638948</v>
      </c>
      <c r="L26" s="144">
        <f>68.728*10.764</f>
        <v>739.78819199999987</v>
      </c>
      <c r="M26" s="144">
        <f>8.552*10.764</f>
        <v>92.053727999999992</v>
      </c>
      <c r="N26" s="144">
        <f>(69.079/4)*10.764</f>
        <v>185.89158899999998</v>
      </c>
      <c r="O26" s="144">
        <f>(56.377/4)*10.764</f>
        <v>151.71050700000001</v>
      </c>
      <c r="P26" s="144">
        <f t="shared" si="0"/>
        <v>1056.8402742857143</v>
      </c>
    </row>
    <row r="27" spans="1:17" x14ac:dyDescent="0.25">
      <c r="A27" t="str">
        <f>$C$27&amp;" "&amp;D27</f>
        <v>D LEFT/ RIGHT</v>
      </c>
      <c r="B27" s="217">
        <v>11</v>
      </c>
      <c r="C27" s="219" t="s">
        <v>48</v>
      </c>
      <c r="D27" s="14" t="s">
        <v>2161</v>
      </c>
      <c r="E27" s="142"/>
      <c r="F27" s="142">
        <v>1</v>
      </c>
      <c r="G27" s="142">
        <v>1</v>
      </c>
      <c r="H27" s="142" t="s">
        <v>2199</v>
      </c>
      <c r="I27" s="143">
        <f>85.051*10.764</f>
        <v>915.48896400000001</v>
      </c>
      <c r="J27" s="144">
        <f>5.042*10.764</f>
        <v>54.272087999999997</v>
      </c>
      <c r="K27" s="143">
        <f>15.371*10.764</f>
        <v>165.45344399999999</v>
      </c>
      <c r="L27" s="144">
        <f>98.112*10.764</f>
        <v>1056.0775679999999</v>
      </c>
      <c r="M27" s="144">
        <f>8.806*10.764</f>
        <v>94.787783999999988</v>
      </c>
      <c r="N27" s="144">
        <f>(103.655/4)*10.764</f>
        <v>278.93560500000001</v>
      </c>
      <c r="O27" s="144">
        <f>(82.776/4)*10.764</f>
        <v>222.75021599999997</v>
      </c>
      <c r="P27" s="144">
        <f t="shared" si="0"/>
        <v>1508.6822400000001</v>
      </c>
    </row>
    <row r="28" spans="1:17" ht="45" x14ac:dyDescent="0.25">
      <c r="A28" t="str">
        <f>$C$27&amp;" "&amp;D28</f>
        <v>D LEFT CORNER/RIGHT CORNER</v>
      </c>
      <c r="B28" s="218"/>
      <c r="C28" s="220"/>
      <c r="D28" s="128" t="s">
        <v>2160</v>
      </c>
      <c r="E28" s="142"/>
      <c r="F28" s="142">
        <v>1</v>
      </c>
      <c r="G28" s="142">
        <v>1</v>
      </c>
      <c r="H28" s="142" t="s">
        <v>2199</v>
      </c>
      <c r="I28" s="146">
        <f>84.539*10.764</f>
        <v>909.97779600000001</v>
      </c>
      <c r="J28" s="144">
        <f>5.554*10.764</f>
        <v>59.783256000000002</v>
      </c>
      <c r="K28" s="146">
        <f>15.333*10.764</f>
        <v>165.04441199999999</v>
      </c>
      <c r="L28" s="144">
        <f>98.209*10.764</f>
        <v>1057.121676</v>
      </c>
      <c r="M28" s="144">
        <f>8.789*10.764</f>
        <v>94.604795999999993</v>
      </c>
      <c r="N28" s="144">
        <f>(103.655/4)*10.764</f>
        <v>278.93560500000001</v>
      </c>
      <c r="O28" s="144">
        <f>(82.776/4)*10.764</f>
        <v>222.75021599999997</v>
      </c>
      <c r="P28" s="144">
        <f t="shared" si="0"/>
        <v>1510.173822857143</v>
      </c>
    </row>
    <row r="29" spans="1:17" x14ac:dyDescent="0.25">
      <c r="B29" s="142"/>
      <c r="C29" s="142"/>
      <c r="D29" s="142"/>
      <c r="E29" s="142"/>
      <c r="F29" s="142"/>
      <c r="G29" s="142"/>
      <c r="H29" s="142"/>
      <c r="I29" s="130"/>
      <c r="J29" s="148"/>
      <c r="K29" s="148"/>
      <c r="L29" s="142"/>
      <c r="M29" s="148"/>
      <c r="N29" s="142"/>
      <c r="O29" s="148"/>
      <c r="P29" s="148"/>
    </row>
    <row r="30" spans="1:17" x14ac:dyDescent="0.2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7" x14ac:dyDescent="0.25">
      <c r="B31" s="150" t="s">
        <v>2201</v>
      </c>
      <c r="C31" s="150"/>
    </row>
    <row r="35" spans="2:4" x14ac:dyDescent="0.25">
      <c r="D35" s="151" t="s">
        <v>2202</v>
      </c>
    </row>
    <row r="36" spans="2:4" x14ac:dyDescent="0.25">
      <c r="B36" s="151">
        <v>1</v>
      </c>
      <c r="C36" s="151"/>
      <c r="D36" s="151" t="s">
        <v>2203</v>
      </c>
    </row>
    <row r="37" spans="2:4" x14ac:dyDescent="0.25">
      <c r="B37" s="151">
        <v>2</v>
      </c>
      <c r="C37" s="151"/>
      <c r="D37" s="151" t="s">
        <v>2204</v>
      </c>
    </row>
    <row r="38" spans="2:4" x14ac:dyDescent="0.25">
      <c r="B38" s="151">
        <v>3</v>
      </c>
      <c r="C38" s="151"/>
      <c r="D38" s="151" t="s">
        <v>2205</v>
      </c>
    </row>
    <row r="39" spans="2:4" x14ac:dyDescent="0.25">
      <c r="B39" s="151">
        <v>4</v>
      </c>
      <c r="D39" s="151" t="s">
        <v>2206</v>
      </c>
    </row>
  </sheetData>
  <mergeCells count="38">
    <mergeCell ref="B19:B20"/>
    <mergeCell ref="C19:C20"/>
    <mergeCell ref="B27:B28"/>
    <mergeCell ref="C27:C28"/>
    <mergeCell ref="B21:B22"/>
    <mergeCell ref="C21:C22"/>
    <mergeCell ref="B23:B24"/>
    <mergeCell ref="C23:C24"/>
    <mergeCell ref="B25:B26"/>
    <mergeCell ref="C25:C26"/>
    <mergeCell ref="B13:B14"/>
    <mergeCell ref="C13:C14"/>
    <mergeCell ref="B15:B16"/>
    <mergeCell ref="C15:C16"/>
    <mergeCell ref="B17:B18"/>
    <mergeCell ref="C17:C18"/>
    <mergeCell ref="G5:G6"/>
    <mergeCell ref="N5:N6"/>
    <mergeCell ref="B9:B10"/>
    <mergeCell ref="C9:C10"/>
    <mergeCell ref="B11:B12"/>
    <mergeCell ref="C11:C12"/>
    <mergeCell ref="O5:O6"/>
    <mergeCell ref="P5:P6"/>
    <mergeCell ref="Q5:Q6"/>
    <mergeCell ref="B7:B8"/>
    <mergeCell ref="C7:C8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</mergeCells>
  <conditionalFormatting sqref="H7:H28">
    <cfRule type="containsText" dxfId="12703" priority="1" operator="containsText" text="3bhk">
      <formula>NOT(ISERROR(SEARCH("3bhk",H7)))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18"/>
  <sheetViews>
    <sheetView workbookViewId="0"/>
  </sheetViews>
  <sheetFormatPr defaultColWidth="8.42578125" defaultRowHeight="18" customHeight="1" x14ac:dyDescent="0.25"/>
  <cols>
    <col min="1" max="1" width="12.28515625" style="147" customWidth="1"/>
    <col min="2" max="2" width="14.85546875" style="147" customWidth="1"/>
    <col min="3" max="3" width="15.5703125" style="147" customWidth="1"/>
    <col min="4" max="4" width="11.42578125" style="23" bestFit="1" customWidth="1"/>
    <col min="5" max="5" width="10" style="23" customWidth="1"/>
    <col min="6" max="6" width="10" style="23" hidden="1" customWidth="1"/>
    <col min="7" max="7" width="12.28515625" style="23" bestFit="1" customWidth="1"/>
    <col min="8" max="16384" width="8.42578125" style="147"/>
  </cols>
  <sheetData>
    <row r="1" spans="1:7" ht="45" customHeight="1" thickBot="1" x14ac:dyDescent="0.3">
      <c r="A1" s="189" t="s">
        <v>3954</v>
      </c>
      <c r="B1" s="189"/>
      <c r="D1" s="190" t="s">
        <v>3953</v>
      </c>
      <c r="E1" s="190"/>
      <c r="F1" s="190"/>
      <c r="G1" s="190"/>
    </row>
    <row r="2" spans="1:7" ht="35.25" customHeight="1" thickBot="1" x14ac:dyDescent="0.3">
      <c r="A2" s="188" t="s">
        <v>2156</v>
      </c>
      <c r="B2" s="188" t="s">
        <v>2155</v>
      </c>
      <c r="C2" s="187" t="s">
        <v>3952</v>
      </c>
      <c r="D2" s="186" t="s">
        <v>3951</v>
      </c>
      <c r="E2" s="186" t="s">
        <v>51</v>
      </c>
      <c r="F2" s="186" t="s">
        <v>2188</v>
      </c>
      <c r="G2" s="186" t="s">
        <v>3950</v>
      </c>
    </row>
    <row r="3" spans="1:7" ht="18" customHeight="1" x14ac:dyDescent="0.25">
      <c r="A3" s="231" t="s">
        <v>1016</v>
      </c>
      <c r="B3" s="193" t="s">
        <v>1015</v>
      </c>
      <c r="C3" s="180">
        <v>1423</v>
      </c>
      <c r="D3" s="164" t="s">
        <v>39</v>
      </c>
      <c r="E3" s="165" t="s">
        <v>2816</v>
      </c>
      <c r="F3" s="165" t="s">
        <v>2225</v>
      </c>
      <c r="G3" s="164" t="str">
        <f t="shared" ref="G3:G66" si="0">CONCATENATE(D3,E3,F3)</f>
        <v>B-110/1</v>
      </c>
    </row>
    <row r="4" spans="1:7" ht="18" customHeight="1" x14ac:dyDescent="0.25">
      <c r="A4" s="230"/>
      <c r="B4" s="191" t="s">
        <v>3949</v>
      </c>
      <c r="C4" s="163">
        <v>1423</v>
      </c>
      <c r="D4" s="159" t="s">
        <v>39</v>
      </c>
      <c r="E4" s="160" t="s">
        <v>2816</v>
      </c>
      <c r="F4" s="160" t="s">
        <v>2223</v>
      </c>
      <c r="G4" s="164" t="str">
        <f t="shared" si="0"/>
        <v>B-110/2</v>
      </c>
    </row>
    <row r="5" spans="1:7" ht="18" customHeight="1" x14ac:dyDescent="0.25">
      <c r="A5" s="230"/>
      <c r="B5" s="191" t="s">
        <v>3948</v>
      </c>
      <c r="C5" s="163">
        <v>1423</v>
      </c>
      <c r="D5" s="159" t="s">
        <v>39</v>
      </c>
      <c r="E5" s="160" t="s">
        <v>2816</v>
      </c>
      <c r="F5" s="160" t="s">
        <v>2221</v>
      </c>
      <c r="G5" s="164" t="str">
        <f t="shared" si="0"/>
        <v>B-110/3</v>
      </c>
    </row>
    <row r="6" spans="1:7" ht="18" customHeight="1" x14ac:dyDescent="0.25">
      <c r="A6" s="230"/>
      <c r="B6" s="191" t="s">
        <v>3947</v>
      </c>
      <c r="C6" s="163">
        <v>1423</v>
      </c>
      <c r="D6" s="159" t="s">
        <v>39</v>
      </c>
      <c r="E6" s="160" t="s">
        <v>2816</v>
      </c>
      <c r="F6" s="160" t="s">
        <v>2218</v>
      </c>
      <c r="G6" s="164" t="str">
        <f t="shared" si="0"/>
        <v>B-110/4</v>
      </c>
    </row>
    <row r="7" spans="1:7" ht="18" customHeight="1" x14ac:dyDescent="0.25">
      <c r="A7" s="230" t="s">
        <v>1014</v>
      </c>
      <c r="B7" s="191" t="s">
        <v>1013</v>
      </c>
      <c r="C7" s="163">
        <v>1423</v>
      </c>
      <c r="D7" s="159" t="s">
        <v>39</v>
      </c>
      <c r="E7" s="160" t="s">
        <v>2423</v>
      </c>
      <c r="F7" s="160" t="s">
        <v>2225</v>
      </c>
      <c r="G7" s="164" t="str">
        <f t="shared" si="0"/>
        <v>B-109/1</v>
      </c>
    </row>
    <row r="8" spans="1:7" ht="18" customHeight="1" x14ac:dyDescent="0.25">
      <c r="A8" s="230"/>
      <c r="B8" s="191" t="s">
        <v>3946</v>
      </c>
      <c r="C8" s="163">
        <v>1423</v>
      </c>
      <c r="D8" s="159" t="s">
        <v>39</v>
      </c>
      <c r="E8" s="160" t="s">
        <v>2423</v>
      </c>
      <c r="F8" s="160" t="s">
        <v>2223</v>
      </c>
      <c r="G8" s="164" t="str">
        <f t="shared" si="0"/>
        <v>B-109/2</v>
      </c>
    </row>
    <row r="9" spans="1:7" ht="18" customHeight="1" x14ac:dyDescent="0.25">
      <c r="A9" s="230"/>
      <c r="B9" s="191" t="s">
        <v>3945</v>
      </c>
      <c r="C9" s="163">
        <v>1423</v>
      </c>
      <c r="D9" s="159" t="s">
        <v>39</v>
      </c>
      <c r="E9" s="160" t="s">
        <v>2423</v>
      </c>
      <c r="F9" s="160" t="s">
        <v>2221</v>
      </c>
      <c r="G9" s="164" t="str">
        <f t="shared" si="0"/>
        <v>B-109/3</v>
      </c>
    </row>
    <row r="10" spans="1:7" ht="18" customHeight="1" x14ac:dyDescent="0.25">
      <c r="A10" s="230"/>
      <c r="B10" s="191" t="s">
        <v>3944</v>
      </c>
      <c r="C10" s="163">
        <v>1423</v>
      </c>
      <c r="D10" s="159" t="s">
        <v>39</v>
      </c>
      <c r="E10" s="160" t="s">
        <v>2423</v>
      </c>
      <c r="F10" s="160" t="s">
        <v>2218</v>
      </c>
      <c r="G10" s="164" t="str">
        <f t="shared" si="0"/>
        <v>B-109/4</v>
      </c>
    </row>
    <row r="11" spans="1:7" ht="18" customHeight="1" x14ac:dyDescent="0.25">
      <c r="A11" s="230" t="s">
        <v>1012</v>
      </c>
      <c r="B11" s="191" t="s">
        <v>1011</v>
      </c>
      <c r="C11" s="163">
        <v>1423</v>
      </c>
      <c r="D11" s="159" t="s">
        <v>39</v>
      </c>
      <c r="E11" s="160" t="s">
        <v>2427</v>
      </c>
      <c r="F11" s="160" t="s">
        <v>2225</v>
      </c>
      <c r="G11" s="164" t="str">
        <f t="shared" si="0"/>
        <v>B-108/1</v>
      </c>
    </row>
    <row r="12" spans="1:7" ht="18" customHeight="1" x14ac:dyDescent="0.25">
      <c r="A12" s="230"/>
      <c r="B12" s="191" t="s">
        <v>3943</v>
      </c>
      <c r="C12" s="163">
        <v>1423</v>
      </c>
      <c r="D12" s="159" t="s">
        <v>39</v>
      </c>
      <c r="E12" s="160" t="s">
        <v>2427</v>
      </c>
      <c r="F12" s="160" t="s">
        <v>2223</v>
      </c>
      <c r="G12" s="164" t="str">
        <f t="shared" si="0"/>
        <v>B-108/2</v>
      </c>
    </row>
    <row r="13" spans="1:7" ht="18" customHeight="1" x14ac:dyDescent="0.25">
      <c r="A13" s="230"/>
      <c r="B13" s="191" t="s">
        <v>3942</v>
      </c>
      <c r="C13" s="163">
        <v>1423</v>
      </c>
      <c r="D13" s="159" t="s">
        <v>39</v>
      </c>
      <c r="E13" s="160" t="s">
        <v>2427</v>
      </c>
      <c r="F13" s="160" t="s">
        <v>2221</v>
      </c>
      <c r="G13" s="164" t="str">
        <f t="shared" si="0"/>
        <v>B-108/3</v>
      </c>
    </row>
    <row r="14" spans="1:7" ht="18" customHeight="1" x14ac:dyDescent="0.25">
      <c r="A14" s="230"/>
      <c r="B14" s="191" t="s">
        <v>3941</v>
      </c>
      <c r="C14" s="163">
        <v>1423</v>
      </c>
      <c r="D14" s="159" t="s">
        <v>39</v>
      </c>
      <c r="E14" s="160" t="s">
        <v>2427</v>
      </c>
      <c r="F14" s="160" t="s">
        <v>2218</v>
      </c>
      <c r="G14" s="164" t="str">
        <f t="shared" si="0"/>
        <v>B-108/4</v>
      </c>
    </row>
    <row r="15" spans="1:7" ht="18" customHeight="1" x14ac:dyDescent="0.25">
      <c r="A15" s="230" t="s">
        <v>1010</v>
      </c>
      <c r="B15" s="191" t="s">
        <v>1009</v>
      </c>
      <c r="C15" s="163">
        <v>1423</v>
      </c>
      <c r="D15" s="159" t="s">
        <v>39</v>
      </c>
      <c r="E15" s="160" t="s">
        <v>2431</v>
      </c>
      <c r="F15" s="160" t="s">
        <v>2225</v>
      </c>
      <c r="G15" s="164" t="str">
        <f t="shared" si="0"/>
        <v>B-107/1</v>
      </c>
    </row>
    <row r="16" spans="1:7" ht="18" customHeight="1" x14ac:dyDescent="0.25">
      <c r="A16" s="230"/>
      <c r="B16" s="191" t="s">
        <v>3940</v>
      </c>
      <c r="C16" s="163">
        <v>1423</v>
      </c>
      <c r="D16" s="159" t="s">
        <v>39</v>
      </c>
      <c r="E16" s="160" t="s">
        <v>2431</v>
      </c>
      <c r="F16" s="160" t="s">
        <v>2223</v>
      </c>
      <c r="G16" s="164" t="str">
        <f t="shared" si="0"/>
        <v>B-107/2</v>
      </c>
    </row>
    <row r="17" spans="1:7" ht="18" customHeight="1" x14ac:dyDescent="0.25">
      <c r="A17" s="230"/>
      <c r="B17" s="191" t="s">
        <v>3939</v>
      </c>
      <c r="C17" s="163">
        <v>1423</v>
      </c>
      <c r="D17" s="159" t="s">
        <v>39</v>
      </c>
      <c r="E17" s="160" t="s">
        <v>2431</v>
      </c>
      <c r="F17" s="160" t="s">
        <v>2221</v>
      </c>
      <c r="G17" s="164" t="str">
        <f t="shared" si="0"/>
        <v>B-107/3</v>
      </c>
    </row>
    <row r="18" spans="1:7" ht="18" customHeight="1" x14ac:dyDescent="0.25">
      <c r="A18" s="230"/>
      <c r="B18" s="191" t="s">
        <v>3938</v>
      </c>
      <c r="C18" s="163">
        <v>1423</v>
      </c>
      <c r="D18" s="159" t="s">
        <v>39</v>
      </c>
      <c r="E18" s="160" t="s">
        <v>2431</v>
      </c>
      <c r="F18" s="160" t="s">
        <v>2218</v>
      </c>
      <c r="G18" s="164" t="str">
        <f t="shared" si="0"/>
        <v>B-107/4</v>
      </c>
    </row>
    <row r="19" spans="1:7" ht="18" customHeight="1" x14ac:dyDescent="0.25">
      <c r="A19" s="230" t="s">
        <v>1008</v>
      </c>
      <c r="B19" s="191" t="s">
        <v>1007</v>
      </c>
      <c r="C19" s="163">
        <v>1423</v>
      </c>
      <c r="D19" s="159" t="s">
        <v>39</v>
      </c>
      <c r="E19" s="160" t="s">
        <v>2435</v>
      </c>
      <c r="F19" s="160" t="s">
        <v>2225</v>
      </c>
      <c r="G19" s="164" t="str">
        <f t="shared" si="0"/>
        <v>B-106/1</v>
      </c>
    </row>
    <row r="20" spans="1:7" ht="18" customHeight="1" x14ac:dyDescent="0.25">
      <c r="A20" s="230"/>
      <c r="B20" s="191" t="s">
        <v>3937</v>
      </c>
      <c r="C20" s="163">
        <v>1423</v>
      </c>
      <c r="D20" s="159" t="s">
        <v>39</v>
      </c>
      <c r="E20" s="160" t="s">
        <v>2435</v>
      </c>
      <c r="F20" s="160" t="s">
        <v>2223</v>
      </c>
      <c r="G20" s="164" t="str">
        <f t="shared" si="0"/>
        <v>B-106/2</v>
      </c>
    </row>
    <row r="21" spans="1:7" ht="18" customHeight="1" x14ac:dyDescent="0.25">
      <c r="A21" s="230"/>
      <c r="B21" s="191" t="s">
        <v>3936</v>
      </c>
      <c r="C21" s="163">
        <v>1423</v>
      </c>
      <c r="D21" s="159" t="s">
        <v>39</v>
      </c>
      <c r="E21" s="160" t="s">
        <v>2435</v>
      </c>
      <c r="F21" s="160" t="s">
        <v>2221</v>
      </c>
      <c r="G21" s="164" t="str">
        <f t="shared" si="0"/>
        <v>B-106/3</v>
      </c>
    </row>
    <row r="22" spans="1:7" ht="18" customHeight="1" x14ac:dyDescent="0.25">
      <c r="A22" s="230"/>
      <c r="B22" s="191" t="s">
        <v>3935</v>
      </c>
      <c r="C22" s="163">
        <v>1423</v>
      </c>
      <c r="D22" s="159" t="s">
        <v>39</v>
      </c>
      <c r="E22" s="160" t="s">
        <v>2435</v>
      </c>
      <c r="F22" s="160" t="s">
        <v>2218</v>
      </c>
      <c r="G22" s="164" t="str">
        <f t="shared" si="0"/>
        <v>B-106/4</v>
      </c>
    </row>
    <row r="23" spans="1:7" ht="18" customHeight="1" x14ac:dyDescent="0.25">
      <c r="A23" s="230" t="s">
        <v>1006</v>
      </c>
      <c r="B23" s="191" t="s">
        <v>1005</v>
      </c>
      <c r="C23" s="163">
        <v>1423</v>
      </c>
      <c r="D23" s="159" t="s">
        <v>39</v>
      </c>
      <c r="E23" s="160" t="s">
        <v>2407</v>
      </c>
      <c r="F23" s="160" t="s">
        <v>2225</v>
      </c>
      <c r="G23" s="164" t="str">
        <f t="shared" si="0"/>
        <v>B-105/1</v>
      </c>
    </row>
    <row r="24" spans="1:7" ht="18" customHeight="1" x14ac:dyDescent="0.25">
      <c r="A24" s="230"/>
      <c r="B24" s="191" t="s">
        <v>3934</v>
      </c>
      <c r="C24" s="163">
        <v>1423</v>
      </c>
      <c r="D24" s="159" t="s">
        <v>39</v>
      </c>
      <c r="E24" s="160" t="s">
        <v>2407</v>
      </c>
      <c r="F24" s="160" t="s">
        <v>2223</v>
      </c>
      <c r="G24" s="164" t="str">
        <f t="shared" si="0"/>
        <v>B-105/2</v>
      </c>
    </row>
    <row r="25" spans="1:7" ht="18" customHeight="1" x14ac:dyDescent="0.25">
      <c r="A25" s="230"/>
      <c r="B25" s="191" t="s">
        <v>3933</v>
      </c>
      <c r="C25" s="163">
        <v>1423</v>
      </c>
      <c r="D25" s="159" t="s">
        <v>39</v>
      </c>
      <c r="E25" s="160" t="s">
        <v>2407</v>
      </c>
      <c r="F25" s="160" t="s">
        <v>2221</v>
      </c>
      <c r="G25" s="164" t="str">
        <f t="shared" si="0"/>
        <v>B-105/3</v>
      </c>
    </row>
    <row r="26" spans="1:7" ht="18" customHeight="1" x14ac:dyDescent="0.25">
      <c r="A26" s="230"/>
      <c r="B26" s="191" t="s">
        <v>3932</v>
      </c>
      <c r="C26" s="163">
        <v>1423</v>
      </c>
      <c r="D26" s="159" t="s">
        <v>39</v>
      </c>
      <c r="E26" s="160" t="s">
        <v>2407</v>
      </c>
      <c r="F26" s="160" t="s">
        <v>2218</v>
      </c>
      <c r="G26" s="164" t="str">
        <f t="shared" si="0"/>
        <v>B-105/4</v>
      </c>
    </row>
    <row r="27" spans="1:7" ht="18" customHeight="1" x14ac:dyDescent="0.25">
      <c r="A27" s="230" t="s">
        <v>1004</v>
      </c>
      <c r="B27" s="191" t="s">
        <v>1003</v>
      </c>
      <c r="C27" s="163">
        <v>1423</v>
      </c>
      <c r="D27" s="159" t="s">
        <v>68</v>
      </c>
      <c r="E27" s="160" t="s">
        <v>2380</v>
      </c>
      <c r="F27" s="160" t="s">
        <v>2225</v>
      </c>
      <c r="G27" s="164" t="str">
        <f t="shared" si="0"/>
        <v>C-17/1</v>
      </c>
    </row>
    <row r="28" spans="1:7" ht="18" customHeight="1" x14ac:dyDescent="0.25">
      <c r="A28" s="230"/>
      <c r="B28" s="191" t="s">
        <v>3931</v>
      </c>
      <c r="C28" s="163">
        <v>1423</v>
      </c>
      <c r="D28" s="159" t="s">
        <v>68</v>
      </c>
      <c r="E28" s="160" t="s">
        <v>2380</v>
      </c>
      <c r="F28" s="160" t="s">
        <v>2223</v>
      </c>
      <c r="G28" s="164" t="str">
        <f t="shared" si="0"/>
        <v>C-17/2</v>
      </c>
    </row>
    <row r="29" spans="1:7" ht="18" customHeight="1" x14ac:dyDescent="0.25">
      <c r="A29" s="230"/>
      <c r="B29" s="191" t="s">
        <v>3930</v>
      </c>
      <c r="C29" s="163">
        <v>1423</v>
      </c>
      <c r="D29" s="159" t="s">
        <v>68</v>
      </c>
      <c r="E29" s="160" t="s">
        <v>2380</v>
      </c>
      <c r="F29" s="160" t="s">
        <v>2221</v>
      </c>
      <c r="G29" s="164" t="str">
        <f t="shared" si="0"/>
        <v>C-17/3</v>
      </c>
    </row>
    <row r="30" spans="1:7" ht="18" customHeight="1" x14ac:dyDescent="0.25">
      <c r="A30" s="230"/>
      <c r="B30" s="191" t="s">
        <v>3929</v>
      </c>
      <c r="C30" s="163">
        <v>1423</v>
      </c>
      <c r="D30" s="159" t="s">
        <v>68</v>
      </c>
      <c r="E30" s="160" t="s">
        <v>2380</v>
      </c>
      <c r="F30" s="160" t="s">
        <v>2218</v>
      </c>
      <c r="G30" s="164" t="str">
        <f t="shared" si="0"/>
        <v>C-17/4</v>
      </c>
    </row>
    <row r="31" spans="1:7" ht="18" customHeight="1" x14ac:dyDescent="0.25">
      <c r="A31" s="230" t="s">
        <v>1002</v>
      </c>
      <c r="B31" s="191" t="s">
        <v>1001</v>
      </c>
      <c r="C31" s="163">
        <v>1423</v>
      </c>
      <c r="D31" s="159" t="s">
        <v>68</v>
      </c>
      <c r="E31" s="160" t="s">
        <v>2374</v>
      </c>
      <c r="F31" s="160" t="s">
        <v>2225</v>
      </c>
      <c r="G31" s="164" t="str">
        <f t="shared" si="0"/>
        <v>C-18/1</v>
      </c>
    </row>
    <row r="32" spans="1:7" ht="18" customHeight="1" x14ac:dyDescent="0.25">
      <c r="A32" s="230"/>
      <c r="B32" s="191" t="s">
        <v>3928</v>
      </c>
      <c r="C32" s="163">
        <v>1423</v>
      </c>
      <c r="D32" s="159" t="s">
        <v>68</v>
      </c>
      <c r="E32" s="160" t="s">
        <v>2374</v>
      </c>
      <c r="F32" s="160" t="s">
        <v>2223</v>
      </c>
      <c r="G32" s="164" t="str">
        <f t="shared" si="0"/>
        <v>C-18/2</v>
      </c>
    </row>
    <row r="33" spans="1:7" ht="18" customHeight="1" x14ac:dyDescent="0.25">
      <c r="A33" s="230"/>
      <c r="B33" s="191" t="s">
        <v>3927</v>
      </c>
      <c r="C33" s="163">
        <v>1423</v>
      </c>
      <c r="D33" s="159" t="s">
        <v>68</v>
      </c>
      <c r="E33" s="160" t="s">
        <v>2374</v>
      </c>
      <c r="F33" s="160" t="s">
        <v>2221</v>
      </c>
      <c r="G33" s="164" t="str">
        <f t="shared" si="0"/>
        <v>C-18/3</v>
      </c>
    </row>
    <row r="34" spans="1:7" ht="18" customHeight="1" x14ac:dyDescent="0.25">
      <c r="A34" s="230"/>
      <c r="B34" s="191" t="s">
        <v>3926</v>
      </c>
      <c r="C34" s="163">
        <v>1423</v>
      </c>
      <c r="D34" s="159" t="s">
        <v>68</v>
      </c>
      <c r="E34" s="160" t="s">
        <v>2374</v>
      </c>
      <c r="F34" s="160" t="s">
        <v>2218</v>
      </c>
      <c r="G34" s="164" t="str">
        <f t="shared" si="0"/>
        <v>C-18/4</v>
      </c>
    </row>
    <row r="35" spans="1:7" ht="18" customHeight="1" x14ac:dyDescent="0.25">
      <c r="A35" s="230" t="s">
        <v>1000</v>
      </c>
      <c r="B35" s="191" t="s">
        <v>999</v>
      </c>
      <c r="C35" s="163">
        <v>1423</v>
      </c>
      <c r="D35" s="159" t="s">
        <v>68</v>
      </c>
      <c r="E35" s="160" t="s">
        <v>2368</v>
      </c>
      <c r="F35" s="160" t="s">
        <v>2225</v>
      </c>
      <c r="G35" s="164" t="str">
        <f t="shared" si="0"/>
        <v>C-19/1</v>
      </c>
    </row>
    <row r="36" spans="1:7" ht="18" customHeight="1" x14ac:dyDescent="0.25">
      <c r="A36" s="230"/>
      <c r="B36" s="191" t="s">
        <v>3925</v>
      </c>
      <c r="C36" s="163">
        <v>1423</v>
      </c>
      <c r="D36" s="159" t="s">
        <v>68</v>
      </c>
      <c r="E36" s="160" t="s">
        <v>2368</v>
      </c>
      <c r="F36" s="160" t="s">
        <v>2223</v>
      </c>
      <c r="G36" s="164" t="str">
        <f t="shared" si="0"/>
        <v>C-19/2</v>
      </c>
    </row>
    <row r="37" spans="1:7" ht="18" customHeight="1" x14ac:dyDescent="0.25">
      <c r="A37" s="230"/>
      <c r="B37" s="191" t="s">
        <v>3924</v>
      </c>
      <c r="C37" s="163">
        <v>1423</v>
      </c>
      <c r="D37" s="159" t="s">
        <v>68</v>
      </c>
      <c r="E37" s="160" t="s">
        <v>2368</v>
      </c>
      <c r="F37" s="160" t="s">
        <v>2221</v>
      </c>
      <c r="G37" s="164" t="str">
        <f t="shared" si="0"/>
        <v>C-19/3</v>
      </c>
    </row>
    <row r="38" spans="1:7" ht="18" customHeight="1" x14ac:dyDescent="0.25">
      <c r="A38" s="230"/>
      <c r="B38" s="191" t="s">
        <v>3923</v>
      </c>
      <c r="C38" s="163">
        <v>1423</v>
      </c>
      <c r="D38" s="159" t="s">
        <v>68</v>
      </c>
      <c r="E38" s="160" t="s">
        <v>2368</v>
      </c>
      <c r="F38" s="160" t="s">
        <v>2218</v>
      </c>
      <c r="G38" s="164" t="str">
        <f t="shared" si="0"/>
        <v>C-19/4</v>
      </c>
    </row>
    <row r="39" spans="1:7" ht="18" customHeight="1" x14ac:dyDescent="0.25">
      <c r="A39" s="230" t="s">
        <v>998</v>
      </c>
      <c r="B39" s="191" t="s">
        <v>997</v>
      </c>
      <c r="C39" s="163">
        <v>1423</v>
      </c>
      <c r="D39" s="159" t="s">
        <v>68</v>
      </c>
      <c r="E39" s="160" t="s">
        <v>2362</v>
      </c>
      <c r="F39" s="160" t="s">
        <v>2225</v>
      </c>
      <c r="G39" s="164" t="str">
        <f t="shared" si="0"/>
        <v>C-20/1</v>
      </c>
    </row>
    <row r="40" spans="1:7" ht="18" customHeight="1" x14ac:dyDescent="0.25">
      <c r="A40" s="230"/>
      <c r="B40" s="191" t="s">
        <v>3922</v>
      </c>
      <c r="C40" s="163">
        <v>1423</v>
      </c>
      <c r="D40" s="159" t="s">
        <v>68</v>
      </c>
      <c r="E40" s="160" t="s">
        <v>2362</v>
      </c>
      <c r="F40" s="160" t="s">
        <v>2223</v>
      </c>
      <c r="G40" s="164" t="str">
        <f t="shared" si="0"/>
        <v>C-20/2</v>
      </c>
    </row>
    <row r="41" spans="1:7" ht="18" customHeight="1" x14ac:dyDescent="0.25">
      <c r="A41" s="230"/>
      <c r="B41" s="191" t="s">
        <v>3921</v>
      </c>
      <c r="C41" s="163">
        <v>1423</v>
      </c>
      <c r="D41" s="159" t="s">
        <v>68</v>
      </c>
      <c r="E41" s="160" t="s">
        <v>2362</v>
      </c>
      <c r="F41" s="160" t="s">
        <v>2221</v>
      </c>
      <c r="G41" s="164" t="str">
        <f t="shared" si="0"/>
        <v>C-20/3</v>
      </c>
    </row>
    <row r="42" spans="1:7" ht="18" customHeight="1" x14ac:dyDescent="0.25">
      <c r="A42" s="230"/>
      <c r="B42" s="191" t="s">
        <v>3920</v>
      </c>
      <c r="C42" s="163">
        <v>1423</v>
      </c>
      <c r="D42" s="159" t="s">
        <v>68</v>
      </c>
      <c r="E42" s="160" t="s">
        <v>2362</v>
      </c>
      <c r="F42" s="160" t="s">
        <v>2218</v>
      </c>
      <c r="G42" s="164" t="str">
        <f t="shared" si="0"/>
        <v>C-20/4</v>
      </c>
    </row>
    <row r="43" spans="1:7" ht="18" customHeight="1" x14ac:dyDescent="0.25">
      <c r="A43" s="230" t="s">
        <v>996</v>
      </c>
      <c r="B43" s="191" t="s">
        <v>995</v>
      </c>
      <c r="C43" s="163">
        <v>1423</v>
      </c>
      <c r="D43" s="159" t="s">
        <v>68</v>
      </c>
      <c r="E43" s="160" t="s">
        <v>2326</v>
      </c>
      <c r="F43" s="160" t="s">
        <v>2225</v>
      </c>
      <c r="G43" s="164" t="str">
        <f t="shared" si="0"/>
        <v>C-21/1</v>
      </c>
    </row>
    <row r="44" spans="1:7" ht="18" customHeight="1" x14ac:dyDescent="0.25">
      <c r="A44" s="230"/>
      <c r="B44" s="191" t="s">
        <v>3919</v>
      </c>
      <c r="C44" s="163">
        <v>1423</v>
      </c>
      <c r="D44" s="159" t="s">
        <v>68</v>
      </c>
      <c r="E44" s="160" t="s">
        <v>2326</v>
      </c>
      <c r="F44" s="160" t="s">
        <v>2223</v>
      </c>
      <c r="G44" s="164" t="str">
        <f t="shared" si="0"/>
        <v>C-21/2</v>
      </c>
    </row>
    <row r="45" spans="1:7" ht="18" customHeight="1" x14ac:dyDescent="0.25">
      <c r="A45" s="230"/>
      <c r="B45" s="191" t="s">
        <v>3918</v>
      </c>
      <c r="C45" s="163">
        <v>1423</v>
      </c>
      <c r="D45" s="159" t="s">
        <v>68</v>
      </c>
      <c r="E45" s="160" t="s">
        <v>2326</v>
      </c>
      <c r="F45" s="160" t="s">
        <v>2221</v>
      </c>
      <c r="G45" s="164" t="str">
        <f t="shared" si="0"/>
        <v>C-21/3</v>
      </c>
    </row>
    <row r="46" spans="1:7" ht="18" customHeight="1" x14ac:dyDescent="0.25">
      <c r="A46" s="230"/>
      <c r="B46" s="191" t="s">
        <v>3917</v>
      </c>
      <c r="C46" s="163">
        <v>1423</v>
      </c>
      <c r="D46" s="159" t="s">
        <v>68</v>
      </c>
      <c r="E46" s="160" t="s">
        <v>2326</v>
      </c>
      <c r="F46" s="160" t="s">
        <v>2218</v>
      </c>
      <c r="G46" s="164" t="str">
        <f t="shared" si="0"/>
        <v>C-21/4</v>
      </c>
    </row>
    <row r="47" spans="1:7" ht="18" customHeight="1" x14ac:dyDescent="0.25">
      <c r="A47" s="230" t="s">
        <v>994</v>
      </c>
      <c r="B47" s="191" t="s">
        <v>993</v>
      </c>
      <c r="C47" s="163">
        <v>1423</v>
      </c>
      <c r="D47" s="159" t="s">
        <v>68</v>
      </c>
      <c r="E47" s="160" t="s">
        <v>2330</v>
      </c>
      <c r="F47" s="160" t="s">
        <v>2225</v>
      </c>
      <c r="G47" s="164" t="str">
        <f t="shared" si="0"/>
        <v>C-22/1</v>
      </c>
    </row>
    <row r="48" spans="1:7" ht="18" customHeight="1" x14ac:dyDescent="0.25">
      <c r="A48" s="230"/>
      <c r="B48" s="191" t="s">
        <v>3916</v>
      </c>
      <c r="C48" s="163">
        <v>1423</v>
      </c>
      <c r="D48" s="159" t="s">
        <v>68</v>
      </c>
      <c r="E48" s="160" t="s">
        <v>2330</v>
      </c>
      <c r="F48" s="160" t="s">
        <v>2223</v>
      </c>
      <c r="G48" s="164" t="str">
        <f t="shared" si="0"/>
        <v>C-22/2</v>
      </c>
    </row>
    <row r="49" spans="1:7" ht="18" customHeight="1" x14ac:dyDescent="0.25">
      <c r="A49" s="230"/>
      <c r="B49" s="191" t="s">
        <v>3915</v>
      </c>
      <c r="C49" s="163">
        <v>1423</v>
      </c>
      <c r="D49" s="159" t="s">
        <v>68</v>
      </c>
      <c r="E49" s="160" t="s">
        <v>2330</v>
      </c>
      <c r="F49" s="160" t="s">
        <v>2221</v>
      </c>
      <c r="G49" s="164" t="str">
        <f t="shared" si="0"/>
        <v>C-22/3</v>
      </c>
    </row>
    <row r="50" spans="1:7" ht="18" customHeight="1" x14ac:dyDescent="0.25">
      <c r="A50" s="230"/>
      <c r="B50" s="191" t="s">
        <v>3914</v>
      </c>
      <c r="C50" s="163">
        <v>1423</v>
      </c>
      <c r="D50" s="159" t="s">
        <v>68</v>
      </c>
      <c r="E50" s="160" t="s">
        <v>2330</v>
      </c>
      <c r="F50" s="160" t="s">
        <v>2218</v>
      </c>
      <c r="G50" s="164" t="str">
        <f t="shared" si="0"/>
        <v>C-22/4</v>
      </c>
    </row>
    <row r="51" spans="1:7" ht="18" customHeight="1" x14ac:dyDescent="0.25">
      <c r="A51" s="230" t="s">
        <v>992</v>
      </c>
      <c r="B51" s="191" t="s">
        <v>991</v>
      </c>
      <c r="C51" s="163">
        <v>1423</v>
      </c>
      <c r="D51" s="159" t="s">
        <v>68</v>
      </c>
      <c r="E51" s="160" t="s">
        <v>2397</v>
      </c>
      <c r="F51" s="160" t="s">
        <v>2225</v>
      </c>
      <c r="G51" s="164" t="str">
        <f t="shared" si="0"/>
        <v>C-23/1</v>
      </c>
    </row>
    <row r="52" spans="1:7" ht="18" customHeight="1" x14ac:dyDescent="0.25">
      <c r="A52" s="230"/>
      <c r="B52" s="191" t="s">
        <v>3913</v>
      </c>
      <c r="C52" s="163">
        <v>1423</v>
      </c>
      <c r="D52" s="159" t="s">
        <v>68</v>
      </c>
      <c r="E52" s="160" t="s">
        <v>2397</v>
      </c>
      <c r="F52" s="160" t="s">
        <v>2223</v>
      </c>
      <c r="G52" s="164" t="str">
        <f t="shared" si="0"/>
        <v>C-23/2</v>
      </c>
    </row>
    <row r="53" spans="1:7" ht="18" customHeight="1" x14ac:dyDescent="0.25">
      <c r="A53" s="230"/>
      <c r="B53" s="191" t="s">
        <v>3912</v>
      </c>
      <c r="C53" s="163">
        <v>1423</v>
      </c>
      <c r="D53" s="159" t="s">
        <v>68</v>
      </c>
      <c r="E53" s="160" t="s">
        <v>2397</v>
      </c>
      <c r="F53" s="160" t="s">
        <v>2221</v>
      </c>
      <c r="G53" s="164" t="str">
        <f t="shared" si="0"/>
        <v>C-23/3</v>
      </c>
    </row>
    <row r="54" spans="1:7" ht="18" customHeight="1" x14ac:dyDescent="0.25">
      <c r="A54" s="230"/>
      <c r="B54" s="191" t="s">
        <v>3911</v>
      </c>
      <c r="C54" s="163">
        <v>1423</v>
      </c>
      <c r="D54" s="159" t="s">
        <v>68</v>
      </c>
      <c r="E54" s="160" t="s">
        <v>2397</v>
      </c>
      <c r="F54" s="160" t="s">
        <v>2218</v>
      </c>
      <c r="G54" s="164" t="str">
        <f t="shared" si="0"/>
        <v>C-23/4</v>
      </c>
    </row>
    <row r="55" spans="1:7" ht="18" customHeight="1" x14ac:dyDescent="0.25">
      <c r="A55" s="230" t="s">
        <v>990</v>
      </c>
      <c r="B55" s="191" t="s">
        <v>989</v>
      </c>
      <c r="C55" s="163">
        <v>1423</v>
      </c>
      <c r="D55" s="159" t="s">
        <v>68</v>
      </c>
      <c r="E55" s="160" t="s">
        <v>2393</v>
      </c>
      <c r="F55" s="160" t="s">
        <v>2225</v>
      </c>
      <c r="G55" s="164" t="str">
        <f t="shared" si="0"/>
        <v>C-24/1</v>
      </c>
    </row>
    <row r="56" spans="1:7" ht="18" customHeight="1" x14ac:dyDescent="0.25">
      <c r="A56" s="230"/>
      <c r="B56" s="191" t="s">
        <v>3910</v>
      </c>
      <c r="C56" s="163">
        <v>1423</v>
      </c>
      <c r="D56" s="159" t="s">
        <v>68</v>
      </c>
      <c r="E56" s="160" t="s">
        <v>2393</v>
      </c>
      <c r="F56" s="160" t="s">
        <v>2223</v>
      </c>
      <c r="G56" s="164" t="str">
        <f t="shared" si="0"/>
        <v>C-24/2</v>
      </c>
    </row>
    <row r="57" spans="1:7" ht="18" customHeight="1" x14ac:dyDescent="0.25">
      <c r="A57" s="230"/>
      <c r="B57" s="191" t="s">
        <v>3909</v>
      </c>
      <c r="C57" s="163">
        <v>1423</v>
      </c>
      <c r="D57" s="159" t="s">
        <v>68</v>
      </c>
      <c r="E57" s="160" t="s">
        <v>2393</v>
      </c>
      <c r="F57" s="160" t="s">
        <v>2221</v>
      </c>
      <c r="G57" s="164" t="str">
        <f t="shared" si="0"/>
        <v>C-24/3</v>
      </c>
    </row>
    <row r="58" spans="1:7" ht="18" customHeight="1" x14ac:dyDescent="0.25">
      <c r="A58" s="230"/>
      <c r="B58" s="191" t="s">
        <v>3908</v>
      </c>
      <c r="C58" s="163">
        <v>1423</v>
      </c>
      <c r="D58" s="159" t="s">
        <v>68</v>
      </c>
      <c r="E58" s="160" t="s">
        <v>2393</v>
      </c>
      <c r="F58" s="160" t="s">
        <v>2218</v>
      </c>
      <c r="G58" s="164" t="str">
        <f t="shared" si="0"/>
        <v>C-24/4</v>
      </c>
    </row>
    <row r="59" spans="1:7" ht="18" customHeight="1" x14ac:dyDescent="0.25">
      <c r="A59" s="230" t="s">
        <v>988</v>
      </c>
      <c r="B59" s="191" t="s">
        <v>712</v>
      </c>
      <c r="C59" s="163">
        <v>1423</v>
      </c>
      <c r="D59" s="159" t="s">
        <v>68</v>
      </c>
      <c r="E59" s="160" t="s">
        <v>2556</v>
      </c>
      <c r="F59" s="160" t="s">
        <v>2225</v>
      </c>
      <c r="G59" s="164" t="str">
        <f t="shared" si="0"/>
        <v>C-09/1</v>
      </c>
    </row>
    <row r="60" spans="1:7" ht="18" customHeight="1" x14ac:dyDescent="0.25">
      <c r="A60" s="230"/>
      <c r="B60" s="191" t="s">
        <v>3907</v>
      </c>
      <c r="C60" s="163">
        <v>1423</v>
      </c>
      <c r="D60" s="159" t="s">
        <v>68</v>
      </c>
      <c r="E60" s="160" t="s">
        <v>2556</v>
      </c>
      <c r="F60" s="160" t="s">
        <v>2223</v>
      </c>
      <c r="G60" s="164" t="str">
        <f t="shared" si="0"/>
        <v>C-09/2</v>
      </c>
    </row>
    <row r="61" spans="1:7" ht="18" customHeight="1" x14ac:dyDescent="0.25">
      <c r="A61" s="230"/>
      <c r="B61" s="191" t="s">
        <v>3906</v>
      </c>
      <c r="C61" s="163">
        <v>1423</v>
      </c>
      <c r="D61" s="159" t="s">
        <v>68</v>
      </c>
      <c r="E61" s="160" t="s">
        <v>2556</v>
      </c>
      <c r="F61" s="160" t="s">
        <v>2221</v>
      </c>
      <c r="G61" s="164" t="str">
        <f t="shared" si="0"/>
        <v>C-09/3</v>
      </c>
    </row>
    <row r="62" spans="1:7" ht="18" customHeight="1" x14ac:dyDescent="0.25">
      <c r="A62" s="230"/>
      <c r="B62" s="191" t="s">
        <v>3905</v>
      </c>
      <c r="C62" s="163">
        <v>1423</v>
      </c>
      <c r="D62" s="159" t="s">
        <v>68</v>
      </c>
      <c r="E62" s="160" t="s">
        <v>2556</v>
      </c>
      <c r="F62" s="160" t="s">
        <v>2218</v>
      </c>
      <c r="G62" s="164" t="str">
        <f t="shared" si="0"/>
        <v>C-09/4</v>
      </c>
    </row>
    <row r="63" spans="1:7" ht="18" customHeight="1" x14ac:dyDescent="0.25">
      <c r="A63" s="230" t="s">
        <v>987</v>
      </c>
      <c r="B63" s="191" t="s">
        <v>986</v>
      </c>
      <c r="C63" s="163">
        <v>1423</v>
      </c>
      <c r="D63" s="159" t="s">
        <v>68</v>
      </c>
      <c r="E63" s="160" t="s">
        <v>2550</v>
      </c>
      <c r="F63" s="160" t="s">
        <v>2225</v>
      </c>
      <c r="G63" s="164" t="str">
        <f t="shared" si="0"/>
        <v>C-10/1</v>
      </c>
    </row>
    <row r="64" spans="1:7" ht="18" customHeight="1" x14ac:dyDescent="0.25">
      <c r="A64" s="230"/>
      <c r="B64" s="191" t="s">
        <v>3904</v>
      </c>
      <c r="C64" s="163">
        <v>1423</v>
      </c>
      <c r="D64" s="159" t="s">
        <v>68</v>
      </c>
      <c r="E64" s="160" t="s">
        <v>2550</v>
      </c>
      <c r="F64" s="160" t="s">
        <v>2223</v>
      </c>
      <c r="G64" s="164" t="str">
        <f t="shared" si="0"/>
        <v>C-10/2</v>
      </c>
    </row>
    <row r="65" spans="1:7" ht="18" customHeight="1" x14ac:dyDescent="0.25">
      <c r="A65" s="230"/>
      <c r="B65" s="191" t="s">
        <v>3903</v>
      </c>
      <c r="C65" s="163">
        <v>1423</v>
      </c>
      <c r="D65" s="159" t="s">
        <v>68</v>
      </c>
      <c r="E65" s="160" t="s">
        <v>2550</v>
      </c>
      <c r="F65" s="160" t="s">
        <v>2221</v>
      </c>
      <c r="G65" s="164" t="str">
        <f t="shared" si="0"/>
        <v>C-10/3</v>
      </c>
    </row>
    <row r="66" spans="1:7" ht="18" customHeight="1" x14ac:dyDescent="0.25">
      <c r="A66" s="230"/>
      <c r="B66" s="191" t="s">
        <v>3902</v>
      </c>
      <c r="C66" s="163">
        <v>1423</v>
      </c>
      <c r="D66" s="159" t="s">
        <v>68</v>
      </c>
      <c r="E66" s="160" t="s">
        <v>2550</v>
      </c>
      <c r="F66" s="160" t="s">
        <v>2218</v>
      </c>
      <c r="G66" s="164" t="str">
        <f t="shared" si="0"/>
        <v>C-10/4</v>
      </c>
    </row>
    <row r="67" spans="1:7" ht="18" customHeight="1" x14ac:dyDescent="0.25">
      <c r="A67" s="230" t="s">
        <v>985</v>
      </c>
      <c r="B67" s="191" t="s">
        <v>984</v>
      </c>
      <c r="C67" s="163">
        <v>1423</v>
      </c>
      <c r="D67" s="159" t="s">
        <v>68</v>
      </c>
      <c r="E67" s="160" t="s">
        <v>2219</v>
      </c>
      <c r="F67" s="160" t="s">
        <v>2225</v>
      </c>
      <c r="G67" s="164" t="str">
        <f t="shared" ref="G67:G130" si="1">CONCATENATE(D67,E67,F67)</f>
        <v>C-11/1</v>
      </c>
    </row>
    <row r="68" spans="1:7" ht="18" customHeight="1" x14ac:dyDescent="0.25">
      <c r="A68" s="230"/>
      <c r="B68" s="191" t="s">
        <v>3901</v>
      </c>
      <c r="C68" s="163">
        <v>1423</v>
      </c>
      <c r="D68" s="159" t="s">
        <v>68</v>
      </c>
      <c r="E68" s="160" t="s">
        <v>2219</v>
      </c>
      <c r="F68" s="160" t="s">
        <v>2223</v>
      </c>
      <c r="G68" s="164" t="str">
        <f t="shared" si="1"/>
        <v>C-11/2</v>
      </c>
    </row>
    <row r="69" spans="1:7" ht="18" customHeight="1" x14ac:dyDescent="0.25">
      <c r="A69" s="230"/>
      <c r="B69" s="191" t="s">
        <v>3900</v>
      </c>
      <c r="C69" s="163">
        <v>1423</v>
      </c>
      <c r="D69" s="159" t="s">
        <v>68</v>
      </c>
      <c r="E69" s="160" t="s">
        <v>2219</v>
      </c>
      <c r="F69" s="160" t="s">
        <v>2221</v>
      </c>
      <c r="G69" s="164" t="str">
        <f t="shared" si="1"/>
        <v>C-11/3</v>
      </c>
    </row>
    <row r="70" spans="1:7" ht="18" customHeight="1" x14ac:dyDescent="0.25">
      <c r="A70" s="230"/>
      <c r="B70" s="191" t="s">
        <v>3899</v>
      </c>
      <c r="C70" s="163">
        <v>1423</v>
      </c>
      <c r="D70" s="159" t="s">
        <v>68</v>
      </c>
      <c r="E70" s="160" t="s">
        <v>2219</v>
      </c>
      <c r="F70" s="160" t="s">
        <v>2218</v>
      </c>
      <c r="G70" s="164" t="str">
        <f t="shared" si="1"/>
        <v>C-11/4</v>
      </c>
    </row>
    <row r="71" spans="1:7" ht="18" customHeight="1" x14ac:dyDescent="0.25">
      <c r="A71" s="230" t="s">
        <v>983</v>
      </c>
      <c r="B71" s="191" t="s">
        <v>982</v>
      </c>
      <c r="C71" s="163">
        <v>1423</v>
      </c>
      <c r="D71" s="159" t="s">
        <v>68</v>
      </c>
      <c r="E71" s="160" t="s">
        <v>2322</v>
      </c>
      <c r="F71" s="160" t="s">
        <v>2225</v>
      </c>
      <c r="G71" s="164" t="str">
        <f t="shared" si="1"/>
        <v>C-12/1</v>
      </c>
    </row>
    <row r="72" spans="1:7" ht="18" customHeight="1" x14ac:dyDescent="0.25">
      <c r="A72" s="230"/>
      <c r="B72" s="191" t="s">
        <v>3898</v>
      </c>
      <c r="C72" s="163">
        <v>1423</v>
      </c>
      <c r="D72" s="159" t="s">
        <v>68</v>
      </c>
      <c r="E72" s="160" t="s">
        <v>2322</v>
      </c>
      <c r="F72" s="160" t="s">
        <v>2223</v>
      </c>
      <c r="G72" s="164" t="str">
        <f t="shared" si="1"/>
        <v>C-12/2</v>
      </c>
    </row>
    <row r="73" spans="1:7" ht="18" customHeight="1" x14ac:dyDescent="0.25">
      <c r="A73" s="230"/>
      <c r="B73" s="191" t="s">
        <v>3897</v>
      </c>
      <c r="C73" s="163">
        <v>1423</v>
      </c>
      <c r="D73" s="159" t="s">
        <v>68</v>
      </c>
      <c r="E73" s="160" t="s">
        <v>2322</v>
      </c>
      <c r="F73" s="160" t="s">
        <v>2221</v>
      </c>
      <c r="G73" s="164" t="str">
        <f t="shared" si="1"/>
        <v>C-12/3</v>
      </c>
    </row>
    <row r="74" spans="1:7" ht="18" customHeight="1" x14ac:dyDescent="0.25">
      <c r="A74" s="230"/>
      <c r="B74" s="191" t="s">
        <v>3896</v>
      </c>
      <c r="C74" s="163">
        <v>1423</v>
      </c>
      <c r="D74" s="159" t="s">
        <v>68</v>
      </c>
      <c r="E74" s="160" t="s">
        <v>2322</v>
      </c>
      <c r="F74" s="160" t="s">
        <v>2218</v>
      </c>
      <c r="G74" s="164" t="str">
        <f t="shared" si="1"/>
        <v>C-12/4</v>
      </c>
    </row>
    <row r="75" spans="1:7" ht="18" customHeight="1" x14ac:dyDescent="0.25">
      <c r="A75" s="230" t="s">
        <v>981</v>
      </c>
      <c r="B75" s="191" t="s">
        <v>980</v>
      </c>
      <c r="C75" s="163">
        <v>1423</v>
      </c>
      <c r="D75" s="159" t="s">
        <v>68</v>
      </c>
      <c r="E75" s="160" t="s">
        <v>2356</v>
      </c>
      <c r="F75" s="160" t="s">
        <v>2225</v>
      </c>
      <c r="G75" s="164" t="str">
        <f t="shared" si="1"/>
        <v>C-13/1</v>
      </c>
    </row>
    <row r="76" spans="1:7" ht="18" customHeight="1" x14ac:dyDescent="0.25">
      <c r="A76" s="230"/>
      <c r="B76" s="191" t="s">
        <v>3895</v>
      </c>
      <c r="C76" s="163">
        <v>1423</v>
      </c>
      <c r="D76" s="159" t="s">
        <v>68</v>
      </c>
      <c r="E76" s="160" t="s">
        <v>2356</v>
      </c>
      <c r="F76" s="160" t="s">
        <v>2223</v>
      </c>
      <c r="G76" s="164" t="str">
        <f t="shared" si="1"/>
        <v>C-13/2</v>
      </c>
    </row>
    <row r="77" spans="1:7" ht="18" customHeight="1" x14ac:dyDescent="0.25">
      <c r="A77" s="230"/>
      <c r="B77" s="191" t="s">
        <v>3894</v>
      </c>
      <c r="C77" s="163">
        <v>1423</v>
      </c>
      <c r="D77" s="159" t="s">
        <v>68</v>
      </c>
      <c r="E77" s="160" t="s">
        <v>2356</v>
      </c>
      <c r="F77" s="160" t="s">
        <v>2221</v>
      </c>
      <c r="G77" s="164" t="str">
        <f t="shared" si="1"/>
        <v>C-13/3</v>
      </c>
    </row>
    <row r="78" spans="1:7" ht="18" customHeight="1" x14ac:dyDescent="0.25">
      <c r="A78" s="230"/>
      <c r="B78" s="191" t="s">
        <v>3893</v>
      </c>
      <c r="C78" s="163">
        <v>1423</v>
      </c>
      <c r="D78" s="159" t="s">
        <v>68</v>
      </c>
      <c r="E78" s="160" t="s">
        <v>2356</v>
      </c>
      <c r="F78" s="160" t="s">
        <v>2218</v>
      </c>
      <c r="G78" s="164" t="str">
        <f t="shared" si="1"/>
        <v>C-13/4</v>
      </c>
    </row>
    <row r="79" spans="1:7" ht="18" customHeight="1" x14ac:dyDescent="0.25">
      <c r="A79" s="230" t="s">
        <v>979</v>
      </c>
      <c r="B79" s="191" t="s">
        <v>978</v>
      </c>
      <c r="C79" s="163">
        <v>1423</v>
      </c>
      <c r="D79" s="159" t="s">
        <v>68</v>
      </c>
      <c r="E79" s="160" t="s">
        <v>2350</v>
      </c>
      <c r="F79" s="160" t="s">
        <v>2225</v>
      </c>
      <c r="G79" s="164" t="str">
        <f t="shared" si="1"/>
        <v>C-14/1</v>
      </c>
    </row>
    <row r="80" spans="1:7" ht="18" customHeight="1" x14ac:dyDescent="0.25">
      <c r="A80" s="230"/>
      <c r="B80" s="191" t="s">
        <v>3892</v>
      </c>
      <c r="C80" s="163">
        <v>1423</v>
      </c>
      <c r="D80" s="159" t="s">
        <v>68</v>
      </c>
      <c r="E80" s="160" t="s">
        <v>2350</v>
      </c>
      <c r="F80" s="160" t="s">
        <v>2223</v>
      </c>
      <c r="G80" s="164" t="str">
        <f t="shared" si="1"/>
        <v>C-14/2</v>
      </c>
    </row>
    <row r="81" spans="1:7" ht="18" customHeight="1" x14ac:dyDescent="0.25">
      <c r="A81" s="230"/>
      <c r="B81" s="191" t="s">
        <v>3891</v>
      </c>
      <c r="C81" s="163">
        <v>1423</v>
      </c>
      <c r="D81" s="159" t="s">
        <v>68</v>
      </c>
      <c r="E81" s="160" t="s">
        <v>2350</v>
      </c>
      <c r="F81" s="160" t="s">
        <v>2221</v>
      </c>
      <c r="G81" s="164" t="str">
        <f t="shared" si="1"/>
        <v>C-14/3</v>
      </c>
    </row>
    <row r="82" spans="1:7" ht="18" customHeight="1" x14ac:dyDescent="0.25">
      <c r="A82" s="230"/>
      <c r="B82" s="191" t="s">
        <v>3890</v>
      </c>
      <c r="C82" s="163">
        <v>1423</v>
      </c>
      <c r="D82" s="159" t="s">
        <v>68</v>
      </c>
      <c r="E82" s="160" t="s">
        <v>2350</v>
      </c>
      <c r="F82" s="160" t="s">
        <v>2218</v>
      </c>
      <c r="G82" s="164" t="str">
        <f t="shared" si="1"/>
        <v>C-14/4</v>
      </c>
    </row>
    <row r="83" spans="1:7" ht="18" customHeight="1" x14ac:dyDescent="0.25">
      <c r="A83" s="230" t="s">
        <v>977</v>
      </c>
      <c r="B83" s="191" t="s">
        <v>976</v>
      </c>
      <c r="C83" s="163">
        <v>1423</v>
      </c>
      <c r="D83" s="159" t="s">
        <v>68</v>
      </c>
      <c r="E83" s="160" t="s">
        <v>2344</v>
      </c>
      <c r="F83" s="160" t="s">
        <v>2225</v>
      </c>
      <c r="G83" s="164" t="str">
        <f t="shared" si="1"/>
        <v>C-15/1</v>
      </c>
    </row>
    <row r="84" spans="1:7" ht="18" customHeight="1" x14ac:dyDescent="0.25">
      <c r="A84" s="230"/>
      <c r="B84" s="191" t="s">
        <v>3889</v>
      </c>
      <c r="C84" s="163">
        <v>1423</v>
      </c>
      <c r="D84" s="159" t="s">
        <v>68</v>
      </c>
      <c r="E84" s="160" t="s">
        <v>2344</v>
      </c>
      <c r="F84" s="160" t="s">
        <v>2223</v>
      </c>
      <c r="G84" s="164" t="str">
        <f t="shared" si="1"/>
        <v>C-15/2</v>
      </c>
    </row>
    <row r="85" spans="1:7" ht="18" customHeight="1" x14ac:dyDescent="0.25">
      <c r="A85" s="230"/>
      <c r="B85" s="191" t="s">
        <v>3888</v>
      </c>
      <c r="C85" s="163">
        <v>1423</v>
      </c>
      <c r="D85" s="159" t="s">
        <v>68</v>
      </c>
      <c r="E85" s="160" t="s">
        <v>2344</v>
      </c>
      <c r="F85" s="160" t="s">
        <v>2221</v>
      </c>
      <c r="G85" s="164" t="str">
        <f t="shared" si="1"/>
        <v>C-15/3</v>
      </c>
    </row>
    <row r="86" spans="1:7" ht="18" customHeight="1" x14ac:dyDescent="0.25">
      <c r="A86" s="230"/>
      <c r="B86" s="191" t="s">
        <v>3887</v>
      </c>
      <c r="C86" s="163">
        <v>1423</v>
      </c>
      <c r="D86" s="159" t="s">
        <v>68</v>
      </c>
      <c r="E86" s="160" t="s">
        <v>2344</v>
      </c>
      <c r="F86" s="160" t="s">
        <v>2218</v>
      </c>
      <c r="G86" s="164" t="str">
        <f t="shared" si="1"/>
        <v>C-15/4</v>
      </c>
    </row>
    <row r="87" spans="1:7" ht="18" customHeight="1" x14ac:dyDescent="0.25">
      <c r="A87" s="230" t="s">
        <v>975</v>
      </c>
      <c r="B87" s="191" t="s">
        <v>974</v>
      </c>
      <c r="C87" s="163">
        <v>1423</v>
      </c>
      <c r="D87" s="159" t="s">
        <v>68</v>
      </c>
      <c r="E87" s="160" t="s">
        <v>2338</v>
      </c>
      <c r="F87" s="160" t="s">
        <v>2225</v>
      </c>
      <c r="G87" s="164" t="str">
        <f t="shared" si="1"/>
        <v>C-16/1</v>
      </c>
    </row>
    <row r="88" spans="1:7" ht="18" customHeight="1" x14ac:dyDescent="0.25">
      <c r="A88" s="230"/>
      <c r="B88" s="191" t="s">
        <v>3886</v>
      </c>
      <c r="C88" s="163">
        <v>1423</v>
      </c>
      <c r="D88" s="159" t="s">
        <v>68</v>
      </c>
      <c r="E88" s="160" t="s">
        <v>2338</v>
      </c>
      <c r="F88" s="160" t="s">
        <v>2223</v>
      </c>
      <c r="G88" s="164" t="str">
        <f t="shared" si="1"/>
        <v>C-16/2</v>
      </c>
    </row>
    <row r="89" spans="1:7" ht="18" customHeight="1" x14ac:dyDescent="0.25">
      <c r="A89" s="230"/>
      <c r="B89" s="191" t="s">
        <v>3885</v>
      </c>
      <c r="C89" s="163">
        <v>1423</v>
      </c>
      <c r="D89" s="159" t="s">
        <v>68</v>
      </c>
      <c r="E89" s="160" t="s">
        <v>2338</v>
      </c>
      <c r="F89" s="160" t="s">
        <v>2221</v>
      </c>
      <c r="G89" s="164" t="str">
        <f t="shared" si="1"/>
        <v>C-16/3</v>
      </c>
    </row>
    <row r="90" spans="1:7" ht="18" customHeight="1" x14ac:dyDescent="0.25">
      <c r="A90" s="230"/>
      <c r="B90" s="191" t="s">
        <v>3884</v>
      </c>
      <c r="C90" s="163">
        <v>1423</v>
      </c>
      <c r="D90" s="159" t="s">
        <v>68</v>
      </c>
      <c r="E90" s="160" t="s">
        <v>2338</v>
      </c>
      <c r="F90" s="160" t="s">
        <v>2218</v>
      </c>
      <c r="G90" s="164" t="str">
        <f t="shared" si="1"/>
        <v>C-16/4</v>
      </c>
    </row>
    <row r="91" spans="1:7" ht="18" customHeight="1" x14ac:dyDescent="0.25">
      <c r="A91" s="230" t="s">
        <v>973</v>
      </c>
      <c r="B91" s="191" t="s">
        <v>972</v>
      </c>
      <c r="C91" s="163">
        <v>1423</v>
      </c>
      <c r="D91" s="159" t="s">
        <v>39</v>
      </c>
      <c r="E91" s="160" t="s">
        <v>2411</v>
      </c>
      <c r="F91" s="160" t="s">
        <v>2225</v>
      </c>
      <c r="G91" s="164" t="str">
        <f t="shared" si="1"/>
        <v>B-104/1</v>
      </c>
    </row>
    <row r="92" spans="1:7" ht="18" customHeight="1" x14ac:dyDescent="0.25">
      <c r="A92" s="230"/>
      <c r="B92" s="191" t="s">
        <v>3883</v>
      </c>
      <c r="C92" s="163">
        <v>1423</v>
      </c>
      <c r="D92" s="159" t="s">
        <v>39</v>
      </c>
      <c r="E92" s="160" t="s">
        <v>2411</v>
      </c>
      <c r="F92" s="160" t="s">
        <v>2223</v>
      </c>
      <c r="G92" s="164" t="str">
        <f t="shared" si="1"/>
        <v>B-104/2</v>
      </c>
    </row>
    <row r="93" spans="1:7" ht="18" customHeight="1" x14ac:dyDescent="0.25">
      <c r="A93" s="230"/>
      <c r="B93" s="191" t="s">
        <v>3882</v>
      </c>
      <c r="C93" s="163">
        <v>1423</v>
      </c>
      <c r="D93" s="159" t="s">
        <v>39</v>
      </c>
      <c r="E93" s="160" t="s">
        <v>2411</v>
      </c>
      <c r="F93" s="160" t="s">
        <v>2221</v>
      </c>
      <c r="G93" s="164" t="str">
        <f t="shared" si="1"/>
        <v>B-104/3</v>
      </c>
    </row>
    <row r="94" spans="1:7" ht="18" customHeight="1" x14ac:dyDescent="0.25">
      <c r="A94" s="230"/>
      <c r="B94" s="191" t="s">
        <v>3881</v>
      </c>
      <c r="C94" s="163">
        <v>1423</v>
      </c>
      <c r="D94" s="159" t="s">
        <v>39</v>
      </c>
      <c r="E94" s="160" t="s">
        <v>2411</v>
      </c>
      <c r="F94" s="160" t="s">
        <v>2218</v>
      </c>
      <c r="G94" s="164" t="str">
        <f t="shared" si="1"/>
        <v>B-104/4</v>
      </c>
    </row>
    <row r="95" spans="1:7" ht="18" customHeight="1" x14ac:dyDescent="0.25">
      <c r="A95" s="230" t="s">
        <v>971</v>
      </c>
      <c r="B95" s="191" t="s">
        <v>970</v>
      </c>
      <c r="C95" s="163">
        <v>1423</v>
      </c>
      <c r="D95" s="159" t="s">
        <v>39</v>
      </c>
      <c r="E95" s="160" t="s">
        <v>2415</v>
      </c>
      <c r="F95" s="160" t="s">
        <v>2225</v>
      </c>
      <c r="G95" s="164" t="str">
        <f t="shared" si="1"/>
        <v>B-103/1</v>
      </c>
    </row>
    <row r="96" spans="1:7" ht="18" customHeight="1" x14ac:dyDescent="0.25">
      <c r="A96" s="230"/>
      <c r="B96" s="191" t="s">
        <v>3880</v>
      </c>
      <c r="C96" s="163">
        <v>1423</v>
      </c>
      <c r="D96" s="159" t="s">
        <v>39</v>
      </c>
      <c r="E96" s="160" t="s">
        <v>2415</v>
      </c>
      <c r="F96" s="160" t="s">
        <v>2223</v>
      </c>
      <c r="G96" s="164" t="str">
        <f t="shared" si="1"/>
        <v>B-103/2</v>
      </c>
    </row>
    <row r="97" spans="1:7" ht="18" customHeight="1" x14ac:dyDescent="0.25">
      <c r="A97" s="230"/>
      <c r="B97" s="191" t="s">
        <v>3879</v>
      </c>
      <c r="C97" s="163">
        <v>1423</v>
      </c>
      <c r="D97" s="159" t="s">
        <v>39</v>
      </c>
      <c r="E97" s="160" t="s">
        <v>2415</v>
      </c>
      <c r="F97" s="160" t="s">
        <v>2221</v>
      </c>
      <c r="G97" s="164" t="str">
        <f t="shared" si="1"/>
        <v>B-103/3</v>
      </c>
    </row>
    <row r="98" spans="1:7" ht="18" customHeight="1" x14ac:dyDescent="0.25">
      <c r="A98" s="230"/>
      <c r="B98" s="191" t="s">
        <v>3878</v>
      </c>
      <c r="C98" s="163">
        <v>1423</v>
      </c>
      <c r="D98" s="159" t="s">
        <v>39</v>
      </c>
      <c r="E98" s="160" t="s">
        <v>2415</v>
      </c>
      <c r="F98" s="160" t="s">
        <v>2218</v>
      </c>
      <c r="G98" s="164" t="str">
        <f t="shared" si="1"/>
        <v>B-103/4</v>
      </c>
    </row>
    <row r="99" spans="1:7" ht="18" customHeight="1" x14ac:dyDescent="0.25">
      <c r="A99" s="230" t="s">
        <v>969</v>
      </c>
      <c r="B99" s="191" t="s">
        <v>968</v>
      </c>
      <c r="C99" s="163">
        <v>1423</v>
      </c>
      <c r="D99" s="159" t="s">
        <v>39</v>
      </c>
      <c r="E99" s="160" t="s">
        <v>2419</v>
      </c>
      <c r="F99" s="160" t="s">
        <v>2225</v>
      </c>
      <c r="G99" s="164" t="str">
        <f t="shared" si="1"/>
        <v>B-102/1</v>
      </c>
    </row>
    <row r="100" spans="1:7" ht="18" customHeight="1" x14ac:dyDescent="0.25">
      <c r="A100" s="230"/>
      <c r="B100" s="191" t="s">
        <v>3877</v>
      </c>
      <c r="C100" s="163">
        <v>1423</v>
      </c>
      <c r="D100" s="159" t="s">
        <v>39</v>
      </c>
      <c r="E100" s="160" t="s">
        <v>2419</v>
      </c>
      <c r="F100" s="160" t="s">
        <v>2223</v>
      </c>
      <c r="G100" s="164" t="str">
        <f t="shared" si="1"/>
        <v>B-102/2</v>
      </c>
    </row>
    <row r="101" spans="1:7" ht="18" customHeight="1" x14ac:dyDescent="0.25">
      <c r="A101" s="230"/>
      <c r="B101" s="191" t="s">
        <v>3876</v>
      </c>
      <c r="C101" s="163">
        <v>1423</v>
      </c>
      <c r="D101" s="159" t="s">
        <v>39</v>
      </c>
      <c r="E101" s="160" t="s">
        <v>2419</v>
      </c>
      <c r="F101" s="160" t="s">
        <v>2221</v>
      </c>
      <c r="G101" s="164" t="str">
        <f t="shared" si="1"/>
        <v>B-102/3</v>
      </c>
    </row>
    <row r="102" spans="1:7" ht="18" customHeight="1" x14ac:dyDescent="0.25">
      <c r="A102" s="230"/>
      <c r="B102" s="191" t="s">
        <v>3875</v>
      </c>
      <c r="C102" s="163">
        <v>1423</v>
      </c>
      <c r="D102" s="159" t="s">
        <v>39</v>
      </c>
      <c r="E102" s="160" t="s">
        <v>2419</v>
      </c>
      <c r="F102" s="160" t="s">
        <v>2218</v>
      </c>
      <c r="G102" s="164" t="str">
        <f t="shared" si="1"/>
        <v>B-102/4</v>
      </c>
    </row>
    <row r="103" spans="1:7" ht="18" customHeight="1" x14ac:dyDescent="0.25">
      <c r="A103" s="230" t="s">
        <v>967</v>
      </c>
      <c r="B103" s="191" t="s">
        <v>966</v>
      </c>
      <c r="C103" s="163">
        <v>1423</v>
      </c>
      <c r="D103" s="159" t="s">
        <v>39</v>
      </c>
      <c r="E103" s="160" t="s">
        <v>2769</v>
      </c>
      <c r="F103" s="160" t="s">
        <v>2225</v>
      </c>
      <c r="G103" s="164" t="str">
        <f t="shared" si="1"/>
        <v>B-101/1</v>
      </c>
    </row>
    <row r="104" spans="1:7" ht="18" customHeight="1" x14ac:dyDescent="0.25">
      <c r="A104" s="230"/>
      <c r="B104" s="191" t="s">
        <v>3874</v>
      </c>
      <c r="C104" s="163">
        <v>1423</v>
      </c>
      <c r="D104" s="159" t="s">
        <v>39</v>
      </c>
      <c r="E104" s="160" t="s">
        <v>2769</v>
      </c>
      <c r="F104" s="160" t="s">
        <v>2223</v>
      </c>
      <c r="G104" s="164" t="str">
        <f t="shared" si="1"/>
        <v>B-101/2</v>
      </c>
    </row>
    <row r="105" spans="1:7" ht="18" customHeight="1" x14ac:dyDescent="0.25">
      <c r="A105" s="230"/>
      <c r="B105" s="191" t="s">
        <v>3873</v>
      </c>
      <c r="C105" s="163">
        <v>1423</v>
      </c>
      <c r="D105" s="159" t="s">
        <v>39</v>
      </c>
      <c r="E105" s="160" t="s">
        <v>2769</v>
      </c>
      <c r="F105" s="160" t="s">
        <v>2221</v>
      </c>
      <c r="G105" s="164" t="str">
        <f t="shared" si="1"/>
        <v>B-101/3</v>
      </c>
    </row>
    <row r="106" spans="1:7" ht="18" customHeight="1" x14ac:dyDescent="0.25">
      <c r="A106" s="230"/>
      <c r="B106" s="191" t="s">
        <v>3872</v>
      </c>
      <c r="C106" s="163">
        <v>1423</v>
      </c>
      <c r="D106" s="159" t="s">
        <v>39</v>
      </c>
      <c r="E106" s="160" t="s">
        <v>2769</v>
      </c>
      <c r="F106" s="160" t="s">
        <v>2218</v>
      </c>
      <c r="G106" s="164" t="str">
        <f t="shared" si="1"/>
        <v>B-101/4</v>
      </c>
    </row>
    <row r="107" spans="1:7" ht="18" customHeight="1" x14ac:dyDescent="0.25">
      <c r="A107" s="230" t="s">
        <v>965</v>
      </c>
      <c r="B107" s="191" t="s">
        <v>964</v>
      </c>
      <c r="C107" s="163">
        <v>1423</v>
      </c>
      <c r="D107" s="159" t="s">
        <v>39</v>
      </c>
      <c r="E107" s="160" t="s">
        <v>2763</v>
      </c>
      <c r="F107" s="160" t="s">
        <v>2225</v>
      </c>
      <c r="G107" s="164" t="str">
        <f t="shared" si="1"/>
        <v>B-100/1</v>
      </c>
    </row>
    <row r="108" spans="1:7" ht="18" customHeight="1" x14ac:dyDescent="0.25">
      <c r="A108" s="230"/>
      <c r="B108" s="191" t="s">
        <v>3871</v>
      </c>
      <c r="C108" s="163">
        <v>1423</v>
      </c>
      <c r="D108" s="159" t="s">
        <v>39</v>
      </c>
      <c r="E108" s="160" t="s">
        <v>2763</v>
      </c>
      <c r="F108" s="160" t="s">
        <v>2223</v>
      </c>
      <c r="G108" s="164" t="str">
        <f t="shared" si="1"/>
        <v>B-100/2</v>
      </c>
    </row>
    <row r="109" spans="1:7" ht="18" customHeight="1" x14ac:dyDescent="0.25">
      <c r="A109" s="230"/>
      <c r="B109" s="191" t="s">
        <v>3870</v>
      </c>
      <c r="C109" s="163">
        <v>1423</v>
      </c>
      <c r="D109" s="159" t="s">
        <v>39</v>
      </c>
      <c r="E109" s="160" t="s">
        <v>2763</v>
      </c>
      <c r="F109" s="160" t="s">
        <v>2221</v>
      </c>
      <c r="G109" s="164" t="str">
        <f t="shared" si="1"/>
        <v>B-100/3</v>
      </c>
    </row>
    <row r="110" spans="1:7" ht="18" customHeight="1" x14ac:dyDescent="0.25">
      <c r="A110" s="230"/>
      <c r="B110" s="191" t="s">
        <v>3869</v>
      </c>
      <c r="C110" s="163">
        <v>1423</v>
      </c>
      <c r="D110" s="159" t="s">
        <v>39</v>
      </c>
      <c r="E110" s="160" t="s">
        <v>2763</v>
      </c>
      <c r="F110" s="160" t="s">
        <v>2218</v>
      </c>
      <c r="G110" s="164" t="str">
        <f t="shared" si="1"/>
        <v>B-100/4</v>
      </c>
    </row>
    <row r="111" spans="1:7" ht="18" customHeight="1" x14ac:dyDescent="0.25">
      <c r="A111" s="230" t="s">
        <v>963</v>
      </c>
      <c r="B111" s="191" t="s">
        <v>962</v>
      </c>
      <c r="C111" s="163">
        <v>1423</v>
      </c>
      <c r="D111" s="159" t="s">
        <v>39</v>
      </c>
      <c r="E111" s="160" t="s">
        <v>2757</v>
      </c>
      <c r="F111" s="160" t="s">
        <v>2225</v>
      </c>
      <c r="G111" s="164" t="str">
        <f t="shared" si="1"/>
        <v>B-99/1</v>
      </c>
    </row>
    <row r="112" spans="1:7" ht="18" customHeight="1" x14ac:dyDescent="0.25">
      <c r="A112" s="230"/>
      <c r="B112" s="191" t="s">
        <v>3868</v>
      </c>
      <c r="C112" s="163">
        <v>1423</v>
      </c>
      <c r="D112" s="159" t="s">
        <v>39</v>
      </c>
      <c r="E112" s="160" t="s">
        <v>2757</v>
      </c>
      <c r="F112" s="160" t="s">
        <v>2223</v>
      </c>
      <c r="G112" s="164" t="str">
        <f t="shared" si="1"/>
        <v>B-99/2</v>
      </c>
    </row>
    <row r="113" spans="1:7" ht="18" customHeight="1" x14ac:dyDescent="0.25">
      <c r="A113" s="230"/>
      <c r="B113" s="191" t="s">
        <v>3867</v>
      </c>
      <c r="C113" s="163">
        <v>1423</v>
      </c>
      <c r="D113" s="159" t="s">
        <v>39</v>
      </c>
      <c r="E113" s="160" t="s">
        <v>2757</v>
      </c>
      <c r="F113" s="160" t="s">
        <v>2221</v>
      </c>
      <c r="G113" s="164" t="str">
        <f t="shared" si="1"/>
        <v>B-99/3</v>
      </c>
    </row>
    <row r="114" spans="1:7" ht="18" customHeight="1" x14ac:dyDescent="0.25">
      <c r="A114" s="230"/>
      <c r="B114" s="191" t="s">
        <v>3866</v>
      </c>
      <c r="C114" s="163">
        <v>1423</v>
      </c>
      <c r="D114" s="159" t="s">
        <v>39</v>
      </c>
      <c r="E114" s="160" t="s">
        <v>2757</v>
      </c>
      <c r="F114" s="160" t="s">
        <v>2218</v>
      </c>
      <c r="G114" s="164" t="str">
        <f t="shared" si="1"/>
        <v>B-99/4</v>
      </c>
    </row>
    <row r="115" spans="1:7" ht="18" customHeight="1" x14ac:dyDescent="0.25">
      <c r="A115" s="230" t="s">
        <v>961</v>
      </c>
      <c r="B115" s="191" t="s">
        <v>960</v>
      </c>
      <c r="C115" s="163">
        <v>1423</v>
      </c>
      <c r="D115" s="159" t="s">
        <v>39</v>
      </c>
      <c r="E115" s="160" t="s">
        <v>2751</v>
      </c>
      <c r="F115" s="160" t="s">
        <v>2225</v>
      </c>
      <c r="G115" s="164" t="str">
        <f t="shared" si="1"/>
        <v>B-98/1</v>
      </c>
    </row>
    <row r="116" spans="1:7" ht="18" customHeight="1" x14ac:dyDescent="0.25">
      <c r="A116" s="230"/>
      <c r="B116" s="191" t="s">
        <v>3865</v>
      </c>
      <c r="C116" s="163">
        <v>1423</v>
      </c>
      <c r="D116" s="159" t="s">
        <v>39</v>
      </c>
      <c r="E116" s="160" t="s">
        <v>2751</v>
      </c>
      <c r="F116" s="160" t="s">
        <v>2223</v>
      </c>
      <c r="G116" s="164" t="str">
        <f t="shared" si="1"/>
        <v>B-98/2</v>
      </c>
    </row>
    <row r="117" spans="1:7" ht="18" customHeight="1" x14ac:dyDescent="0.25">
      <c r="A117" s="230"/>
      <c r="B117" s="191" t="s">
        <v>3864</v>
      </c>
      <c r="C117" s="163">
        <v>1423</v>
      </c>
      <c r="D117" s="159" t="s">
        <v>39</v>
      </c>
      <c r="E117" s="160" t="s">
        <v>2751</v>
      </c>
      <c r="F117" s="160" t="s">
        <v>2221</v>
      </c>
      <c r="G117" s="164" t="str">
        <f t="shared" si="1"/>
        <v>B-98/3</v>
      </c>
    </row>
    <row r="118" spans="1:7" ht="18" customHeight="1" x14ac:dyDescent="0.25">
      <c r="A118" s="230"/>
      <c r="B118" s="191" t="s">
        <v>3863</v>
      </c>
      <c r="C118" s="163">
        <v>1423</v>
      </c>
      <c r="D118" s="159" t="s">
        <v>39</v>
      </c>
      <c r="E118" s="160" t="s">
        <v>2751</v>
      </c>
      <c r="F118" s="160" t="s">
        <v>2218</v>
      </c>
      <c r="G118" s="164" t="str">
        <f t="shared" si="1"/>
        <v>B-98/4</v>
      </c>
    </row>
    <row r="119" spans="1:7" ht="18" customHeight="1" x14ac:dyDescent="0.25">
      <c r="A119" s="230" t="s">
        <v>959</v>
      </c>
      <c r="B119" s="191" t="s">
        <v>958</v>
      </c>
      <c r="C119" s="163">
        <v>1423</v>
      </c>
      <c r="D119" s="159" t="s">
        <v>39</v>
      </c>
      <c r="E119" s="160" t="s">
        <v>2639</v>
      </c>
      <c r="F119" s="160" t="s">
        <v>2225</v>
      </c>
      <c r="G119" s="164" t="str">
        <f t="shared" si="1"/>
        <v>B-69/1</v>
      </c>
    </row>
    <row r="120" spans="1:7" ht="18" customHeight="1" x14ac:dyDescent="0.25">
      <c r="A120" s="230"/>
      <c r="B120" s="191" t="s">
        <v>3862</v>
      </c>
      <c r="C120" s="163">
        <v>1423</v>
      </c>
      <c r="D120" s="159" t="s">
        <v>39</v>
      </c>
      <c r="E120" s="160" t="s">
        <v>2639</v>
      </c>
      <c r="F120" s="160" t="s">
        <v>2223</v>
      </c>
      <c r="G120" s="164" t="str">
        <f t="shared" si="1"/>
        <v>B-69/2</v>
      </c>
    </row>
    <row r="121" spans="1:7" ht="18" customHeight="1" x14ac:dyDescent="0.25">
      <c r="A121" s="230"/>
      <c r="B121" s="191" t="s">
        <v>3861</v>
      </c>
      <c r="C121" s="163">
        <v>1423</v>
      </c>
      <c r="D121" s="159" t="s">
        <v>39</v>
      </c>
      <c r="E121" s="160" t="s">
        <v>2639</v>
      </c>
      <c r="F121" s="160" t="s">
        <v>2221</v>
      </c>
      <c r="G121" s="164" t="str">
        <f t="shared" si="1"/>
        <v>B-69/3</v>
      </c>
    </row>
    <row r="122" spans="1:7" ht="18" customHeight="1" x14ac:dyDescent="0.25">
      <c r="A122" s="230"/>
      <c r="B122" s="191" t="s">
        <v>3860</v>
      </c>
      <c r="C122" s="163">
        <v>1423</v>
      </c>
      <c r="D122" s="159" t="s">
        <v>39</v>
      </c>
      <c r="E122" s="160" t="s">
        <v>2639</v>
      </c>
      <c r="F122" s="160" t="s">
        <v>2218</v>
      </c>
      <c r="G122" s="164" t="str">
        <f t="shared" si="1"/>
        <v>B-69/4</v>
      </c>
    </row>
    <row r="123" spans="1:7" ht="18" customHeight="1" x14ac:dyDescent="0.25">
      <c r="A123" s="230" t="s">
        <v>957</v>
      </c>
      <c r="B123" s="191" t="s">
        <v>956</v>
      </c>
      <c r="C123" s="163">
        <v>1423</v>
      </c>
      <c r="D123" s="159" t="s">
        <v>39</v>
      </c>
      <c r="E123" s="160" t="s">
        <v>2645</v>
      </c>
      <c r="F123" s="160" t="s">
        <v>2225</v>
      </c>
      <c r="G123" s="164" t="str">
        <f t="shared" si="1"/>
        <v>B-68/1</v>
      </c>
    </row>
    <row r="124" spans="1:7" ht="18" customHeight="1" x14ac:dyDescent="0.25">
      <c r="A124" s="230"/>
      <c r="B124" s="191" t="s">
        <v>3859</v>
      </c>
      <c r="C124" s="163">
        <v>1423</v>
      </c>
      <c r="D124" s="159" t="s">
        <v>39</v>
      </c>
      <c r="E124" s="160" t="s">
        <v>2645</v>
      </c>
      <c r="F124" s="160" t="s">
        <v>2223</v>
      </c>
      <c r="G124" s="164" t="str">
        <f t="shared" si="1"/>
        <v>B-68/2</v>
      </c>
    </row>
    <row r="125" spans="1:7" ht="18" customHeight="1" x14ac:dyDescent="0.25">
      <c r="A125" s="230"/>
      <c r="B125" s="191" t="s">
        <v>3858</v>
      </c>
      <c r="C125" s="163">
        <v>1423</v>
      </c>
      <c r="D125" s="159" t="s">
        <v>39</v>
      </c>
      <c r="E125" s="160" t="s">
        <v>2645</v>
      </c>
      <c r="F125" s="160" t="s">
        <v>2221</v>
      </c>
      <c r="G125" s="164" t="str">
        <f t="shared" si="1"/>
        <v>B-68/3</v>
      </c>
    </row>
    <row r="126" spans="1:7" ht="18" customHeight="1" x14ac:dyDescent="0.25">
      <c r="A126" s="230"/>
      <c r="B126" s="191" t="s">
        <v>3857</v>
      </c>
      <c r="C126" s="163">
        <v>1423</v>
      </c>
      <c r="D126" s="159" t="s">
        <v>39</v>
      </c>
      <c r="E126" s="160" t="s">
        <v>2645</v>
      </c>
      <c r="F126" s="160" t="s">
        <v>2218</v>
      </c>
      <c r="G126" s="164" t="str">
        <f t="shared" si="1"/>
        <v>B-68/4</v>
      </c>
    </row>
    <row r="127" spans="1:7" ht="18" customHeight="1" x14ac:dyDescent="0.25">
      <c r="A127" s="230" t="s">
        <v>955</v>
      </c>
      <c r="B127" s="191" t="s">
        <v>954</v>
      </c>
      <c r="C127" s="163">
        <v>1423</v>
      </c>
      <c r="D127" s="159" t="s">
        <v>39</v>
      </c>
      <c r="E127" s="160" t="s">
        <v>2651</v>
      </c>
      <c r="F127" s="160" t="s">
        <v>2225</v>
      </c>
      <c r="G127" s="164" t="str">
        <f t="shared" si="1"/>
        <v>B-67/1</v>
      </c>
    </row>
    <row r="128" spans="1:7" ht="18" customHeight="1" x14ac:dyDescent="0.25">
      <c r="A128" s="230"/>
      <c r="B128" s="191" t="s">
        <v>3856</v>
      </c>
      <c r="C128" s="163">
        <v>1423</v>
      </c>
      <c r="D128" s="159" t="s">
        <v>39</v>
      </c>
      <c r="E128" s="160" t="s">
        <v>2651</v>
      </c>
      <c r="F128" s="160" t="s">
        <v>2223</v>
      </c>
      <c r="G128" s="164" t="str">
        <f t="shared" si="1"/>
        <v>B-67/2</v>
      </c>
    </row>
    <row r="129" spans="1:7" ht="18" customHeight="1" x14ac:dyDescent="0.25">
      <c r="A129" s="230"/>
      <c r="B129" s="191" t="s">
        <v>3855</v>
      </c>
      <c r="C129" s="163">
        <v>1423</v>
      </c>
      <c r="D129" s="159" t="s">
        <v>39</v>
      </c>
      <c r="E129" s="160" t="s">
        <v>2651</v>
      </c>
      <c r="F129" s="160" t="s">
        <v>2221</v>
      </c>
      <c r="G129" s="164" t="str">
        <f t="shared" si="1"/>
        <v>B-67/3</v>
      </c>
    </row>
    <row r="130" spans="1:7" ht="18" customHeight="1" x14ac:dyDescent="0.25">
      <c r="A130" s="230"/>
      <c r="B130" s="191" t="s">
        <v>3854</v>
      </c>
      <c r="C130" s="163">
        <v>1423</v>
      </c>
      <c r="D130" s="159" t="s">
        <v>39</v>
      </c>
      <c r="E130" s="160" t="s">
        <v>2651</v>
      </c>
      <c r="F130" s="160" t="s">
        <v>2218</v>
      </c>
      <c r="G130" s="164" t="str">
        <f t="shared" si="1"/>
        <v>B-67/4</v>
      </c>
    </row>
    <row r="131" spans="1:7" ht="18" customHeight="1" x14ac:dyDescent="0.25">
      <c r="A131" s="230" t="s">
        <v>953</v>
      </c>
      <c r="B131" s="191" t="s">
        <v>952</v>
      </c>
      <c r="C131" s="163">
        <v>1423</v>
      </c>
      <c r="D131" s="159" t="s">
        <v>39</v>
      </c>
      <c r="E131" s="160" t="s">
        <v>2657</v>
      </c>
      <c r="F131" s="160" t="s">
        <v>2225</v>
      </c>
      <c r="G131" s="164" t="str">
        <f t="shared" ref="G131:G194" si="2">CONCATENATE(D131,E131,F131)</f>
        <v>B-66/1</v>
      </c>
    </row>
    <row r="132" spans="1:7" ht="18" customHeight="1" x14ac:dyDescent="0.25">
      <c r="A132" s="230"/>
      <c r="B132" s="191" t="s">
        <v>3853</v>
      </c>
      <c r="C132" s="163">
        <v>1423</v>
      </c>
      <c r="D132" s="159" t="s">
        <v>39</v>
      </c>
      <c r="E132" s="160" t="s">
        <v>2657</v>
      </c>
      <c r="F132" s="160" t="s">
        <v>2223</v>
      </c>
      <c r="G132" s="164" t="str">
        <f t="shared" si="2"/>
        <v>B-66/2</v>
      </c>
    </row>
    <row r="133" spans="1:7" ht="18" customHeight="1" x14ac:dyDescent="0.25">
      <c r="A133" s="230"/>
      <c r="B133" s="191" t="s">
        <v>3852</v>
      </c>
      <c r="C133" s="163">
        <v>1423</v>
      </c>
      <c r="D133" s="159" t="s">
        <v>39</v>
      </c>
      <c r="E133" s="160" t="s">
        <v>2657</v>
      </c>
      <c r="F133" s="160" t="s">
        <v>2221</v>
      </c>
      <c r="G133" s="164" t="str">
        <f t="shared" si="2"/>
        <v>B-66/3</v>
      </c>
    </row>
    <row r="134" spans="1:7" ht="18" customHeight="1" x14ac:dyDescent="0.25">
      <c r="A134" s="230"/>
      <c r="B134" s="191" t="s">
        <v>3851</v>
      </c>
      <c r="C134" s="163">
        <v>1423</v>
      </c>
      <c r="D134" s="159" t="s">
        <v>39</v>
      </c>
      <c r="E134" s="160" t="s">
        <v>2657</v>
      </c>
      <c r="F134" s="160" t="s">
        <v>2218</v>
      </c>
      <c r="G134" s="164" t="str">
        <f t="shared" si="2"/>
        <v>B-66/4</v>
      </c>
    </row>
    <row r="135" spans="1:7" ht="18" customHeight="1" x14ac:dyDescent="0.25">
      <c r="A135" s="230" t="s">
        <v>951</v>
      </c>
      <c r="B135" s="191" t="s">
        <v>950</v>
      </c>
      <c r="C135" s="163">
        <v>1423</v>
      </c>
      <c r="D135" s="159" t="s">
        <v>39</v>
      </c>
      <c r="E135" s="160" t="s">
        <v>2663</v>
      </c>
      <c r="F135" s="160" t="s">
        <v>2225</v>
      </c>
      <c r="G135" s="164" t="str">
        <f t="shared" si="2"/>
        <v>B-65/1</v>
      </c>
    </row>
    <row r="136" spans="1:7" ht="18" customHeight="1" x14ac:dyDescent="0.25">
      <c r="A136" s="230"/>
      <c r="B136" s="191" t="s">
        <v>3850</v>
      </c>
      <c r="C136" s="163">
        <v>1423</v>
      </c>
      <c r="D136" s="159" t="s">
        <v>39</v>
      </c>
      <c r="E136" s="160" t="s">
        <v>2663</v>
      </c>
      <c r="F136" s="160" t="s">
        <v>2223</v>
      </c>
      <c r="G136" s="164" t="str">
        <f t="shared" si="2"/>
        <v>B-65/2</v>
      </c>
    </row>
    <row r="137" spans="1:7" ht="18" customHeight="1" x14ac:dyDescent="0.25">
      <c r="A137" s="230"/>
      <c r="B137" s="191" t="s">
        <v>3849</v>
      </c>
      <c r="C137" s="163">
        <v>1423</v>
      </c>
      <c r="D137" s="159" t="s">
        <v>39</v>
      </c>
      <c r="E137" s="160" t="s">
        <v>2663</v>
      </c>
      <c r="F137" s="160" t="s">
        <v>2221</v>
      </c>
      <c r="G137" s="164" t="str">
        <f t="shared" si="2"/>
        <v>B-65/3</v>
      </c>
    </row>
    <row r="138" spans="1:7" ht="18" customHeight="1" x14ac:dyDescent="0.25">
      <c r="A138" s="230"/>
      <c r="B138" s="191" t="s">
        <v>3848</v>
      </c>
      <c r="C138" s="163">
        <v>1423</v>
      </c>
      <c r="D138" s="159" t="s">
        <v>39</v>
      </c>
      <c r="E138" s="160" t="s">
        <v>2663</v>
      </c>
      <c r="F138" s="160" t="s">
        <v>2218</v>
      </c>
      <c r="G138" s="164" t="str">
        <f t="shared" si="2"/>
        <v>B-65/4</v>
      </c>
    </row>
    <row r="139" spans="1:7" ht="18" customHeight="1" x14ac:dyDescent="0.25">
      <c r="A139" s="230" t="s">
        <v>949</v>
      </c>
      <c r="B139" s="191" t="s">
        <v>948</v>
      </c>
      <c r="C139" s="163">
        <v>1423</v>
      </c>
      <c r="D139" s="159" t="s">
        <v>39</v>
      </c>
      <c r="E139" s="160" t="s">
        <v>2669</v>
      </c>
      <c r="F139" s="160" t="s">
        <v>2225</v>
      </c>
      <c r="G139" s="164" t="str">
        <f t="shared" si="2"/>
        <v>B-64/1</v>
      </c>
    </row>
    <row r="140" spans="1:7" ht="18" customHeight="1" x14ac:dyDescent="0.25">
      <c r="A140" s="230"/>
      <c r="B140" s="191" t="s">
        <v>3847</v>
      </c>
      <c r="C140" s="163">
        <v>1423</v>
      </c>
      <c r="D140" s="159" t="s">
        <v>39</v>
      </c>
      <c r="E140" s="160" t="s">
        <v>2669</v>
      </c>
      <c r="F140" s="160" t="s">
        <v>2223</v>
      </c>
      <c r="G140" s="164" t="str">
        <f t="shared" si="2"/>
        <v>B-64/2</v>
      </c>
    </row>
    <row r="141" spans="1:7" ht="18" customHeight="1" x14ac:dyDescent="0.25">
      <c r="A141" s="230"/>
      <c r="B141" s="191" t="s">
        <v>3846</v>
      </c>
      <c r="C141" s="163">
        <v>1423</v>
      </c>
      <c r="D141" s="159" t="s">
        <v>39</v>
      </c>
      <c r="E141" s="160" t="s">
        <v>2669</v>
      </c>
      <c r="F141" s="160" t="s">
        <v>2221</v>
      </c>
      <c r="G141" s="164" t="str">
        <f t="shared" si="2"/>
        <v>B-64/3</v>
      </c>
    </row>
    <row r="142" spans="1:7" ht="18" customHeight="1" x14ac:dyDescent="0.25">
      <c r="A142" s="230"/>
      <c r="B142" s="191" t="s">
        <v>3845</v>
      </c>
      <c r="C142" s="163">
        <v>1423</v>
      </c>
      <c r="D142" s="159" t="s">
        <v>39</v>
      </c>
      <c r="E142" s="160" t="s">
        <v>2669</v>
      </c>
      <c r="F142" s="160" t="s">
        <v>2218</v>
      </c>
      <c r="G142" s="164" t="str">
        <f t="shared" si="2"/>
        <v>B-64/4</v>
      </c>
    </row>
    <row r="143" spans="1:7" ht="18" customHeight="1" x14ac:dyDescent="0.25">
      <c r="A143" s="230" t="s">
        <v>947</v>
      </c>
      <c r="B143" s="191" t="s">
        <v>946</v>
      </c>
      <c r="C143" s="163">
        <v>1423</v>
      </c>
      <c r="D143" s="159" t="s">
        <v>39</v>
      </c>
      <c r="E143" s="160" t="s">
        <v>2675</v>
      </c>
      <c r="F143" s="160" t="s">
        <v>2225</v>
      </c>
      <c r="G143" s="164" t="str">
        <f t="shared" si="2"/>
        <v>B-63/1</v>
      </c>
    </row>
    <row r="144" spans="1:7" ht="18" customHeight="1" x14ac:dyDescent="0.25">
      <c r="A144" s="230"/>
      <c r="B144" s="191" t="s">
        <v>3844</v>
      </c>
      <c r="C144" s="163">
        <v>1423</v>
      </c>
      <c r="D144" s="159" t="s">
        <v>39</v>
      </c>
      <c r="E144" s="160" t="s">
        <v>2675</v>
      </c>
      <c r="F144" s="160" t="s">
        <v>2223</v>
      </c>
      <c r="G144" s="164" t="str">
        <f t="shared" si="2"/>
        <v>B-63/2</v>
      </c>
    </row>
    <row r="145" spans="1:7" ht="18" customHeight="1" x14ac:dyDescent="0.25">
      <c r="A145" s="230"/>
      <c r="B145" s="191" t="s">
        <v>3843</v>
      </c>
      <c r="C145" s="163">
        <v>1423</v>
      </c>
      <c r="D145" s="159" t="s">
        <v>39</v>
      </c>
      <c r="E145" s="160" t="s">
        <v>2675</v>
      </c>
      <c r="F145" s="160" t="s">
        <v>2221</v>
      </c>
      <c r="G145" s="164" t="str">
        <f t="shared" si="2"/>
        <v>B-63/3</v>
      </c>
    </row>
    <row r="146" spans="1:7" ht="18" customHeight="1" x14ac:dyDescent="0.25">
      <c r="A146" s="230"/>
      <c r="B146" s="191" t="s">
        <v>3842</v>
      </c>
      <c r="C146" s="163">
        <v>1423</v>
      </c>
      <c r="D146" s="159" t="s">
        <v>39</v>
      </c>
      <c r="E146" s="160" t="s">
        <v>2675</v>
      </c>
      <c r="F146" s="160" t="s">
        <v>2218</v>
      </c>
      <c r="G146" s="164" t="str">
        <f t="shared" si="2"/>
        <v>B-63/4</v>
      </c>
    </row>
    <row r="147" spans="1:7" ht="18" customHeight="1" x14ac:dyDescent="0.25">
      <c r="A147" s="230" t="s">
        <v>945</v>
      </c>
      <c r="B147" s="191" t="s">
        <v>944</v>
      </c>
      <c r="C147" s="163">
        <v>1423</v>
      </c>
      <c r="D147" s="159" t="s">
        <v>39</v>
      </c>
      <c r="E147" s="160" t="s">
        <v>2522</v>
      </c>
      <c r="F147" s="160" t="s">
        <v>2225</v>
      </c>
      <c r="G147" s="164" t="str">
        <f t="shared" si="2"/>
        <v>B-62/1</v>
      </c>
    </row>
    <row r="148" spans="1:7" ht="18" customHeight="1" x14ac:dyDescent="0.25">
      <c r="A148" s="230"/>
      <c r="B148" s="191" t="s">
        <v>3841</v>
      </c>
      <c r="C148" s="163">
        <v>1423</v>
      </c>
      <c r="D148" s="159" t="s">
        <v>39</v>
      </c>
      <c r="E148" s="160" t="s">
        <v>2522</v>
      </c>
      <c r="F148" s="160" t="s">
        <v>2223</v>
      </c>
      <c r="G148" s="164" t="str">
        <f t="shared" si="2"/>
        <v>B-62/2</v>
      </c>
    </row>
    <row r="149" spans="1:7" ht="18" customHeight="1" x14ac:dyDescent="0.25">
      <c r="A149" s="230"/>
      <c r="B149" s="191" t="s">
        <v>3840</v>
      </c>
      <c r="C149" s="163">
        <v>1423</v>
      </c>
      <c r="D149" s="159" t="s">
        <v>39</v>
      </c>
      <c r="E149" s="160" t="s">
        <v>2522</v>
      </c>
      <c r="F149" s="160" t="s">
        <v>2221</v>
      </c>
      <c r="G149" s="164" t="str">
        <f t="shared" si="2"/>
        <v>B-62/3</v>
      </c>
    </row>
    <row r="150" spans="1:7" ht="18" customHeight="1" x14ac:dyDescent="0.25">
      <c r="A150" s="230"/>
      <c r="B150" s="191" t="s">
        <v>3839</v>
      </c>
      <c r="C150" s="163">
        <v>1423</v>
      </c>
      <c r="D150" s="159" t="s">
        <v>39</v>
      </c>
      <c r="E150" s="160" t="s">
        <v>2522</v>
      </c>
      <c r="F150" s="160" t="s">
        <v>2218</v>
      </c>
      <c r="G150" s="164" t="str">
        <f t="shared" si="2"/>
        <v>B-62/4</v>
      </c>
    </row>
    <row r="151" spans="1:7" ht="18" customHeight="1" x14ac:dyDescent="0.25">
      <c r="A151" s="230" t="s">
        <v>943</v>
      </c>
      <c r="B151" s="191" t="s">
        <v>942</v>
      </c>
      <c r="C151" s="163">
        <v>1423</v>
      </c>
      <c r="D151" s="159" t="s">
        <v>39</v>
      </c>
      <c r="E151" s="160" t="s">
        <v>2518</v>
      </c>
      <c r="F151" s="160" t="s">
        <v>2225</v>
      </c>
      <c r="G151" s="164" t="str">
        <f t="shared" si="2"/>
        <v>B-61/1</v>
      </c>
    </row>
    <row r="152" spans="1:7" ht="18" customHeight="1" x14ac:dyDescent="0.25">
      <c r="A152" s="230"/>
      <c r="B152" s="191" t="s">
        <v>3838</v>
      </c>
      <c r="C152" s="163">
        <v>1423</v>
      </c>
      <c r="D152" s="159" t="s">
        <v>39</v>
      </c>
      <c r="E152" s="160" t="s">
        <v>2518</v>
      </c>
      <c r="F152" s="160" t="s">
        <v>2223</v>
      </c>
      <c r="G152" s="164" t="str">
        <f t="shared" si="2"/>
        <v>B-61/2</v>
      </c>
    </row>
    <row r="153" spans="1:7" ht="18" customHeight="1" x14ac:dyDescent="0.25">
      <c r="A153" s="230"/>
      <c r="B153" s="191" t="s">
        <v>3837</v>
      </c>
      <c r="C153" s="163">
        <v>1423</v>
      </c>
      <c r="D153" s="159" t="s">
        <v>39</v>
      </c>
      <c r="E153" s="160" t="s">
        <v>2518</v>
      </c>
      <c r="F153" s="160" t="s">
        <v>2221</v>
      </c>
      <c r="G153" s="164" t="str">
        <f t="shared" si="2"/>
        <v>B-61/3</v>
      </c>
    </row>
    <row r="154" spans="1:7" ht="18" customHeight="1" x14ac:dyDescent="0.25">
      <c r="A154" s="230"/>
      <c r="B154" s="191" t="s">
        <v>3836</v>
      </c>
      <c r="C154" s="163">
        <v>1423</v>
      </c>
      <c r="D154" s="159" t="s">
        <v>39</v>
      </c>
      <c r="E154" s="160" t="s">
        <v>2518</v>
      </c>
      <c r="F154" s="160" t="s">
        <v>2218</v>
      </c>
      <c r="G154" s="164" t="str">
        <f t="shared" si="2"/>
        <v>B-61/4</v>
      </c>
    </row>
    <row r="155" spans="1:7" ht="18" customHeight="1" x14ac:dyDescent="0.25">
      <c r="A155" s="230" t="s">
        <v>941</v>
      </c>
      <c r="B155" s="191" t="s">
        <v>940</v>
      </c>
      <c r="C155" s="163">
        <v>1423</v>
      </c>
      <c r="D155" s="159" t="s">
        <v>39</v>
      </c>
      <c r="E155" s="160" t="s">
        <v>2585</v>
      </c>
      <c r="F155" s="160" t="s">
        <v>2225</v>
      </c>
      <c r="G155" s="164" t="str">
        <f t="shared" si="2"/>
        <v>B-60/1</v>
      </c>
    </row>
    <row r="156" spans="1:7" ht="18" customHeight="1" x14ac:dyDescent="0.25">
      <c r="A156" s="230"/>
      <c r="B156" s="191" t="s">
        <v>3835</v>
      </c>
      <c r="C156" s="163">
        <v>1423</v>
      </c>
      <c r="D156" s="159" t="s">
        <v>39</v>
      </c>
      <c r="E156" s="160" t="s">
        <v>2585</v>
      </c>
      <c r="F156" s="160" t="s">
        <v>2223</v>
      </c>
      <c r="G156" s="164" t="str">
        <f t="shared" si="2"/>
        <v>B-60/2</v>
      </c>
    </row>
    <row r="157" spans="1:7" ht="18" customHeight="1" x14ac:dyDescent="0.25">
      <c r="A157" s="230"/>
      <c r="B157" s="191" t="s">
        <v>3834</v>
      </c>
      <c r="C157" s="163">
        <v>1423</v>
      </c>
      <c r="D157" s="159" t="s">
        <v>39</v>
      </c>
      <c r="E157" s="160" t="s">
        <v>2585</v>
      </c>
      <c r="F157" s="160" t="s">
        <v>2221</v>
      </c>
      <c r="G157" s="164" t="str">
        <f t="shared" si="2"/>
        <v>B-60/3</v>
      </c>
    </row>
    <row r="158" spans="1:7" ht="18" customHeight="1" x14ac:dyDescent="0.25">
      <c r="A158" s="230"/>
      <c r="B158" s="191" t="s">
        <v>3833</v>
      </c>
      <c r="C158" s="163">
        <v>1423</v>
      </c>
      <c r="D158" s="159" t="s">
        <v>39</v>
      </c>
      <c r="E158" s="160" t="s">
        <v>2585</v>
      </c>
      <c r="F158" s="160" t="s">
        <v>2218</v>
      </c>
      <c r="G158" s="164" t="str">
        <f t="shared" si="2"/>
        <v>B-60/4</v>
      </c>
    </row>
    <row r="159" spans="1:7" ht="18" customHeight="1" x14ac:dyDescent="0.25">
      <c r="A159" s="230" t="s">
        <v>939</v>
      </c>
      <c r="B159" s="191" t="s">
        <v>938</v>
      </c>
      <c r="C159" s="163">
        <v>1423</v>
      </c>
      <c r="D159" s="159" t="s">
        <v>39</v>
      </c>
      <c r="E159" s="160" t="s">
        <v>2591</v>
      </c>
      <c r="F159" s="160" t="s">
        <v>2225</v>
      </c>
      <c r="G159" s="164" t="str">
        <f t="shared" si="2"/>
        <v>B-59/1</v>
      </c>
    </row>
    <row r="160" spans="1:7" ht="18" customHeight="1" x14ac:dyDescent="0.25">
      <c r="A160" s="230"/>
      <c r="B160" s="191" t="s">
        <v>3832</v>
      </c>
      <c r="C160" s="163">
        <v>1423</v>
      </c>
      <c r="D160" s="159" t="s">
        <v>39</v>
      </c>
      <c r="E160" s="160" t="s">
        <v>2591</v>
      </c>
      <c r="F160" s="160" t="s">
        <v>2223</v>
      </c>
      <c r="G160" s="164" t="str">
        <f t="shared" si="2"/>
        <v>B-59/2</v>
      </c>
    </row>
    <row r="161" spans="1:7" ht="18" customHeight="1" x14ac:dyDescent="0.25">
      <c r="A161" s="230"/>
      <c r="B161" s="191" t="s">
        <v>3831</v>
      </c>
      <c r="C161" s="163">
        <v>1423</v>
      </c>
      <c r="D161" s="159" t="s">
        <v>39</v>
      </c>
      <c r="E161" s="160" t="s">
        <v>2591</v>
      </c>
      <c r="F161" s="160" t="s">
        <v>2221</v>
      </c>
      <c r="G161" s="164" t="str">
        <f t="shared" si="2"/>
        <v>B-59/3</v>
      </c>
    </row>
    <row r="162" spans="1:7" ht="18" customHeight="1" x14ac:dyDescent="0.25">
      <c r="A162" s="230"/>
      <c r="B162" s="191" t="s">
        <v>3830</v>
      </c>
      <c r="C162" s="163">
        <v>1423</v>
      </c>
      <c r="D162" s="159" t="s">
        <v>39</v>
      </c>
      <c r="E162" s="160" t="s">
        <v>2591</v>
      </c>
      <c r="F162" s="160" t="s">
        <v>2218</v>
      </c>
      <c r="G162" s="164" t="str">
        <f t="shared" si="2"/>
        <v>B-59/4</v>
      </c>
    </row>
    <row r="163" spans="1:7" ht="18" customHeight="1" x14ac:dyDescent="0.25">
      <c r="A163" s="230" t="s">
        <v>937</v>
      </c>
      <c r="B163" s="191" t="s">
        <v>936</v>
      </c>
      <c r="C163" s="163">
        <v>1423</v>
      </c>
      <c r="D163" s="159" t="s">
        <v>39</v>
      </c>
      <c r="E163" s="160" t="s">
        <v>2597</v>
      </c>
      <c r="F163" s="160" t="s">
        <v>2225</v>
      </c>
      <c r="G163" s="164" t="str">
        <f t="shared" si="2"/>
        <v>B-58/1</v>
      </c>
    </row>
    <row r="164" spans="1:7" ht="18" customHeight="1" x14ac:dyDescent="0.25">
      <c r="A164" s="230"/>
      <c r="B164" s="191" t="s">
        <v>3829</v>
      </c>
      <c r="C164" s="163">
        <v>1423</v>
      </c>
      <c r="D164" s="159" t="s">
        <v>39</v>
      </c>
      <c r="E164" s="160" t="s">
        <v>2597</v>
      </c>
      <c r="F164" s="160" t="s">
        <v>2223</v>
      </c>
      <c r="G164" s="164" t="str">
        <f t="shared" si="2"/>
        <v>B-58/2</v>
      </c>
    </row>
    <row r="165" spans="1:7" ht="18" customHeight="1" x14ac:dyDescent="0.25">
      <c r="A165" s="230"/>
      <c r="B165" s="191" t="s">
        <v>3828</v>
      </c>
      <c r="C165" s="163">
        <v>1423</v>
      </c>
      <c r="D165" s="159" t="s">
        <v>39</v>
      </c>
      <c r="E165" s="160" t="s">
        <v>2597</v>
      </c>
      <c r="F165" s="160" t="s">
        <v>2221</v>
      </c>
      <c r="G165" s="164" t="str">
        <f t="shared" si="2"/>
        <v>B-58/3</v>
      </c>
    </row>
    <row r="166" spans="1:7" ht="18" customHeight="1" x14ac:dyDescent="0.25">
      <c r="A166" s="230"/>
      <c r="B166" s="191" t="s">
        <v>3827</v>
      </c>
      <c r="C166" s="163">
        <v>1423</v>
      </c>
      <c r="D166" s="159" t="s">
        <v>39</v>
      </c>
      <c r="E166" s="160" t="s">
        <v>2597</v>
      </c>
      <c r="F166" s="160" t="s">
        <v>2218</v>
      </c>
      <c r="G166" s="164" t="str">
        <f t="shared" si="2"/>
        <v>B-58/4</v>
      </c>
    </row>
    <row r="167" spans="1:7" ht="18" customHeight="1" x14ac:dyDescent="0.25">
      <c r="A167" s="230" t="s">
        <v>935</v>
      </c>
      <c r="B167" s="191" t="s">
        <v>934</v>
      </c>
      <c r="C167" s="163">
        <v>1423</v>
      </c>
      <c r="D167" s="159" t="s">
        <v>39</v>
      </c>
      <c r="E167" s="160" t="s">
        <v>2603</v>
      </c>
      <c r="F167" s="160" t="s">
        <v>2225</v>
      </c>
      <c r="G167" s="164" t="str">
        <f t="shared" si="2"/>
        <v>B-57/1</v>
      </c>
    </row>
    <row r="168" spans="1:7" ht="18" customHeight="1" x14ac:dyDescent="0.25">
      <c r="A168" s="230"/>
      <c r="B168" s="191" t="s">
        <v>3826</v>
      </c>
      <c r="C168" s="163">
        <v>1423</v>
      </c>
      <c r="D168" s="159" t="s">
        <v>39</v>
      </c>
      <c r="E168" s="160" t="s">
        <v>2603</v>
      </c>
      <c r="F168" s="160" t="s">
        <v>2223</v>
      </c>
      <c r="G168" s="164" t="str">
        <f t="shared" si="2"/>
        <v>B-57/2</v>
      </c>
    </row>
    <row r="169" spans="1:7" ht="18" customHeight="1" x14ac:dyDescent="0.25">
      <c r="A169" s="230"/>
      <c r="B169" s="191" t="s">
        <v>3825</v>
      </c>
      <c r="C169" s="163">
        <v>1423</v>
      </c>
      <c r="D169" s="159" t="s">
        <v>39</v>
      </c>
      <c r="E169" s="160" t="s">
        <v>2603</v>
      </c>
      <c r="F169" s="160" t="s">
        <v>2221</v>
      </c>
      <c r="G169" s="164" t="str">
        <f t="shared" si="2"/>
        <v>B-57/3</v>
      </c>
    </row>
    <row r="170" spans="1:7" ht="18" customHeight="1" x14ac:dyDescent="0.25">
      <c r="A170" s="230"/>
      <c r="B170" s="191" t="s">
        <v>3824</v>
      </c>
      <c r="C170" s="163">
        <v>1423</v>
      </c>
      <c r="D170" s="159" t="s">
        <v>39</v>
      </c>
      <c r="E170" s="160" t="s">
        <v>2603</v>
      </c>
      <c r="F170" s="160" t="s">
        <v>2218</v>
      </c>
      <c r="G170" s="164" t="str">
        <f t="shared" si="2"/>
        <v>B-57/4</v>
      </c>
    </row>
    <row r="171" spans="1:7" ht="18" customHeight="1" x14ac:dyDescent="0.25">
      <c r="A171" s="230" t="s">
        <v>933</v>
      </c>
      <c r="B171" s="191" t="s">
        <v>932</v>
      </c>
      <c r="C171" s="163">
        <v>1423</v>
      </c>
      <c r="D171" s="159" t="s">
        <v>39</v>
      </c>
      <c r="E171" s="160" t="s">
        <v>2609</v>
      </c>
      <c r="F171" s="160" t="s">
        <v>2225</v>
      </c>
      <c r="G171" s="164" t="str">
        <f t="shared" si="2"/>
        <v>B-56/1</v>
      </c>
    </row>
    <row r="172" spans="1:7" ht="18" customHeight="1" x14ac:dyDescent="0.25">
      <c r="A172" s="230"/>
      <c r="B172" s="191" t="s">
        <v>3823</v>
      </c>
      <c r="C172" s="163">
        <v>1423</v>
      </c>
      <c r="D172" s="159" t="s">
        <v>39</v>
      </c>
      <c r="E172" s="160" t="s">
        <v>2609</v>
      </c>
      <c r="F172" s="160" t="s">
        <v>2223</v>
      </c>
      <c r="G172" s="164" t="str">
        <f t="shared" si="2"/>
        <v>B-56/2</v>
      </c>
    </row>
    <row r="173" spans="1:7" ht="18" customHeight="1" x14ac:dyDescent="0.25">
      <c r="A173" s="230"/>
      <c r="B173" s="191" t="s">
        <v>3822</v>
      </c>
      <c r="C173" s="163">
        <v>1423</v>
      </c>
      <c r="D173" s="159" t="s">
        <v>39</v>
      </c>
      <c r="E173" s="160" t="s">
        <v>2609</v>
      </c>
      <c r="F173" s="160" t="s">
        <v>2221</v>
      </c>
      <c r="G173" s="164" t="str">
        <f t="shared" si="2"/>
        <v>B-56/3</v>
      </c>
    </row>
    <row r="174" spans="1:7" ht="18" customHeight="1" x14ac:dyDescent="0.25">
      <c r="A174" s="230"/>
      <c r="B174" s="191" t="s">
        <v>3821</v>
      </c>
      <c r="C174" s="163">
        <v>1423</v>
      </c>
      <c r="D174" s="159" t="s">
        <v>39</v>
      </c>
      <c r="E174" s="160" t="s">
        <v>2609</v>
      </c>
      <c r="F174" s="160" t="s">
        <v>2218</v>
      </c>
      <c r="G174" s="164" t="str">
        <f t="shared" si="2"/>
        <v>B-56/4</v>
      </c>
    </row>
    <row r="175" spans="1:7" ht="18" customHeight="1" x14ac:dyDescent="0.25">
      <c r="A175" s="230" t="s">
        <v>931</v>
      </c>
      <c r="B175" s="191" t="s">
        <v>930</v>
      </c>
      <c r="C175" s="163">
        <v>1423</v>
      </c>
      <c r="D175" s="159" t="s">
        <v>39</v>
      </c>
      <c r="E175" s="160" t="s">
        <v>2615</v>
      </c>
      <c r="F175" s="160" t="s">
        <v>2225</v>
      </c>
      <c r="G175" s="164" t="str">
        <f t="shared" si="2"/>
        <v>B-55/1</v>
      </c>
    </row>
    <row r="176" spans="1:7" ht="18" customHeight="1" x14ac:dyDescent="0.25">
      <c r="A176" s="230"/>
      <c r="B176" s="191" t="s">
        <v>3820</v>
      </c>
      <c r="C176" s="163">
        <v>1423</v>
      </c>
      <c r="D176" s="159" t="s">
        <v>39</v>
      </c>
      <c r="E176" s="160" t="s">
        <v>2615</v>
      </c>
      <c r="F176" s="160" t="s">
        <v>2223</v>
      </c>
      <c r="G176" s="164" t="str">
        <f t="shared" si="2"/>
        <v>B-55/2</v>
      </c>
    </row>
    <row r="177" spans="1:7" ht="18" customHeight="1" x14ac:dyDescent="0.25">
      <c r="A177" s="230"/>
      <c r="B177" s="191" t="s">
        <v>3819</v>
      </c>
      <c r="C177" s="163">
        <v>1423</v>
      </c>
      <c r="D177" s="159" t="s">
        <v>39</v>
      </c>
      <c r="E177" s="160" t="s">
        <v>2615</v>
      </c>
      <c r="F177" s="160" t="s">
        <v>2221</v>
      </c>
      <c r="G177" s="164" t="str">
        <f t="shared" si="2"/>
        <v>B-55/3</v>
      </c>
    </row>
    <row r="178" spans="1:7" ht="18" customHeight="1" x14ac:dyDescent="0.25">
      <c r="A178" s="230"/>
      <c r="B178" s="191" t="s">
        <v>3818</v>
      </c>
      <c r="C178" s="163">
        <v>1423</v>
      </c>
      <c r="D178" s="159" t="s">
        <v>39</v>
      </c>
      <c r="E178" s="160" t="s">
        <v>2615</v>
      </c>
      <c r="F178" s="160" t="s">
        <v>2218</v>
      </c>
      <c r="G178" s="164" t="str">
        <f t="shared" si="2"/>
        <v>B-55/4</v>
      </c>
    </row>
    <row r="179" spans="1:7" ht="18" customHeight="1" x14ac:dyDescent="0.25">
      <c r="A179" s="230" t="s">
        <v>929</v>
      </c>
      <c r="B179" s="191" t="s">
        <v>928</v>
      </c>
      <c r="C179" s="163">
        <v>1423</v>
      </c>
      <c r="D179" s="159" t="s">
        <v>39</v>
      </c>
      <c r="E179" s="160" t="s">
        <v>2621</v>
      </c>
      <c r="F179" s="160" t="s">
        <v>2225</v>
      </c>
      <c r="G179" s="164" t="str">
        <f t="shared" si="2"/>
        <v>B-54/1</v>
      </c>
    </row>
    <row r="180" spans="1:7" ht="18" customHeight="1" x14ac:dyDescent="0.25">
      <c r="A180" s="230"/>
      <c r="B180" s="191" t="s">
        <v>3817</v>
      </c>
      <c r="C180" s="163">
        <v>1423</v>
      </c>
      <c r="D180" s="159" t="s">
        <v>39</v>
      </c>
      <c r="E180" s="160" t="s">
        <v>2621</v>
      </c>
      <c r="F180" s="160" t="s">
        <v>2223</v>
      </c>
      <c r="G180" s="164" t="str">
        <f t="shared" si="2"/>
        <v>B-54/2</v>
      </c>
    </row>
    <row r="181" spans="1:7" ht="18" customHeight="1" x14ac:dyDescent="0.25">
      <c r="A181" s="230"/>
      <c r="B181" s="191" t="s">
        <v>3816</v>
      </c>
      <c r="C181" s="163">
        <v>1423</v>
      </c>
      <c r="D181" s="159" t="s">
        <v>39</v>
      </c>
      <c r="E181" s="160" t="s">
        <v>2621</v>
      </c>
      <c r="F181" s="160" t="s">
        <v>2221</v>
      </c>
      <c r="G181" s="164" t="str">
        <f t="shared" si="2"/>
        <v>B-54/3</v>
      </c>
    </row>
    <row r="182" spans="1:7" ht="18" customHeight="1" x14ac:dyDescent="0.25">
      <c r="A182" s="230"/>
      <c r="B182" s="191" t="s">
        <v>3815</v>
      </c>
      <c r="C182" s="163">
        <v>1423</v>
      </c>
      <c r="D182" s="159" t="s">
        <v>39</v>
      </c>
      <c r="E182" s="160" t="s">
        <v>2621</v>
      </c>
      <c r="F182" s="160" t="s">
        <v>2218</v>
      </c>
      <c r="G182" s="164" t="str">
        <f t="shared" si="2"/>
        <v>B-54/4</v>
      </c>
    </row>
    <row r="183" spans="1:7" ht="18" customHeight="1" x14ac:dyDescent="0.25">
      <c r="A183" s="230" t="s">
        <v>927</v>
      </c>
      <c r="B183" s="191" t="s">
        <v>926</v>
      </c>
      <c r="C183" s="163">
        <v>1423</v>
      </c>
      <c r="D183" s="159" t="s">
        <v>39</v>
      </c>
      <c r="E183" s="160" t="s">
        <v>2727</v>
      </c>
      <c r="F183" s="160" t="s">
        <v>2225</v>
      </c>
      <c r="G183" s="164" t="str">
        <f t="shared" si="2"/>
        <v>B-79/1</v>
      </c>
    </row>
    <row r="184" spans="1:7" ht="18" customHeight="1" x14ac:dyDescent="0.25">
      <c r="A184" s="230"/>
      <c r="B184" s="191" t="s">
        <v>3814</v>
      </c>
      <c r="C184" s="163">
        <v>1423</v>
      </c>
      <c r="D184" s="159" t="s">
        <v>39</v>
      </c>
      <c r="E184" s="160" t="s">
        <v>2727</v>
      </c>
      <c r="F184" s="160" t="s">
        <v>2223</v>
      </c>
      <c r="G184" s="164" t="str">
        <f t="shared" si="2"/>
        <v>B-79/2</v>
      </c>
    </row>
    <row r="185" spans="1:7" ht="18" customHeight="1" x14ac:dyDescent="0.25">
      <c r="A185" s="230"/>
      <c r="B185" s="191" t="s">
        <v>3813</v>
      </c>
      <c r="C185" s="163">
        <v>1423</v>
      </c>
      <c r="D185" s="159" t="s">
        <v>39</v>
      </c>
      <c r="E185" s="160" t="s">
        <v>2727</v>
      </c>
      <c r="F185" s="160" t="s">
        <v>2221</v>
      </c>
      <c r="G185" s="164" t="str">
        <f t="shared" si="2"/>
        <v>B-79/3</v>
      </c>
    </row>
    <row r="186" spans="1:7" ht="18" customHeight="1" x14ac:dyDescent="0.25">
      <c r="A186" s="230"/>
      <c r="B186" s="191" t="s">
        <v>3812</v>
      </c>
      <c r="C186" s="163">
        <v>1423</v>
      </c>
      <c r="D186" s="159" t="s">
        <v>39</v>
      </c>
      <c r="E186" s="160" t="s">
        <v>2727</v>
      </c>
      <c r="F186" s="160" t="s">
        <v>2218</v>
      </c>
      <c r="G186" s="164" t="str">
        <f t="shared" si="2"/>
        <v>B-79/4</v>
      </c>
    </row>
    <row r="187" spans="1:7" ht="18" customHeight="1" x14ac:dyDescent="0.25">
      <c r="A187" s="230" t="s">
        <v>925</v>
      </c>
      <c r="B187" s="191" t="s">
        <v>924</v>
      </c>
      <c r="C187" s="163">
        <v>1423</v>
      </c>
      <c r="D187" s="159" t="s">
        <v>39</v>
      </c>
      <c r="E187" s="160" t="s">
        <v>2723</v>
      </c>
      <c r="F187" s="160" t="s">
        <v>2225</v>
      </c>
      <c r="G187" s="164" t="str">
        <f t="shared" si="2"/>
        <v>B-78/1</v>
      </c>
    </row>
    <row r="188" spans="1:7" ht="18" customHeight="1" x14ac:dyDescent="0.25">
      <c r="A188" s="230"/>
      <c r="B188" s="191" t="s">
        <v>3811</v>
      </c>
      <c r="C188" s="163">
        <v>1423</v>
      </c>
      <c r="D188" s="159" t="s">
        <v>39</v>
      </c>
      <c r="E188" s="160" t="s">
        <v>2723</v>
      </c>
      <c r="F188" s="160" t="s">
        <v>2223</v>
      </c>
      <c r="G188" s="164" t="str">
        <f t="shared" si="2"/>
        <v>B-78/2</v>
      </c>
    </row>
    <row r="189" spans="1:7" ht="18" customHeight="1" x14ac:dyDescent="0.25">
      <c r="A189" s="230"/>
      <c r="B189" s="191" t="s">
        <v>3810</v>
      </c>
      <c r="C189" s="163">
        <v>1423</v>
      </c>
      <c r="D189" s="159" t="s">
        <v>39</v>
      </c>
      <c r="E189" s="160" t="s">
        <v>2723</v>
      </c>
      <c r="F189" s="160" t="s">
        <v>2221</v>
      </c>
      <c r="G189" s="164" t="str">
        <f t="shared" si="2"/>
        <v>B-78/3</v>
      </c>
    </row>
    <row r="190" spans="1:7" ht="18" customHeight="1" x14ac:dyDescent="0.25">
      <c r="A190" s="230"/>
      <c r="B190" s="191" t="s">
        <v>3809</v>
      </c>
      <c r="C190" s="163">
        <v>1423</v>
      </c>
      <c r="D190" s="159" t="s">
        <v>39</v>
      </c>
      <c r="E190" s="160" t="s">
        <v>2723</v>
      </c>
      <c r="F190" s="160" t="s">
        <v>2218</v>
      </c>
      <c r="G190" s="164" t="str">
        <f t="shared" si="2"/>
        <v>B-78/4</v>
      </c>
    </row>
    <row r="191" spans="1:7" ht="18" customHeight="1" x14ac:dyDescent="0.25">
      <c r="A191" s="230" t="s">
        <v>923</v>
      </c>
      <c r="B191" s="191" t="s">
        <v>922</v>
      </c>
      <c r="C191" s="163">
        <v>1423</v>
      </c>
      <c r="D191" s="159" t="s">
        <v>39</v>
      </c>
      <c r="E191" s="160" t="s">
        <v>2717</v>
      </c>
      <c r="F191" s="160" t="s">
        <v>2225</v>
      </c>
      <c r="G191" s="164" t="str">
        <f t="shared" si="2"/>
        <v>B-77/1</v>
      </c>
    </row>
    <row r="192" spans="1:7" ht="18" customHeight="1" x14ac:dyDescent="0.25">
      <c r="A192" s="230"/>
      <c r="B192" s="191" t="s">
        <v>3808</v>
      </c>
      <c r="C192" s="163">
        <v>1423</v>
      </c>
      <c r="D192" s="159" t="s">
        <v>39</v>
      </c>
      <c r="E192" s="160" t="s">
        <v>2717</v>
      </c>
      <c r="F192" s="160" t="s">
        <v>2223</v>
      </c>
      <c r="G192" s="164" t="str">
        <f t="shared" si="2"/>
        <v>B-77/2</v>
      </c>
    </row>
    <row r="193" spans="1:7" ht="18" customHeight="1" x14ac:dyDescent="0.25">
      <c r="A193" s="230"/>
      <c r="B193" s="191" t="s">
        <v>3807</v>
      </c>
      <c r="C193" s="163">
        <v>1423</v>
      </c>
      <c r="D193" s="159" t="s">
        <v>39</v>
      </c>
      <c r="E193" s="160" t="s">
        <v>2717</v>
      </c>
      <c r="F193" s="160" t="s">
        <v>2221</v>
      </c>
      <c r="G193" s="164" t="str">
        <f t="shared" si="2"/>
        <v>B-77/3</v>
      </c>
    </row>
    <row r="194" spans="1:7" ht="18" customHeight="1" x14ac:dyDescent="0.25">
      <c r="A194" s="230"/>
      <c r="B194" s="191" t="s">
        <v>3806</v>
      </c>
      <c r="C194" s="163">
        <v>1423</v>
      </c>
      <c r="D194" s="159" t="s">
        <v>39</v>
      </c>
      <c r="E194" s="160" t="s">
        <v>2717</v>
      </c>
      <c r="F194" s="160" t="s">
        <v>2218</v>
      </c>
      <c r="G194" s="164" t="str">
        <f t="shared" si="2"/>
        <v>B-77/4</v>
      </c>
    </row>
    <row r="195" spans="1:7" ht="18" customHeight="1" x14ac:dyDescent="0.25">
      <c r="A195" s="230" t="s">
        <v>921</v>
      </c>
      <c r="B195" s="191" t="s">
        <v>920</v>
      </c>
      <c r="C195" s="163">
        <v>1423</v>
      </c>
      <c r="D195" s="159" t="s">
        <v>39</v>
      </c>
      <c r="E195" s="160" t="s">
        <v>2711</v>
      </c>
      <c r="F195" s="160" t="s">
        <v>2225</v>
      </c>
      <c r="G195" s="164" t="str">
        <f t="shared" ref="G195:G258" si="3">CONCATENATE(D195,E195,F195)</f>
        <v>B-76/1</v>
      </c>
    </row>
    <row r="196" spans="1:7" ht="18" customHeight="1" x14ac:dyDescent="0.25">
      <c r="A196" s="230"/>
      <c r="B196" s="191" t="s">
        <v>3805</v>
      </c>
      <c r="C196" s="163">
        <v>1423</v>
      </c>
      <c r="D196" s="159" t="s">
        <v>39</v>
      </c>
      <c r="E196" s="160" t="s">
        <v>2711</v>
      </c>
      <c r="F196" s="160" t="s">
        <v>2223</v>
      </c>
      <c r="G196" s="164" t="str">
        <f t="shared" si="3"/>
        <v>B-76/2</v>
      </c>
    </row>
    <row r="197" spans="1:7" ht="18" customHeight="1" x14ac:dyDescent="0.25">
      <c r="A197" s="230"/>
      <c r="B197" s="191" t="s">
        <v>3804</v>
      </c>
      <c r="C197" s="163">
        <v>1423</v>
      </c>
      <c r="D197" s="159" t="s">
        <v>39</v>
      </c>
      <c r="E197" s="160" t="s">
        <v>2711</v>
      </c>
      <c r="F197" s="160" t="s">
        <v>2221</v>
      </c>
      <c r="G197" s="164" t="str">
        <f t="shared" si="3"/>
        <v>B-76/3</v>
      </c>
    </row>
    <row r="198" spans="1:7" ht="18" customHeight="1" x14ac:dyDescent="0.25">
      <c r="A198" s="230"/>
      <c r="B198" s="191" t="s">
        <v>3803</v>
      </c>
      <c r="C198" s="163">
        <v>1423</v>
      </c>
      <c r="D198" s="159" t="s">
        <v>39</v>
      </c>
      <c r="E198" s="160" t="s">
        <v>2711</v>
      </c>
      <c r="F198" s="160" t="s">
        <v>2218</v>
      </c>
      <c r="G198" s="164" t="str">
        <f t="shared" si="3"/>
        <v>B-76/4</v>
      </c>
    </row>
    <row r="199" spans="1:7" ht="18" customHeight="1" x14ac:dyDescent="0.25">
      <c r="A199" s="230" t="s">
        <v>919</v>
      </c>
      <c r="B199" s="191" t="s">
        <v>918</v>
      </c>
      <c r="C199" s="163">
        <v>1423</v>
      </c>
      <c r="D199" s="159" t="s">
        <v>39</v>
      </c>
      <c r="E199" s="160" t="s">
        <v>2705</v>
      </c>
      <c r="F199" s="160" t="s">
        <v>2225</v>
      </c>
      <c r="G199" s="164" t="str">
        <f t="shared" si="3"/>
        <v>B-75/1</v>
      </c>
    </row>
    <row r="200" spans="1:7" ht="18" customHeight="1" x14ac:dyDescent="0.25">
      <c r="A200" s="230"/>
      <c r="B200" s="191" t="s">
        <v>3802</v>
      </c>
      <c r="C200" s="163">
        <v>1423</v>
      </c>
      <c r="D200" s="159" t="s">
        <v>39</v>
      </c>
      <c r="E200" s="160" t="s">
        <v>2705</v>
      </c>
      <c r="F200" s="160" t="s">
        <v>2223</v>
      </c>
      <c r="G200" s="164" t="str">
        <f t="shared" si="3"/>
        <v>B-75/2</v>
      </c>
    </row>
    <row r="201" spans="1:7" ht="18" customHeight="1" x14ac:dyDescent="0.25">
      <c r="A201" s="230"/>
      <c r="B201" s="191" t="s">
        <v>3801</v>
      </c>
      <c r="C201" s="163">
        <v>1423</v>
      </c>
      <c r="D201" s="159" t="s">
        <v>39</v>
      </c>
      <c r="E201" s="160" t="s">
        <v>2705</v>
      </c>
      <c r="F201" s="160" t="s">
        <v>2221</v>
      </c>
      <c r="G201" s="164" t="str">
        <f t="shared" si="3"/>
        <v>B-75/3</v>
      </c>
    </row>
    <row r="202" spans="1:7" ht="18" customHeight="1" x14ac:dyDescent="0.25">
      <c r="A202" s="230"/>
      <c r="B202" s="191" t="s">
        <v>3800</v>
      </c>
      <c r="C202" s="163">
        <v>1423</v>
      </c>
      <c r="D202" s="159" t="s">
        <v>39</v>
      </c>
      <c r="E202" s="160" t="s">
        <v>2705</v>
      </c>
      <c r="F202" s="160" t="s">
        <v>2218</v>
      </c>
      <c r="G202" s="164" t="str">
        <f t="shared" si="3"/>
        <v>B-75/4</v>
      </c>
    </row>
    <row r="203" spans="1:7" ht="18" customHeight="1" x14ac:dyDescent="0.25">
      <c r="A203" s="230" t="s">
        <v>917</v>
      </c>
      <c r="B203" s="191" t="s">
        <v>916</v>
      </c>
      <c r="C203" s="163">
        <v>1423</v>
      </c>
      <c r="D203" s="159" t="s">
        <v>39</v>
      </c>
      <c r="E203" s="160" t="s">
        <v>2699</v>
      </c>
      <c r="F203" s="160" t="s">
        <v>2225</v>
      </c>
      <c r="G203" s="164" t="str">
        <f t="shared" si="3"/>
        <v>B-74/1</v>
      </c>
    </row>
    <row r="204" spans="1:7" ht="18" customHeight="1" x14ac:dyDescent="0.25">
      <c r="A204" s="230"/>
      <c r="B204" s="191" t="s">
        <v>3799</v>
      </c>
      <c r="C204" s="163">
        <v>1423</v>
      </c>
      <c r="D204" s="159" t="s">
        <v>39</v>
      </c>
      <c r="E204" s="160" t="s">
        <v>2699</v>
      </c>
      <c r="F204" s="160" t="s">
        <v>2223</v>
      </c>
      <c r="G204" s="164" t="str">
        <f t="shared" si="3"/>
        <v>B-74/2</v>
      </c>
    </row>
    <row r="205" spans="1:7" ht="18" customHeight="1" x14ac:dyDescent="0.25">
      <c r="A205" s="230"/>
      <c r="B205" s="191" t="s">
        <v>3798</v>
      </c>
      <c r="C205" s="163">
        <v>1423</v>
      </c>
      <c r="D205" s="159" t="s">
        <v>39</v>
      </c>
      <c r="E205" s="160" t="s">
        <v>2699</v>
      </c>
      <c r="F205" s="160" t="s">
        <v>2221</v>
      </c>
      <c r="G205" s="164" t="str">
        <f t="shared" si="3"/>
        <v>B-74/3</v>
      </c>
    </row>
    <row r="206" spans="1:7" ht="18" customHeight="1" x14ac:dyDescent="0.25">
      <c r="A206" s="230"/>
      <c r="B206" s="191" t="s">
        <v>3797</v>
      </c>
      <c r="C206" s="163">
        <v>1423</v>
      </c>
      <c r="D206" s="159" t="s">
        <v>39</v>
      </c>
      <c r="E206" s="160" t="s">
        <v>2699</v>
      </c>
      <c r="F206" s="160" t="s">
        <v>2218</v>
      </c>
      <c r="G206" s="164" t="str">
        <f t="shared" si="3"/>
        <v>B-74/4</v>
      </c>
    </row>
    <row r="207" spans="1:7" ht="18" customHeight="1" x14ac:dyDescent="0.25">
      <c r="A207" s="230" t="s">
        <v>915</v>
      </c>
      <c r="B207" s="191" t="s">
        <v>914</v>
      </c>
      <c r="C207" s="163">
        <v>1423</v>
      </c>
      <c r="D207" s="159" t="s">
        <v>39</v>
      </c>
      <c r="E207" s="160" t="s">
        <v>2693</v>
      </c>
      <c r="F207" s="160" t="s">
        <v>2225</v>
      </c>
      <c r="G207" s="164" t="str">
        <f t="shared" si="3"/>
        <v>B-73/1</v>
      </c>
    </row>
    <row r="208" spans="1:7" ht="18" customHeight="1" x14ac:dyDescent="0.25">
      <c r="A208" s="230"/>
      <c r="B208" s="191" t="s">
        <v>3796</v>
      </c>
      <c r="C208" s="163">
        <v>1423</v>
      </c>
      <c r="D208" s="159" t="s">
        <v>39</v>
      </c>
      <c r="E208" s="160" t="s">
        <v>2693</v>
      </c>
      <c r="F208" s="160" t="s">
        <v>2223</v>
      </c>
      <c r="G208" s="164" t="str">
        <f t="shared" si="3"/>
        <v>B-73/2</v>
      </c>
    </row>
    <row r="209" spans="1:7" ht="18" customHeight="1" x14ac:dyDescent="0.25">
      <c r="A209" s="230"/>
      <c r="B209" s="191" t="s">
        <v>3795</v>
      </c>
      <c r="C209" s="163">
        <v>1423</v>
      </c>
      <c r="D209" s="159" t="s">
        <v>39</v>
      </c>
      <c r="E209" s="160" t="s">
        <v>2693</v>
      </c>
      <c r="F209" s="160" t="s">
        <v>2221</v>
      </c>
      <c r="G209" s="164" t="str">
        <f t="shared" si="3"/>
        <v>B-73/3</v>
      </c>
    </row>
    <row r="210" spans="1:7" ht="18" customHeight="1" x14ac:dyDescent="0.25">
      <c r="A210" s="230"/>
      <c r="B210" s="191" t="s">
        <v>3794</v>
      </c>
      <c r="C210" s="163">
        <v>1423</v>
      </c>
      <c r="D210" s="159" t="s">
        <v>39</v>
      </c>
      <c r="E210" s="160" t="s">
        <v>2693</v>
      </c>
      <c r="F210" s="160" t="s">
        <v>2218</v>
      </c>
      <c r="G210" s="164" t="str">
        <f t="shared" si="3"/>
        <v>B-73/4</v>
      </c>
    </row>
    <row r="211" spans="1:7" ht="18" customHeight="1" x14ac:dyDescent="0.25">
      <c r="A211" s="230" t="s">
        <v>913</v>
      </c>
      <c r="B211" s="191" t="s">
        <v>912</v>
      </c>
      <c r="C211" s="163">
        <v>1423</v>
      </c>
      <c r="D211" s="159" t="s">
        <v>39</v>
      </c>
      <c r="E211" s="160" t="s">
        <v>2687</v>
      </c>
      <c r="F211" s="160" t="s">
        <v>2225</v>
      </c>
      <c r="G211" s="164" t="str">
        <f t="shared" si="3"/>
        <v>B-72/1</v>
      </c>
    </row>
    <row r="212" spans="1:7" ht="18" customHeight="1" x14ac:dyDescent="0.25">
      <c r="A212" s="230"/>
      <c r="B212" s="191" t="s">
        <v>3793</v>
      </c>
      <c r="C212" s="163">
        <v>1423</v>
      </c>
      <c r="D212" s="159" t="s">
        <v>39</v>
      </c>
      <c r="E212" s="160" t="s">
        <v>2687</v>
      </c>
      <c r="F212" s="160" t="s">
        <v>2223</v>
      </c>
      <c r="G212" s="164" t="str">
        <f t="shared" si="3"/>
        <v>B-72/2</v>
      </c>
    </row>
    <row r="213" spans="1:7" ht="18" customHeight="1" x14ac:dyDescent="0.25">
      <c r="A213" s="230"/>
      <c r="B213" s="191" t="s">
        <v>3792</v>
      </c>
      <c r="C213" s="163">
        <v>1423</v>
      </c>
      <c r="D213" s="159" t="s">
        <v>39</v>
      </c>
      <c r="E213" s="160" t="s">
        <v>2687</v>
      </c>
      <c r="F213" s="160" t="s">
        <v>2221</v>
      </c>
      <c r="G213" s="164" t="str">
        <f t="shared" si="3"/>
        <v>B-72/3</v>
      </c>
    </row>
    <row r="214" spans="1:7" ht="18" customHeight="1" x14ac:dyDescent="0.25">
      <c r="A214" s="230"/>
      <c r="B214" s="191" t="s">
        <v>3791</v>
      </c>
      <c r="C214" s="163">
        <v>1423</v>
      </c>
      <c r="D214" s="159" t="s">
        <v>39</v>
      </c>
      <c r="E214" s="160" t="s">
        <v>2687</v>
      </c>
      <c r="F214" s="160" t="s">
        <v>2218</v>
      </c>
      <c r="G214" s="164" t="str">
        <f t="shared" si="3"/>
        <v>B-72/4</v>
      </c>
    </row>
    <row r="215" spans="1:7" ht="18" customHeight="1" x14ac:dyDescent="0.25">
      <c r="A215" s="230" t="s">
        <v>911</v>
      </c>
      <c r="B215" s="191" t="s">
        <v>910</v>
      </c>
      <c r="C215" s="163">
        <v>1423</v>
      </c>
      <c r="D215" s="159" t="s">
        <v>39</v>
      </c>
      <c r="E215" s="160" t="s">
        <v>2681</v>
      </c>
      <c r="F215" s="160" t="s">
        <v>2225</v>
      </c>
      <c r="G215" s="164" t="str">
        <f t="shared" si="3"/>
        <v>B-71/1</v>
      </c>
    </row>
    <row r="216" spans="1:7" ht="18" customHeight="1" x14ac:dyDescent="0.25">
      <c r="A216" s="230"/>
      <c r="B216" s="191" t="s">
        <v>3790</v>
      </c>
      <c r="C216" s="163">
        <v>1423</v>
      </c>
      <c r="D216" s="159" t="s">
        <v>39</v>
      </c>
      <c r="E216" s="160" t="s">
        <v>2681</v>
      </c>
      <c r="F216" s="160" t="s">
        <v>2223</v>
      </c>
      <c r="G216" s="164" t="str">
        <f t="shared" si="3"/>
        <v>B-71/2</v>
      </c>
    </row>
    <row r="217" spans="1:7" ht="18" customHeight="1" x14ac:dyDescent="0.25">
      <c r="A217" s="230"/>
      <c r="B217" s="191" t="s">
        <v>3789</v>
      </c>
      <c r="C217" s="163">
        <v>1423</v>
      </c>
      <c r="D217" s="159" t="s">
        <v>39</v>
      </c>
      <c r="E217" s="160" t="s">
        <v>2681</v>
      </c>
      <c r="F217" s="160" t="s">
        <v>2221</v>
      </c>
      <c r="G217" s="164" t="str">
        <f t="shared" si="3"/>
        <v>B-71/3</v>
      </c>
    </row>
    <row r="218" spans="1:7" ht="18" customHeight="1" x14ac:dyDescent="0.25">
      <c r="A218" s="230"/>
      <c r="B218" s="191" t="s">
        <v>3788</v>
      </c>
      <c r="C218" s="163">
        <v>1423</v>
      </c>
      <c r="D218" s="159" t="s">
        <v>39</v>
      </c>
      <c r="E218" s="160" t="s">
        <v>2681</v>
      </c>
      <c r="F218" s="160" t="s">
        <v>2218</v>
      </c>
      <c r="G218" s="164" t="str">
        <f t="shared" si="3"/>
        <v>B-71/4</v>
      </c>
    </row>
    <row r="219" spans="1:7" ht="18" customHeight="1" x14ac:dyDescent="0.25">
      <c r="A219" s="230" t="s">
        <v>909</v>
      </c>
      <c r="B219" s="191" t="s">
        <v>908</v>
      </c>
      <c r="C219" s="163">
        <v>1423</v>
      </c>
      <c r="D219" s="159" t="s">
        <v>39</v>
      </c>
      <c r="E219" s="160" t="s">
        <v>2633</v>
      </c>
      <c r="F219" s="160" t="s">
        <v>2225</v>
      </c>
      <c r="G219" s="164" t="str">
        <f t="shared" si="3"/>
        <v>B-70/1</v>
      </c>
    </row>
    <row r="220" spans="1:7" ht="18" customHeight="1" x14ac:dyDescent="0.25">
      <c r="A220" s="230"/>
      <c r="B220" s="191" t="s">
        <v>3787</v>
      </c>
      <c r="C220" s="163">
        <v>1423</v>
      </c>
      <c r="D220" s="159" t="s">
        <v>39</v>
      </c>
      <c r="E220" s="160" t="s">
        <v>2633</v>
      </c>
      <c r="F220" s="160" t="s">
        <v>2223</v>
      </c>
      <c r="G220" s="164" t="str">
        <f t="shared" si="3"/>
        <v>B-70/2</v>
      </c>
    </row>
    <row r="221" spans="1:7" ht="18" customHeight="1" x14ac:dyDescent="0.25">
      <c r="A221" s="230"/>
      <c r="B221" s="191" t="s">
        <v>3786</v>
      </c>
      <c r="C221" s="163">
        <v>1423</v>
      </c>
      <c r="D221" s="159" t="s">
        <v>39</v>
      </c>
      <c r="E221" s="160" t="s">
        <v>2633</v>
      </c>
      <c r="F221" s="160" t="s">
        <v>2221</v>
      </c>
      <c r="G221" s="164" t="str">
        <f t="shared" si="3"/>
        <v>B-70/3</v>
      </c>
    </row>
    <row r="222" spans="1:7" ht="18" customHeight="1" x14ac:dyDescent="0.25">
      <c r="A222" s="230"/>
      <c r="B222" s="191" t="s">
        <v>3785</v>
      </c>
      <c r="C222" s="163">
        <v>1423</v>
      </c>
      <c r="D222" s="159" t="s">
        <v>39</v>
      </c>
      <c r="E222" s="160" t="s">
        <v>2633</v>
      </c>
      <c r="F222" s="160" t="s">
        <v>2218</v>
      </c>
      <c r="G222" s="164" t="str">
        <f t="shared" si="3"/>
        <v>B-70/4</v>
      </c>
    </row>
    <row r="223" spans="1:7" ht="18" customHeight="1" x14ac:dyDescent="0.25">
      <c r="A223" s="230" t="s">
        <v>907</v>
      </c>
      <c r="B223" s="191" t="s">
        <v>906</v>
      </c>
      <c r="C223" s="163">
        <v>1423</v>
      </c>
      <c r="D223" s="159" t="s">
        <v>39</v>
      </c>
      <c r="E223" s="160" t="s">
        <v>2228</v>
      </c>
      <c r="F223" s="160" t="s">
        <v>2225</v>
      </c>
      <c r="G223" s="164" t="str">
        <f t="shared" si="3"/>
        <v>B-97/1</v>
      </c>
    </row>
    <row r="224" spans="1:7" ht="18" customHeight="1" x14ac:dyDescent="0.25">
      <c r="A224" s="230"/>
      <c r="B224" s="191" t="s">
        <v>3784</v>
      </c>
      <c r="C224" s="163">
        <v>1423</v>
      </c>
      <c r="D224" s="159" t="s">
        <v>39</v>
      </c>
      <c r="E224" s="160" t="s">
        <v>2228</v>
      </c>
      <c r="F224" s="160" t="s">
        <v>2223</v>
      </c>
      <c r="G224" s="164" t="str">
        <f t="shared" si="3"/>
        <v>B-97/2</v>
      </c>
    </row>
    <row r="225" spans="1:7" ht="18" customHeight="1" x14ac:dyDescent="0.25">
      <c r="A225" s="230"/>
      <c r="B225" s="191" t="s">
        <v>3783</v>
      </c>
      <c r="C225" s="163">
        <v>1423</v>
      </c>
      <c r="D225" s="159" t="s">
        <v>39</v>
      </c>
      <c r="E225" s="160" t="s">
        <v>2228</v>
      </c>
      <c r="F225" s="160" t="s">
        <v>2221</v>
      </c>
      <c r="G225" s="164" t="str">
        <f t="shared" si="3"/>
        <v>B-97/3</v>
      </c>
    </row>
    <row r="226" spans="1:7" ht="18" customHeight="1" x14ac:dyDescent="0.25">
      <c r="A226" s="230"/>
      <c r="B226" s="191" t="s">
        <v>3782</v>
      </c>
      <c r="C226" s="163">
        <v>1423</v>
      </c>
      <c r="D226" s="159" t="s">
        <v>39</v>
      </c>
      <c r="E226" s="160" t="s">
        <v>2228</v>
      </c>
      <c r="F226" s="160" t="s">
        <v>2218</v>
      </c>
      <c r="G226" s="164" t="str">
        <f t="shared" si="3"/>
        <v>B-97/4</v>
      </c>
    </row>
    <row r="227" spans="1:7" ht="18" customHeight="1" x14ac:dyDescent="0.25">
      <c r="A227" s="230" t="s">
        <v>905</v>
      </c>
      <c r="B227" s="191" t="s">
        <v>904</v>
      </c>
      <c r="C227" s="163">
        <v>1423</v>
      </c>
      <c r="D227" s="159" t="s">
        <v>39</v>
      </c>
      <c r="E227" s="160" t="s">
        <v>2940</v>
      </c>
      <c r="F227" s="160" t="s">
        <v>2225</v>
      </c>
      <c r="G227" s="164" t="str">
        <f t="shared" si="3"/>
        <v>B-96/1</v>
      </c>
    </row>
    <row r="228" spans="1:7" ht="18" customHeight="1" x14ac:dyDescent="0.25">
      <c r="A228" s="230"/>
      <c r="B228" s="191" t="s">
        <v>3781</v>
      </c>
      <c r="C228" s="163">
        <v>1423</v>
      </c>
      <c r="D228" s="159" t="s">
        <v>39</v>
      </c>
      <c r="E228" s="160" t="s">
        <v>2940</v>
      </c>
      <c r="F228" s="160" t="s">
        <v>2223</v>
      </c>
      <c r="G228" s="164" t="str">
        <f t="shared" si="3"/>
        <v>B-96/2</v>
      </c>
    </row>
    <row r="229" spans="1:7" ht="18" customHeight="1" x14ac:dyDescent="0.25">
      <c r="A229" s="230"/>
      <c r="B229" s="191" t="s">
        <v>3780</v>
      </c>
      <c r="C229" s="163">
        <v>1423</v>
      </c>
      <c r="D229" s="159" t="s">
        <v>39</v>
      </c>
      <c r="E229" s="160" t="s">
        <v>2940</v>
      </c>
      <c r="F229" s="160" t="s">
        <v>2221</v>
      </c>
      <c r="G229" s="164" t="str">
        <f t="shared" si="3"/>
        <v>B-96/3</v>
      </c>
    </row>
    <row r="230" spans="1:7" ht="18" customHeight="1" x14ac:dyDescent="0.25">
      <c r="A230" s="230"/>
      <c r="B230" s="191" t="s">
        <v>3779</v>
      </c>
      <c r="C230" s="163">
        <v>1423</v>
      </c>
      <c r="D230" s="159" t="s">
        <v>39</v>
      </c>
      <c r="E230" s="160" t="s">
        <v>2940</v>
      </c>
      <c r="F230" s="160" t="s">
        <v>2218</v>
      </c>
      <c r="G230" s="164" t="str">
        <f t="shared" si="3"/>
        <v>B-96/4</v>
      </c>
    </row>
    <row r="231" spans="1:7" ht="18" customHeight="1" x14ac:dyDescent="0.25">
      <c r="A231" s="230" t="s">
        <v>903</v>
      </c>
      <c r="B231" s="191" t="s">
        <v>902</v>
      </c>
      <c r="C231" s="163">
        <v>1423</v>
      </c>
      <c r="D231" s="159" t="s">
        <v>39</v>
      </c>
      <c r="E231" s="160" t="s">
        <v>2934</v>
      </c>
      <c r="F231" s="160" t="s">
        <v>2225</v>
      </c>
      <c r="G231" s="164" t="str">
        <f t="shared" si="3"/>
        <v>B-95/1</v>
      </c>
    </row>
    <row r="232" spans="1:7" ht="18" customHeight="1" x14ac:dyDescent="0.25">
      <c r="A232" s="230"/>
      <c r="B232" s="191" t="s">
        <v>3778</v>
      </c>
      <c r="C232" s="163">
        <v>1423</v>
      </c>
      <c r="D232" s="159" t="s">
        <v>39</v>
      </c>
      <c r="E232" s="160" t="s">
        <v>2934</v>
      </c>
      <c r="F232" s="160" t="s">
        <v>2223</v>
      </c>
      <c r="G232" s="164" t="str">
        <f t="shared" si="3"/>
        <v>B-95/2</v>
      </c>
    </row>
    <row r="233" spans="1:7" ht="18" customHeight="1" x14ac:dyDescent="0.25">
      <c r="A233" s="230"/>
      <c r="B233" s="191" t="s">
        <v>3777</v>
      </c>
      <c r="C233" s="163">
        <v>1423</v>
      </c>
      <c r="D233" s="159" t="s">
        <v>39</v>
      </c>
      <c r="E233" s="160" t="s">
        <v>2934</v>
      </c>
      <c r="F233" s="160" t="s">
        <v>2221</v>
      </c>
      <c r="G233" s="164" t="str">
        <f t="shared" si="3"/>
        <v>B-95/3</v>
      </c>
    </row>
    <row r="234" spans="1:7" ht="18" customHeight="1" x14ac:dyDescent="0.25">
      <c r="A234" s="230"/>
      <c r="B234" s="191" t="s">
        <v>3776</v>
      </c>
      <c r="C234" s="163">
        <v>1423</v>
      </c>
      <c r="D234" s="159" t="s">
        <v>39</v>
      </c>
      <c r="E234" s="160" t="s">
        <v>2934</v>
      </c>
      <c r="F234" s="160" t="s">
        <v>2218</v>
      </c>
      <c r="G234" s="164" t="str">
        <f t="shared" si="3"/>
        <v>B-95/4</v>
      </c>
    </row>
    <row r="235" spans="1:7" ht="18" customHeight="1" x14ac:dyDescent="0.25">
      <c r="A235" s="230" t="s">
        <v>901</v>
      </c>
      <c r="B235" s="191" t="s">
        <v>900</v>
      </c>
      <c r="C235" s="163">
        <v>1423</v>
      </c>
      <c r="D235" s="159" t="s">
        <v>39</v>
      </c>
      <c r="E235" s="160" t="s">
        <v>2928</v>
      </c>
      <c r="F235" s="160" t="s">
        <v>2225</v>
      </c>
      <c r="G235" s="164" t="str">
        <f t="shared" si="3"/>
        <v>B-94/1</v>
      </c>
    </row>
    <row r="236" spans="1:7" ht="18" customHeight="1" x14ac:dyDescent="0.25">
      <c r="A236" s="230"/>
      <c r="B236" s="191" t="s">
        <v>3775</v>
      </c>
      <c r="C236" s="163">
        <v>1423</v>
      </c>
      <c r="D236" s="159" t="s">
        <v>39</v>
      </c>
      <c r="E236" s="160" t="s">
        <v>2928</v>
      </c>
      <c r="F236" s="160" t="s">
        <v>2223</v>
      </c>
      <c r="G236" s="164" t="str">
        <f t="shared" si="3"/>
        <v>B-94/2</v>
      </c>
    </row>
    <row r="237" spans="1:7" ht="18" customHeight="1" x14ac:dyDescent="0.25">
      <c r="A237" s="230"/>
      <c r="B237" s="191" t="s">
        <v>3774</v>
      </c>
      <c r="C237" s="163">
        <v>1423</v>
      </c>
      <c r="D237" s="159" t="s">
        <v>39</v>
      </c>
      <c r="E237" s="160" t="s">
        <v>2928</v>
      </c>
      <c r="F237" s="160" t="s">
        <v>2221</v>
      </c>
      <c r="G237" s="164" t="str">
        <f t="shared" si="3"/>
        <v>B-94/3</v>
      </c>
    </row>
    <row r="238" spans="1:7" ht="18" customHeight="1" x14ac:dyDescent="0.25">
      <c r="A238" s="230"/>
      <c r="B238" s="191" t="s">
        <v>3773</v>
      </c>
      <c r="C238" s="163">
        <v>1423</v>
      </c>
      <c r="D238" s="159" t="s">
        <v>39</v>
      </c>
      <c r="E238" s="160" t="s">
        <v>2928</v>
      </c>
      <c r="F238" s="160" t="s">
        <v>2218</v>
      </c>
      <c r="G238" s="164" t="str">
        <f t="shared" si="3"/>
        <v>B-94/4</v>
      </c>
    </row>
    <row r="239" spans="1:7" ht="18" customHeight="1" x14ac:dyDescent="0.25">
      <c r="A239" s="230" t="s">
        <v>899</v>
      </c>
      <c r="B239" s="191" t="s">
        <v>898</v>
      </c>
      <c r="C239" s="163">
        <v>1423</v>
      </c>
      <c r="D239" s="159" t="s">
        <v>39</v>
      </c>
      <c r="E239" s="160" t="s">
        <v>2922</v>
      </c>
      <c r="F239" s="160" t="s">
        <v>2225</v>
      </c>
      <c r="G239" s="164" t="str">
        <f t="shared" si="3"/>
        <v>B-93/1</v>
      </c>
    </row>
    <row r="240" spans="1:7" ht="18" customHeight="1" x14ac:dyDescent="0.25">
      <c r="A240" s="230"/>
      <c r="B240" s="191" t="s">
        <v>3772</v>
      </c>
      <c r="C240" s="163">
        <v>1423</v>
      </c>
      <c r="D240" s="159" t="s">
        <v>39</v>
      </c>
      <c r="E240" s="160" t="s">
        <v>2922</v>
      </c>
      <c r="F240" s="160" t="s">
        <v>2223</v>
      </c>
      <c r="G240" s="164" t="str">
        <f t="shared" si="3"/>
        <v>B-93/2</v>
      </c>
    </row>
    <row r="241" spans="1:7" ht="18" customHeight="1" x14ac:dyDescent="0.25">
      <c r="A241" s="230"/>
      <c r="B241" s="191" t="s">
        <v>3771</v>
      </c>
      <c r="C241" s="163">
        <v>1423</v>
      </c>
      <c r="D241" s="159" t="s">
        <v>39</v>
      </c>
      <c r="E241" s="160" t="s">
        <v>2922</v>
      </c>
      <c r="F241" s="160" t="s">
        <v>2221</v>
      </c>
      <c r="G241" s="164" t="str">
        <f t="shared" si="3"/>
        <v>B-93/3</v>
      </c>
    </row>
    <row r="242" spans="1:7" ht="18" customHeight="1" x14ac:dyDescent="0.25">
      <c r="A242" s="230"/>
      <c r="B242" s="191" t="s">
        <v>3770</v>
      </c>
      <c r="C242" s="163">
        <v>1423</v>
      </c>
      <c r="D242" s="159" t="s">
        <v>39</v>
      </c>
      <c r="E242" s="160" t="s">
        <v>2922</v>
      </c>
      <c r="F242" s="160" t="s">
        <v>2218</v>
      </c>
      <c r="G242" s="164" t="str">
        <f t="shared" si="3"/>
        <v>B-93/4</v>
      </c>
    </row>
    <row r="243" spans="1:7" ht="18" customHeight="1" x14ac:dyDescent="0.25">
      <c r="A243" s="230" t="s">
        <v>897</v>
      </c>
      <c r="B243" s="191" t="s">
        <v>896</v>
      </c>
      <c r="C243" s="163">
        <v>1423</v>
      </c>
      <c r="D243" s="159" t="s">
        <v>39</v>
      </c>
      <c r="E243" s="160" t="s">
        <v>2916</v>
      </c>
      <c r="F243" s="160" t="s">
        <v>2225</v>
      </c>
      <c r="G243" s="164" t="str">
        <f t="shared" si="3"/>
        <v>B-92/1</v>
      </c>
    </row>
    <row r="244" spans="1:7" ht="18" customHeight="1" x14ac:dyDescent="0.25">
      <c r="A244" s="230"/>
      <c r="B244" s="191" t="s">
        <v>3769</v>
      </c>
      <c r="C244" s="163">
        <v>1423</v>
      </c>
      <c r="D244" s="159" t="s">
        <v>39</v>
      </c>
      <c r="E244" s="160" t="s">
        <v>2916</v>
      </c>
      <c r="F244" s="160" t="s">
        <v>2223</v>
      </c>
      <c r="G244" s="164" t="str">
        <f t="shared" si="3"/>
        <v>B-92/2</v>
      </c>
    </row>
    <row r="245" spans="1:7" ht="18" customHeight="1" x14ac:dyDescent="0.25">
      <c r="A245" s="230"/>
      <c r="B245" s="191" t="s">
        <v>3768</v>
      </c>
      <c r="C245" s="163">
        <v>1423</v>
      </c>
      <c r="D245" s="159" t="s">
        <v>39</v>
      </c>
      <c r="E245" s="160" t="s">
        <v>2916</v>
      </c>
      <c r="F245" s="160" t="s">
        <v>2221</v>
      </c>
      <c r="G245" s="164" t="str">
        <f t="shared" si="3"/>
        <v>B-92/3</v>
      </c>
    </row>
    <row r="246" spans="1:7" ht="18" customHeight="1" x14ac:dyDescent="0.25">
      <c r="A246" s="230"/>
      <c r="B246" s="191" t="s">
        <v>3767</v>
      </c>
      <c r="C246" s="163">
        <v>1423</v>
      </c>
      <c r="D246" s="159" t="s">
        <v>39</v>
      </c>
      <c r="E246" s="160" t="s">
        <v>2916</v>
      </c>
      <c r="F246" s="160" t="s">
        <v>2218</v>
      </c>
      <c r="G246" s="164" t="str">
        <f t="shared" si="3"/>
        <v>B-92/4</v>
      </c>
    </row>
    <row r="247" spans="1:7" ht="18" customHeight="1" x14ac:dyDescent="0.25">
      <c r="A247" s="230" t="s">
        <v>895</v>
      </c>
      <c r="B247" s="191" t="s">
        <v>894</v>
      </c>
      <c r="C247" s="163">
        <v>1423</v>
      </c>
      <c r="D247" s="159" t="s">
        <v>39</v>
      </c>
      <c r="E247" s="160" t="s">
        <v>2910</v>
      </c>
      <c r="F247" s="160" t="s">
        <v>2225</v>
      </c>
      <c r="G247" s="164" t="str">
        <f t="shared" si="3"/>
        <v>B-91/1</v>
      </c>
    </row>
    <row r="248" spans="1:7" ht="18" customHeight="1" x14ac:dyDescent="0.25">
      <c r="A248" s="230"/>
      <c r="B248" s="191" t="s">
        <v>3766</v>
      </c>
      <c r="C248" s="163">
        <v>1423</v>
      </c>
      <c r="D248" s="159" t="s">
        <v>39</v>
      </c>
      <c r="E248" s="160" t="s">
        <v>2910</v>
      </c>
      <c r="F248" s="160" t="s">
        <v>2223</v>
      </c>
      <c r="G248" s="164" t="str">
        <f t="shared" si="3"/>
        <v>B-91/2</v>
      </c>
    </row>
    <row r="249" spans="1:7" ht="18" customHeight="1" x14ac:dyDescent="0.25">
      <c r="A249" s="230"/>
      <c r="B249" s="191" t="s">
        <v>3765</v>
      </c>
      <c r="C249" s="163">
        <v>1423</v>
      </c>
      <c r="D249" s="159" t="s">
        <v>39</v>
      </c>
      <c r="E249" s="160" t="s">
        <v>2910</v>
      </c>
      <c r="F249" s="160" t="s">
        <v>2221</v>
      </c>
      <c r="G249" s="164" t="str">
        <f t="shared" si="3"/>
        <v>B-91/3</v>
      </c>
    </row>
    <row r="250" spans="1:7" ht="18" customHeight="1" x14ac:dyDescent="0.25">
      <c r="A250" s="230"/>
      <c r="B250" s="191" t="s">
        <v>3764</v>
      </c>
      <c r="C250" s="163">
        <v>1423</v>
      </c>
      <c r="D250" s="159" t="s">
        <v>39</v>
      </c>
      <c r="E250" s="160" t="s">
        <v>2910</v>
      </c>
      <c r="F250" s="160" t="s">
        <v>2218</v>
      </c>
      <c r="G250" s="164" t="str">
        <f t="shared" si="3"/>
        <v>B-91/4</v>
      </c>
    </row>
    <row r="251" spans="1:7" ht="18" customHeight="1" x14ac:dyDescent="0.25">
      <c r="A251" s="230" t="s">
        <v>893</v>
      </c>
      <c r="B251" s="191" t="s">
        <v>892</v>
      </c>
      <c r="C251" s="163">
        <v>1423</v>
      </c>
      <c r="D251" s="159" t="s">
        <v>39</v>
      </c>
      <c r="E251" s="160" t="s">
        <v>2904</v>
      </c>
      <c r="F251" s="160" t="s">
        <v>2225</v>
      </c>
      <c r="G251" s="164" t="str">
        <f t="shared" si="3"/>
        <v>B-90/1</v>
      </c>
    </row>
    <row r="252" spans="1:7" ht="18" customHeight="1" x14ac:dyDescent="0.25">
      <c r="A252" s="230"/>
      <c r="B252" s="191" t="s">
        <v>3763</v>
      </c>
      <c r="C252" s="163">
        <v>1423</v>
      </c>
      <c r="D252" s="159" t="s">
        <v>39</v>
      </c>
      <c r="E252" s="160" t="s">
        <v>2904</v>
      </c>
      <c r="F252" s="160" t="s">
        <v>2223</v>
      </c>
      <c r="G252" s="164" t="str">
        <f t="shared" si="3"/>
        <v>B-90/2</v>
      </c>
    </row>
    <row r="253" spans="1:7" ht="18" customHeight="1" x14ac:dyDescent="0.25">
      <c r="A253" s="230"/>
      <c r="B253" s="191" t="s">
        <v>3762</v>
      </c>
      <c r="C253" s="163">
        <v>1423</v>
      </c>
      <c r="D253" s="159" t="s">
        <v>39</v>
      </c>
      <c r="E253" s="160" t="s">
        <v>2904</v>
      </c>
      <c r="F253" s="160" t="s">
        <v>2221</v>
      </c>
      <c r="G253" s="164" t="str">
        <f t="shared" si="3"/>
        <v>B-90/3</v>
      </c>
    </row>
    <row r="254" spans="1:7" ht="18" customHeight="1" x14ac:dyDescent="0.25">
      <c r="A254" s="230"/>
      <c r="B254" s="191" t="s">
        <v>3761</v>
      </c>
      <c r="C254" s="163">
        <v>1423</v>
      </c>
      <c r="D254" s="159" t="s">
        <v>39</v>
      </c>
      <c r="E254" s="160" t="s">
        <v>2904</v>
      </c>
      <c r="F254" s="160" t="s">
        <v>2218</v>
      </c>
      <c r="G254" s="164" t="str">
        <f t="shared" si="3"/>
        <v>B-90/4</v>
      </c>
    </row>
    <row r="255" spans="1:7" ht="18" customHeight="1" x14ac:dyDescent="0.25">
      <c r="A255" s="230" t="s">
        <v>891</v>
      </c>
      <c r="B255" s="191" t="s">
        <v>890</v>
      </c>
      <c r="C255" s="163">
        <v>1423</v>
      </c>
      <c r="D255" s="159" t="s">
        <v>39</v>
      </c>
      <c r="E255" s="160" t="s">
        <v>2898</v>
      </c>
      <c r="F255" s="160" t="s">
        <v>2225</v>
      </c>
      <c r="G255" s="164" t="str">
        <f t="shared" si="3"/>
        <v>B-89/1</v>
      </c>
    </row>
    <row r="256" spans="1:7" ht="18" customHeight="1" x14ac:dyDescent="0.25">
      <c r="A256" s="230"/>
      <c r="B256" s="191" t="s">
        <v>3760</v>
      </c>
      <c r="C256" s="163">
        <v>1423</v>
      </c>
      <c r="D256" s="159" t="s">
        <v>39</v>
      </c>
      <c r="E256" s="160" t="s">
        <v>2898</v>
      </c>
      <c r="F256" s="160" t="s">
        <v>2223</v>
      </c>
      <c r="G256" s="164" t="str">
        <f t="shared" si="3"/>
        <v>B-89/2</v>
      </c>
    </row>
    <row r="257" spans="1:7" ht="18" customHeight="1" x14ac:dyDescent="0.25">
      <c r="A257" s="230"/>
      <c r="B257" s="191" t="s">
        <v>3759</v>
      </c>
      <c r="C257" s="163">
        <v>1423</v>
      </c>
      <c r="D257" s="159" t="s">
        <v>39</v>
      </c>
      <c r="E257" s="160" t="s">
        <v>2898</v>
      </c>
      <c r="F257" s="160" t="s">
        <v>2221</v>
      </c>
      <c r="G257" s="164" t="str">
        <f t="shared" si="3"/>
        <v>B-89/3</v>
      </c>
    </row>
    <row r="258" spans="1:7" ht="18" customHeight="1" x14ac:dyDescent="0.25">
      <c r="A258" s="230"/>
      <c r="B258" s="191" t="s">
        <v>3758</v>
      </c>
      <c r="C258" s="163">
        <v>1423</v>
      </c>
      <c r="D258" s="159" t="s">
        <v>39</v>
      </c>
      <c r="E258" s="160" t="s">
        <v>2898</v>
      </c>
      <c r="F258" s="160" t="s">
        <v>2218</v>
      </c>
      <c r="G258" s="164" t="str">
        <f t="shared" si="3"/>
        <v>B-89/4</v>
      </c>
    </row>
    <row r="259" spans="1:7" ht="18" customHeight="1" x14ac:dyDescent="0.25">
      <c r="A259" s="230" t="s">
        <v>889</v>
      </c>
      <c r="B259" s="191" t="s">
        <v>888</v>
      </c>
      <c r="C259" s="163">
        <v>1423</v>
      </c>
      <c r="D259" s="159" t="s">
        <v>39</v>
      </c>
      <c r="E259" s="160" t="s">
        <v>2892</v>
      </c>
      <c r="F259" s="160" t="s">
        <v>2225</v>
      </c>
      <c r="G259" s="164" t="str">
        <f t="shared" ref="G259:G322" si="4">CONCATENATE(D259,E259,F259)</f>
        <v>B-88/1</v>
      </c>
    </row>
    <row r="260" spans="1:7" ht="18" customHeight="1" x14ac:dyDescent="0.25">
      <c r="A260" s="230"/>
      <c r="B260" s="191" t="s">
        <v>3757</v>
      </c>
      <c r="C260" s="163">
        <v>1423</v>
      </c>
      <c r="D260" s="159" t="s">
        <v>39</v>
      </c>
      <c r="E260" s="160" t="s">
        <v>2892</v>
      </c>
      <c r="F260" s="160" t="s">
        <v>2223</v>
      </c>
      <c r="G260" s="164" t="str">
        <f t="shared" si="4"/>
        <v>B-88/2</v>
      </c>
    </row>
    <row r="261" spans="1:7" ht="18" customHeight="1" x14ac:dyDescent="0.25">
      <c r="A261" s="230"/>
      <c r="B261" s="191" t="s">
        <v>3756</v>
      </c>
      <c r="C261" s="163">
        <v>1423</v>
      </c>
      <c r="D261" s="159" t="s">
        <v>39</v>
      </c>
      <c r="E261" s="160" t="s">
        <v>2892</v>
      </c>
      <c r="F261" s="160" t="s">
        <v>2221</v>
      </c>
      <c r="G261" s="164" t="str">
        <f t="shared" si="4"/>
        <v>B-88/3</v>
      </c>
    </row>
    <row r="262" spans="1:7" ht="18" customHeight="1" x14ac:dyDescent="0.25">
      <c r="A262" s="230"/>
      <c r="B262" s="191" t="s">
        <v>3755</v>
      </c>
      <c r="C262" s="163">
        <v>1423</v>
      </c>
      <c r="D262" s="159" t="s">
        <v>39</v>
      </c>
      <c r="E262" s="160" t="s">
        <v>2892</v>
      </c>
      <c r="F262" s="160" t="s">
        <v>2218</v>
      </c>
      <c r="G262" s="164" t="str">
        <f t="shared" si="4"/>
        <v>B-88/4</v>
      </c>
    </row>
    <row r="263" spans="1:7" ht="18" customHeight="1" x14ac:dyDescent="0.25">
      <c r="A263" s="230" t="s">
        <v>887</v>
      </c>
      <c r="B263" s="191" t="s">
        <v>886</v>
      </c>
      <c r="C263" s="163">
        <v>1423</v>
      </c>
      <c r="D263" s="159" t="s">
        <v>39</v>
      </c>
      <c r="E263" s="160" t="s">
        <v>2886</v>
      </c>
      <c r="F263" s="160" t="s">
        <v>2225</v>
      </c>
      <c r="G263" s="164" t="str">
        <f t="shared" si="4"/>
        <v>B-87/1</v>
      </c>
    </row>
    <row r="264" spans="1:7" ht="18" customHeight="1" x14ac:dyDescent="0.25">
      <c r="A264" s="230"/>
      <c r="B264" s="191" t="s">
        <v>3754</v>
      </c>
      <c r="C264" s="163">
        <v>1423</v>
      </c>
      <c r="D264" s="159" t="s">
        <v>39</v>
      </c>
      <c r="E264" s="160" t="s">
        <v>2886</v>
      </c>
      <c r="F264" s="160" t="s">
        <v>2223</v>
      </c>
      <c r="G264" s="164" t="str">
        <f t="shared" si="4"/>
        <v>B-87/2</v>
      </c>
    </row>
    <row r="265" spans="1:7" ht="18" customHeight="1" x14ac:dyDescent="0.25">
      <c r="A265" s="230"/>
      <c r="B265" s="191" t="s">
        <v>3753</v>
      </c>
      <c r="C265" s="163">
        <v>1423</v>
      </c>
      <c r="D265" s="159" t="s">
        <v>39</v>
      </c>
      <c r="E265" s="160" t="s">
        <v>2886</v>
      </c>
      <c r="F265" s="160" t="s">
        <v>2221</v>
      </c>
      <c r="G265" s="164" t="str">
        <f t="shared" si="4"/>
        <v>B-87/3</v>
      </c>
    </row>
    <row r="266" spans="1:7" ht="18" customHeight="1" x14ac:dyDescent="0.25">
      <c r="A266" s="230"/>
      <c r="B266" s="191" t="s">
        <v>3752</v>
      </c>
      <c r="C266" s="163">
        <v>1423</v>
      </c>
      <c r="D266" s="159" t="s">
        <v>39</v>
      </c>
      <c r="E266" s="160" t="s">
        <v>2886</v>
      </c>
      <c r="F266" s="160" t="s">
        <v>2218</v>
      </c>
      <c r="G266" s="164" t="str">
        <f t="shared" si="4"/>
        <v>B-87/4</v>
      </c>
    </row>
    <row r="267" spans="1:7" ht="18" customHeight="1" x14ac:dyDescent="0.25">
      <c r="A267" s="230" t="s">
        <v>885</v>
      </c>
      <c r="B267" s="191" t="s">
        <v>884</v>
      </c>
      <c r="C267" s="163">
        <v>1423</v>
      </c>
      <c r="D267" s="159" t="s">
        <v>39</v>
      </c>
      <c r="E267" s="160" t="s">
        <v>2880</v>
      </c>
      <c r="F267" s="160" t="s">
        <v>2225</v>
      </c>
      <c r="G267" s="164" t="str">
        <f t="shared" si="4"/>
        <v>B-86/1</v>
      </c>
    </row>
    <row r="268" spans="1:7" ht="18" customHeight="1" x14ac:dyDescent="0.25">
      <c r="A268" s="230"/>
      <c r="B268" s="191" t="s">
        <v>3751</v>
      </c>
      <c r="C268" s="163">
        <v>1423</v>
      </c>
      <c r="D268" s="159" t="s">
        <v>39</v>
      </c>
      <c r="E268" s="160" t="s">
        <v>2880</v>
      </c>
      <c r="F268" s="160" t="s">
        <v>2223</v>
      </c>
      <c r="G268" s="164" t="str">
        <f t="shared" si="4"/>
        <v>B-86/2</v>
      </c>
    </row>
    <row r="269" spans="1:7" ht="18" customHeight="1" x14ac:dyDescent="0.25">
      <c r="A269" s="230"/>
      <c r="B269" s="191" t="s">
        <v>3750</v>
      </c>
      <c r="C269" s="163">
        <v>1423</v>
      </c>
      <c r="D269" s="159" t="s">
        <v>39</v>
      </c>
      <c r="E269" s="160" t="s">
        <v>2880</v>
      </c>
      <c r="F269" s="160" t="s">
        <v>2221</v>
      </c>
      <c r="G269" s="164" t="str">
        <f t="shared" si="4"/>
        <v>B-86/3</v>
      </c>
    </row>
    <row r="270" spans="1:7" ht="18" customHeight="1" x14ac:dyDescent="0.25">
      <c r="A270" s="230"/>
      <c r="B270" s="191" t="s">
        <v>3749</v>
      </c>
      <c r="C270" s="163">
        <v>1423</v>
      </c>
      <c r="D270" s="159" t="s">
        <v>39</v>
      </c>
      <c r="E270" s="160" t="s">
        <v>2880</v>
      </c>
      <c r="F270" s="160" t="s">
        <v>2218</v>
      </c>
      <c r="G270" s="164" t="str">
        <f t="shared" si="4"/>
        <v>B-86/4</v>
      </c>
    </row>
    <row r="271" spans="1:7" ht="18" customHeight="1" x14ac:dyDescent="0.25">
      <c r="A271" s="230" t="s">
        <v>883</v>
      </c>
      <c r="B271" s="191" t="s">
        <v>882</v>
      </c>
      <c r="C271" s="163">
        <v>1423</v>
      </c>
      <c r="D271" s="159" t="s">
        <v>39</v>
      </c>
      <c r="E271" s="160" t="s">
        <v>2874</v>
      </c>
      <c r="F271" s="160" t="s">
        <v>2225</v>
      </c>
      <c r="G271" s="164" t="str">
        <f t="shared" si="4"/>
        <v>B-85/1</v>
      </c>
    </row>
    <row r="272" spans="1:7" ht="18" customHeight="1" x14ac:dyDescent="0.25">
      <c r="A272" s="230"/>
      <c r="B272" s="191" t="s">
        <v>3748</v>
      </c>
      <c r="C272" s="163">
        <v>1423</v>
      </c>
      <c r="D272" s="159" t="s">
        <v>39</v>
      </c>
      <c r="E272" s="160" t="s">
        <v>2874</v>
      </c>
      <c r="F272" s="160" t="s">
        <v>2223</v>
      </c>
      <c r="G272" s="164" t="str">
        <f t="shared" si="4"/>
        <v>B-85/2</v>
      </c>
    </row>
    <row r="273" spans="1:7" ht="18" customHeight="1" x14ac:dyDescent="0.25">
      <c r="A273" s="230"/>
      <c r="B273" s="191" t="s">
        <v>3747</v>
      </c>
      <c r="C273" s="163">
        <v>1423</v>
      </c>
      <c r="D273" s="159" t="s">
        <v>39</v>
      </c>
      <c r="E273" s="160" t="s">
        <v>2874</v>
      </c>
      <c r="F273" s="160" t="s">
        <v>2221</v>
      </c>
      <c r="G273" s="164" t="str">
        <f t="shared" si="4"/>
        <v>B-85/3</v>
      </c>
    </row>
    <row r="274" spans="1:7" ht="18" customHeight="1" x14ac:dyDescent="0.25">
      <c r="A274" s="230"/>
      <c r="B274" s="191" t="s">
        <v>3746</v>
      </c>
      <c r="C274" s="163">
        <v>1423</v>
      </c>
      <c r="D274" s="159" t="s">
        <v>39</v>
      </c>
      <c r="E274" s="160" t="s">
        <v>2874</v>
      </c>
      <c r="F274" s="160" t="s">
        <v>2218</v>
      </c>
      <c r="G274" s="164" t="str">
        <f t="shared" si="4"/>
        <v>B-85/4</v>
      </c>
    </row>
    <row r="275" spans="1:7" ht="18" customHeight="1" x14ac:dyDescent="0.25">
      <c r="A275" s="230" t="s">
        <v>881</v>
      </c>
      <c r="B275" s="191" t="s">
        <v>880</v>
      </c>
      <c r="C275" s="163">
        <v>1423</v>
      </c>
      <c r="D275" s="159" t="s">
        <v>39</v>
      </c>
      <c r="E275" s="160" t="s">
        <v>2868</v>
      </c>
      <c r="F275" s="160" t="s">
        <v>2225</v>
      </c>
      <c r="G275" s="164" t="str">
        <f t="shared" si="4"/>
        <v>B-84/1</v>
      </c>
    </row>
    <row r="276" spans="1:7" ht="18" customHeight="1" x14ac:dyDescent="0.25">
      <c r="A276" s="230"/>
      <c r="B276" s="191" t="s">
        <v>3745</v>
      </c>
      <c r="C276" s="163">
        <v>1423</v>
      </c>
      <c r="D276" s="159" t="s">
        <v>39</v>
      </c>
      <c r="E276" s="160" t="s">
        <v>2868</v>
      </c>
      <c r="F276" s="160" t="s">
        <v>2223</v>
      </c>
      <c r="G276" s="164" t="str">
        <f t="shared" si="4"/>
        <v>B-84/2</v>
      </c>
    </row>
    <row r="277" spans="1:7" ht="18" customHeight="1" x14ac:dyDescent="0.25">
      <c r="A277" s="230"/>
      <c r="B277" s="191" t="s">
        <v>3744</v>
      </c>
      <c r="C277" s="163">
        <v>1423</v>
      </c>
      <c r="D277" s="159" t="s">
        <v>39</v>
      </c>
      <c r="E277" s="160" t="s">
        <v>2868</v>
      </c>
      <c r="F277" s="160" t="s">
        <v>2221</v>
      </c>
      <c r="G277" s="164" t="str">
        <f t="shared" si="4"/>
        <v>B-84/3</v>
      </c>
    </row>
    <row r="278" spans="1:7" ht="18" customHeight="1" x14ac:dyDescent="0.25">
      <c r="A278" s="230"/>
      <c r="B278" s="191" t="s">
        <v>3743</v>
      </c>
      <c r="C278" s="163">
        <v>1423</v>
      </c>
      <c r="D278" s="159" t="s">
        <v>39</v>
      </c>
      <c r="E278" s="160" t="s">
        <v>2868</v>
      </c>
      <c r="F278" s="160" t="s">
        <v>2218</v>
      </c>
      <c r="G278" s="164" t="str">
        <f t="shared" si="4"/>
        <v>B-84/4</v>
      </c>
    </row>
    <row r="279" spans="1:7" ht="18" customHeight="1" x14ac:dyDescent="0.25">
      <c r="A279" s="230" t="s">
        <v>879</v>
      </c>
      <c r="B279" s="191" t="s">
        <v>878</v>
      </c>
      <c r="C279" s="163">
        <v>1423</v>
      </c>
      <c r="D279" s="159" t="s">
        <v>39</v>
      </c>
      <c r="E279" s="160" t="s">
        <v>2862</v>
      </c>
      <c r="F279" s="160" t="s">
        <v>2225</v>
      </c>
      <c r="G279" s="164" t="str">
        <f t="shared" si="4"/>
        <v>B-83/1</v>
      </c>
    </row>
    <row r="280" spans="1:7" ht="18" customHeight="1" x14ac:dyDescent="0.25">
      <c r="A280" s="230"/>
      <c r="B280" s="191" t="s">
        <v>3742</v>
      </c>
      <c r="C280" s="163">
        <v>1423</v>
      </c>
      <c r="D280" s="159" t="s">
        <v>39</v>
      </c>
      <c r="E280" s="160" t="s">
        <v>2862</v>
      </c>
      <c r="F280" s="160" t="s">
        <v>2223</v>
      </c>
      <c r="G280" s="164" t="str">
        <f t="shared" si="4"/>
        <v>B-83/2</v>
      </c>
    </row>
    <row r="281" spans="1:7" ht="18" customHeight="1" x14ac:dyDescent="0.25">
      <c r="A281" s="230"/>
      <c r="B281" s="191" t="s">
        <v>3741</v>
      </c>
      <c r="C281" s="163">
        <v>1423</v>
      </c>
      <c r="D281" s="159" t="s">
        <v>39</v>
      </c>
      <c r="E281" s="160" t="s">
        <v>2862</v>
      </c>
      <c r="F281" s="160" t="s">
        <v>2221</v>
      </c>
      <c r="G281" s="164" t="str">
        <f t="shared" si="4"/>
        <v>B-83/3</v>
      </c>
    </row>
    <row r="282" spans="1:7" ht="18" customHeight="1" x14ac:dyDescent="0.25">
      <c r="A282" s="230"/>
      <c r="B282" s="191" t="s">
        <v>3740</v>
      </c>
      <c r="C282" s="163">
        <v>1423</v>
      </c>
      <c r="D282" s="159" t="s">
        <v>39</v>
      </c>
      <c r="E282" s="160" t="s">
        <v>2862</v>
      </c>
      <c r="F282" s="160" t="s">
        <v>2218</v>
      </c>
      <c r="G282" s="164" t="str">
        <f t="shared" si="4"/>
        <v>B-83/4</v>
      </c>
    </row>
    <row r="283" spans="1:7" ht="18" customHeight="1" x14ac:dyDescent="0.25">
      <c r="A283" s="230" t="s">
        <v>877</v>
      </c>
      <c r="B283" s="191" t="s">
        <v>876</v>
      </c>
      <c r="C283" s="163">
        <v>1423</v>
      </c>
      <c r="D283" s="159" t="s">
        <v>39</v>
      </c>
      <c r="E283" s="160" t="s">
        <v>2856</v>
      </c>
      <c r="F283" s="160" t="s">
        <v>2225</v>
      </c>
      <c r="G283" s="164" t="str">
        <f t="shared" si="4"/>
        <v>B-82/1</v>
      </c>
    </row>
    <row r="284" spans="1:7" ht="18" customHeight="1" x14ac:dyDescent="0.25">
      <c r="A284" s="230"/>
      <c r="B284" s="191" t="s">
        <v>3739</v>
      </c>
      <c r="C284" s="163">
        <v>1423</v>
      </c>
      <c r="D284" s="159" t="s">
        <v>39</v>
      </c>
      <c r="E284" s="160" t="s">
        <v>2856</v>
      </c>
      <c r="F284" s="160" t="s">
        <v>2223</v>
      </c>
      <c r="G284" s="164" t="str">
        <f t="shared" si="4"/>
        <v>B-82/2</v>
      </c>
    </row>
    <row r="285" spans="1:7" ht="18" customHeight="1" x14ac:dyDescent="0.25">
      <c r="A285" s="230"/>
      <c r="B285" s="191" t="s">
        <v>3738</v>
      </c>
      <c r="C285" s="163">
        <v>1423</v>
      </c>
      <c r="D285" s="159" t="s">
        <v>39</v>
      </c>
      <c r="E285" s="160" t="s">
        <v>2856</v>
      </c>
      <c r="F285" s="160" t="s">
        <v>2221</v>
      </c>
      <c r="G285" s="164" t="str">
        <f t="shared" si="4"/>
        <v>B-82/3</v>
      </c>
    </row>
    <row r="286" spans="1:7" ht="18" customHeight="1" x14ac:dyDescent="0.25">
      <c r="A286" s="230"/>
      <c r="B286" s="191" t="s">
        <v>3737</v>
      </c>
      <c r="C286" s="163">
        <v>1423</v>
      </c>
      <c r="D286" s="159" t="s">
        <v>39</v>
      </c>
      <c r="E286" s="160" t="s">
        <v>2856</v>
      </c>
      <c r="F286" s="160" t="s">
        <v>2218</v>
      </c>
      <c r="G286" s="164" t="str">
        <f t="shared" si="4"/>
        <v>B-82/4</v>
      </c>
    </row>
    <row r="287" spans="1:7" ht="18" customHeight="1" x14ac:dyDescent="0.25">
      <c r="A287" s="230" t="s">
        <v>875</v>
      </c>
      <c r="B287" s="191" t="s">
        <v>874</v>
      </c>
      <c r="C287" s="163">
        <v>1423</v>
      </c>
      <c r="D287" s="159" t="s">
        <v>39</v>
      </c>
      <c r="E287" s="160" t="s">
        <v>2850</v>
      </c>
      <c r="F287" s="160" t="s">
        <v>2225</v>
      </c>
      <c r="G287" s="164" t="str">
        <f t="shared" si="4"/>
        <v>B-81/1</v>
      </c>
    </row>
    <row r="288" spans="1:7" ht="18" customHeight="1" x14ac:dyDescent="0.25">
      <c r="A288" s="230"/>
      <c r="B288" s="191" t="s">
        <v>3736</v>
      </c>
      <c r="C288" s="163">
        <v>1423</v>
      </c>
      <c r="D288" s="159" t="s">
        <v>39</v>
      </c>
      <c r="E288" s="160" t="s">
        <v>2850</v>
      </c>
      <c r="F288" s="160" t="s">
        <v>2223</v>
      </c>
      <c r="G288" s="164" t="str">
        <f t="shared" si="4"/>
        <v>B-81/2</v>
      </c>
    </row>
    <row r="289" spans="1:7" ht="18" customHeight="1" x14ac:dyDescent="0.25">
      <c r="A289" s="230"/>
      <c r="B289" s="191" t="s">
        <v>3735</v>
      </c>
      <c r="C289" s="163">
        <v>1423</v>
      </c>
      <c r="D289" s="159" t="s">
        <v>39</v>
      </c>
      <c r="E289" s="160" t="s">
        <v>2850</v>
      </c>
      <c r="F289" s="160" t="s">
        <v>2221</v>
      </c>
      <c r="G289" s="164" t="str">
        <f t="shared" si="4"/>
        <v>B-81/3</v>
      </c>
    </row>
    <row r="290" spans="1:7" ht="18" customHeight="1" x14ac:dyDescent="0.25">
      <c r="A290" s="230"/>
      <c r="B290" s="191" t="s">
        <v>3734</v>
      </c>
      <c r="C290" s="163">
        <v>1423</v>
      </c>
      <c r="D290" s="159" t="s">
        <v>39</v>
      </c>
      <c r="E290" s="160" t="s">
        <v>2850</v>
      </c>
      <c r="F290" s="160" t="s">
        <v>2218</v>
      </c>
      <c r="G290" s="164" t="str">
        <f t="shared" si="4"/>
        <v>B-81/4</v>
      </c>
    </row>
    <row r="291" spans="1:7" ht="18" customHeight="1" x14ac:dyDescent="0.25">
      <c r="A291" s="230" t="s">
        <v>873</v>
      </c>
      <c r="B291" s="191" t="s">
        <v>872</v>
      </c>
      <c r="C291" s="163">
        <v>1423</v>
      </c>
      <c r="D291" s="159" t="s">
        <v>39</v>
      </c>
      <c r="E291" s="160" t="s">
        <v>2844</v>
      </c>
      <c r="F291" s="160" t="s">
        <v>2225</v>
      </c>
      <c r="G291" s="164" t="str">
        <f t="shared" si="4"/>
        <v>B-80/1</v>
      </c>
    </row>
    <row r="292" spans="1:7" ht="18" customHeight="1" x14ac:dyDescent="0.25">
      <c r="A292" s="230"/>
      <c r="B292" s="191" t="s">
        <v>3733</v>
      </c>
      <c r="C292" s="163">
        <v>1423</v>
      </c>
      <c r="D292" s="159" t="s">
        <v>39</v>
      </c>
      <c r="E292" s="160" t="s">
        <v>2844</v>
      </c>
      <c r="F292" s="160" t="s">
        <v>2223</v>
      </c>
      <c r="G292" s="164" t="str">
        <f t="shared" si="4"/>
        <v>B-80/2</v>
      </c>
    </row>
    <row r="293" spans="1:7" ht="18" customHeight="1" x14ac:dyDescent="0.25">
      <c r="A293" s="230"/>
      <c r="B293" s="191" t="s">
        <v>3732</v>
      </c>
      <c r="C293" s="163">
        <v>1423</v>
      </c>
      <c r="D293" s="159" t="s">
        <v>39</v>
      </c>
      <c r="E293" s="160" t="s">
        <v>2844</v>
      </c>
      <c r="F293" s="160" t="s">
        <v>2221</v>
      </c>
      <c r="G293" s="164" t="str">
        <f t="shared" si="4"/>
        <v>B-80/3</v>
      </c>
    </row>
    <row r="294" spans="1:7" ht="18" customHeight="1" x14ac:dyDescent="0.25">
      <c r="A294" s="230"/>
      <c r="B294" s="191" t="s">
        <v>3731</v>
      </c>
      <c r="C294" s="163">
        <v>1423</v>
      </c>
      <c r="D294" s="159" t="s">
        <v>39</v>
      </c>
      <c r="E294" s="160" t="s">
        <v>2844</v>
      </c>
      <c r="F294" s="160" t="s">
        <v>2218</v>
      </c>
      <c r="G294" s="164" t="str">
        <f t="shared" si="4"/>
        <v>B-80/4</v>
      </c>
    </row>
    <row r="295" spans="1:7" ht="18" customHeight="1" x14ac:dyDescent="0.25">
      <c r="A295" s="230" t="s">
        <v>871</v>
      </c>
      <c r="B295" s="191" t="s">
        <v>870</v>
      </c>
      <c r="C295" s="163">
        <v>1423</v>
      </c>
      <c r="D295" s="159" t="s">
        <v>39</v>
      </c>
      <c r="E295" s="160" t="s">
        <v>2627</v>
      </c>
      <c r="F295" s="160" t="s">
        <v>2225</v>
      </c>
      <c r="G295" s="164" t="str">
        <f t="shared" si="4"/>
        <v>B-53/1</v>
      </c>
    </row>
    <row r="296" spans="1:7" ht="18" customHeight="1" x14ac:dyDescent="0.25">
      <c r="A296" s="230"/>
      <c r="B296" s="191" t="s">
        <v>3730</v>
      </c>
      <c r="C296" s="163">
        <v>1423</v>
      </c>
      <c r="D296" s="159" t="s">
        <v>39</v>
      </c>
      <c r="E296" s="160" t="s">
        <v>2627</v>
      </c>
      <c r="F296" s="160" t="s">
        <v>2223</v>
      </c>
      <c r="G296" s="164" t="str">
        <f t="shared" si="4"/>
        <v>B-53/2</v>
      </c>
    </row>
    <row r="297" spans="1:7" ht="18" customHeight="1" x14ac:dyDescent="0.25">
      <c r="A297" s="230"/>
      <c r="B297" s="191" t="s">
        <v>3729</v>
      </c>
      <c r="C297" s="163">
        <v>1423</v>
      </c>
      <c r="D297" s="159" t="s">
        <v>39</v>
      </c>
      <c r="E297" s="160" t="s">
        <v>2627</v>
      </c>
      <c r="F297" s="160" t="s">
        <v>2221</v>
      </c>
      <c r="G297" s="164" t="str">
        <f t="shared" si="4"/>
        <v>B-53/3</v>
      </c>
    </row>
    <row r="298" spans="1:7" ht="18" customHeight="1" x14ac:dyDescent="0.25">
      <c r="A298" s="230"/>
      <c r="B298" s="191" t="s">
        <v>3728</v>
      </c>
      <c r="C298" s="163">
        <v>1423</v>
      </c>
      <c r="D298" s="159" t="s">
        <v>39</v>
      </c>
      <c r="E298" s="160" t="s">
        <v>2627</v>
      </c>
      <c r="F298" s="160" t="s">
        <v>2218</v>
      </c>
      <c r="G298" s="164" t="str">
        <f t="shared" si="4"/>
        <v>B-53/4</v>
      </c>
    </row>
    <row r="299" spans="1:7" ht="18" customHeight="1" x14ac:dyDescent="0.25">
      <c r="A299" s="230" t="s">
        <v>869</v>
      </c>
      <c r="B299" s="191" t="s">
        <v>868</v>
      </c>
      <c r="C299" s="163">
        <v>1423</v>
      </c>
      <c r="D299" s="159" t="s">
        <v>39</v>
      </c>
      <c r="E299" s="160" t="s">
        <v>2294</v>
      </c>
      <c r="F299" s="160" t="s">
        <v>2225</v>
      </c>
      <c r="G299" s="164" t="str">
        <f t="shared" si="4"/>
        <v>B-52/1</v>
      </c>
    </row>
    <row r="300" spans="1:7" ht="18" customHeight="1" x14ac:dyDescent="0.25">
      <c r="A300" s="230"/>
      <c r="B300" s="191" t="s">
        <v>3727</v>
      </c>
      <c r="C300" s="163">
        <v>1423</v>
      </c>
      <c r="D300" s="159" t="s">
        <v>39</v>
      </c>
      <c r="E300" s="160" t="s">
        <v>2294</v>
      </c>
      <c r="F300" s="160" t="s">
        <v>2223</v>
      </c>
      <c r="G300" s="164" t="str">
        <f t="shared" si="4"/>
        <v>B-52/2</v>
      </c>
    </row>
    <row r="301" spans="1:7" ht="18" customHeight="1" x14ac:dyDescent="0.25">
      <c r="A301" s="230"/>
      <c r="B301" s="191" t="s">
        <v>3726</v>
      </c>
      <c r="C301" s="163">
        <v>1423</v>
      </c>
      <c r="D301" s="159" t="s">
        <v>39</v>
      </c>
      <c r="E301" s="160" t="s">
        <v>2294</v>
      </c>
      <c r="F301" s="160" t="s">
        <v>2221</v>
      </c>
      <c r="G301" s="164" t="str">
        <f t="shared" si="4"/>
        <v>B-52/3</v>
      </c>
    </row>
    <row r="302" spans="1:7" ht="18" customHeight="1" x14ac:dyDescent="0.25">
      <c r="A302" s="230"/>
      <c r="B302" s="191" t="s">
        <v>3725</v>
      </c>
      <c r="C302" s="163">
        <v>1423</v>
      </c>
      <c r="D302" s="159" t="s">
        <v>39</v>
      </c>
      <c r="E302" s="160" t="s">
        <v>2294</v>
      </c>
      <c r="F302" s="160" t="s">
        <v>2218</v>
      </c>
      <c r="G302" s="164" t="str">
        <f t="shared" si="4"/>
        <v>B-52/4</v>
      </c>
    </row>
    <row r="303" spans="1:7" ht="18" customHeight="1" x14ac:dyDescent="0.25">
      <c r="A303" s="230" t="s">
        <v>867</v>
      </c>
      <c r="B303" s="191" t="s">
        <v>866</v>
      </c>
      <c r="C303" s="163">
        <v>1423</v>
      </c>
      <c r="D303" s="159" t="s">
        <v>39</v>
      </c>
      <c r="E303" s="160" t="s">
        <v>2288</v>
      </c>
      <c r="F303" s="160" t="s">
        <v>2225</v>
      </c>
      <c r="G303" s="164" t="str">
        <f t="shared" si="4"/>
        <v>B-51/1</v>
      </c>
    </row>
    <row r="304" spans="1:7" ht="18" customHeight="1" x14ac:dyDescent="0.25">
      <c r="A304" s="230"/>
      <c r="B304" s="191" t="s">
        <v>3724</v>
      </c>
      <c r="C304" s="163">
        <v>1423</v>
      </c>
      <c r="D304" s="159" t="s">
        <v>39</v>
      </c>
      <c r="E304" s="160" t="s">
        <v>2288</v>
      </c>
      <c r="F304" s="160" t="s">
        <v>2223</v>
      </c>
      <c r="G304" s="164" t="str">
        <f t="shared" si="4"/>
        <v>B-51/2</v>
      </c>
    </row>
    <row r="305" spans="1:7" ht="18" customHeight="1" x14ac:dyDescent="0.25">
      <c r="A305" s="230"/>
      <c r="B305" s="191" t="s">
        <v>3723</v>
      </c>
      <c r="C305" s="163">
        <v>1423</v>
      </c>
      <c r="D305" s="159" t="s">
        <v>39</v>
      </c>
      <c r="E305" s="160" t="s">
        <v>2288</v>
      </c>
      <c r="F305" s="160" t="s">
        <v>2221</v>
      </c>
      <c r="G305" s="164" t="str">
        <f t="shared" si="4"/>
        <v>B-51/3</v>
      </c>
    </row>
    <row r="306" spans="1:7" ht="18" customHeight="1" x14ac:dyDescent="0.25">
      <c r="A306" s="230"/>
      <c r="B306" s="191" t="s">
        <v>3722</v>
      </c>
      <c r="C306" s="163">
        <v>1423</v>
      </c>
      <c r="D306" s="159" t="s">
        <v>39</v>
      </c>
      <c r="E306" s="160" t="s">
        <v>2288</v>
      </c>
      <c r="F306" s="160" t="s">
        <v>2218</v>
      </c>
      <c r="G306" s="164" t="str">
        <f t="shared" si="4"/>
        <v>B-51/4</v>
      </c>
    </row>
    <row r="307" spans="1:7" ht="18" customHeight="1" x14ac:dyDescent="0.25">
      <c r="A307" s="230" t="s">
        <v>865</v>
      </c>
      <c r="B307" s="191" t="s">
        <v>864</v>
      </c>
      <c r="C307" s="163">
        <v>1423</v>
      </c>
      <c r="D307" s="159" t="s">
        <v>39</v>
      </c>
      <c r="E307" s="160" t="s">
        <v>2282</v>
      </c>
      <c r="F307" s="160" t="s">
        <v>2225</v>
      </c>
      <c r="G307" s="164" t="str">
        <f t="shared" si="4"/>
        <v>B-50/1</v>
      </c>
    </row>
    <row r="308" spans="1:7" ht="18" customHeight="1" x14ac:dyDescent="0.25">
      <c r="A308" s="230"/>
      <c r="B308" s="191" t="s">
        <v>3721</v>
      </c>
      <c r="C308" s="163">
        <v>1423</v>
      </c>
      <c r="D308" s="159" t="s">
        <v>39</v>
      </c>
      <c r="E308" s="160" t="s">
        <v>2282</v>
      </c>
      <c r="F308" s="160" t="s">
        <v>2223</v>
      </c>
      <c r="G308" s="164" t="str">
        <f t="shared" si="4"/>
        <v>B-50/2</v>
      </c>
    </row>
    <row r="309" spans="1:7" ht="18" customHeight="1" x14ac:dyDescent="0.25">
      <c r="A309" s="230"/>
      <c r="B309" s="191" t="s">
        <v>3720</v>
      </c>
      <c r="C309" s="163">
        <v>1423</v>
      </c>
      <c r="D309" s="159" t="s">
        <v>39</v>
      </c>
      <c r="E309" s="160" t="s">
        <v>2282</v>
      </c>
      <c r="F309" s="160" t="s">
        <v>2221</v>
      </c>
      <c r="G309" s="164" t="str">
        <f t="shared" si="4"/>
        <v>B-50/3</v>
      </c>
    </row>
    <row r="310" spans="1:7" ht="18" customHeight="1" x14ac:dyDescent="0.25">
      <c r="A310" s="230"/>
      <c r="B310" s="191" t="s">
        <v>3719</v>
      </c>
      <c r="C310" s="163">
        <v>1423</v>
      </c>
      <c r="D310" s="159" t="s">
        <v>39</v>
      </c>
      <c r="E310" s="160" t="s">
        <v>2282</v>
      </c>
      <c r="F310" s="160" t="s">
        <v>2218</v>
      </c>
      <c r="G310" s="164" t="str">
        <f t="shared" si="4"/>
        <v>B-50/4</v>
      </c>
    </row>
    <row r="311" spans="1:7" ht="18" customHeight="1" x14ac:dyDescent="0.25">
      <c r="A311" s="230" t="s">
        <v>863</v>
      </c>
      <c r="B311" s="191" t="s">
        <v>862</v>
      </c>
      <c r="C311" s="163">
        <v>1423</v>
      </c>
      <c r="D311" s="159" t="s">
        <v>39</v>
      </c>
      <c r="E311" s="160" t="s">
        <v>2276</v>
      </c>
      <c r="F311" s="160" t="s">
        <v>2225</v>
      </c>
      <c r="G311" s="164" t="str">
        <f t="shared" si="4"/>
        <v>B-49/1</v>
      </c>
    </row>
    <row r="312" spans="1:7" ht="18" customHeight="1" x14ac:dyDescent="0.25">
      <c r="A312" s="230"/>
      <c r="B312" s="191" t="s">
        <v>3718</v>
      </c>
      <c r="C312" s="163">
        <v>1423</v>
      </c>
      <c r="D312" s="159" t="s">
        <v>39</v>
      </c>
      <c r="E312" s="160" t="s">
        <v>2276</v>
      </c>
      <c r="F312" s="160" t="s">
        <v>2223</v>
      </c>
      <c r="G312" s="164" t="str">
        <f t="shared" si="4"/>
        <v>B-49/2</v>
      </c>
    </row>
    <row r="313" spans="1:7" ht="18" customHeight="1" x14ac:dyDescent="0.25">
      <c r="A313" s="230"/>
      <c r="B313" s="191" t="s">
        <v>3717</v>
      </c>
      <c r="C313" s="163">
        <v>1423</v>
      </c>
      <c r="D313" s="159" t="s">
        <v>39</v>
      </c>
      <c r="E313" s="160" t="s">
        <v>2276</v>
      </c>
      <c r="F313" s="160" t="s">
        <v>2221</v>
      </c>
      <c r="G313" s="164" t="str">
        <f t="shared" si="4"/>
        <v>B-49/3</v>
      </c>
    </row>
    <row r="314" spans="1:7" ht="18" customHeight="1" x14ac:dyDescent="0.25">
      <c r="A314" s="230"/>
      <c r="B314" s="191" t="s">
        <v>3716</v>
      </c>
      <c r="C314" s="163">
        <v>1423</v>
      </c>
      <c r="D314" s="159" t="s">
        <v>39</v>
      </c>
      <c r="E314" s="160" t="s">
        <v>2276</v>
      </c>
      <c r="F314" s="160" t="s">
        <v>2218</v>
      </c>
      <c r="G314" s="164" t="str">
        <f t="shared" si="4"/>
        <v>B-49/4</v>
      </c>
    </row>
    <row r="315" spans="1:7" ht="18" customHeight="1" x14ac:dyDescent="0.25">
      <c r="A315" s="230" t="s">
        <v>861</v>
      </c>
      <c r="B315" s="191" t="s">
        <v>860</v>
      </c>
      <c r="C315" s="163">
        <v>1423</v>
      </c>
      <c r="D315" s="159" t="s">
        <v>39</v>
      </c>
      <c r="E315" s="160" t="s">
        <v>2270</v>
      </c>
      <c r="F315" s="160" t="s">
        <v>2225</v>
      </c>
      <c r="G315" s="164" t="str">
        <f t="shared" si="4"/>
        <v>B-48/1</v>
      </c>
    </row>
    <row r="316" spans="1:7" ht="18" customHeight="1" x14ac:dyDescent="0.25">
      <c r="A316" s="230"/>
      <c r="B316" s="191" t="s">
        <v>3715</v>
      </c>
      <c r="C316" s="163">
        <v>1423</v>
      </c>
      <c r="D316" s="159" t="s">
        <v>39</v>
      </c>
      <c r="E316" s="160" t="s">
        <v>2270</v>
      </c>
      <c r="F316" s="160" t="s">
        <v>2223</v>
      </c>
      <c r="G316" s="164" t="str">
        <f t="shared" si="4"/>
        <v>B-48/2</v>
      </c>
    </row>
    <row r="317" spans="1:7" ht="18" customHeight="1" x14ac:dyDescent="0.25">
      <c r="A317" s="230"/>
      <c r="B317" s="191" t="s">
        <v>3714</v>
      </c>
      <c r="C317" s="163">
        <v>1423</v>
      </c>
      <c r="D317" s="159" t="s">
        <v>39</v>
      </c>
      <c r="E317" s="160" t="s">
        <v>2270</v>
      </c>
      <c r="F317" s="160" t="s">
        <v>2221</v>
      </c>
      <c r="G317" s="164" t="str">
        <f t="shared" si="4"/>
        <v>B-48/3</v>
      </c>
    </row>
    <row r="318" spans="1:7" ht="18" customHeight="1" x14ac:dyDescent="0.25">
      <c r="A318" s="230"/>
      <c r="B318" s="191" t="s">
        <v>3713</v>
      </c>
      <c r="C318" s="163">
        <v>1423</v>
      </c>
      <c r="D318" s="159" t="s">
        <v>39</v>
      </c>
      <c r="E318" s="160" t="s">
        <v>2270</v>
      </c>
      <c r="F318" s="160" t="s">
        <v>2218</v>
      </c>
      <c r="G318" s="164" t="str">
        <f t="shared" si="4"/>
        <v>B-48/4</v>
      </c>
    </row>
    <row r="319" spans="1:7" ht="18" customHeight="1" x14ac:dyDescent="0.25">
      <c r="A319" s="230" t="s">
        <v>859</v>
      </c>
      <c r="B319" s="191" t="s">
        <v>858</v>
      </c>
      <c r="C319" s="163">
        <v>1423</v>
      </c>
      <c r="D319" s="159" t="s">
        <v>39</v>
      </c>
      <c r="E319" s="160" t="s">
        <v>2459</v>
      </c>
      <c r="F319" s="160" t="s">
        <v>2225</v>
      </c>
      <c r="G319" s="164" t="str">
        <f t="shared" si="4"/>
        <v>B-41/1</v>
      </c>
    </row>
    <row r="320" spans="1:7" ht="18" customHeight="1" x14ac:dyDescent="0.25">
      <c r="A320" s="230"/>
      <c r="B320" s="191" t="s">
        <v>3712</v>
      </c>
      <c r="C320" s="163">
        <v>1423</v>
      </c>
      <c r="D320" s="159" t="s">
        <v>39</v>
      </c>
      <c r="E320" s="160" t="s">
        <v>2459</v>
      </c>
      <c r="F320" s="160" t="s">
        <v>2223</v>
      </c>
      <c r="G320" s="164" t="str">
        <f t="shared" si="4"/>
        <v>B-41/2</v>
      </c>
    </row>
    <row r="321" spans="1:7" ht="18" customHeight="1" x14ac:dyDescent="0.25">
      <c r="A321" s="230"/>
      <c r="B321" s="191" t="s">
        <v>3711</v>
      </c>
      <c r="C321" s="163">
        <v>1423</v>
      </c>
      <c r="D321" s="159" t="s">
        <v>39</v>
      </c>
      <c r="E321" s="160" t="s">
        <v>2459</v>
      </c>
      <c r="F321" s="160" t="s">
        <v>2221</v>
      </c>
      <c r="G321" s="164" t="str">
        <f t="shared" si="4"/>
        <v>B-41/3</v>
      </c>
    </row>
    <row r="322" spans="1:7" ht="18" customHeight="1" x14ac:dyDescent="0.25">
      <c r="A322" s="230"/>
      <c r="B322" s="191" t="s">
        <v>3710</v>
      </c>
      <c r="C322" s="163">
        <v>1423</v>
      </c>
      <c r="D322" s="159" t="s">
        <v>39</v>
      </c>
      <c r="E322" s="160" t="s">
        <v>2459</v>
      </c>
      <c r="F322" s="160" t="s">
        <v>2218</v>
      </c>
      <c r="G322" s="164" t="str">
        <f t="shared" si="4"/>
        <v>B-41/4</v>
      </c>
    </row>
    <row r="323" spans="1:7" ht="18" customHeight="1" x14ac:dyDescent="0.25">
      <c r="A323" s="230" t="s">
        <v>857</v>
      </c>
      <c r="B323" s="191" t="s">
        <v>856</v>
      </c>
      <c r="C323" s="163">
        <v>1423</v>
      </c>
      <c r="D323" s="159" t="s">
        <v>39</v>
      </c>
      <c r="E323" s="160" t="s">
        <v>2465</v>
      </c>
      <c r="F323" s="160" t="s">
        <v>2225</v>
      </c>
      <c r="G323" s="164" t="str">
        <f t="shared" ref="G323:G386" si="5">CONCATENATE(D323,E323,F323)</f>
        <v>B-40/1</v>
      </c>
    </row>
    <row r="324" spans="1:7" ht="18" customHeight="1" x14ac:dyDescent="0.25">
      <c r="A324" s="230"/>
      <c r="B324" s="191" t="s">
        <v>3709</v>
      </c>
      <c r="C324" s="163">
        <v>1423</v>
      </c>
      <c r="D324" s="159" t="s">
        <v>39</v>
      </c>
      <c r="E324" s="160" t="s">
        <v>2465</v>
      </c>
      <c r="F324" s="160" t="s">
        <v>2223</v>
      </c>
      <c r="G324" s="164" t="str">
        <f t="shared" si="5"/>
        <v>B-40/2</v>
      </c>
    </row>
    <row r="325" spans="1:7" ht="18" customHeight="1" x14ac:dyDescent="0.25">
      <c r="A325" s="230"/>
      <c r="B325" s="191" t="s">
        <v>3708</v>
      </c>
      <c r="C325" s="163">
        <v>1423</v>
      </c>
      <c r="D325" s="159" t="s">
        <v>39</v>
      </c>
      <c r="E325" s="160" t="s">
        <v>2465</v>
      </c>
      <c r="F325" s="160" t="s">
        <v>2221</v>
      </c>
      <c r="G325" s="164" t="str">
        <f t="shared" si="5"/>
        <v>B-40/3</v>
      </c>
    </row>
    <row r="326" spans="1:7" ht="18" customHeight="1" x14ac:dyDescent="0.25">
      <c r="A326" s="230"/>
      <c r="B326" s="191" t="s">
        <v>3707</v>
      </c>
      <c r="C326" s="163">
        <v>1423</v>
      </c>
      <c r="D326" s="159" t="s">
        <v>39</v>
      </c>
      <c r="E326" s="160" t="s">
        <v>2465</v>
      </c>
      <c r="F326" s="160" t="s">
        <v>2218</v>
      </c>
      <c r="G326" s="164" t="str">
        <f t="shared" si="5"/>
        <v>B-40/4</v>
      </c>
    </row>
    <row r="327" spans="1:7" ht="18" customHeight="1" x14ac:dyDescent="0.25">
      <c r="A327" s="230" t="s">
        <v>855</v>
      </c>
      <c r="B327" s="191" t="s">
        <v>854</v>
      </c>
      <c r="C327" s="163">
        <v>1423</v>
      </c>
      <c r="D327" s="159" t="s">
        <v>39</v>
      </c>
      <c r="E327" s="160" t="s">
        <v>2469</v>
      </c>
      <c r="F327" s="160" t="s">
        <v>2225</v>
      </c>
      <c r="G327" s="164" t="str">
        <f t="shared" si="5"/>
        <v>B-39/1</v>
      </c>
    </row>
    <row r="328" spans="1:7" ht="18" customHeight="1" x14ac:dyDescent="0.25">
      <c r="A328" s="230"/>
      <c r="B328" s="191" t="s">
        <v>3706</v>
      </c>
      <c r="C328" s="163">
        <v>1423</v>
      </c>
      <c r="D328" s="159" t="s">
        <v>39</v>
      </c>
      <c r="E328" s="160" t="s">
        <v>2469</v>
      </c>
      <c r="F328" s="160" t="s">
        <v>2223</v>
      </c>
      <c r="G328" s="164" t="str">
        <f t="shared" si="5"/>
        <v>B-39/2</v>
      </c>
    </row>
    <row r="329" spans="1:7" ht="18" customHeight="1" x14ac:dyDescent="0.25">
      <c r="A329" s="230"/>
      <c r="B329" s="191" t="s">
        <v>3705</v>
      </c>
      <c r="C329" s="163">
        <v>1423</v>
      </c>
      <c r="D329" s="159" t="s">
        <v>39</v>
      </c>
      <c r="E329" s="160" t="s">
        <v>2469</v>
      </c>
      <c r="F329" s="160" t="s">
        <v>2221</v>
      </c>
      <c r="G329" s="164" t="str">
        <f t="shared" si="5"/>
        <v>B-39/3</v>
      </c>
    </row>
    <row r="330" spans="1:7" ht="18" customHeight="1" thickBot="1" x14ac:dyDescent="0.3">
      <c r="A330" s="232"/>
      <c r="B330" s="192" t="s">
        <v>3704</v>
      </c>
      <c r="C330" s="185">
        <v>1423</v>
      </c>
      <c r="D330" s="176" t="s">
        <v>39</v>
      </c>
      <c r="E330" s="177" t="s">
        <v>2469</v>
      </c>
      <c r="F330" s="160" t="s">
        <v>2218</v>
      </c>
      <c r="G330" s="164" t="str">
        <f t="shared" si="5"/>
        <v>B-39/4</v>
      </c>
    </row>
    <row r="331" spans="1:7" ht="18" customHeight="1" x14ac:dyDescent="0.25">
      <c r="A331" s="233" t="s">
        <v>853</v>
      </c>
      <c r="B331" s="175" t="s">
        <v>852</v>
      </c>
      <c r="C331" s="184">
        <v>1423</v>
      </c>
      <c r="D331" s="183" t="s">
        <v>39</v>
      </c>
      <c r="E331" s="172" t="s">
        <v>2509</v>
      </c>
      <c r="F331" s="160" t="s">
        <v>2225</v>
      </c>
      <c r="G331" s="164" t="str">
        <f t="shared" si="5"/>
        <v>B-38/1</v>
      </c>
    </row>
    <row r="332" spans="1:7" ht="18" customHeight="1" x14ac:dyDescent="0.25">
      <c r="A332" s="234"/>
      <c r="B332" s="191" t="s">
        <v>3703</v>
      </c>
      <c r="C332" s="163">
        <v>1423</v>
      </c>
      <c r="D332" s="159" t="s">
        <v>39</v>
      </c>
      <c r="E332" s="160" t="s">
        <v>2509</v>
      </c>
      <c r="F332" s="160" t="s">
        <v>2223</v>
      </c>
      <c r="G332" s="164" t="str">
        <f t="shared" si="5"/>
        <v>B-38/2</v>
      </c>
    </row>
    <row r="333" spans="1:7" ht="18" customHeight="1" x14ac:dyDescent="0.25">
      <c r="A333" s="234"/>
      <c r="B333" s="191" t="s">
        <v>3702</v>
      </c>
      <c r="C333" s="163">
        <v>1423</v>
      </c>
      <c r="D333" s="159" t="s">
        <v>39</v>
      </c>
      <c r="E333" s="160" t="s">
        <v>2509</v>
      </c>
      <c r="F333" s="160" t="s">
        <v>2221</v>
      </c>
      <c r="G333" s="164" t="str">
        <f t="shared" si="5"/>
        <v>B-38/3</v>
      </c>
    </row>
    <row r="334" spans="1:7" ht="18" customHeight="1" thickBot="1" x14ac:dyDescent="0.3">
      <c r="A334" s="235"/>
      <c r="B334" s="171" t="s">
        <v>3701</v>
      </c>
      <c r="C334" s="182">
        <v>1423</v>
      </c>
      <c r="D334" s="181" t="s">
        <v>39</v>
      </c>
      <c r="E334" s="168" t="s">
        <v>2509</v>
      </c>
      <c r="F334" s="160" t="s">
        <v>2218</v>
      </c>
      <c r="G334" s="164" t="str">
        <f t="shared" si="5"/>
        <v>B-38/4</v>
      </c>
    </row>
    <row r="335" spans="1:7" ht="18" customHeight="1" x14ac:dyDescent="0.25">
      <c r="A335" s="231" t="s">
        <v>851</v>
      </c>
      <c r="B335" s="193" t="s">
        <v>850</v>
      </c>
      <c r="C335" s="180">
        <v>1423</v>
      </c>
      <c r="D335" s="164" t="s">
        <v>39</v>
      </c>
      <c r="E335" s="165" t="s">
        <v>2503</v>
      </c>
      <c r="F335" s="160" t="s">
        <v>2225</v>
      </c>
      <c r="G335" s="164" t="str">
        <f t="shared" si="5"/>
        <v>B-37/1</v>
      </c>
    </row>
    <row r="336" spans="1:7" ht="18" customHeight="1" x14ac:dyDescent="0.25">
      <c r="A336" s="230"/>
      <c r="B336" s="191" t="s">
        <v>3700</v>
      </c>
      <c r="C336" s="163">
        <v>1423</v>
      </c>
      <c r="D336" s="159" t="s">
        <v>39</v>
      </c>
      <c r="E336" s="160" t="s">
        <v>2503</v>
      </c>
      <c r="F336" s="160" t="s">
        <v>2223</v>
      </c>
      <c r="G336" s="164" t="str">
        <f t="shared" si="5"/>
        <v>B-37/2</v>
      </c>
    </row>
    <row r="337" spans="1:7" ht="18" customHeight="1" x14ac:dyDescent="0.25">
      <c r="A337" s="230"/>
      <c r="B337" s="191" t="s">
        <v>3699</v>
      </c>
      <c r="C337" s="163">
        <v>1423</v>
      </c>
      <c r="D337" s="159" t="s">
        <v>39</v>
      </c>
      <c r="E337" s="160" t="s">
        <v>2503</v>
      </c>
      <c r="F337" s="160" t="s">
        <v>2221</v>
      </c>
      <c r="G337" s="164" t="str">
        <f t="shared" si="5"/>
        <v>B-37/3</v>
      </c>
    </row>
    <row r="338" spans="1:7" ht="18" customHeight="1" thickBot="1" x14ac:dyDescent="0.3">
      <c r="A338" s="232"/>
      <c r="B338" s="192" t="s">
        <v>3698</v>
      </c>
      <c r="C338" s="185">
        <v>1423</v>
      </c>
      <c r="D338" s="176" t="s">
        <v>39</v>
      </c>
      <c r="E338" s="177" t="s">
        <v>2503</v>
      </c>
      <c r="F338" s="160" t="s">
        <v>2218</v>
      </c>
      <c r="G338" s="164" t="str">
        <f t="shared" si="5"/>
        <v>B-37/4</v>
      </c>
    </row>
    <row r="339" spans="1:7" ht="18" customHeight="1" x14ac:dyDescent="0.25">
      <c r="A339" s="233" t="s">
        <v>849</v>
      </c>
      <c r="B339" s="175" t="s">
        <v>848</v>
      </c>
      <c r="C339" s="184">
        <v>1423</v>
      </c>
      <c r="D339" s="183" t="s">
        <v>39</v>
      </c>
      <c r="E339" s="172" t="s">
        <v>2497</v>
      </c>
      <c r="F339" s="160" t="s">
        <v>2225</v>
      </c>
      <c r="G339" s="164" t="str">
        <f t="shared" si="5"/>
        <v>B-36/1</v>
      </c>
    </row>
    <row r="340" spans="1:7" ht="18" customHeight="1" x14ac:dyDescent="0.25">
      <c r="A340" s="234"/>
      <c r="B340" s="191" t="s">
        <v>3697</v>
      </c>
      <c r="C340" s="163">
        <v>1423</v>
      </c>
      <c r="D340" s="159" t="s">
        <v>39</v>
      </c>
      <c r="E340" s="160" t="s">
        <v>2497</v>
      </c>
      <c r="F340" s="160" t="s">
        <v>2223</v>
      </c>
      <c r="G340" s="164" t="str">
        <f t="shared" si="5"/>
        <v>B-36/2</v>
      </c>
    </row>
    <row r="341" spans="1:7" ht="18" customHeight="1" x14ac:dyDescent="0.25">
      <c r="A341" s="234"/>
      <c r="B341" s="191" t="s">
        <v>3696</v>
      </c>
      <c r="C341" s="163">
        <v>1423</v>
      </c>
      <c r="D341" s="159" t="s">
        <v>39</v>
      </c>
      <c r="E341" s="160" t="s">
        <v>2497</v>
      </c>
      <c r="F341" s="160" t="s">
        <v>2221</v>
      </c>
      <c r="G341" s="164" t="str">
        <f t="shared" si="5"/>
        <v>B-36/3</v>
      </c>
    </row>
    <row r="342" spans="1:7" ht="18" customHeight="1" thickBot="1" x14ac:dyDescent="0.3">
      <c r="A342" s="235"/>
      <c r="B342" s="171" t="s">
        <v>3695</v>
      </c>
      <c r="C342" s="182">
        <v>1423</v>
      </c>
      <c r="D342" s="181" t="s">
        <v>39</v>
      </c>
      <c r="E342" s="168" t="s">
        <v>2497</v>
      </c>
      <c r="F342" s="160" t="s">
        <v>2218</v>
      </c>
      <c r="G342" s="164" t="str">
        <f t="shared" si="5"/>
        <v>B-36/4</v>
      </c>
    </row>
    <row r="343" spans="1:7" ht="18" customHeight="1" x14ac:dyDescent="0.25">
      <c r="A343" s="231" t="s">
        <v>847</v>
      </c>
      <c r="B343" s="193" t="s">
        <v>846</v>
      </c>
      <c r="C343" s="180">
        <v>1423</v>
      </c>
      <c r="D343" s="164" t="s">
        <v>39</v>
      </c>
      <c r="E343" s="165" t="s">
        <v>2491</v>
      </c>
      <c r="F343" s="160" t="s">
        <v>2225</v>
      </c>
      <c r="G343" s="164" t="str">
        <f t="shared" si="5"/>
        <v>B-35/1</v>
      </c>
    </row>
    <row r="344" spans="1:7" ht="18" customHeight="1" x14ac:dyDescent="0.25">
      <c r="A344" s="230"/>
      <c r="B344" s="191" t="s">
        <v>3694</v>
      </c>
      <c r="C344" s="163">
        <v>1423</v>
      </c>
      <c r="D344" s="159" t="s">
        <v>39</v>
      </c>
      <c r="E344" s="160" t="s">
        <v>2491</v>
      </c>
      <c r="F344" s="160" t="s">
        <v>2223</v>
      </c>
      <c r="G344" s="164" t="str">
        <f t="shared" si="5"/>
        <v>B-35/2</v>
      </c>
    </row>
    <row r="345" spans="1:7" ht="18" customHeight="1" x14ac:dyDescent="0.25">
      <c r="A345" s="230"/>
      <c r="B345" s="191" t="s">
        <v>3693</v>
      </c>
      <c r="C345" s="163">
        <v>1423</v>
      </c>
      <c r="D345" s="159" t="s">
        <v>39</v>
      </c>
      <c r="E345" s="160" t="s">
        <v>2491</v>
      </c>
      <c r="F345" s="160" t="s">
        <v>2221</v>
      </c>
      <c r="G345" s="164" t="str">
        <f t="shared" si="5"/>
        <v>B-35/3</v>
      </c>
    </row>
    <row r="346" spans="1:7" ht="18" customHeight="1" x14ac:dyDescent="0.25">
      <c r="A346" s="230"/>
      <c r="B346" s="191" t="s">
        <v>3692</v>
      </c>
      <c r="C346" s="163">
        <v>1423</v>
      </c>
      <c r="D346" s="159" t="s">
        <v>39</v>
      </c>
      <c r="E346" s="160" t="s">
        <v>2491</v>
      </c>
      <c r="F346" s="160" t="s">
        <v>2218</v>
      </c>
      <c r="G346" s="164" t="str">
        <f t="shared" si="5"/>
        <v>B-35/4</v>
      </c>
    </row>
    <row r="347" spans="1:7" ht="18" customHeight="1" x14ac:dyDescent="0.25">
      <c r="A347" s="230" t="s">
        <v>845</v>
      </c>
      <c r="B347" s="191" t="s">
        <v>844</v>
      </c>
      <c r="C347" s="163">
        <v>1423</v>
      </c>
      <c r="D347" s="159" t="s">
        <v>39</v>
      </c>
      <c r="E347" s="160" t="s">
        <v>2485</v>
      </c>
      <c r="F347" s="160" t="s">
        <v>2225</v>
      </c>
      <c r="G347" s="164" t="str">
        <f t="shared" si="5"/>
        <v>B-34/1</v>
      </c>
    </row>
    <row r="348" spans="1:7" ht="18" customHeight="1" x14ac:dyDescent="0.25">
      <c r="A348" s="230"/>
      <c r="B348" s="191" t="s">
        <v>3691</v>
      </c>
      <c r="C348" s="163">
        <v>1423</v>
      </c>
      <c r="D348" s="159" t="s">
        <v>39</v>
      </c>
      <c r="E348" s="160" t="s">
        <v>2485</v>
      </c>
      <c r="F348" s="160" t="s">
        <v>2223</v>
      </c>
      <c r="G348" s="164" t="str">
        <f t="shared" si="5"/>
        <v>B-34/2</v>
      </c>
    </row>
    <row r="349" spans="1:7" ht="18" customHeight="1" x14ac:dyDescent="0.25">
      <c r="A349" s="230"/>
      <c r="B349" s="191" t="s">
        <v>3690</v>
      </c>
      <c r="C349" s="163">
        <v>1423</v>
      </c>
      <c r="D349" s="159" t="s">
        <v>39</v>
      </c>
      <c r="E349" s="160" t="s">
        <v>2485</v>
      </c>
      <c r="F349" s="160" t="s">
        <v>2221</v>
      </c>
      <c r="G349" s="164" t="str">
        <f t="shared" si="5"/>
        <v>B-34/3</v>
      </c>
    </row>
    <row r="350" spans="1:7" ht="18" customHeight="1" x14ac:dyDescent="0.25">
      <c r="A350" s="230"/>
      <c r="B350" s="191" t="s">
        <v>3689</v>
      </c>
      <c r="C350" s="163">
        <v>1423</v>
      </c>
      <c r="D350" s="159" t="s">
        <v>39</v>
      </c>
      <c r="E350" s="160" t="s">
        <v>2485</v>
      </c>
      <c r="F350" s="160" t="s">
        <v>2218</v>
      </c>
      <c r="G350" s="164" t="str">
        <f t="shared" si="5"/>
        <v>B-34/4</v>
      </c>
    </row>
    <row r="351" spans="1:7" ht="18" customHeight="1" x14ac:dyDescent="0.25">
      <c r="A351" s="230" t="s">
        <v>843</v>
      </c>
      <c r="B351" s="191" t="s">
        <v>842</v>
      </c>
      <c r="C351" s="163">
        <v>1423</v>
      </c>
      <c r="D351" s="159" t="s">
        <v>39</v>
      </c>
      <c r="E351" s="160" t="s">
        <v>2479</v>
      </c>
      <c r="F351" s="160" t="s">
        <v>2225</v>
      </c>
      <c r="G351" s="164" t="str">
        <f t="shared" si="5"/>
        <v>B-33/1</v>
      </c>
    </row>
    <row r="352" spans="1:7" ht="18" customHeight="1" x14ac:dyDescent="0.25">
      <c r="A352" s="230"/>
      <c r="B352" s="191" t="s">
        <v>3688</v>
      </c>
      <c r="C352" s="163">
        <v>1423</v>
      </c>
      <c r="D352" s="159" t="s">
        <v>39</v>
      </c>
      <c r="E352" s="160" t="s">
        <v>2479</v>
      </c>
      <c r="F352" s="160" t="s">
        <v>2223</v>
      </c>
      <c r="G352" s="164" t="str">
        <f t="shared" si="5"/>
        <v>B-33/2</v>
      </c>
    </row>
    <row r="353" spans="1:7" ht="18" customHeight="1" x14ac:dyDescent="0.25">
      <c r="A353" s="230"/>
      <c r="B353" s="191" t="s">
        <v>3687</v>
      </c>
      <c r="C353" s="163">
        <v>1423</v>
      </c>
      <c r="D353" s="159" t="s">
        <v>39</v>
      </c>
      <c r="E353" s="160" t="s">
        <v>2479</v>
      </c>
      <c r="F353" s="160" t="s">
        <v>2221</v>
      </c>
      <c r="G353" s="164" t="str">
        <f t="shared" si="5"/>
        <v>B-33/3</v>
      </c>
    </row>
    <row r="354" spans="1:7" ht="18" customHeight="1" x14ac:dyDescent="0.25">
      <c r="A354" s="230"/>
      <c r="B354" s="191" t="s">
        <v>3686</v>
      </c>
      <c r="C354" s="163">
        <v>1423</v>
      </c>
      <c r="D354" s="159" t="s">
        <v>39</v>
      </c>
      <c r="E354" s="160" t="s">
        <v>2479</v>
      </c>
      <c r="F354" s="160" t="s">
        <v>2218</v>
      </c>
      <c r="G354" s="164" t="str">
        <f t="shared" si="5"/>
        <v>B-33/4</v>
      </c>
    </row>
    <row r="355" spans="1:7" ht="18" customHeight="1" x14ac:dyDescent="0.25">
      <c r="A355" s="230" t="s">
        <v>841</v>
      </c>
      <c r="B355" s="191" t="s">
        <v>840</v>
      </c>
      <c r="C355" s="163">
        <v>1423</v>
      </c>
      <c r="D355" s="159" t="s">
        <v>39</v>
      </c>
      <c r="E355" s="160" t="s">
        <v>2311</v>
      </c>
      <c r="F355" s="160" t="s">
        <v>2225</v>
      </c>
      <c r="G355" s="164" t="str">
        <f t="shared" si="5"/>
        <v>B-44/1</v>
      </c>
    </row>
    <row r="356" spans="1:7" ht="18" customHeight="1" x14ac:dyDescent="0.25">
      <c r="A356" s="230"/>
      <c r="B356" s="191" t="s">
        <v>3685</v>
      </c>
      <c r="C356" s="163">
        <v>1423</v>
      </c>
      <c r="D356" s="159" t="s">
        <v>39</v>
      </c>
      <c r="E356" s="160" t="s">
        <v>2311</v>
      </c>
      <c r="F356" s="160" t="s">
        <v>2223</v>
      </c>
      <c r="G356" s="164" t="str">
        <f t="shared" si="5"/>
        <v>B-44/2</v>
      </c>
    </row>
    <row r="357" spans="1:7" ht="18" customHeight="1" x14ac:dyDescent="0.25">
      <c r="A357" s="230"/>
      <c r="B357" s="191" t="s">
        <v>3684</v>
      </c>
      <c r="C357" s="163">
        <v>1423</v>
      </c>
      <c r="D357" s="159" t="s">
        <v>39</v>
      </c>
      <c r="E357" s="160" t="s">
        <v>2311</v>
      </c>
      <c r="F357" s="160" t="s">
        <v>2221</v>
      </c>
      <c r="G357" s="164" t="str">
        <f t="shared" si="5"/>
        <v>B-44/3</v>
      </c>
    </row>
    <row r="358" spans="1:7" ht="18" customHeight="1" x14ac:dyDescent="0.25">
      <c r="A358" s="230"/>
      <c r="B358" s="191" t="s">
        <v>3683</v>
      </c>
      <c r="C358" s="163">
        <v>1423</v>
      </c>
      <c r="D358" s="159" t="s">
        <v>39</v>
      </c>
      <c r="E358" s="160" t="s">
        <v>2311</v>
      </c>
      <c r="F358" s="160" t="s">
        <v>2218</v>
      </c>
      <c r="G358" s="164" t="str">
        <f t="shared" si="5"/>
        <v>B-44/4</v>
      </c>
    </row>
    <row r="359" spans="1:7" ht="18" customHeight="1" x14ac:dyDescent="0.25">
      <c r="A359" s="230" t="s">
        <v>839</v>
      </c>
      <c r="B359" s="191" t="s">
        <v>838</v>
      </c>
      <c r="C359" s="163">
        <v>1423</v>
      </c>
      <c r="D359" s="159" t="s">
        <v>39</v>
      </c>
      <c r="E359" s="160" t="s">
        <v>2305</v>
      </c>
      <c r="F359" s="160" t="s">
        <v>2225</v>
      </c>
      <c r="G359" s="164" t="str">
        <f t="shared" si="5"/>
        <v>B-43/1</v>
      </c>
    </row>
    <row r="360" spans="1:7" ht="18" customHeight="1" x14ac:dyDescent="0.25">
      <c r="A360" s="230"/>
      <c r="B360" s="191" t="s">
        <v>3682</v>
      </c>
      <c r="C360" s="163">
        <v>1423</v>
      </c>
      <c r="D360" s="159" t="s">
        <v>39</v>
      </c>
      <c r="E360" s="160" t="s">
        <v>2305</v>
      </c>
      <c r="F360" s="160" t="s">
        <v>2223</v>
      </c>
      <c r="G360" s="164" t="str">
        <f t="shared" si="5"/>
        <v>B-43/2</v>
      </c>
    </row>
    <row r="361" spans="1:7" ht="18" customHeight="1" x14ac:dyDescent="0.25">
      <c r="A361" s="230"/>
      <c r="B361" s="191" t="s">
        <v>3681</v>
      </c>
      <c r="C361" s="163">
        <v>1423</v>
      </c>
      <c r="D361" s="159" t="s">
        <v>39</v>
      </c>
      <c r="E361" s="160" t="s">
        <v>2305</v>
      </c>
      <c r="F361" s="160" t="s">
        <v>2221</v>
      </c>
      <c r="G361" s="164" t="str">
        <f t="shared" si="5"/>
        <v>B-43/3</v>
      </c>
    </row>
    <row r="362" spans="1:7" ht="18" customHeight="1" x14ac:dyDescent="0.25">
      <c r="A362" s="230"/>
      <c r="B362" s="191" t="s">
        <v>3680</v>
      </c>
      <c r="C362" s="163">
        <v>1423</v>
      </c>
      <c r="D362" s="159" t="s">
        <v>39</v>
      </c>
      <c r="E362" s="160" t="s">
        <v>2305</v>
      </c>
      <c r="F362" s="160" t="s">
        <v>2218</v>
      </c>
      <c r="G362" s="164" t="str">
        <f t="shared" si="5"/>
        <v>B-43/4</v>
      </c>
    </row>
    <row r="363" spans="1:7" ht="18" customHeight="1" x14ac:dyDescent="0.25">
      <c r="A363" s="230" t="s">
        <v>837</v>
      </c>
      <c r="B363" s="191" t="s">
        <v>836</v>
      </c>
      <c r="C363" s="163">
        <v>1423</v>
      </c>
      <c r="D363" s="159" t="s">
        <v>39</v>
      </c>
      <c r="E363" s="160" t="s">
        <v>2299</v>
      </c>
      <c r="F363" s="160" t="s">
        <v>2225</v>
      </c>
      <c r="G363" s="164" t="str">
        <f t="shared" si="5"/>
        <v>B-42/1</v>
      </c>
    </row>
    <row r="364" spans="1:7" ht="18" customHeight="1" x14ac:dyDescent="0.25">
      <c r="A364" s="230"/>
      <c r="B364" s="191" t="s">
        <v>3679</v>
      </c>
      <c r="C364" s="163">
        <v>1423</v>
      </c>
      <c r="D364" s="159" t="s">
        <v>39</v>
      </c>
      <c r="E364" s="160" t="s">
        <v>2299</v>
      </c>
      <c r="F364" s="160" t="s">
        <v>2223</v>
      </c>
      <c r="G364" s="164" t="str">
        <f t="shared" si="5"/>
        <v>B-42/2</v>
      </c>
    </row>
    <row r="365" spans="1:7" ht="18" customHeight="1" x14ac:dyDescent="0.25">
      <c r="A365" s="230"/>
      <c r="B365" s="191" t="s">
        <v>3678</v>
      </c>
      <c r="C365" s="163">
        <v>1423</v>
      </c>
      <c r="D365" s="159" t="s">
        <v>39</v>
      </c>
      <c r="E365" s="160" t="s">
        <v>2299</v>
      </c>
      <c r="F365" s="160" t="s">
        <v>2221</v>
      </c>
      <c r="G365" s="164" t="str">
        <f t="shared" si="5"/>
        <v>B-42/3</v>
      </c>
    </row>
    <row r="366" spans="1:7" ht="18" customHeight="1" x14ac:dyDescent="0.25">
      <c r="A366" s="230"/>
      <c r="B366" s="191" t="s">
        <v>3677</v>
      </c>
      <c r="C366" s="163">
        <v>1423</v>
      </c>
      <c r="D366" s="159" t="s">
        <v>39</v>
      </c>
      <c r="E366" s="160" t="s">
        <v>2299</v>
      </c>
      <c r="F366" s="160" t="s">
        <v>2218</v>
      </c>
      <c r="G366" s="164" t="str">
        <f t="shared" si="5"/>
        <v>B-42/4</v>
      </c>
    </row>
    <row r="367" spans="1:7" ht="18" customHeight="1" x14ac:dyDescent="0.25">
      <c r="A367" s="230" t="s">
        <v>835</v>
      </c>
      <c r="B367" s="191" t="s">
        <v>834</v>
      </c>
      <c r="C367" s="163">
        <v>1423</v>
      </c>
      <c r="D367" s="159" t="s">
        <v>39</v>
      </c>
      <c r="E367" s="160" t="s">
        <v>2256</v>
      </c>
      <c r="F367" s="160" t="s">
        <v>2225</v>
      </c>
      <c r="G367" s="164" t="str">
        <f t="shared" si="5"/>
        <v>B-47/1</v>
      </c>
    </row>
    <row r="368" spans="1:7" ht="18" customHeight="1" x14ac:dyDescent="0.25">
      <c r="A368" s="230"/>
      <c r="B368" s="191" t="s">
        <v>3676</v>
      </c>
      <c r="C368" s="163">
        <v>1423</v>
      </c>
      <c r="D368" s="159" t="s">
        <v>39</v>
      </c>
      <c r="E368" s="160" t="s">
        <v>2256</v>
      </c>
      <c r="F368" s="160" t="s">
        <v>2223</v>
      </c>
      <c r="G368" s="164" t="str">
        <f t="shared" si="5"/>
        <v>B-47/2</v>
      </c>
    </row>
    <row r="369" spans="1:7" ht="18" customHeight="1" x14ac:dyDescent="0.25">
      <c r="A369" s="230"/>
      <c r="B369" s="191" t="s">
        <v>3675</v>
      </c>
      <c r="C369" s="163">
        <v>1423</v>
      </c>
      <c r="D369" s="159" t="s">
        <v>39</v>
      </c>
      <c r="E369" s="160" t="s">
        <v>2256</v>
      </c>
      <c r="F369" s="160" t="s">
        <v>2221</v>
      </c>
      <c r="G369" s="164" t="str">
        <f t="shared" si="5"/>
        <v>B-47/3</v>
      </c>
    </row>
    <row r="370" spans="1:7" ht="18" customHeight="1" x14ac:dyDescent="0.25">
      <c r="A370" s="230"/>
      <c r="B370" s="191" t="s">
        <v>3674</v>
      </c>
      <c r="C370" s="163">
        <v>1423</v>
      </c>
      <c r="D370" s="159" t="s">
        <v>39</v>
      </c>
      <c r="E370" s="160" t="s">
        <v>2256</v>
      </c>
      <c r="F370" s="160" t="s">
        <v>2218</v>
      </c>
      <c r="G370" s="164" t="str">
        <f t="shared" si="5"/>
        <v>B-47/4</v>
      </c>
    </row>
    <row r="371" spans="1:7" ht="18" customHeight="1" x14ac:dyDescent="0.25">
      <c r="A371" s="230" t="s">
        <v>833</v>
      </c>
      <c r="B371" s="191" t="s">
        <v>832</v>
      </c>
      <c r="C371" s="163">
        <v>1423</v>
      </c>
      <c r="D371" s="159" t="s">
        <v>39</v>
      </c>
      <c r="E371" s="160" t="s">
        <v>2243</v>
      </c>
      <c r="F371" s="160" t="s">
        <v>2225</v>
      </c>
      <c r="G371" s="164" t="str">
        <f t="shared" si="5"/>
        <v>B-46/1</v>
      </c>
    </row>
    <row r="372" spans="1:7" ht="18" customHeight="1" x14ac:dyDescent="0.25">
      <c r="A372" s="230"/>
      <c r="B372" s="191" t="s">
        <v>3673</v>
      </c>
      <c r="C372" s="163">
        <v>1423</v>
      </c>
      <c r="D372" s="159" t="s">
        <v>39</v>
      </c>
      <c r="E372" s="160" t="s">
        <v>2243</v>
      </c>
      <c r="F372" s="160" t="s">
        <v>2223</v>
      </c>
      <c r="G372" s="164" t="str">
        <f t="shared" si="5"/>
        <v>B-46/2</v>
      </c>
    </row>
    <row r="373" spans="1:7" ht="18" customHeight="1" x14ac:dyDescent="0.25">
      <c r="A373" s="230"/>
      <c r="B373" s="191" t="s">
        <v>3672</v>
      </c>
      <c r="C373" s="163">
        <v>1423</v>
      </c>
      <c r="D373" s="159" t="s">
        <v>39</v>
      </c>
      <c r="E373" s="160" t="s">
        <v>2243</v>
      </c>
      <c r="F373" s="160" t="s">
        <v>2221</v>
      </c>
      <c r="G373" s="164" t="str">
        <f t="shared" si="5"/>
        <v>B-46/3</v>
      </c>
    </row>
    <row r="374" spans="1:7" ht="18" customHeight="1" x14ac:dyDescent="0.25">
      <c r="A374" s="230"/>
      <c r="B374" s="191" t="s">
        <v>3671</v>
      </c>
      <c r="C374" s="163">
        <v>1423</v>
      </c>
      <c r="D374" s="159" t="s">
        <v>39</v>
      </c>
      <c r="E374" s="160" t="s">
        <v>2243</v>
      </c>
      <c r="F374" s="160" t="s">
        <v>2218</v>
      </c>
      <c r="G374" s="164" t="str">
        <f t="shared" si="5"/>
        <v>B-46/4</v>
      </c>
    </row>
    <row r="375" spans="1:7" ht="18" customHeight="1" x14ac:dyDescent="0.25">
      <c r="A375" s="230" t="s">
        <v>831</v>
      </c>
      <c r="B375" s="191" t="s">
        <v>830</v>
      </c>
      <c r="C375" s="163">
        <v>1423</v>
      </c>
      <c r="D375" s="159" t="s">
        <v>39</v>
      </c>
      <c r="E375" s="160" t="s">
        <v>2317</v>
      </c>
      <c r="F375" s="160" t="s">
        <v>2225</v>
      </c>
      <c r="G375" s="164" t="str">
        <f t="shared" si="5"/>
        <v>B-45/1</v>
      </c>
    </row>
    <row r="376" spans="1:7" ht="18" customHeight="1" x14ac:dyDescent="0.25">
      <c r="A376" s="230"/>
      <c r="B376" s="191" t="s">
        <v>3670</v>
      </c>
      <c r="C376" s="163">
        <v>1423</v>
      </c>
      <c r="D376" s="159" t="s">
        <v>39</v>
      </c>
      <c r="E376" s="160" t="s">
        <v>2317</v>
      </c>
      <c r="F376" s="160" t="s">
        <v>2223</v>
      </c>
      <c r="G376" s="164" t="str">
        <f t="shared" si="5"/>
        <v>B-45/2</v>
      </c>
    </row>
    <row r="377" spans="1:7" ht="18" customHeight="1" x14ac:dyDescent="0.25">
      <c r="A377" s="230"/>
      <c r="B377" s="191" t="s">
        <v>3669</v>
      </c>
      <c r="C377" s="163">
        <v>1423</v>
      </c>
      <c r="D377" s="159" t="s">
        <v>39</v>
      </c>
      <c r="E377" s="160" t="s">
        <v>2317</v>
      </c>
      <c r="F377" s="160" t="s">
        <v>2221</v>
      </c>
      <c r="G377" s="164" t="str">
        <f t="shared" si="5"/>
        <v>B-45/3</v>
      </c>
    </row>
    <row r="378" spans="1:7" ht="18" customHeight="1" x14ac:dyDescent="0.25">
      <c r="A378" s="230"/>
      <c r="B378" s="191" t="s">
        <v>3668</v>
      </c>
      <c r="C378" s="163">
        <v>1423</v>
      </c>
      <c r="D378" s="159" t="s">
        <v>39</v>
      </c>
      <c r="E378" s="160" t="s">
        <v>2317</v>
      </c>
      <c r="F378" s="160" t="s">
        <v>2218</v>
      </c>
      <c r="G378" s="164" t="str">
        <f t="shared" si="5"/>
        <v>B-45/4</v>
      </c>
    </row>
    <row r="379" spans="1:7" ht="18" customHeight="1" x14ac:dyDescent="0.25">
      <c r="A379" s="230" t="s">
        <v>829</v>
      </c>
      <c r="B379" s="191" t="s">
        <v>828</v>
      </c>
      <c r="C379" s="163">
        <v>1423</v>
      </c>
      <c r="D379" s="159" t="s">
        <v>39</v>
      </c>
      <c r="E379" s="160" t="s">
        <v>2473</v>
      </c>
      <c r="F379" s="160" t="s">
        <v>2225</v>
      </c>
      <c r="G379" s="164" t="str">
        <f t="shared" si="5"/>
        <v>B-32/1</v>
      </c>
    </row>
    <row r="380" spans="1:7" ht="18" customHeight="1" x14ac:dyDescent="0.25">
      <c r="A380" s="230"/>
      <c r="B380" s="191" t="s">
        <v>3667</v>
      </c>
      <c r="C380" s="163">
        <v>1423</v>
      </c>
      <c r="D380" s="159" t="s">
        <v>39</v>
      </c>
      <c r="E380" s="160" t="s">
        <v>2473</v>
      </c>
      <c r="F380" s="160" t="s">
        <v>2223</v>
      </c>
      <c r="G380" s="164" t="str">
        <f t="shared" si="5"/>
        <v>B-32/2</v>
      </c>
    </row>
    <row r="381" spans="1:7" ht="18" customHeight="1" x14ac:dyDescent="0.25">
      <c r="A381" s="230"/>
      <c r="B381" s="191" t="s">
        <v>3666</v>
      </c>
      <c r="C381" s="163">
        <v>1423</v>
      </c>
      <c r="D381" s="159" t="s">
        <v>39</v>
      </c>
      <c r="E381" s="160" t="s">
        <v>2473</v>
      </c>
      <c r="F381" s="160" t="s">
        <v>2221</v>
      </c>
      <c r="G381" s="164" t="str">
        <f t="shared" si="5"/>
        <v>B-32/3</v>
      </c>
    </row>
    <row r="382" spans="1:7" ht="18" customHeight="1" x14ac:dyDescent="0.25">
      <c r="A382" s="230"/>
      <c r="B382" s="191" t="s">
        <v>3665</v>
      </c>
      <c r="C382" s="163">
        <v>1423</v>
      </c>
      <c r="D382" s="159" t="s">
        <v>39</v>
      </c>
      <c r="E382" s="160" t="s">
        <v>2473</v>
      </c>
      <c r="F382" s="160" t="s">
        <v>2218</v>
      </c>
      <c r="G382" s="164" t="str">
        <f t="shared" si="5"/>
        <v>B-32/4</v>
      </c>
    </row>
    <row r="383" spans="1:7" ht="18" customHeight="1" x14ac:dyDescent="0.25">
      <c r="A383" s="230" t="s">
        <v>827</v>
      </c>
      <c r="B383" s="191" t="s">
        <v>826</v>
      </c>
      <c r="C383" s="163">
        <v>1423</v>
      </c>
      <c r="D383" s="159" t="s">
        <v>39</v>
      </c>
      <c r="E383" s="160" t="s">
        <v>2234</v>
      </c>
      <c r="F383" s="160" t="s">
        <v>2225</v>
      </c>
      <c r="G383" s="164" t="str">
        <f t="shared" si="5"/>
        <v>B-31/1</v>
      </c>
    </row>
    <row r="384" spans="1:7" ht="18" customHeight="1" x14ac:dyDescent="0.25">
      <c r="A384" s="230"/>
      <c r="B384" s="191" t="s">
        <v>3664</v>
      </c>
      <c r="C384" s="163">
        <v>1423</v>
      </c>
      <c r="D384" s="159" t="s">
        <v>39</v>
      </c>
      <c r="E384" s="160" t="s">
        <v>2234</v>
      </c>
      <c r="F384" s="160" t="s">
        <v>2223</v>
      </c>
      <c r="G384" s="164" t="str">
        <f t="shared" si="5"/>
        <v>B-31/2</v>
      </c>
    </row>
    <row r="385" spans="1:7" ht="18" customHeight="1" x14ac:dyDescent="0.25">
      <c r="A385" s="230"/>
      <c r="B385" s="191" t="s">
        <v>3663</v>
      </c>
      <c r="C385" s="163">
        <v>1423</v>
      </c>
      <c r="D385" s="159" t="s">
        <v>39</v>
      </c>
      <c r="E385" s="160" t="s">
        <v>2234</v>
      </c>
      <c r="F385" s="160" t="s">
        <v>2221</v>
      </c>
      <c r="G385" s="164" t="str">
        <f t="shared" si="5"/>
        <v>B-31/3</v>
      </c>
    </row>
    <row r="386" spans="1:7" ht="18" customHeight="1" x14ac:dyDescent="0.25">
      <c r="A386" s="230"/>
      <c r="B386" s="191" t="s">
        <v>3662</v>
      </c>
      <c r="C386" s="163">
        <v>1423</v>
      </c>
      <c r="D386" s="159" t="s">
        <v>39</v>
      </c>
      <c r="E386" s="160" t="s">
        <v>2234</v>
      </c>
      <c r="F386" s="160" t="s">
        <v>2218</v>
      </c>
      <c r="G386" s="164" t="str">
        <f t="shared" si="5"/>
        <v>B-31/4</v>
      </c>
    </row>
    <row r="387" spans="1:7" ht="18" customHeight="1" x14ac:dyDescent="0.25">
      <c r="A387" s="230" t="s">
        <v>825</v>
      </c>
      <c r="B387" s="191" t="s">
        <v>824</v>
      </c>
      <c r="C387" s="163">
        <v>1423</v>
      </c>
      <c r="D387" s="159" t="s">
        <v>39</v>
      </c>
      <c r="E387" s="160" t="s">
        <v>2406</v>
      </c>
      <c r="F387" s="160" t="s">
        <v>2225</v>
      </c>
      <c r="G387" s="164" t="str">
        <f t="shared" ref="G387:G450" si="6">CONCATENATE(D387,E387,F387)</f>
        <v>B-30/1</v>
      </c>
    </row>
    <row r="388" spans="1:7" ht="18" customHeight="1" x14ac:dyDescent="0.25">
      <c r="A388" s="230"/>
      <c r="B388" s="191" t="s">
        <v>3661</v>
      </c>
      <c r="C388" s="163">
        <v>1423</v>
      </c>
      <c r="D388" s="159" t="s">
        <v>39</v>
      </c>
      <c r="E388" s="160" t="s">
        <v>2406</v>
      </c>
      <c r="F388" s="160" t="s">
        <v>2223</v>
      </c>
      <c r="G388" s="164" t="str">
        <f t="shared" si="6"/>
        <v>B-30/2</v>
      </c>
    </row>
    <row r="389" spans="1:7" ht="18" customHeight="1" x14ac:dyDescent="0.25">
      <c r="A389" s="230"/>
      <c r="B389" s="191" t="s">
        <v>3660</v>
      </c>
      <c r="C389" s="163">
        <v>1423</v>
      </c>
      <c r="D389" s="159" t="s">
        <v>39</v>
      </c>
      <c r="E389" s="160" t="s">
        <v>2406</v>
      </c>
      <c r="F389" s="160" t="s">
        <v>2221</v>
      </c>
      <c r="G389" s="164" t="str">
        <f t="shared" si="6"/>
        <v>B-30/3</v>
      </c>
    </row>
    <row r="390" spans="1:7" ht="18" customHeight="1" x14ac:dyDescent="0.25">
      <c r="A390" s="230"/>
      <c r="B390" s="191" t="s">
        <v>3659</v>
      </c>
      <c r="C390" s="163">
        <v>1423</v>
      </c>
      <c r="D390" s="159" t="s">
        <v>39</v>
      </c>
      <c r="E390" s="160" t="s">
        <v>2406</v>
      </c>
      <c r="F390" s="160" t="s">
        <v>2218</v>
      </c>
      <c r="G390" s="164" t="str">
        <f t="shared" si="6"/>
        <v>B-30/4</v>
      </c>
    </row>
    <row r="391" spans="1:7" ht="18" customHeight="1" x14ac:dyDescent="0.25">
      <c r="A391" s="230" t="s">
        <v>823</v>
      </c>
      <c r="B391" s="191" t="s">
        <v>822</v>
      </c>
      <c r="C391" s="163">
        <v>1423</v>
      </c>
      <c r="D391" s="159" t="s">
        <v>39</v>
      </c>
      <c r="E391" s="160" t="s">
        <v>2405</v>
      </c>
      <c r="F391" s="160" t="s">
        <v>2225</v>
      </c>
      <c r="G391" s="164" t="str">
        <f t="shared" si="6"/>
        <v>B-29/1</v>
      </c>
    </row>
    <row r="392" spans="1:7" ht="18" customHeight="1" x14ac:dyDescent="0.25">
      <c r="A392" s="230"/>
      <c r="B392" s="191" t="s">
        <v>3658</v>
      </c>
      <c r="C392" s="163">
        <v>1423</v>
      </c>
      <c r="D392" s="159" t="s">
        <v>39</v>
      </c>
      <c r="E392" s="160" t="s">
        <v>2405</v>
      </c>
      <c r="F392" s="160" t="s">
        <v>2223</v>
      </c>
      <c r="G392" s="164" t="str">
        <f t="shared" si="6"/>
        <v>B-29/2</v>
      </c>
    </row>
    <row r="393" spans="1:7" ht="18" customHeight="1" x14ac:dyDescent="0.25">
      <c r="A393" s="230"/>
      <c r="B393" s="191" t="s">
        <v>3657</v>
      </c>
      <c r="C393" s="163">
        <v>1423</v>
      </c>
      <c r="D393" s="159" t="s">
        <v>39</v>
      </c>
      <c r="E393" s="160" t="s">
        <v>2405</v>
      </c>
      <c r="F393" s="160" t="s">
        <v>2221</v>
      </c>
      <c r="G393" s="164" t="str">
        <f t="shared" si="6"/>
        <v>B-29/3</v>
      </c>
    </row>
    <row r="394" spans="1:7" ht="18" customHeight="1" x14ac:dyDescent="0.25">
      <c r="A394" s="230"/>
      <c r="B394" s="191" t="s">
        <v>3656</v>
      </c>
      <c r="C394" s="163">
        <v>1423</v>
      </c>
      <c r="D394" s="159" t="s">
        <v>39</v>
      </c>
      <c r="E394" s="160" t="s">
        <v>2405</v>
      </c>
      <c r="F394" s="160" t="s">
        <v>2218</v>
      </c>
      <c r="G394" s="164" t="str">
        <f t="shared" si="6"/>
        <v>B-29/4</v>
      </c>
    </row>
    <row r="395" spans="1:7" ht="18" customHeight="1" x14ac:dyDescent="0.25">
      <c r="A395" s="230" t="s">
        <v>821</v>
      </c>
      <c r="B395" s="191" t="s">
        <v>820</v>
      </c>
      <c r="C395" s="163">
        <v>1423</v>
      </c>
      <c r="D395" s="159" t="s">
        <v>39</v>
      </c>
      <c r="E395" s="160" t="s">
        <v>2401</v>
      </c>
      <c r="F395" s="160" t="s">
        <v>2225</v>
      </c>
      <c r="G395" s="164" t="str">
        <f t="shared" si="6"/>
        <v>B-28/1</v>
      </c>
    </row>
    <row r="396" spans="1:7" ht="18" customHeight="1" x14ac:dyDescent="0.25">
      <c r="A396" s="230"/>
      <c r="B396" s="191" t="s">
        <v>3655</v>
      </c>
      <c r="C396" s="163">
        <v>1423</v>
      </c>
      <c r="D396" s="159" t="s">
        <v>39</v>
      </c>
      <c r="E396" s="160" t="s">
        <v>2401</v>
      </c>
      <c r="F396" s="160" t="s">
        <v>2223</v>
      </c>
      <c r="G396" s="164" t="str">
        <f t="shared" si="6"/>
        <v>B-28/2</v>
      </c>
    </row>
    <row r="397" spans="1:7" ht="18" customHeight="1" x14ac:dyDescent="0.25">
      <c r="A397" s="230"/>
      <c r="B397" s="191" t="s">
        <v>3654</v>
      </c>
      <c r="C397" s="163">
        <v>1423</v>
      </c>
      <c r="D397" s="159" t="s">
        <v>39</v>
      </c>
      <c r="E397" s="160" t="s">
        <v>2401</v>
      </c>
      <c r="F397" s="160" t="s">
        <v>2221</v>
      </c>
      <c r="G397" s="164" t="str">
        <f t="shared" si="6"/>
        <v>B-28/3</v>
      </c>
    </row>
    <row r="398" spans="1:7" ht="18" customHeight="1" x14ac:dyDescent="0.25">
      <c r="A398" s="230"/>
      <c r="B398" s="191" t="s">
        <v>3653</v>
      </c>
      <c r="C398" s="163">
        <v>1423</v>
      </c>
      <c r="D398" s="159" t="s">
        <v>39</v>
      </c>
      <c r="E398" s="160" t="s">
        <v>2401</v>
      </c>
      <c r="F398" s="160" t="s">
        <v>2218</v>
      </c>
      <c r="G398" s="164" t="str">
        <f t="shared" si="6"/>
        <v>B-28/4</v>
      </c>
    </row>
    <row r="399" spans="1:7" ht="18" customHeight="1" x14ac:dyDescent="0.25">
      <c r="A399" s="230" t="s">
        <v>819</v>
      </c>
      <c r="B399" s="191" t="s">
        <v>818</v>
      </c>
      <c r="C399" s="163">
        <v>1423</v>
      </c>
      <c r="D399" s="159" t="s">
        <v>39</v>
      </c>
      <c r="E399" s="160" t="s">
        <v>2334</v>
      </c>
      <c r="F399" s="160" t="s">
        <v>2225</v>
      </c>
      <c r="G399" s="164" t="str">
        <f t="shared" si="6"/>
        <v>B-27/1</v>
      </c>
    </row>
    <row r="400" spans="1:7" ht="18" customHeight="1" x14ac:dyDescent="0.25">
      <c r="A400" s="230"/>
      <c r="B400" s="191" t="s">
        <v>3652</v>
      </c>
      <c r="C400" s="163">
        <v>1423</v>
      </c>
      <c r="D400" s="159" t="s">
        <v>39</v>
      </c>
      <c r="E400" s="160" t="s">
        <v>2334</v>
      </c>
      <c r="F400" s="160" t="s">
        <v>2223</v>
      </c>
      <c r="G400" s="164" t="str">
        <f t="shared" si="6"/>
        <v>B-27/2</v>
      </c>
    </row>
    <row r="401" spans="1:7" ht="18" customHeight="1" x14ac:dyDescent="0.25">
      <c r="A401" s="230"/>
      <c r="B401" s="191" t="s">
        <v>3651</v>
      </c>
      <c r="C401" s="163">
        <v>1423</v>
      </c>
      <c r="D401" s="159" t="s">
        <v>39</v>
      </c>
      <c r="E401" s="160" t="s">
        <v>2334</v>
      </c>
      <c r="F401" s="160" t="s">
        <v>2221</v>
      </c>
      <c r="G401" s="164" t="str">
        <f t="shared" si="6"/>
        <v>B-27/3</v>
      </c>
    </row>
    <row r="402" spans="1:7" ht="18" customHeight="1" x14ac:dyDescent="0.25">
      <c r="A402" s="230"/>
      <c r="B402" s="191" t="s">
        <v>3650</v>
      </c>
      <c r="C402" s="163">
        <v>1423</v>
      </c>
      <c r="D402" s="159" t="s">
        <v>39</v>
      </c>
      <c r="E402" s="160" t="s">
        <v>2334</v>
      </c>
      <c r="F402" s="160" t="s">
        <v>2218</v>
      </c>
      <c r="G402" s="164" t="str">
        <f t="shared" si="6"/>
        <v>B-27/4</v>
      </c>
    </row>
    <row r="403" spans="1:7" ht="18" customHeight="1" x14ac:dyDescent="0.25">
      <c r="A403" s="230" t="s">
        <v>817</v>
      </c>
      <c r="B403" s="191" t="s">
        <v>816</v>
      </c>
      <c r="C403" s="163">
        <v>1423</v>
      </c>
      <c r="D403" s="159" t="s">
        <v>39</v>
      </c>
      <c r="E403" s="160" t="s">
        <v>2386</v>
      </c>
      <c r="F403" s="160" t="s">
        <v>2225</v>
      </c>
      <c r="G403" s="164" t="str">
        <f t="shared" si="6"/>
        <v>B-26/1</v>
      </c>
    </row>
    <row r="404" spans="1:7" ht="18" customHeight="1" x14ac:dyDescent="0.25">
      <c r="A404" s="230"/>
      <c r="B404" s="191" t="s">
        <v>3649</v>
      </c>
      <c r="C404" s="163">
        <v>1423</v>
      </c>
      <c r="D404" s="159" t="s">
        <v>39</v>
      </c>
      <c r="E404" s="160" t="s">
        <v>2386</v>
      </c>
      <c r="F404" s="160" t="s">
        <v>2223</v>
      </c>
      <c r="G404" s="164" t="str">
        <f t="shared" si="6"/>
        <v>B-26/2</v>
      </c>
    </row>
    <row r="405" spans="1:7" ht="18" customHeight="1" x14ac:dyDescent="0.25">
      <c r="A405" s="230"/>
      <c r="B405" s="191" t="s">
        <v>3648</v>
      </c>
      <c r="C405" s="163">
        <v>1423</v>
      </c>
      <c r="D405" s="159" t="s">
        <v>39</v>
      </c>
      <c r="E405" s="160" t="s">
        <v>2386</v>
      </c>
      <c r="F405" s="160" t="s">
        <v>2221</v>
      </c>
      <c r="G405" s="164" t="str">
        <f t="shared" si="6"/>
        <v>B-26/3</v>
      </c>
    </row>
    <row r="406" spans="1:7" ht="18" customHeight="1" x14ac:dyDescent="0.25">
      <c r="A406" s="230"/>
      <c r="B406" s="191" t="s">
        <v>3647</v>
      </c>
      <c r="C406" s="163">
        <v>1423</v>
      </c>
      <c r="D406" s="159" t="s">
        <v>39</v>
      </c>
      <c r="E406" s="160" t="s">
        <v>2386</v>
      </c>
      <c r="F406" s="160" t="s">
        <v>2218</v>
      </c>
      <c r="G406" s="164" t="str">
        <f t="shared" si="6"/>
        <v>B-26/4</v>
      </c>
    </row>
    <row r="407" spans="1:7" ht="18" customHeight="1" x14ac:dyDescent="0.25">
      <c r="A407" s="230" t="s">
        <v>815</v>
      </c>
      <c r="B407" s="191" t="s">
        <v>814</v>
      </c>
      <c r="C407" s="163">
        <v>1423</v>
      </c>
      <c r="D407" s="159" t="s">
        <v>39</v>
      </c>
      <c r="E407" s="160" t="s">
        <v>2252</v>
      </c>
      <c r="F407" s="160" t="s">
        <v>2225</v>
      </c>
      <c r="G407" s="164" t="str">
        <f t="shared" si="6"/>
        <v>B-25/1</v>
      </c>
    </row>
    <row r="408" spans="1:7" ht="18" customHeight="1" x14ac:dyDescent="0.25">
      <c r="A408" s="230"/>
      <c r="B408" s="191" t="s">
        <v>3646</v>
      </c>
      <c r="C408" s="163">
        <v>1423</v>
      </c>
      <c r="D408" s="159" t="s">
        <v>39</v>
      </c>
      <c r="E408" s="160" t="s">
        <v>2252</v>
      </c>
      <c r="F408" s="160" t="s">
        <v>2223</v>
      </c>
      <c r="G408" s="164" t="str">
        <f t="shared" si="6"/>
        <v>B-25/2</v>
      </c>
    </row>
    <row r="409" spans="1:7" ht="18" customHeight="1" x14ac:dyDescent="0.25">
      <c r="A409" s="230"/>
      <c r="B409" s="191" t="s">
        <v>3645</v>
      </c>
      <c r="C409" s="163">
        <v>1423</v>
      </c>
      <c r="D409" s="159" t="s">
        <v>39</v>
      </c>
      <c r="E409" s="160" t="s">
        <v>2252</v>
      </c>
      <c r="F409" s="160" t="s">
        <v>2221</v>
      </c>
      <c r="G409" s="164" t="str">
        <f t="shared" si="6"/>
        <v>B-25/3</v>
      </c>
    </row>
    <row r="410" spans="1:7" ht="18" customHeight="1" x14ac:dyDescent="0.25">
      <c r="A410" s="230"/>
      <c r="B410" s="191" t="s">
        <v>3644</v>
      </c>
      <c r="C410" s="163">
        <v>1423</v>
      </c>
      <c r="D410" s="159" t="s">
        <v>39</v>
      </c>
      <c r="E410" s="160" t="s">
        <v>2252</v>
      </c>
      <c r="F410" s="160" t="s">
        <v>2218</v>
      </c>
      <c r="G410" s="164" t="str">
        <f t="shared" si="6"/>
        <v>B-25/4</v>
      </c>
    </row>
    <row r="411" spans="1:7" ht="18" customHeight="1" x14ac:dyDescent="0.25">
      <c r="A411" s="230" t="s">
        <v>813</v>
      </c>
      <c r="B411" s="191" t="s">
        <v>812</v>
      </c>
      <c r="C411" s="163">
        <v>1423</v>
      </c>
      <c r="D411" s="159" t="s">
        <v>39</v>
      </c>
      <c r="E411" s="160" t="s">
        <v>2393</v>
      </c>
      <c r="F411" s="160" t="s">
        <v>2225</v>
      </c>
      <c r="G411" s="164" t="str">
        <f t="shared" si="6"/>
        <v>B-24/1</v>
      </c>
    </row>
    <row r="412" spans="1:7" ht="18" customHeight="1" x14ac:dyDescent="0.25">
      <c r="A412" s="230"/>
      <c r="B412" s="191" t="s">
        <v>3643</v>
      </c>
      <c r="C412" s="163">
        <v>1423</v>
      </c>
      <c r="D412" s="159" t="s">
        <v>39</v>
      </c>
      <c r="E412" s="160" t="s">
        <v>2393</v>
      </c>
      <c r="F412" s="160" t="s">
        <v>2223</v>
      </c>
      <c r="G412" s="164" t="str">
        <f t="shared" si="6"/>
        <v>B-24/2</v>
      </c>
    </row>
    <row r="413" spans="1:7" ht="18" customHeight="1" x14ac:dyDescent="0.25">
      <c r="A413" s="230"/>
      <c r="B413" s="191" t="s">
        <v>3642</v>
      </c>
      <c r="C413" s="163">
        <v>1423</v>
      </c>
      <c r="D413" s="159" t="s">
        <v>39</v>
      </c>
      <c r="E413" s="160" t="s">
        <v>2393</v>
      </c>
      <c r="F413" s="160" t="s">
        <v>2221</v>
      </c>
      <c r="G413" s="164" t="str">
        <f t="shared" si="6"/>
        <v>B-24/3</v>
      </c>
    </row>
    <row r="414" spans="1:7" ht="18" customHeight="1" x14ac:dyDescent="0.25">
      <c r="A414" s="230"/>
      <c r="B414" s="191" t="s">
        <v>3641</v>
      </c>
      <c r="C414" s="163">
        <v>1423</v>
      </c>
      <c r="D414" s="159" t="s">
        <v>39</v>
      </c>
      <c r="E414" s="160" t="s">
        <v>2393</v>
      </c>
      <c r="F414" s="160" t="s">
        <v>2218</v>
      </c>
      <c r="G414" s="164" t="str">
        <f t="shared" si="6"/>
        <v>B-24/4</v>
      </c>
    </row>
    <row r="415" spans="1:7" ht="18" customHeight="1" x14ac:dyDescent="0.25">
      <c r="A415" s="230" t="s">
        <v>811</v>
      </c>
      <c r="B415" s="191" t="s">
        <v>810</v>
      </c>
      <c r="C415" s="163">
        <v>1423</v>
      </c>
      <c r="D415" s="159" t="s">
        <v>39</v>
      </c>
      <c r="E415" s="160" t="s">
        <v>2397</v>
      </c>
      <c r="F415" s="160" t="s">
        <v>2225</v>
      </c>
      <c r="G415" s="164" t="str">
        <f t="shared" si="6"/>
        <v>B-23/1</v>
      </c>
    </row>
    <row r="416" spans="1:7" ht="18" customHeight="1" x14ac:dyDescent="0.25">
      <c r="A416" s="230"/>
      <c r="B416" s="191" t="s">
        <v>3640</v>
      </c>
      <c r="C416" s="163">
        <v>1423</v>
      </c>
      <c r="D416" s="159" t="s">
        <v>39</v>
      </c>
      <c r="E416" s="160" t="s">
        <v>2397</v>
      </c>
      <c r="F416" s="160" t="s">
        <v>2223</v>
      </c>
      <c r="G416" s="164" t="str">
        <f t="shared" si="6"/>
        <v>B-23/2</v>
      </c>
    </row>
    <row r="417" spans="1:7" ht="18" customHeight="1" x14ac:dyDescent="0.25">
      <c r="A417" s="230"/>
      <c r="B417" s="191" t="s">
        <v>3639</v>
      </c>
      <c r="C417" s="163">
        <v>1423</v>
      </c>
      <c r="D417" s="159" t="s">
        <v>39</v>
      </c>
      <c r="E417" s="160" t="s">
        <v>2397</v>
      </c>
      <c r="F417" s="160" t="s">
        <v>2221</v>
      </c>
      <c r="G417" s="164" t="str">
        <f t="shared" si="6"/>
        <v>B-23/3</v>
      </c>
    </row>
    <row r="418" spans="1:7" ht="18" customHeight="1" x14ac:dyDescent="0.25">
      <c r="A418" s="230"/>
      <c r="B418" s="191" t="s">
        <v>3638</v>
      </c>
      <c r="C418" s="163">
        <v>1423</v>
      </c>
      <c r="D418" s="159" t="s">
        <v>39</v>
      </c>
      <c r="E418" s="160" t="s">
        <v>2397</v>
      </c>
      <c r="F418" s="160" t="s">
        <v>2218</v>
      </c>
      <c r="G418" s="164" t="str">
        <f t="shared" si="6"/>
        <v>B-23/4</v>
      </c>
    </row>
    <row r="419" spans="1:7" ht="18" customHeight="1" x14ac:dyDescent="0.25">
      <c r="A419" s="230" t="s">
        <v>809</v>
      </c>
      <c r="B419" s="191" t="s">
        <v>808</v>
      </c>
      <c r="C419" s="163">
        <v>1423</v>
      </c>
      <c r="D419" s="159" t="s">
        <v>39</v>
      </c>
      <c r="E419" s="160" t="s">
        <v>2330</v>
      </c>
      <c r="F419" s="160" t="s">
        <v>2225</v>
      </c>
      <c r="G419" s="164" t="str">
        <f t="shared" si="6"/>
        <v>B-22/1</v>
      </c>
    </row>
    <row r="420" spans="1:7" ht="18" customHeight="1" x14ac:dyDescent="0.25">
      <c r="A420" s="230"/>
      <c r="B420" s="191" t="s">
        <v>3637</v>
      </c>
      <c r="C420" s="163">
        <v>1423</v>
      </c>
      <c r="D420" s="159" t="s">
        <v>39</v>
      </c>
      <c r="E420" s="160" t="s">
        <v>2330</v>
      </c>
      <c r="F420" s="160" t="s">
        <v>2223</v>
      </c>
      <c r="G420" s="164" t="str">
        <f t="shared" si="6"/>
        <v>B-22/2</v>
      </c>
    </row>
    <row r="421" spans="1:7" ht="18" customHeight="1" x14ac:dyDescent="0.25">
      <c r="A421" s="230"/>
      <c r="B421" s="191" t="s">
        <v>3636</v>
      </c>
      <c r="C421" s="163">
        <v>1423</v>
      </c>
      <c r="D421" s="159" t="s">
        <v>39</v>
      </c>
      <c r="E421" s="160" t="s">
        <v>2330</v>
      </c>
      <c r="F421" s="160" t="s">
        <v>2221</v>
      </c>
      <c r="G421" s="164" t="str">
        <f t="shared" si="6"/>
        <v>B-22/3</v>
      </c>
    </row>
    <row r="422" spans="1:7" ht="18" customHeight="1" x14ac:dyDescent="0.25">
      <c r="A422" s="230"/>
      <c r="B422" s="191" t="s">
        <v>3635</v>
      </c>
      <c r="C422" s="163">
        <v>1423</v>
      </c>
      <c r="D422" s="159" t="s">
        <v>39</v>
      </c>
      <c r="E422" s="160" t="s">
        <v>2330</v>
      </c>
      <c r="F422" s="160" t="s">
        <v>2218</v>
      </c>
      <c r="G422" s="164" t="str">
        <f t="shared" si="6"/>
        <v>B-22/4</v>
      </c>
    </row>
    <row r="423" spans="1:7" ht="18" customHeight="1" x14ac:dyDescent="0.25">
      <c r="A423" s="230" t="s">
        <v>807</v>
      </c>
      <c r="B423" s="191" t="s">
        <v>806</v>
      </c>
      <c r="C423" s="163">
        <v>1423</v>
      </c>
      <c r="D423" s="159" t="s">
        <v>39</v>
      </c>
      <c r="E423" s="160" t="s">
        <v>2326</v>
      </c>
      <c r="F423" s="160" t="s">
        <v>2225</v>
      </c>
      <c r="G423" s="164" t="str">
        <f t="shared" si="6"/>
        <v>B-21/1</v>
      </c>
    </row>
    <row r="424" spans="1:7" ht="18" customHeight="1" x14ac:dyDescent="0.25">
      <c r="A424" s="230"/>
      <c r="B424" s="191" t="s">
        <v>3634</v>
      </c>
      <c r="C424" s="163">
        <v>1423</v>
      </c>
      <c r="D424" s="159" t="s">
        <v>39</v>
      </c>
      <c r="E424" s="160" t="s">
        <v>2326</v>
      </c>
      <c r="F424" s="160" t="s">
        <v>2223</v>
      </c>
      <c r="G424" s="164" t="str">
        <f t="shared" si="6"/>
        <v>B-21/2</v>
      </c>
    </row>
    <row r="425" spans="1:7" ht="18" customHeight="1" x14ac:dyDescent="0.25">
      <c r="A425" s="230"/>
      <c r="B425" s="191" t="s">
        <v>3633</v>
      </c>
      <c r="C425" s="163">
        <v>1423</v>
      </c>
      <c r="D425" s="159" t="s">
        <v>39</v>
      </c>
      <c r="E425" s="160" t="s">
        <v>2326</v>
      </c>
      <c r="F425" s="160" t="s">
        <v>2221</v>
      </c>
      <c r="G425" s="164" t="str">
        <f t="shared" si="6"/>
        <v>B-21/3</v>
      </c>
    </row>
    <row r="426" spans="1:7" ht="18" customHeight="1" x14ac:dyDescent="0.25">
      <c r="A426" s="230"/>
      <c r="B426" s="191" t="s">
        <v>3632</v>
      </c>
      <c r="C426" s="163">
        <v>1423</v>
      </c>
      <c r="D426" s="159" t="s">
        <v>39</v>
      </c>
      <c r="E426" s="160" t="s">
        <v>2326</v>
      </c>
      <c r="F426" s="160" t="s">
        <v>2218</v>
      </c>
      <c r="G426" s="164" t="str">
        <f t="shared" si="6"/>
        <v>B-21/4</v>
      </c>
    </row>
    <row r="427" spans="1:7" ht="18" customHeight="1" x14ac:dyDescent="0.25">
      <c r="A427" s="230" t="s">
        <v>805</v>
      </c>
      <c r="B427" s="191" t="s">
        <v>804</v>
      </c>
      <c r="C427" s="163">
        <v>1423</v>
      </c>
      <c r="D427" s="159" t="s">
        <v>39</v>
      </c>
      <c r="E427" s="160" t="s">
        <v>2362</v>
      </c>
      <c r="F427" s="160" t="s">
        <v>2225</v>
      </c>
      <c r="G427" s="164" t="str">
        <f t="shared" si="6"/>
        <v>B-20/1</v>
      </c>
    </row>
    <row r="428" spans="1:7" ht="18" customHeight="1" x14ac:dyDescent="0.25">
      <c r="A428" s="230"/>
      <c r="B428" s="191" t="s">
        <v>3631</v>
      </c>
      <c r="C428" s="163">
        <v>1423</v>
      </c>
      <c r="D428" s="159" t="s">
        <v>39</v>
      </c>
      <c r="E428" s="160" t="s">
        <v>2362</v>
      </c>
      <c r="F428" s="160" t="s">
        <v>2223</v>
      </c>
      <c r="G428" s="164" t="str">
        <f t="shared" si="6"/>
        <v>B-20/2</v>
      </c>
    </row>
    <row r="429" spans="1:7" ht="18" customHeight="1" x14ac:dyDescent="0.25">
      <c r="A429" s="230"/>
      <c r="B429" s="191" t="s">
        <v>3630</v>
      </c>
      <c r="C429" s="163">
        <v>1423</v>
      </c>
      <c r="D429" s="159" t="s">
        <v>39</v>
      </c>
      <c r="E429" s="160" t="s">
        <v>2362</v>
      </c>
      <c r="F429" s="160" t="s">
        <v>2221</v>
      </c>
      <c r="G429" s="164" t="str">
        <f t="shared" si="6"/>
        <v>B-20/3</v>
      </c>
    </row>
    <row r="430" spans="1:7" ht="18" customHeight="1" x14ac:dyDescent="0.25">
      <c r="A430" s="230"/>
      <c r="B430" s="191" t="s">
        <v>3629</v>
      </c>
      <c r="C430" s="163">
        <v>1423</v>
      </c>
      <c r="D430" s="159" t="s">
        <v>39</v>
      </c>
      <c r="E430" s="160" t="s">
        <v>2362</v>
      </c>
      <c r="F430" s="160" t="s">
        <v>2218</v>
      </c>
      <c r="G430" s="164" t="str">
        <f t="shared" si="6"/>
        <v>B-20/4</v>
      </c>
    </row>
    <row r="431" spans="1:7" ht="18" customHeight="1" x14ac:dyDescent="0.25">
      <c r="A431" s="230" t="s">
        <v>803</v>
      </c>
      <c r="B431" s="191" t="s">
        <v>802</v>
      </c>
      <c r="C431" s="163">
        <v>1423</v>
      </c>
      <c r="D431" s="159" t="s">
        <v>39</v>
      </c>
      <c r="E431" s="160" t="s">
        <v>2368</v>
      </c>
      <c r="F431" s="160" t="s">
        <v>2225</v>
      </c>
      <c r="G431" s="164" t="str">
        <f t="shared" si="6"/>
        <v>B-19/1</v>
      </c>
    </row>
    <row r="432" spans="1:7" ht="18" customHeight="1" x14ac:dyDescent="0.25">
      <c r="A432" s="230"/>
      <c r="B432" s="191" t="s">
        <v>3628</v>
      </c>
      <c r="C432" s="163">
        <v>1423</v>
      </c>
      <c r="D432" s="159" t="s">
        <v>39</v>
      </c>
      <c r="E432" s="160" t="s">
        <v>2368</v>
      </c>
      <c r="F432" s="160" t="s">
        <v>2223</v>
      </c>
      <c r="G432" s="164" t="str">
        <f t="shared" si="6"/>
        <v>B-19/2</v>
      </c>
    </row>
    <row r="433" spans="1:7" ht="18" customHeight="1" x14ac:dyDescent="0.25">
      <c r="A433" s="230"/>
      <c r="B433" s="191" t="s">
        <v>3627</v>
      </c>
      <c r="C433" s="163">
        <v>1423</v>
      </c>
      <c r="D433" s="159" t="s">
        <v>39</v>
      </c>
      <c r="E433" s="160" t="s">
        <v>2368</v>
      </c>
      <c r="F433" s="160" t="s">
        <v>2221</v>
      </c>
      <c r="G433" s="164" t="str">
        <f t="shared" si="6"/>
        <v>B-19/3</v>
      </c>
    </row>
    <row r="434" spans="1:7" ht="18" customHeight="1" x14ac:dyDescent="0.25">
      <c r="A434" s="230"/>
      <c r="B434" s="191" t="s">
        <v>3626</v>
      </c>
      <c r="C434" s="163">
        <v>1423</v>
      </c>
      <c r="D434" s="159" t="s">
        <v>39</v>
      </c>
      <c r="E434" s="160" t="s">
        <v>2368</v>
      </c>
      <c r="F434" s="160" t="s">
        <v>2218</v>
      </c>
      <c r="G434" s="164" t="str">
        <f t="shared" si="6"/>
        <v>B-19/4</v>
      </c>
    </row>
    <row r="435" spans="1:7" ht="18" customHeight="1" x14ac:dyDescent="0.25">
      <c r="A435" s="230" t="s">
        <v>801</v>
      </c>
      <c r="B435" s="191" t="s">
        <v>800</v>
      </c>
      <c r="C435" s="163">
        <v>1423</v>
      </c>
      <c r="D435" s="159" t="s">
        <v>39</v>
      </c>
      <c r="E435" s="160" t="s">
        <v>2374</v>
      </c>
      <c r="F435" s="160" t="s">
        <v>2225</v>
      </c>
      <c r="G435" s="164" t="str">
        <f t="shared" si="6"/>
        <v>B-18/1</v>
      </c>
    </row>
    <row r="436" spans="1:7" ht="18" customHeight="1" x14ac:dyDescent="0.25">
      <c r="A436" s="230"/>
      <c r="B436" s="191" t="s">
        <v>3625</v>
      </c>
      <c r="C436" s="163">
        <v>1423</v>
      </c>
      <c r="D436" s="159" t="s">
        <v>39</v>
      </c>
      <c r="E436" s="160" t="s">
        <v>2374</v>
      </c>
      <c r="F436" s="160" t="s">
        <v>2223</v>
      </c>
      <c r="G436" s="164" t="str">
        <f t="shared" si="6"/>
        <v>B-18/2</v>
      </c>
    </row>
    <row r="437" spans="1:7" ht="18" customHeight="1" x14ac:dyDescent="0.25">
      <c r="A437" s="230"/>
      <c r="B437" s="191" t="s">
        <v>3624</v>
      </c>
      <c r="C437" s="163">
        <v>1423</v>
      </c>
      <c r="D437" s="159" t="s">
        <v>39</v>
      </c>
      <c r="E437" s="160" t="s">
        <v>2374</v>
      </c>
      <c r="F437" s="160" t="s">
        <v>2221</v>
      </c>
      <c r="G437" s="164" t="str">
        <f t="shared" si="6"/>
        <v>B-18/3</v>
      </c>
    </row>
    <row r="438" spans="1:7" ht="18" customHeight="1" x14ac:dyDescent="0.25">
      <c r="A438" s="230"/>
      <c r="B438" s="191" t="s">
        <v>3623</v>
      </c>
      <c r="C438" s="163">
        <v>1423</v>
      </c>
      <c r="D438" s="159" t="s">
        <v>39</v>
      </c>
      <c r="E438" s="160" t="s">
        <v>2374</v>
      </c>
      <c r="F438" s="160" t="s">
        <v>2218</v>
      </c>
      <c r="G438" s="164" t="str">
        <f t="shared" si="6"/>
        <v>B-18/4</v>
      </c>
    </row>
    <row r="439" spans="1:7" ht="18" customHeight="1" x14ac:dyDescent="0.25">
      <c r="A439" s="230" t="s">
        <v>799</v>
      </c>
      <c r="B439" s="191" t="s">
        <v>798</v>
      </c>
      <c r="C439" s="163">
        <v>1423</v>
      </c>
      <c r="D439" s="159" t="s">
        <v>39</v>
      </c>
      <c r="E439" s="160" t="s">
        <v>2380</v>
      </c>
      <c r="F439" s="160" t="s">
        <v>2225</v>
      </c>
      <c r="G439" s="164" t="str">
        <f t="shared" si="6"/>
        <v>B-17/1</v>
      </c>
    </row>
    <row r="440" spans="1:7" ht="18" customHeight="1" x14ac:dyDescent="0.25">
      <c r="A440" s="230"/>
      <c r="B440" s="191" t="s">
        <v>3622</v>
      </c>
      <c r="C440" s="163">
        <v>1423</v>
      </c>
      <c r="D440" s="159" t="s">
        <v>39</v>
      </c>
      <c r="E440" s="160" t="s">
        <v>2380</v>
      </c>
      <c r="F440" s="160" t="s">
        <v>2223</v>
      </c>
      <c r="G440" s="164" t="str">
        <f t="shared" si="6"/>
        <v>B-17/2</v>
      </c>
    </row>
    <row r="441" spans="1:7" ht="18" customHeight="1" x14ac:dyDescent="0.25">
      <c r="A441" s="230"/>
      <c r="B441" s="191" t="s">
        <v>3621</v>
      </c>
      <c r="C441" s="163">
        <v>1423</v>
      </c>
      <c r="D441" s="159" t="s">
        <v>39</v>
      </c>
      <c r="E441" s="160" t="s">
        <v>2380</v>
      </c>
      <c r="F441" s="160" t="s">
        <v>2221</v>
      </c>
      <c r="G441" s="164" t="str">
        <f t="shared" si="6"/>
        <v>B-17/3</v>
      </c>
    </row>
    <row r="442" spans="1:7" ht="18" customHeight="1" x14ac:dyDescent="0.25">
      <c r="A442" s="230"/>
      <c r="B442" s="191" t="s">
        <v>3620</v>
      </c>
      <c r="C442" s="163">
        <v>1423</v>
      </c>
      <c r="D442" s="159" t="s">
        <v>39</v>
      </c>
      <c r="E442" s="160" t="s">
        <v>2380</v>
      </c>
      <c r="F442" s="160" t="s">
        <v>2218</v>
      </c>
      <c r="G442" s="164" t="str">
        <f t="shared" si="6"/>
        <v>B-17/4</v>
      </c>
    </row>
    <row r="443" spans="1:7" ht="18" customHeight="1" x14ac:dyDescent="0.25">
      <c r="A443" s="230" t="s">
        <v>797</v>
      </c>
      <c r="B443" s="191" t="s">
        <v>796</v>
      </c>
      <c r="C443" s="163">
        <v>1423</v>
      </c>
      <c r="D443" s="159" t="s">
        <v>39</v>
      </c>
      <c r="E443" s="160" t="s">
        <v>2338</v>
      </c>
      <c r="F443" s="160" t="s">
        <v>2225</v>
      </c>
      <c r="G443" s="164" t="str">
        <f t="shared" si="6"/>
        <v>B-16/1</v>
      </c>
    </row>
    <row r="444" spans="1:7" ht="18" customHeight="1" x14ac:dyDescent="0.25">
      <c r="A444" s="230"/>
      <c r="B444" s="191" t="s">
        <v>3619</v>
      </c>
      <c r="C444" s="163">
        <v>1423</v>
      </c>
      <c r="D444" s="159" t="s">
        <v>39</v>
      </c>
      <c r="E444" s="160" t="s">
        <v>2338</v>
      </c>
      <c r="F444" s="160" t="s">
        <v>2223</v>
      </c>
      <c r="G444" s="164" t="str">
        <f t="shared" si="6"/>
        <v>B-16/2</v>
      </c>
    </row>
    <row r="445" spans="1:7" ht="18" customHeight="1" x14ac:dyDescent="0.25">
      <c r="A445" s="230"/>
      <c r="B445" s="191" t="s">
        <v>3618</v>
      </c>
      <c r="C445" s="163">
        <v>1423</v>
      </c>
      <c r="D445" s="159" t="s">
        <v>39</v>
      </c>
      <c r="E445" s="160" t="s">
        <v>2338</v>
      </c>
      <c r="F445" s="160" t="s">
        <v>2221</v>
      </c>
      <c r="G445" s="164" t="str">
        <f t="shared" si="6"/>
        <v>B-16/3</v>
      </c>
    </row>
    <row r="446" spans="1:7" ht="18" customHeight="1" x14ac:dyDescent="0.25">
      <c r="A446" s="230"/>
      <c r="B446" s="191" t="s">
        <v>3617</v>
      </c>
      <c r="C446" s="163">
        <v>1423</v>
      </c>
      <c r="D446" s="159" t="s">
        <v>39</v>
      </c>
      <c r="E446" s="160" t="s">
        <v>2338</v>
      </c>
      <c r="F446" s="160" t="s">
        <v>2218</v>
      </c>
      <c r="G446" s="164" t="str">
        <f t="shared" si="6"/>
        <v>B-16/4</v>
      </c>
    </row>
    <row r="447" spans="1:7" ht="18" customHeight="1" x14ac:dyDescent="0.25">
      <c r="A447" s="230" t="s">
        <v>795</v>
      </c>
      <c r="B447" s="191" t="s">
        <v>794</v>
      </c>
      <c r="C447" s="163">
        <v>1423</v>
      </c>
      <c r="D447" s="159" t="s">
        <v>39</v>
      </c>
      <c r="E447" s="160" t="s">
        <v>2344</v>
      </c>
      <c r="F447" s="160" t="s">
        <v>2225</v>
      </c>
      <c r="G447" s="164" t="str">
        <f t="shared" si="6"/>
        <v>B-15/1</v>
      </c>
    </row>
    <row r="448" spans="1:7" ht="18" customHeight="1" x14ac:dyDescent="0.25">
      <c r="A448" s="230"/>
      <c r="B448" s="191" t="s">
        <v>3616</v>
      </c>
      <c r="C448" s="163">
        <v>1423</v>
      </c>
      <c r="D448" s="159" t="s">
        <v>39</v>
      </c>
      <c r="E448" s="160" t="s">
        <v>2344</v>
      </c>
      <c r="F448" s="160" t="s">
        <v>2223</v>
      </c>
      <c r="G448" s="164" t="str">
        <f t="shared" si="6"/>
        <v>B-15/2</v>
      </c>
    </row>
    <row r="449" spans="1:7" ht="18" customHeight="1" x14ac:dyDescent="0.25">
      <c r="A449" s="230"/>
      <c r="B449" s="191" t="s">
        <v>3615</v>
      </c>
      <c r="C449" s="163">
        <v>1423</v>
      </c>
      <c r="D449" s="159" t="s">
        <v>39</v>
      </c>
      <c r="E449" s="160" t="s">
        <v>2344</v>
      </c>
      <c r="F449" s="160" t="s">
        <v>2221</v>
      </c>
      <c r="G449" s="164" t="str">
        <f t="shared" si="6"/>
        <v>B-15/3</v>
      </c>
    </row>
    <row r="450" spans="1:7" ht="18" customHeight="1" x14ac:dyDescent="0.25">
      <c r="A450" s="230"/>
      <c r="B450" s="191" t="s">
        <v>3614</v>
      </c>
      <c r="C450" s="163">
        <v>1423</v>
      </c>
      <c r="D450" s="159" t="s">
        <v>39</v>
      </c>
      <c r="E450" s="160" t="s">
        <v>2344</v>
      </c>
      <c r="F450" s="160" t="s">
        <v>2218</v>
      </c>
      <c r="G450" s="164" t="str">
        <f t="shared" si="6"/>
        <v>B-15/4</v>
      </c>
    </row>
    <row r="451" spans="1:7" ht="18" customHeight="1" x14ac:dyDescent="0.25">
      <c r="A451" s="230" t="s">
        <v>793</v>
      </c>
      <c r="B451" s="191" t="s">
        <v>792</v>
      </c>
      <c r="C451" s="163">
        <v>1423</v>
      </c>
      <c r="D451" s="159" t="s">
        <v>39</v>
      </c>
      <c r="E451" s="160" t="s">
        <v>2350</v>
      </c>
      <c r="F451" s="160" t="s">
        <v>2225</v>
      </c>
      <c r="G451" s="164" t="str">
        <f t="shared" ref="G451:G514" si="7">CONCATENATE(D451,E451,F451)</f>
        <v>B-14/1</v>
      </c>
    </row>
    <row r="452" spans="1:7" ht="18" customHeight="1" x14ac:dyDescent="0.25">
      <c r="A452" s="230"/>
      <c r="B452" s="191" t="s">
        <v>3613</v>
      </c>
      <c r="C452" s="163">
        <v>1423</v>
      </c>
      <c r="D452" s="159" t="s">
        <v>39</v>
      </c>
      <c r="E452" s="160" t="s">
        <v>2350</v>
      </c>
      <c r="F452" s="160" t="s">
        <v>2223</v>
      </c>
      <c r="G452" s="164" t="str">
        <f t="shared" si="7"/>
        <v>B-14/2</v>
      </c>
    </row>
    <row r="453" spans="1:7" ht="18" customHeight="1" x14ac:dyDescent="0.25">
      <c r="A453" s="230"/>
      <c r="B453" s="191" t="s">
        <v>3612</v>
      </c>
      <c r="C453" s="163">
        <v>1423</v>
      </c>
      <c r="D453" s="159" t="s">
        <v>39</v>
      </c>
      <c r="E453" s="160" t="s">
        <v>2350</v>
      </c>
      <c r="F453" s="160" t="s">
        <v>2221</v>
      </c>
      <c r="G453" s="164" t="str">
        <f t="shared" si="7"/>
        <v>B-14/3</v>
      </c>
    </row>
    <row r="454" spans="1:7" ht="18" customHeight="1" x14ac:dyDescent="0.25">
      <c r="A454" s="230"/>
      <c r="B454" s="191" t="s">
        <v>3611</v>
      </c>
      <c r="C454" s="163">
        <v>1423</v>
      </c>
      <c r="D454" s="159" t="s">
        <v>39</v>
      </c>
      <c r="E454" s="160" t="s">
        <v>2350</v>
      </c>
      <c r="F454" s="160" t="s">
        <v>2218</v>
      </c>
      <c r="G454" s="164" t="str">
        <f t="shared" si="7"/>
        <v>B-14/4</v>
      </c>
    </row>
    <row r="455" spans="1:7" ht="18" customHeight="1" x14ac:dyDescent="0.25">
      <c r="A455" s="230" t="s">
        <v>791</v>
      </c>
      <c r="B455" s="191" t="s">
        <v>790</v>
      </c>
      <c r="C455" s="163">
        <v>1423</v>
      </c>
      <c r="D455" s="159" t="s">
        <v>39</v>
      </c>
      <c r="E455" s="160" t="s">
        <v>2356</v>
      </c>
      <c r="F455" s="160" t="s">
        <v>2225</v>
      </c>
      <c r="G455" s="164" t="str">
        <f t="shared" si="7"/>
        <v>B-13/1</v>
      </c>
    </row>
    <row r="456" spans="1:7" ht="18" customHeight="1" x14ac:dyDescent="0.25">
      <c r="A456" s="230"/>
      <c r="B456" s="191" t="s">
        <v>3610</v>
      </c>
      <c r="C456" s="163">
        <v>1423</v>
      </c>
      <c r="D456" s="159" t="s">
        <v>39</v>
      </c>
      <c r="E456" s="160" t="s">
        <v>2356</v>
      </c>
      <c r="F456" s="160" t="s">
        <v>2223</v>
      </c>
      <c r="G456" s="164" t="str">
        <f t="shared" si="7"/>
        <v>B-13/2</v>
      </c>
    </row>
    <row r="457" spans="1:7" ht="18" customHeight="1" x14ac:dyDescent="0.25">
      <c r="A457" s="230"/>
      <c r="B457" s="191" t="s">
        <v>3609</v>
      </c>
      <c r="C457" s="163">
        <v>1423</v>
      </c>
      <c r="D457" s="159" t="s">
        <v>39</v>
      </c>
      <c r="E457" s="160" t="s">
        <v>2356</v>
      </c>
      <c r="F457" s="160" t="s">
        <v>2221</v>
      </c>
      <c r="G457" s="164" t="str">
        <f t="shared" si="7"/>
        <v>B-13/3</v>
      </c>
    </row>
    <row r="458" spans="1:7" ht="18" customHeight="1" x14ac:dyDescent="0.25">
      <c r="A458" s="230"/>
      <c r="B458" s="191" t="s">
        <v>3608</v>
      </c>
      <c r="C458" s="163">
        <v>1423</v>
      </c>
      <c r="D458" s="159" t="s">
        <v>39</v>
      </c>
      <c r="E458" s="160" t="s">
        <v>2356</v>
      </c>
      <c r="F458" s="160" t="s">
        <v>2218</v>
      </c>
      <c r="G458" s="164" t="str">
        <f t="shared" si="7"/>
        <v>B-13/4</v>
      </c>
    </row>
    <row r="459" spans="1:7" ht="18" customHeight="1" x14ac:dyDescent="0.25">
      <c r="A459" s="230" t="s">
        <v>789</v>
      </c>
      <c r="B459" s="191" t="s">
        <v>788</v>
      </c>
      <c r="C459" s="163">
        <v>1423</v>
      </c>
      <c r="D459" s="159" t="s">
        <v>39</v>
      </c>
      <c r="E459" s="160" t="s">
        <v>2322</v>
      </c>
      <c r="F459" s="160" t="s">
        <v>2225</v>
      </c>
      <c r="G459" s="164" t="str">
        <f t="shared" si="7"/>
        <v>B-12/1</v>
      </c>
    </row>
    <row r="460" spans="1:7" ht="18" customHeight="1" x14ac:dyDescent="0.25">
      <c r="A460" s="230"/>
      <c r="B460" s="191" t="s">
        <v>3607</v>
      </c>
      <c r="C460" s="163">
        <v>1423</v>
      </c>
      <c r="D460" s="159" t="s">
        <v>39</v>
      </c>
      <c r="E460" s="160" t="s">
        <v>2322</v>
      </c>
      <c r="F460" s="160" t="s">
        <v>2223</v>
      </c>
      <c r="G460" s="164" t="str">
        <f t="shared" si="7"/>
        <v>B-12/2</v>
      </c>
    </row>
    <row r="461" spans="1:7" ht="18" customHeight="1" x14ac:dyDescent="0.25">
      <c r="A461" s="230"/>
      <c r="B461" s="191" t="s">
        <v>3606</v>
      </c>
      <c r="C461" s="163">
        <v>1423</v>
      </c>
      <c r="D461" s="159" t="s">
        <v>39</v>
      </c>
      <c r="E461" s="160" t="s">
        <v>2322</v>
      </c>
      <c r="F461" s="160" t="s">
        <v>2221</v>
      </c>
      <c r="G461" s="164" t="str">
        <f t="shared" si="7"/>
        <v>B-12/3</v>
      </c>
    </row>
    <row r="462" spans="1:7" ht="18" customHeight="1" x14ac:dyDescent="0.25">
      <c r="A462" s="230"/>
      <c r="B462" s="191" t="s">
        <v>3605</v>
      </c>
      <c r="C462" s="163">
        <v>1423</v>
      </c>
      <c r="D462" s="159" t="s">
        <v>39</v>
      </c>
      <c r="E462" s="160" t="s">
        <v>2322</v>
      </c>
      <c r="F462" s="160" t="s">
        <v>2218</v>
      </c>
      <c r="G462" s="164" t="str">
        <f t="shared" si="7"/>
        <v>B-12/4</v>
      </c>
    </row>
    <row r="463" spans="1:7" ht="18" customHeight="1" x14ac:dyDescent="0.25">
      <c r="A463" s="230" t="s">
        <v>787</v>
      </c>
      <c r="B463" s="191" t="s">
        <v>786</v>
      </c>
      <c r="C463" s="163">
        <v>1423</v>
      </c>
      <c r="D463" s="159" t="s">
        <v>39</v>
      </c>
      <c r="E463" s="160" t="s">
        <v>2219</v>
      </c>
      <c r="F463" s="160" t="s">
        <v>2225</v>
      </c>
      <c r="G463" s="164" t="str">
        <f t="shared" si="7"/>
        <v>B-11/1</v>
      </c>
    </row>
    <row r="464" spans="1:7" ht="18" customHeight="1" x14ac:dyDescent="0.25">
      <c r="A464" s="230"/>
      <c r="B464" s="191" t="s">
        <v>3604</v>
      </c>
      <c r="C464" s="163">
        <v>1423</v>
      </c>
      <c r="D464" s="159" t="s">
        <v>39</v>
      </c>
      <c r="E464" s="160" t="s">
        <v>2219</v>
      </c>
      <c r="F464" s="160" t="s">
        <v>2223</v>
      </c>
      <c r="G464" s="164" t="str">
        <f t="shared" si="7"/>
        <v>B-11/2</v>
      </c>
    </row>
    <row r="465" spans="1:7" ht="18" customHeight="1" x14ac:dyDescent="0.25">
      <c r="A465" s="230"/>
      <c r="B465" s="191" t="s">
        <v>3603</v>
      </c>
      <c r="C465" s="163">
        <v>1423</v>
      </c>
      <c r="D465" s="159" t="s">
        <v>39</v>
      </c>
      <c r="E465" s="160" t="s">
        <v>2219</v>
      </c>
      <c r="F465" s="160" t="s">
        <v>2221</v>
      </c>
      <c r="G465" s="164" t="str">
        <f t="shared" si="7"/>
        <v>B-11/3</v>
      </c>
    </row>
    <row r="466" spans="1:7" ht="18" customHeight="1" x14ac:dyDescent="0.25">
      <c r="A466" s="230"/>
      <c r="B466" s="191" t="s">
        <v>3602</v>
      </c>
      <c r="C466" s="163">
        <v>1423</v>
      </c>
      <c r="D466" s="159" t="s">
        <v>39</v>
      </c>
      <c r="E466" s="160" t="s">
        <v>2219</v>
      </c>
      <c r="F466" s="160" t="s">
        <v>2218</v>
      </c>
      <c r="G466" s="164" t="str">
        <f t="shared" si="7"/>
        <v>B-11/4</v>
      </c>
    </row>
    <row r="467" spans="1:7" ht="18" customHeight="1" x14ac:dyDescent="0.25">
      <c r="A467" s="230" t="s">
        <v>785</v>
      </c>
      <c r="B467" s="191" t="s">
        <v>784</v>
      </c>
      <c r="C467" s="163">
        <v>1423</v>
      </c>
      <c r="D467" s="159" t="s">
        <v>39</v>
      </c>
      <c r="E467" s="160" t="s">
        <v>2550</v>
      </c>
      <c r="F467" s="160" t="s">
        <v>2225</v>
      </c>
      <c r="G467" s="164" t="str">
        <f t="shared" si="7"/>
        <v>B-10/1</v>
      </c>
    </row>
    <row r="468" spans="1:7" ht="18" customHeight="1" x14ac:dyDescent="0.25">
      <c r="A468" s="230"/>
      <c r="B468" s="191" t="s">
        <v>3601</v>
      </c>
      <c r="C468" s="163">
        <v>1423</v>
      </c>
      <c r="D468" s="159" t="s">
        <v>39</v>
      </c>
      <c r="E468" s="160" t="s">
        <v>2550</v>
      </c>
      <c r="F468" s="160" t="s">
        <v>2223</v>
      </c>
      <c r="G468" s="164" t="str">
        <f t="shared" si="7"/>
        <v>B-10/2</v>
      </c>
    </row>
    <row r="469" spans="1:7" ht="18" customHeight="1" x14ac:dyDescent="0.25">
      <c r="A469" s="230"/>
      <c r="B469" s="191" t="s">
        <v>3600</v>
      </c>
      <c r="C469" s="163">
        <v>1423</v>
      </c>
      <c r="D469" s="159" t="s">
        <v>39</v>
      </c>
      <c r="E469" s="160" t="s">
        <v>2550</v>
      </c>
      <c r="F469" s="160" t="s">
        <v>2221</v>
      </c>
      <c r="G469" s="164" t="str">
        <f t="shared" si="7"/>
        <v>B-10/3</v>
      </c>
    </row>
    <row r="470" spans="1:7" ht="18" customHeight="1" x14ac:dyDescent="0.25">
      <c r="A470" s="230"/>
      <c r="B470" s="191" t="s">
        <v>3599</v>
      </c>
      <c r="C470" s="163">
        <v>1423</v>
      </c>
      <c r="D470" s="159" t="s">
        <v>39</v>
      </c>
      <c r="E470" s="160" t="s">
        <v>2550</v>
      </c>
      <c r="F470" s="160" t="s">
        <v>2218</v>
      </c>
      <c r="G470" s="164" t="str">
        <f t="shared" si="7"/>
        <v>B-10/4</v>
      </c>
    </row>
    <row r="471" spans="1:7" ht="18" customHeight="1" x14ac:dyDescent="0.25">
      <c r="A471" s="230" t="s">
        <v>783</v>
      </c>
      <c r="B471" s="191" t="s">
        <v>782</v>
      </c>
      <c r="C471" s="163">
        <v>1423</v>
      </c>
      <c r="D471" s="159" t="s">
        <v>39</v>
      </c>
      <c r="E471" s="160" t="s">
        <v>2556</v>
      </c>
      <c r="F471" s="160" t="s">
        <v>2225</v>
      </c>
      <c r="G471" s="164" t="str">
        <f t="shared" si="7"/>
        <v>B-09/1</v>
      </c>
    </row>
    <row r="472" spans="1:7" ht="18" customHeight="1" x14ac:dyDescent="0.25">
      <c r="A472" s="230"/>
      <c r="B472" s="191" t="s">
        <v>3598</v>
      </c>
      <c r="C472" s="163">
        <v>1423</v>
      </c>
      <c r="D472" s="159" t="s">
        <v>39</v>
      </c>
      <c r="E472" s="160" t="s">
        <v>2556</v>
      </c>
      <c r="F472" s="160" t="s">
        <v>2223</v>
      </c>
      <c r="G472" s="164" t="str">
        <f t="shared" si="7"/>
        <v>B-09/2</v>
      </c>
    </row>
    <row r="473" spans="1:7" ht="18" customHeight="1" x14ac:dyDescent="0.25">
      <c r="A473" s="230"/>
      <c r="B473" s="191" t="s">
        <v>3597</v>
      </c>
      <c r="C473" s="163">
        <v>1423</v>
      </c>
      <c r="D473" s="159" t="s">
        <v>39</v>
      </c>
      <c r="E473" s="160" t="s">
        <v>2556</v>
      </c>
      <c r="F473" s="160" t="s">
        <v>2221</v>
      </c>
      <c r="G473" s="164" t="str">
        <f t="shared" si="7"/>
        <v>B-09/3</v>
      </c>
    </row>
    <row r="474" spans="1:7" ht="18" customHeight="1" x14ac:dyDescent="0.25">
      <c r="A474" s="230"/>
      <c r="B474" s="191" t="s">
        <v>3596</v>
      </c>
      <c r="C474" s="163">
        <v>1423</v>
      </c>
      <c r="D474" s="159" t="s">
        <v>39</v>
      </c>
      <c r="E474" s="160" t="s">
        <v>2556</v>
      </c>
      <c r="F474" s="160" t="s">
        <v>2218</v>
      </c>
      <c r="G474" s="164" t="str">
        <f t="shared" si="7"/>
        <v>B-09/4</v>
      </c>
    </row>
    <row r="475" spans="1:7" ht="18" customHeight="1" x14ac:dyDescent="0.25">
      <c r="A475" s="230" t="s">
        <v>781</v>
      </c>
      <c r="B475" s="191" t="s">
        <v>780</v>
      </c>
      <c r="C475" s="163">
        <v>1423</v>
      </c>
      <c r="D475" s="159" t="s">
        <v>39</v>
      </c>
      <c r="E475" s="160" t="s">
        <v>2248</v>
      </c>
      <c r="F475" s="160" t="s">
        <v>2225</v>
      </c>
      <c r="G475" s="164" t="str">
        <f t="shared" si="7"/>
        <v>B-08/1</v>
      </c>
    </row>
    <row r="476" spans="1:7" ht="18" customHeight="1" x14ac:dyDescent="0.25">
      <c r="A476" s="230"/>
      <c r="B476" s="191" t="s">
        <v>3595</v>
      </c>
      <c r="C476" s="163">
        <v>1423</v>
      </c>
      <c r="D476" s="159" t="s">
        <v>39</v>
      </c>
      <c r="E476" s="160" t="s">
        <v>2248</v>
      </c>
      <c r="F476" s="160" t="s">
        <v>2223</v>
      </c>
      <c r="G476" s="164" t="str">
        <f t="shared" si="7"/>
        <v>B-08/2</v>
      </c>
    </row>
    <row r="477" spans="1:7" ht="18" customHeight="1" x14ac:dyDescent="0.25">
      <c r="A477" s="230"/>
      <c r="B477" s="191" t="s">
        <v>3594</v>
      </c>
      <c r="C477" s="163">
        <v>1423</v>
      </c>
      <c r="D477" s="159" t="s">
        <v>39</v>
      </c>
      <c r="E477" s="160" t="s">
        <v>2248</v>
      </c>
      <c r="F477" s="160" t="s">
        <v>2221</v>
      </c>
      <c r="G477" s="164" t="str">
        <f t="shared" si="7"/>
        <v>B-08/3</v>
      </c>
    </row>
    <row r="478" spans="1:7" ht="18" customHeight="1" x14ac:dyDescent="0.25">
      <c r="A478" s="230"/>
      <c r="B478" s="191" t="s">
        <v>3593</v>
      </c>
      <c r="C478" s="163">
        <v>1423</v>
      </c>
      <c r="D478" s="159" t="s">
        <v>39</v>
      </c>
      <c r="E478" s="160" t="s">
        <v>2248</v>
      </c>
      <c r="F478" s="160" t="s">
        <v>2218</v>
      </c>
      <c r="G478" s="164" t="str">
        <f t="shared" si="7"/>
        <v>B-08/4</v>
      </c>
    </row>
    <row r="479" spans="1:7" ht="18" customHeight="1" x14ac:dyDescent="0.25">
      <c r="A479" s="230" t="s">
        <v>779</v>
      </c>
      <c r="B479" s="191" t="s">
        <v>778</v>
      </c>
      <c r="C479" s="163">
        <v>1423</v>
      </c>
      <c r="D479" s="159" t="s">
        <v>39</v>
      </c>
      <c r="E479" s="160" t="s">
        <v>2567</v>
      </c>
      <c r="F479" s="160" t="s">
        <v>2225</v>
      </c>
      <c r="G479" s="164" t="str">
        <f t="shared" si="7"/>
        <v>B-07/1</v>
      </c>
    </row>
    <row r="480" spans="1:7" ht="18" customHeight="1" x14ac:dyDescent="0.25">
      <c r="A480" s="230"/>
      <c r="B480" s="191" t="s">
        <v>3592</v>
      </c>
      <c r="C480" s="163">
        <v>1423</v>
      </c>
      <c r="D480" s="159" t="s">
        <v>39</v>
      </c>
      <c r="E480" s="160" t="s">
        <v>2567</v>
      </c>
      <c r="F480" s="160" t="s">
        <v>2223</v>
      </c>
      <c r="G480" s="164" t="str">
        <f t="shared" si="7"/>
        <v>B-07/2</v>
      </c>
    </row>
    <row r="481" spans="1:7" ht="18" customHeight="1" x14ac:dyDescent="0.25">
      <c r="A481" s="230"/>
      <c r="B481" s="191" t="s">
        <v>3591</v>
      </c>
      <c r="C481" s="163">
        <v>1423</v>
      </c>
      <c r="D481" s="159" t="s">
        <v>39</v>
      </c>
      <c r="E481" s="160" t="s">
        <v>2567</v>
      </c>
      <c r="F481" s="160" t="s">
        <v>2221</v>
      </c>
      <c r="G481" s="164" t="str">
        <f t="shared" si="7"/>
        <v>B-07/3</v>
      </c>
    </row>
    <row r="482" spans="1:7" ht="18" customHeight="1" x14ac:dyDescent="0.25">
      <c r="A482" s="230"/>
      <c r="B482" s="191" t="s">
        <v>3590</v>
      </c>
      <c r="C482" s="163">
        <v>1423</v>
      </c>
      <c r="D482" s="159" t="s">
        <v>39</v>
      </c>
      <c r="E482" s="160" t="s">
        <v>2567</v>
      </c>
      <c r="F482" s="160" t="s">
        <v>2218</v>
      </c>
      <c r="G482" s="164" t="str">
        <f t="shared" si="7"/>
        <v>B-07/4</v>
      </c>
    </row>
    <row r="483" spans="1:7" ht="18" customHeight="1" x14ac:dyDescent="0.25">
      <c r="A483" s="230" t="s">
        <v>777</v>
      </c>
      <c r="B483" s="191" t="s">
        <v>776</v>
      </c>
      <c r="C483" s="163">
        <v>1423</v>
      </c>
      <c r="D483" s="159" t="s">
        <v>39</v>
      </c>
      <c r="E483" s="160" t="s">
        <v>2573</v>
      </c>
      <c r="F483" s="160" t="s">
        <v>2225</v>
      </c>
      <c r="G483" s="164" t="str">
        <f t="shared" si="7"/>
        <v>B-06/1</v>
      </c>
    </row>
    <row r="484" spans="1:7" ht="18" customHeight="1" x14ac:dyDescent="0.25">
      <c r="A484" s="230"/>
      <c r="B484" s="191" t="s">
        <v>3589</v>
      </c>
      <c r="C484" s="163">
        <v>1423</v>
      </c>
      <c r="D484" s="159" t="s">
        <v>39</v>
      </c>
      <c r="E484" s="160" t="s">
        <v>2573</v>
      </c>
      <c r="F484" s="160" t="s">
        <v>2223</v>
      </c>
      <c r="G484" s="164" t="str">
        <f t="shared" si="7"/>
        <v>B-06/2</v>
      </c>
    </row>
    <row r="485" spans="1:7" ht="18" customHeight="1" x14ac:dyDescent="0.25">
      <c r="A485" s="230"/>
      <c r="B485" s="191" t="s">
        <v>3588</v>
      </c>
      <c r="C485" s="163">
        <v>1423</v>
      </c>
      <c r="D485" s="159" t="s">
        <v>39</v>
      </c>
      <c r="E485" s="160" t="s">
        <v>2573</v>
      </c>
      <c r="F485" s="160" t="s">
        <v>2221</v>
      </c>
      <c r="G485" s="164" t="str">
        <f t="shared" si="7"/>
        <v>B-06/3</v>
      </c>
    </row>
    <row r="486" spans="1:7" ht="18" customHeight="1" x14ac:dyDescent="0.25">
      <c r="A486" s="230"/>
      <c r="B486" s="191" t="s">
        <v>3587</v>
      </c>
      <c r="C486" s="163">
        <v>1423</v>
      </c>
      <c r="D486" s="159" t="s">
        <v>39</v>
      </c>
      <c r="E486" s="160" t="s">
        <v>2573</v>
      </c>
      <c r="F486" s="160" t="s">
        <v>2218</v>
      </c>
      <c r="G486" s="164" t="str">
        <f t="shared" si="7"/>
        <v>B-06/4</v>
      </c>
    </row>
    <row r="487" spans="1:7" ht="18" customHeight="1" x14ac:dyDescent="0.25">
      <c r="A487" s="230" t="s">
        <v>775</v>
      </c>
      <c r="B487" s="191" t="s">
        <v>774</v>
      </c>
      <c r="C487" s="163">
        <v>1423</v>
      </c>
      <c r="D487" s="159" t="s">
        <v>39</v>
      </c>
      <c r="E487" s="160" t="s">
        <v>2579</v>
      </c>
      <c r="F487" s="160" t="s">
        <v>2225</v>
      </c>
      <c r="G487" s="164" t="str">
        <f t="shared" si="7"/>
        <v>B-05/1</v>
      </c>
    </row>
    <row r="488" spans="1:7" ht="18" customHeight="1" x14ac:dyDescent="0.25">
      <c r="A488" s="230"/>
      <c r="B488" s="191" t="s">
        <v>3586</v>
      </c>
      <c r="C488" s="163">
        <v>1423</v>
      </c>
      <c r="D488" s="159" t="s">
        <v>39</v>
      </c>
      <c r="E488" s="160" t="s">
        <v>2579</v>
      </c>
      <c r="F488" s="160" t="s">
        <v>2223</v>
      </c>
      <c r="G488" s="164" t="str">
        <f t="shared" si="7"/>
        <v>B-05/2</v>
      </c>
    </row>
    <row r="489" spans="1:7" ht="18" customHeight="1" x14ac:dyDescent="0.25">
      <c r="A489" s="230"/>
      <c r="B489" s="191" t="s">
        <v>3585</v>
      </c>
      <c r="C489" s="163">
        <v>1423</v>
      </c>
      <c r="D489" s="159" t="s">
        <v>39</v>
      </c>
      <c r="E489" s="160" t="s">
        <v>2579</v>
      </c>
      <c r="F489" s="160" t="s">
        <v>2221</v>
      </c>
      <c r="G489" s="164" t="str">
        <f t="shared" si="7"/>
        <v>B-05/3</v>
      </c>
    </row>
    <row r="490" spans="1:7" ht="18" customHeight="1" x14ac:dyDescent="0.25">
      <c r="A490" s="230"/>
      <c r="B490" s="191" t="s">
        <v>3584</v>
      </c>
      <c r="C490" s="163">
        <v>1423</v>
      </c>
      <c r="D490" s="159" t="s">
        <v>39</v>
      </c>
      <c r="E490" s="160" t="s">
        <v>2579</v>
      </c>
      <c r="F490" s="160" t="s">
        <v>2218</v>
      </c>
      <c r="G490" s="164" t="str">
        <f t="shared" si="7"/>
        <v>B-05/4</v>
      </c>
    </row>
    <row r="491" spans="1:7" ht="18" customHeight="1" x14ac:dyDescent="0.25">
      <c r="A491" s="230" t="s">
        <v>773</v>
      </c>
      <c r="B491" s="191" t="s">
        <v>772</v>
      </c>
      <c r="C491" s="163">
        <v>1423</v>
      </c>
      <c r="D491" s="159" t="s">
        <v>39</v>
      </c>
      <c r="E491" s="160" t="s">
        <v>2526</v>
      </c>
      <c r="F491" s="160" t="s">
        <v>2225</v>
      </c>
      <c r="G491" s="164" t="str">
        <f t="shared" si="7"/>
        <v>B-04/1</v>
      </c>
    </row>
    <row r="492" spans="1:7" ht="18" customHeight="1" x14ac:dyDescent="0.25">
      <c r="A492" s="230"/>
      <c r="B492" s="191" t="s">
        <v>3583</v>
      </c>
      <c r="C492" s="163">
        <v>1423</v>
      </c>
      <c r="D492" s="159" t="s">
        <v>39</v>
      </c>
      <c r="E492" s="160" t="s">
        <v>2526</v>
      </c>
      <c r="F492" s="160" t="s">
        <v>2223</v>
      </c>
      <c r="G492" s="164" t="str">
        <f t="shared" si="7"/>
        <v>B-04/2</v>
      </c>
    </row>
    <row r="493" spans="1:7" ht="18" customHeight="1" x14ac:dyDescent="0.25">
      <c r="A493" s="230"/>
      <c r="B493" s="191" t="s">
        <v>3582</v>
      </c>
      <c r="C493" s="163">
        <v>1423</v>
      </c>
      <c r="D493" s="159" t="s">
        <v>39</v>
      </c>
      <c r="E493" s="160" t="s">
        <v>2526</v>
      </c>
      <c r="F493" s="160" t="s">
        <v>2221</v>
      </c>
      <c r="G493" s="164" t="str">
        <f t="shared" si="7"/>
        <v>B-04/3</v>
      </c>
    </row>
    <row r="494" spans="1:7" ht="18" customHeight="1" thickBot="1" x14ac:dyDescent="0.3">
      <c r="A494" s="232"/>
      <c r="B494" s="192" t="s">
        <v>3581</v>
      </c>
      <c r="C494" s="185">
        <v>1423</v>
      </c>
      <c r="D494" s="176" t="s">
        <v>39</v>
      </c>
      <c r="E494" s="177" t="s">
        <v>2526</v>
      </c>
      <c r="F494" s="160" t="s">
        <v>2218</v>
      </c>
      <c r="G494" s="164" t="str">
        <f t="shared" si="7"/>
        <v>B-04/4</v>
      </c>
    </row>
    <row r="495" spans="1:7" ht="18" customHeight="1" x14ac:dyDescent="0.25">
      <c r="A495" s="233" t="s">
        <v>771</v>
      </c>
      <c r="B495" s="175" t="s">
        <v>770</v>
      </c>
      <c r="C495" s="184">
        <v>1423</v>
      </c>
      <c r="D495" s="183" t="s">
        <v>39</v>
      </c>
      <c r="E495" s="172" t="s">
        <v>2532</v>
      </c>
      <c r="F495" s="160" t="s">
        <v>2225</v>
      </c>
      <c r="G495" s="164" t="str">
        <f t="shared" si="7"/>
        <v>B-03/1</v>
      </c>
    </row>
    <row r="496" spans="1:7" ht="18" customHeight="1" x14ac:dyDescent="0.25">
      <c r="A496" s="234"/>
      <c r="B496" s="191" t="s">
        <v>3580</v>
      </c>
      <c r="C496" s="163">
        <v>1423</v>
      </c>
      <c r="D496" s="159" t="s">
        <v>39</v>
      </c>
      <c r="E496" s="160" t="s">
        <v>2532</v>
      </c>
      <c r="F496" s="160" t="s">
        <v>2223</v>
      </c>
      <c r="G496" s="164" t="str">
        <f t="shared" si="7"/>
        <v>B-03/2</v>
      </c>
    </row>
    <row r="497" spans="1:7" ht="18" customHeight="1" x14ac:dyDescent="0.25">
      <c r="A497" s="234"/>
      <c r="B497" s="191" t="s">
        <v>3579</v>
      </c>
      <c r="C497" s="163">
        <v>1423</v>
      </c>
      <c r="D497" s="159" t="s">
        <v>39</v>
      </c>
      <c r="E497" s="160" t="s">
        <v>2532</v>
      </c>
      <c r="F497" s="160" t="s">
        <v>2221</v>
      </c>
      <c r="G497" s="164" t="str">
        <f t="shared" si="7"/>
        <v>B-03/3</v>
      </c>
    </row>
    <row r="498" spans="1:7" ht="18" customHeight="1" thickBot="1" x14ac:dyDescent="0.3">
      <c r="A498" s="235"/>
      <c r="B498" s="171" t="s">
        <v>3578</v>
      </c>
      <c r="C498" s="182">
        <v>1423</v>
      </c>
      <c r="D498" s="181" t="s">
        <v>39</v>
      </c>
      <c r="E498" s="168" t="s">
        <v>2532</v>
      </c>
      <c r="F498" s="160" t="s">
        <v>2218</v>
      </c>
      <c r="G498" s="164" t="str">
        <f t="shared" si="7"/>
        <v>B-03/4</v>
      </c>
    </row>
    <row r="499" spans="1:7" ht="18" customHeight="1" x14ac:dyDescent="0.25">
      <c r="A499" s="231" t="s">
        <v>769</v>
      </c>
      <c r="B499" s="193" t="s">
        <v>768</v>
      </c>
      <c r="C499" s="180">
        <v>1423</v>
      </c>
      <c r="D499" s="164" t="s">
        <v>39</v>
      </c>
      <c r="E499" s="165" t="s">
        <v>2538</v>
      </c>
      <c r="F499" s="160" t="s">
        <v>2225</v>
      </c>
      <c r="G499" s="164" t="str">
        <f t="shared" si="7"/>
        <v>B-02/1</v>
      </c>
    </row>
    <row r="500" spans="1:7" ht="18" customHeight="1" x14ac:dyDescent="0.25">
      <c r="A500" s="230"/>
      <c r="B500" s="191" t="s">
        <v>3577</v>
      </c>
      <c r="C500" s="163">
        <v>1423</v>
      </c>
      <c r="D500" s="159" t="s">
        <v>39</v>
      </c>
      <c r="E500" s="160" t="s">
        <v>2538</v>
      </c>
      <c r="F500" s="160" t="s">
        <v>2223</v>
      </c>
      <c r="G500" s="164" t="str">
        <f t="shared" si="7"/>
        <v>B-02/2</v>
      </c>
    </row>
    <row r="501" spans="1:7" ht="18" customHeight="1" x14ac:dyDescent="0.25">
      <c r="A501" s="230"/>
      <c r="B501" s="191" t="s">
        <v>3576</v>
      </c>
      <c r="C501" s="163">
        <v>1423</v>
      </c>
      <c r="D501" s="159" t="s">
        <v>39</v>
      </c>
      <c r="E501" s="160" t="s">
        <v>2538</v>
      </c>
      <c r="F501" s="160" t="s">
        <v>2221</v>
      </c>
      <c r="G501" s="164" t="str">
        <f t="shared" si="7"/>
        <v>B-02/3</v>
      </c>
    </row>
    <row r="502" spans="1:7" ht="18" customHeight="1" thickBot="1" x14ac:dyDescent="0.3">
      <c r="A502" s="232"/>
      <c r="B502" s="192" t="s">
        <v>3575</v>
      </c>
      <c r="C502" s="185">
        <v>1423</v>
      </c>
      <c r="D502" s="176" t="s">
        <v>39</v>
      </c>
      <c r="E502" s="177" t="s">
        <v>2538</v>
      </c>
      <c r="F502" s="160" t="s">
        <v>2218</v>
      </c>
      <c r="G502" s="164" t="str">
        <f t="shared" si="7"/>
        <v>B-02/4</v>
      </c>
    </row>
    <row r="503" spans="1:7" ht="18" customHeight="1" x14ac:dyDescent="0.25">
      <c r="A503" s="233" t="s">
        <v>767</v>
      </c>
      <c r="B503" s="175" t="s">
        <v>766</v>
      </c>
      <c r="C503" s="184">
        <v>1423</v>
      </c>
      <c r="D503" s="183" t="s">
        <v>39</v>
      </c>
      <c r="E503" s="172" t="s">
        <v>2544</v>
      </c>
      <c r="F503" s="160" t="s">
        <v>2225</v>
      </c>
      <c r="G503" s="164" t="str">
        <f t="shared" si="7"/>
        <v>B-01/1</v>
      </c>
    </row>
    <row r="504" spans="1:7" ht="18" customHeight="1" x14ac:dyDescent="0.25">
      <c r="A504" s="234"/>
      <c r="B504" s="191" t="s">
        <v>3574</v>
      </c>
      <c r="C504" s="163">
        <v>1423</v>
      </c>
      <c r="D504" s="159" t="s">
        <v>39</v>
      </c>
      <c r="E504" s="160" t="s">
        <v>2544</v>
      </c>
      <c r="F504" s="160" t="s">
        <v>2223</v>
      </c>
      <c r="G504" s="164" t="str">
        <f t="shared" si="7"/>
        <v>B-01/2</v>
      </c>
    </row>
    <row r="505" spans="1:7" ht="18" customHeight="1" x14ac:dyDescent="0.25">
      <c r="A505" s="234"/>
      <c r="B505" s="191" t="s">
        <v>3573</v>
      </c>
      <c r="C505" s="163">
        <v>1423</v>
      </c>
      <c r="D505" s="159" t="s">
        <v>39</v>
      </c>
      <c r="E505" s="160" t="s">
        <v>2544</v>
      </c>
      <c r="F505" s="160" t="s">
        <v>2221</v>
      </c>
      <c r="G505" s="164" t="str">
        <f t="shared" si="7"/>
        <v>B-01/3</v>
      </c>
    </row>
    <row r="506" spans="1:7" ht="18" customHeight="1" thickBot="1" x14ac:dyDescent="0.3">
      <c r="A506" s="235"/>
      <c r="B506" s="171" t="s">
        <v>3572</v>
      </c>
      <c r="C506" s="182">
        <v>1423</v>
      </c>
      <c r="D506" s="181" t="s">
        <v>39</v>
      </c>
      <c r="E506" s="168" t="s">
        <v>2544</v>
      </c>
      <c r="F506" s="160" t="s">
        <v>2218</v>
      </c>
      <c r="G506" s="164" t="str">
        <f t="shared" si="7"/>
        <v>B-01/4</v>
      </c>
    </row>
    <row r="507" spans="1:7" ht="18" customHeight="1" x14ac:dyDescent="0.25">
      <c r="A507" s="231" t="s">
        <v>765</v>
      </c>
      <c r="B507" s="193" t="s">
        <v>764</v>
      </c>
      <c r="C507" s="180">
        <v>1423</v>
      </c>
      <c r="D507" s="166" t="s">
        <v>38</v>
      </c>
      <c r="E507" s="165" t="s">
        <v>3568</v>
      </c>
      <c r="F507" s="160" t="s">
        <v>2225</v>
      </c>
      <c r="G507" s="164" t="str">
        <f t="shared" si="7"/>
        <v>A-123/1</v>
      </c>
    </row>
    <row r="508" spans="1:7" ht="18" customHeight="1" x14ac:dyDescent="0.25">
      <c r="A508" s="230"/>
      <c r="B508" s="191" t="s">
        <v>3571</v>
      </c>
      <c r="C508" s="163">
        <v>1423</v>
      </c>
      <c r="D508" s="162" t="s">
        <v>38</v>
      </c>
      <c r="E508" s="160" t="s">
        <v>3568</v>
      </c>
      <c r="F508" s="160" t="s">
        <v>2223</v>
      </c>
      <c r="G508" s="164" t="str">
        <f t="shared" si="7"/>
        <v>A-123/2</v>
      </c>
    </row>
    <row r="509" spans="1:7" ht="18" customHeight="1" x14ac:dyDescent="0.25">
      <c r="A509" s="230"/>
      <c r="B509" s="191" t="s">
        <v>3570</v>
      </c>
      <c r="C509" s="163">
        <v>1423</v>
      </c>
      <c r="D509" s="162" t="s">
        <v>38</v>
      </c>
      <c r="E509" s="160" t="s">
        <v>3568</v>
      </c>
      <c r="F509" s="160" t="s">
        <v>2221</v>
      </c>
      <c r="G509" s="164" t="str">
        <f t="shared" si="7"/>
        <v>A-123/3</v>
      </c>
    </row>
    <row r="510" spans="1:7" ht="18" customHeight="1" thickBot="1" x14ac:dyDescent="0.3">
      <c r="A510" s="232"/>
      <c r="B510" s="192" t="s">
        <v>3569</v>
      </c>
      <c r="C510" s="185">
        <v>1423</v>
      </c>
      <c r="D510" s="178" t="s">
        <v>38</v>
      </c>
      <c r="E510" s="177" t="s">
        <v>3568</v>
      </c>
      <c r="F510" s="160" t="s">
        <v>2218</v>
      </c>
      <c r="G510" s="164" t="str">
        <f t="shared" si="7"/>
        <v>A-123/4</v>
      </c>
    </row>
    <row r="511" spans="1:7" ht="18" customHeight="1" x14ac:dyDescent="0.25">
      <c r="A511" s="233" t="s">
        <v>763</v>
      </c>
      <c r="B511" s="175" t="s">
        <v>762</v>
      </c>
      <c r="C511" s="184">
        <v>1423</v>
      </c>
      <c r="D511" s="173" t="s">
        <v>38</v>
      </c>
      <c r="E511" s="172" t="s">
        <v>3564</v>
      </c>
      <c r="F511" s="160" t="s">
        <v>2225</v>
      </c>
      <c r="G511" s="164" t="str">
        <f t="shared" si="7"/>
        <v>A-122/1</v>
      </c>
    </row>
    <row r="512" spans="1:7" ht="18" customHeight="1" x14ac:dyDescent="0.25">
      <c r="A512" s="234"/>
      <c r="B512" s="191" t="s">
        <v>3567</v>
      </c>
      <c r="C512" s="163">
        <v>1423</v>
      </c>
      <c r="D512" s="162" t="s">
        <v>38</v>
      </c>
      <c r="E512" s="160" t="s">
        <v>3564</v>
      </c>
      <c r="F512" s="160" t="s">
        <v>2223</v>
      </c>
      <c r="G512" s="164" t="str">
        <f t="shared" si="7"/>
        <v>A-122/2</v>
      </c>
    </row>
    <row r="513" spans="1:7" ht="18" customHeight="1" x14ac:dyDescent="0.25">
      <c r="A513" s="234"/>
      <c r="B513" s="191" t="s">
        <v>3566</v>
      </c>
      <c r="C513" s="163">
        <v>1423</v>
      </c>
      <c r="D513" s="162" t="s">
        <v>38</v>
      </c>
      <c r="E513" s="160" t="s">
        <v>3564</v>
      </c>
      <c r="F513" s="160" t="s">
        <v>2221</v>
      </c>
      <c r="G513" s="164" t="str">
        <f t="shared" si="7"/>
        <v>A-122/3</v>
      </c>
    </row>
    <row r="514" spans="1:7" ht="18" customHeight="1" thickBot="1" x14ac:dyDescent="0.3">
      <c r="A514" s="235"/>
      <c r="B514" s="171" t="s">
        <v>3565</v>
      </c>
      <c r="C514" s="182">
        <v>1423</v>
      </c>
      <c r="D514" s="169" t="s">
        <v>38</v>
      </c>
      <c r="E514" s="168" t="s">
        <v>3564</v>
      </c>
      <c r="F514" s="160" t="s">
        <v>2218</v>
      </c>
      <c r="G514" s="164" t="str">
        <f t="shared" si="7"/>
        <v>A-122/4</v>
      </c>
    </row>
    <row r="515" spans="1:7" ht="18" customHeight="1" x14ac:dyDescent="0.25">
      <c r="A515" s="231" t="s">
        <v>761</v>
      </c>
      <c r="B515" s="193" t="s">
        <v>760</v>
      </c>
      <c r="C515" s="180">
        <v>1423</v>
      </c>
      <c r="D515" s="166" t="s">
        <v>38</v>
      </c>
      <c r="E515" s="165" t="s">
        <v>3560</v>
      </c>
      <c r="F515" s="160" t="s">
        <v>2225</v>
      </c>
      <c r="G515" s="164" t="str">
        <f t="shared" ref="G515:G578" si="8">CONCATENATE(D515,E515,F515)</f>
        <v>A-121/1</v>
      </c>
    </row>
    <row r="516" spans="1:7" ht="18" customHeight="1" x14ac:dyDescent="0.25">
      <c r="A516" s="230"/>
      <c r="B516" s="191" t="s">
        <v>3563</v>
      </c>
      <c r="C516" s="163">
        <v>1423</v>
      </c>
      <c r="D516" s="162" t="s">
        <v>38</v>
      </c>
      <c r="E516" s="160" t="s">
        <v>3560</v>
      </c>
      <c r="F516" s="160" t="s">
        <v>2223</v>
      </c>
      <c r="G516" s="164" t="str">
        <f t="shared" si="8"/>
        <v>A-121/2</v>
      </c>
    </row>
    <row r="517" spans="1:7" ht="18" customHeight="1" x14ac:dyDescent="0.25">
      <c r="A517" s="230"/>
      <c r="B517" s="191" t="s">
        <v>3562</v>
      </c>
      <c r="C517" s="163">
        <v>1423</v>
      </c>
      <c r="D517" s="162" t="s">
        <v>38</v>
      </c>
      <c r="E517" s="160" t="s">
        <v>3560</v>
      </c>
      <c r="F517" s="160" t="s">
        <v>2221</v>
      </c>
      <c r="G517" s="164" t="str">
        <f t="shared" si="8"/>
        <v>A-121/3</v>
      </c>
    </row>
    <row r="518" spans="1:7" ht="18" customHeight="1" x14ac:dyDescent="0.25">
      <c r="A518" s="230"/>
      <c r="B518" s="191" t="s">
        <v>3561</v>
      </c>
      <c r="C518" s="163">
        <v>1423</v>
      </c>
      <c r="D518" s="162" t="s">
        <v>38</v>
      </c>
      <c r="E518" s="160" t="s">
        <v>3560</v>
      </c>
      <c r="F518" s="160" t="s">
        <v>2218</v>
      </c>
      <c r="G518" s="164" t="str">
        <f t="shared" si="8"/>
        <v>A-121/4</v>
      </c>
    </row>
    <row r="519" spans="1:7" ht="18" customHeight="1" x14ac:dyDescent="0.25">
      <c r="A519" s="230" t="s">
        <v>759</v>
      </c>
      <c r="B519" s="191" t="s">
        <v>758</v>
      </c>
      <c r="C519" s="163">
        <v>1423</v>
      </c>
      <c r="D519" s="162" t="s">
        <v>38</v>
      </c>
      <c r="E519" s="160" t="s">
        <v>3556</v>
      </c>
      <c r="F519" s="160" t="s">
        <v>2225</v>
      </c>
      <c r="G519" s="164" t="str">
        <f t="shared" si="8"/>
        <v>A-120/1</v>
      </c>
    </row>
    <row r="520" spans="1:7" ht="18" customHeight="1" x14ac:dyDescent="0.25">
      <c r="A520" s="230"/>
      <c r="B520" s="191" t="s">
        <v>3559</v>
      </c>
      <c r="C520" s="163">
        <v>1423</v>
      </c>
      <c r="D520" s="162" t="s">
        <v>38</v>
      </c>
      <c r="E520" s="160" t="s">
        <v>3556</v>
      </c>
      <c r="F520" s="160" t="s">
        <v>2223</v>
      </c>
      <c r="G520" s="164" t="str">
        <f t="shared" si="8"/>
        <v>A-120/2</v>
      </c>
    </row>
    <row r="521" spans="1:7" ht="18" customHeight="1" x14ac:dyDescent="0.25">
      <c r="A521" s="230"/>
      <c r="B521" s="191" t="s">
        <v>3558</v>
      </c>
      <c r="C521" s="163">
        <v>1423</v>
      </c>
      <c r="D521" s="162" t="s">
        <v>38</v>
      </c>
      <c r="E521" s="160" t="s">
        <v>3556</v>
      </c>
      <c r="F521" s="160" t="s">
        <v>2221</v>
      </c>
      <c r="G521" s="164" t="str">
        <f t="shared" si="8"/>
        <v>A-120/3</v>
      </c>
    </row>
    <row r="522" spans="1:7" ht="18" customHeight="1" x14ac:dyDescent="0.25">
      <c r="A522" s="230"/>
      <c r="B522" s="191" t="s">
        <v>3557</v>
      </c>
      <c r="C522" s="163">
        <v>1423</v>
      </c>
      <c r="D522" s="162" t="s">
        <v>38</v>
      </c>
      <c r="E522" s="160" t="s">
        <v>3556</v>
      </c>
      <c r="F522" s="160" t="s">
        <v>2218</v>
      </c>
      <c r="G522" s="164" t="str">
        <f t="shared" si="8"/>
        <v>A-120/4</v>
      </c>
    </row>
    <row r="523" spans="1:7" ht="18" customHeight="1" x14ac:dyDescent="0.25">
      <c r="A523" s="230" t="s">
        <v>757</v>
      </c>
      <c r="B523" s="191" t="s">
        <v>756</v>
      </c>
      <c r="C523" s="163">
        <v>1423</v>
      </c>
      <c r="D523" s="162" t="s">
        <v>38</v>
      </c>
      <c r="E523" s="160" t="s">
        <v>3552</v>
      </c>
      <c r="F523" s="160" t="s">
        <v>2225</v>
      </c>
      <c r="G523" s="164" t="str">
        <f t="shared" si="8"/>
        <v>A-119/1</v>
      </c>
    </row>
    <row r="524" spans="1:7" ht="18" customHeight="1" x14ac:dyDescent="0.25">
      <c r="A524" s="230"/>
      <c r="B524" s="191" t="s">
        <v>3555</v>
      </c>
      <c r="C524" s="163">
        <v>1423</v>
      </c>
      <c r="D524" s="162" t="s">
        <v>38</v>
      </c>
      <c r="E524" s="160" t="s">
        <v>3552</v>
      </c>
      <c r="F524" s="160" t="s">
        <v>2223</v>
      </c>
      <c r="G524" s="164" t="str">
        <f t="shared" si="8"/>
        <v>A-119/2</v>
      </c>
    </row>
    <row r="525" spans="1:7" ht="18" customHeight="1" x14ac:dyDescent="0.25">
      <c r="A525" s="230"/>
      <c r="B525" s="191" t="s">
        <v>3554</v>
      </c>
      <c r="C525" s="163">
        <v>1423</v>
      </c>
      <c r="D525" s="162" t="s">
        <v>38</v>
      </c>
      <c r="E525" s="160" t="s">
        <v>3552</v>
      </c>
      <c r="F525" s="160" t="s">
        <v>2221</v>
      </c>
      <c r="G525" s="164" t="str">
        <f t="shared" si="8"/>
        <v>A-119/3</v>
      </c>
    </row>
    <row r="526" spans="1:7" ht="18" customHeight="1" x14ac:dyDescent="0.25">
      <c r="A526" s="230"/>
      <c r="B526" s="191" t="s">
        <v>3553</v>
      </c>
      <c r="C526" s="163">
        <v>1423</v>
      </c>
      <c r="D526" s="162" t="s">
        <v>38</v>
      </c>
      <c r="E526" s="160" t="s">
        <v>3552</v>
      </c>
      <c r="F526" s="160" t="s">
        <v>2218</v>
      </c>
      <c r="G526" s="164" t="str">
        <f t="shared" si="8"/>
        <v>A-119/4</v>
      </c>
    </row>
    <row r="527" spans="1:7" ht="18" customHeight="1" x14ac:dyDescent="0.25">
      <c r="A527" s="230" t="s">
        <v>755</v>
      </c>
      <c r="B527" s="191" t="s">
        <v>754</v>
      </c>
      <c r="C527" s="163">
        <v>1423</v>
      </c>
      <c r="D527" s="162" t="s">
        <v>38</v>
      </c>
      <c r="E527" s="160" t="s">
        <v>3548</v>
      </c>
      <c r="F527" s="160" t="s">
        <v>2225</v>
      </c>
      <c r="G527" s="164" t="str">
        <f t="shared" si="8"/>
        <v>A-118/1</v>
      </c>
    </row>
    <row r="528" spans="1:7" ht="18" customHeight="1" x14ac:dyDescent="0.25">
      <c r="A528" s="230"/>
      <c r="B528" s="191" t="s">
        <v>3551</v>
      </c>
      <c r="C528" s="163">
        <v>1423</v>
      </c>
      <c r="D528" s="162" t="s">
        <v>38</v>
      </c>
      <c r="E528" s="160" t="s">
        <v>3548</v>
      </c>
      <c r="F528" s="160" t="s">
        <v>2223</v>
      </c>
      <c r="G528" s="164" t="str">
        <f t="shared" si="8"/>
        <v>A-118/2</v>
      </c>
    </row>
    <row r="529" spans="1:7" ht="18" customHeight="1" x14ac:dyDescent="0.25">
      <c r="A529" s="230"/>
      <c r="B529" s="191" t="s">
        <v>3550</v>
      </c>
      <c r="C529" s="163">
        <v>1423</v>
      </c>
      <c r="D529" s="162" t="s">
        <v>38</v>
      </c>
      <c r="E529" s="160" t="s">
        <v>3548</v>
      </c>
      <c r="F529" s="160" t="s">
        <v>2221</v>
      </c>
      <c r="G529" s="164" t="str">
        <f t="shared" si="8"/>
        <v>A-118/3</v>
      </c>
    </row>
    <row r="530" spans="1:7" ht="18" customHeight="1" x14ac:dyDescent="0.25">
      <c r="A530" s="230"/>
      <c r="B530" s="191" t="s">
        <v>3549</v>
      </c>
      <c r="C530" s="163">
        <v>1423</v>
      </c>
      <c r="D530" s="162" t="s">
        <v>38</v>
      </c>
      <c r="E530" s="160" t="s">
        <v>3548</v>
      </c>
      <c r="F530" s="160" t="s">
        <v>2218</v>
      </c>
      <c r="G530" s="164" t="str">
        <f t="shared" si="8"/>
        <v>A-118/4</v>
      </c>
    </row>
    <row r="531" spans="1:7" ht="18" customHeight="1" x14ac:dyDescent="0.25">
      <c r="A531" s="230" t="s">
        <v>753</v>
      </c>
      <c r="B531" s="191" t="s">
        <v>752</v>
      </c>
      <c r="C531" s="163">
        <v>1423</v>
      </c>
      <c r="D531" s="162" t="s">
        <v>38</v>
      </c>
      <c r="E531" s="160" t="s">
        <v>3544</v>
      </c>
      <c r="F531" s="160" t="s">
        <v>2225</v>
      </c>
      <c r="G531" s="164" t="str">
        <f t="shared" si="8"/>
        <v>A-117/1</v>
      </c>
    </row>
    <row r="532" spans="1:7" ht="18" customHeight="1" x14ac:dyDescent="0.25">
      <c r="A532" s="230"/>
      <c r="B532" s="191" t="s">
        <v>3547</v>
      </c>
      <c r="C532" s="163">
        <v>1423</v>
      </c>
      <c r="D532" s="162" t="s">
        <v>38</v>
      </c>
      <c r="E532" s="160" t="s">
        <v>3544</v>
      </c>
      <c r="F532" s="160" t="s">
        <v>2223</v>
      </c>
      <c r="G532" s="164" t="str">
        <f t="shared" si="8"/>
        <v>A-117/2</v>
      </c>
    </row>
    <row r="533" spans="1:7" ht="18" customHeight="1" x14ac:dyDescent="0.25">
      <c r="A533" s="230"/>
      <c r="B533" s="191" t="s">
        <v>3546</v>
      </c>
      <c r="C533" s="163">
        <v>1423</v>
      </c>
      <c r="D533" s="162" t="s">
        <v>38</v>
      </c>
      <c r="E533" s="160" t="s">
        <v>3544</v>
      </c>
      <c r="F533" s="160" t="s">
        <v>2221</v>
      </c>
      <c r="G533" s="164" t="str">
        <f t="shared" si="8"/>
        <v>A-117/3</v>
      </c>
    </row>
    <row r="534" spans="1:7" ht="18" customHeight="1" x14ac:dyDescent="0.25">
      <c r="A534" s="230"/>
      <c r="B534" s="191" t="s">
        <v>3545</v>
      </c>
      <c r="C534" s="163">
        <v>1423</v>
      </c>
      <c r="D534" s="162" t="s">
        <v>38</v>
      </c>
      <c r="E534" s="160" t="s">
        <v>3544</v>
      </c>
      <c r="F534" s="160" t="s">
        <v>2218</v>
      </c>
      <c r="G534" s="164" t="str">
        <f t="shared" si="8"/>
        <v>A-117/4</v>
      </c>
    </row>
    <row r="535" spans="1:7" ht="18" customHeight="1" x14ac:dyDescent="0.25">
      <c r="A535" s="230" t="s">
        <v>751</v>
      </c>
      <c r="B535" s="191" t="s">
        <v>750</v>
      </c>
      <c r="C535" s="163">
        <v>1423</v>
      </c>
      <c r="D535" s="162" t="s">
        <v>38</v>
      </c>
      <c r="E535" s="160" t="s">
        <v>3540</v>
      </c>
      <c r="F535" s="160" t="s">
        <v>2225</v>
      </c>
      <c r="G535" s="164" t="str">
        <f t="shared" si="8"/>
        <v>A-116/1</v>
      </c>
    </row>
    <row r="536" spans="1:7" ht="18" customHeight="1" x14ac:dyDescent="0.25">
      <c r="A536" s="230"/>
      <c r="B536" s="191" t="s">
        <v>3543</v>
      </c>
      <c r="C536" s="163">
        <v>1423</v>
      </c>
      <c r="D536" s="162" t="s">
        <v>38</v>
      </c>
      <c r="E536" s="160" t="s">
        <v>3540</v>
      </c>
      <c r="F536" s="160" t="s">
        <v>2223</v>
      </c>
      <c r="G536" s="164" t="str">
        <f t="shared" si="8"/>
        <v>A-116/2</v>
      </c>
    </row>
    <row r="537" spans="1:7" ht="18" customHeight="1" x14ac:dyDescent="0.25">
      <c r="A537" s="230"/>
      <c r="B537" s="191" t="s">
        <v>3542</v>
      </c>
      <c r="C537" s="163">
        <v>1423</v>
      </c>
      <c r="D537" s="162" t="s">
        <v>38</v>
      </c>
      <c r="E537" s="160" t="s">
        <v>3540</v>
      </c>
      <c r="F537" s="160" t="s">
        <v>2221</v>
      </c>
      <c r="G537" s="164" t="str">
        <f t="shared" si="8"/>
        <v>A-116/3</v>
      </c>
    </row>
    <row r="538" spans="1:7" ht="18" customHeight="1" x14ac:dyDescent="0.25">
      <c r="A538" s="230"/>
      <c r="B538" s="191" t="s">
        <v>3541</v>
      </c>
      <c r="C538" s="163">
        <v>1423</v>
      </c>
      <c r="D538" s="162" t="s">
        <v>38</v>
      </c>
      <c r="E538" s="160" t="s">
        <v>3540</v>
      </c>
      <c r="F538" s="160" t="s">
        <v>2218</v>
      </c>
      <c r="G538" s="164" t="str">
        <f t="shared" si="8"/>
        <v>A-116/4</v>
      </c>
    </row>
    <row r="539" spans="1:7" ht="18" customHeight="1" x14ac:dyDescent="0.25">
      <c r="A539" s="230" t="s">
        <v>749</v>
      </c>
      <c r="B539" s="191" t="s">
        <v>748</v>
      </c>
      <c r="C539" s="163">
        <v>1423</v>
      </c>
      <c r="D539" s="162" t="s">
        <v>38</v>
      </c>
      <c r="E539" s="160" t="s">
        <v>3536</v>
      </c>
      <c r="F539" s="160" t="s">
        <v>2225</v>
      </c>
      <c r="G539" s="164" t="str">
        <f t="shared" si="8"/>
        <v>A-115/1</v>
      </c>
    </row>
    <row r="540" spans="1:7" ht="18" customHeight="1" x14ac:dyDescent="0.25">
      <c r="A540" s="230"/>
      <c r="B540" s="191" t="s">
        <v>3539</v>
      </c>
      <c r="C540" s="163">
        <v>1423</v>
      </c>
      <c r="D540" s="162" t="s">
        <v>38</v>
      </c>
      <c r="E540" s="160" t="s">
        <v>3536</v>
      </c>
      <c r="F540" s="160" t="s">
        <v>2223</v>
      </c>
      <c r="G540" s="164" t="str">
        <f t="shared" si="8"/>
        <v>A-115/2</v>
      </c>
    </row>
    <row r="541" spans="1:7" ht="18" customHeight="1" x14ac:dyDescent="0.25">
      <c r="A541" s="230"/>
      <c r="B541" s="191" t="s">
        <v>3538</v>
      </c>
      <c r="C541" s="163">
        <v>1423</v>
      </c>
      <c r="D541" s="162" t="s">
        <v>38</v>
      </c>
      <c r="E541" s="160" t="s">
        <v>3536</v>
      </c>
      <c r="F541" s="160" t="s">
        <v>2221</v>
      </c>
      <c r="G541" s="164" t="str">
        <f t="shared" si="8"/>
        <v>A-115/3</v>
      </c>
    </row>
    <row r="542" spans="1:7" ht="18" customHeight="1" x14ac:dyDescent="0.25">
      <c r="A542" s="230"/>
      <c r="B542" s="191" t="s">
        <v>3537</v>
      </c>
      <c r="C542" s="163">
        <v>1423</v>
      </c>
      <c r="D542" s="162" t="s">
        <v>38</v>
      </c>
      <c r="E542" s="160" t="s">
        <v>3536</v>
      </c>
      <c r="F542" s="160" t="s">
        <v>2218</v>
      </c>
      <c r="G542" s="164" t="str">
        <f t="shared" si="8"/>
        <v>A-115/4</v>
      </c>
    </row>
    <row r="543" spans="1:7" ht="18" customHeight="1" x14ac:dyDescent="0.25">
      <c r="A543" s="230" t="s">
        <v>747</v>
      </c>
      <c r="B543" s="191" t="s">
        <v>746</v>
      </c>
      <c r="C543" s="163">
        <v>1423</v>
      </c>
      <c r="D543" s="162" t="s">
        <v>38</v>
      </c>
      <c r="E543" s="160" t="s">
        <v>3532</v>
      </c>
      <c r="F543" s="160" t="s">
        <v>2225</v>
      </c>
      <c r="G543" s="164" t="str">
        <f t="shared" si="8"/>
        <v>A-114/1</v>
      </c>
    </row>
    <row r="544" spans="1:7" ht="18" customHeight="1" x14ac:dyDescent="0.25">
      <c r="A544" s="230"/>
      <c r="B544" s="191" t="s">
        <v>3535</v>
      </c>
      <c r="C544" s="163">
        <v>1423</v>
      </c>
      <c r="D544" s="162" t="s">
        <v>38</v>
      </c>
      <c r="E544" s="160" t="s">
        <v>3532</v>
      </c>
      <c r="F544" s="160" t="s">
        <v>2223</v>
      </c>
      <c r="G544" s="164" t="str">
        <f t="shared" si="8"/>
        <v>A-114/2</v>
      </c>
    </row>
    <row r="545" spans="1:7" ht="18" customHeight="1" x14ac:dyDescent="0.25">
      <c r="A545" s="230"/>
      <c r="B545" s="191" t="s">
        <v>3534</v>
      </c>
      <c r="C545" s="163">
        <v>1423</v>
      </c>
      <c r="D545" s="162" t="s">
        <v>38</v>
      </c>
      <c r="E545" s="160" t="s">
        <v>3532</v>
      </c>
      <c r="F545" s="160" t="s">
        <v>2221</v>
      </c>
      <c r="G545" s="164" t="str">
        <f t="shared" si="8"/>
        <v>A-114/3</v>
      </c>
    </row>
    <row r="546" spans="1:7" ht="18" customHeight="1" x14ac:dyDescent="0.25">
      <c r="A546" s="230"/>
      <c r="B546" s="191" t="s">
        <v>3533</v>
      </c>
      <c r="C546" s="163">
        <v>1423</v>
      </c>
      <c r="D546" s="162" t="s">
        <v>38</v>
      </c>
      <c r="E546" s="160" t="s">
        <v>3532</v>
      </c>
      <c r="F546" s="160" t="s">
        <v>2218</v>
      </c>
      <c r="G546" s="164" t="str">
        <f t="shared" si="8"/>
        <v>A-114/4</v>
      </c>
    </row>
    <row r="547" spans="1:7" ht="18" customHeight="1" x14ac:dyDescent="0.25">
      <c r="A547" s="230" t="s">
        <v>745</v>
      </c>
      <c r="B547" s="191" t="s">
        <v>744</v>
      </c>
      <c r="C547" s="163">
        <v>1423</v>
      </c>
      <c r="D547" s="162" t="s">
        <v>38</v>
      </c>
      <c r="E547" s="160" t="s">
        <v>2833</v>
      </c>
      <c r="F547" s="160" t="s">
        <v>2225</v>
      </c>
      <c r="G547" s="164" t="str">
        <f t="shared" si="8"/>
        <v>A-113/1</v>
      </c>
    </row>
    <row r="548" spans="1:7" ht="18" customHeight="1" x14ac:dyDescent="0.25">
      <c r="A548" s="230"/>
      <c r="B548" s="191" t="s">
        <v>3531</v>
      </c>
      <c r="C548" s="163">
        <v>1423</v>
      </c>
      <c r="D548" s="162" t="s">
        <v>38</v>
      </c>
      <c r="E548" s="160" t="s">
        <v>2833</v>
      </c>
      <c r="F548" s="160" t="s">
        <v>2223</v>
      </c>
      <c r="G548" s="164" t="str">
        <f t="shared" si="8"/>
        <v>A-113/2</v>
      </c>
    </row>
    <row r="549" spans="1:7" ht="18" customHeight="1" x14ac:dyDescent="0.25">
      <c r="A549" s="230"/>
      <c r="B549" s="191" t="s">
        <v>3530</v>
      </c>
      <c r="C549" s="163">
        <v>1423</v>
      </c>
      <c r="D549" s="162" t="s">
        <v>38</v>
      </c>
      <c r="E549" s="160" t="s">
        <v>2833</v>
      </c>
      <c r="F549" s="160" t="s">
        <v>2221</v>
      </c>
      <c r="G549" s="164" t="str">
        <f t="shared" si="8"/>
        <v>A-113/3</v>
      </c>
    </row>
    <row r="550" spans="1:7" ht="18" customHeight="1" x14ac:dyDescent="0.25">
      <c r="A550" s="230"/>
      <c r="B550" s="191" t="s">
        <v>3529</v>
      </c>
      <c r="C550" s="163">
        <v>1423</v>
      </c>
      <c r="D550" s="162" t="s">
        <v>38</v>
      </c>
      <c r="E550" s="160" t="s">
        <v>2833</v>
      </c>
      <c r="F550" s="160" t="s">
        <v>2218</v>
      </c>
      <c r="G550" s="164" t="str">
        <f t="shared" si="8"/>
        <v>A-113/4</v>
      </c>
    </row>
    <row r="551" spans="1:7" ht="18" customHeight="1" x14ac:dyDescent="0.25">
      <c r="A551" s="230" t="s">
        <v>743</v>
      </c>
      <c r="B551" s="191" t="s">
        <v>742</v>
      </c>
      <c r="C551" s="163">
        <v>1423</v>
      </c>
      <c r="D551" s="162" t="s">
        <v>38</v>
      </c>
      <c r="E551" s="160" t="s">
        <v>2827</v>
      </c>
      <c r="F551" s="160" t="s">
        <v>2225</v>
      </c>
      <c r="G551" s="164" t="str">
        <f t="shared" si="8"/>
        <v>A-112/1</v>
      </c>
    </row>
    <row r="552" spans="1:7" ht="18" customHeight="1" x14ac:dyDescent="0.25">
      <c r="A552" s="230"/>
      <c r="B552" s="191" t="s">
        <v>3528</v>
      </c>
      <c r="C552" s="163">
        <v>1423</v>
      </c>
      <c r="D552" s="162" t="s">
        <v>38</v>
      </c>
      <c r="E552" s="160" t="s">
        <v>2827</v>
      </c>
      <c r="F552" s="160" t="s">
        <v>2223</v>
      </c>
      <c r="G552" s="164" t="str">
        <f t="shared" si="8"/>
        <v>A-112/2</v>
      </c>
    </row>
    <row r="553" spans="1:7" ht="18" customHeight="1" x14ac:dyDescent="0.25">
      <c r="A553" s="230"/>
      <c r="B553" s="191" t="s">
        <v>3527</v>
      </c>
      <c r="C553" s="163">
        <v>1423</v>
      </c>
      <c r="D553" s="162" t="s">
        <v>38</v>
      </c>
      <c r="E553" s="160" t="s">
        <v>2827</v>
      </c>
      <c r="F553" s="160" t="s">
        <v>2221</v>
      </c>
      <c r="G553" s="164" t="str">
        <f t="shared" si="8"/>
        <v>A-112/3</v>
      </c>
    </row>
    <row r="554" spans="1:7" ht="18" customHeight="1" x14ac:dyDescent="0.25">
      <c r="A554" s="230"/>
      <c r="B554" s="191" t="s">
        <v>3526</v>
      </c>
      <c r="C554" s="163">
        <v>1423</v>
      </c>
      <c r="D554" s="162" t="s">
        <v>38</v>
      </c>
      <c r="E554" s="160" t="s">
        <v>2827</v>
      </c>
      <c r="F554" s="160" t="s">
        <v>2218</v>
      </c>
      <c r="G554" s="164" t="str">
        <f t="shared" si="8"/>
        <v>A-112/4</v>
      </c>
    </row>
    <row r="555" spans="1:7" ht="18" customHeight="1" x14ac:dyDescent="0.25">
      <c r="A555" s="230" t="s">
        <v>741</v>
      </c>
      <c r="B555" s="191" t="s">
        <v>740</v>
      </c>
      <c r="C555" s="163">
        <v>1423</v>
      </c>
      <c r="D555" s="162" t="s">
        <v>38</v>
      </c>
      <c r="E555" s="160" t="s">
        <v>2810</v>
      </c>
      <c r="F555" s="160" t="s">
        <v>2225</v>
      </c>
      <c r="G555" s="164" t="str">
        <f t="shared" si="8"/>
        <v>A-111/1</v>
      </c>
    </row>
    <row r="556" spans="1:7" ht="18" customHeight="1" x14ac:dyDescent="0.25">
      <c r="A556" s="230"/>
      <c r="B556" s="191" t="s">
        <v>3525</v>
      </c>
      <c r="C556" s="163">
        <v>1423</v>
      </c>
      <c r="D556" s="162" t="s">
        <v>38</v>
      </c>
      <c r="E556" s="160" t="s">
        <v>2810</v>
      </c>
      <c r="F556" s="160" t="s">
        <v>2223</v>
      </c>
      <c r="G556" s="164" t="str">
        <f t="shared" si="8"/>
        <v>A-111/2</v>
      </c>
    </row>
    <row r="557" spans="1:7" ht="18" customHeight="1" x14ac:dyDescent="0.25">
      <c r="A557" s="230"/>
      <c r="B557" s="191" t="s">
        <v>3524</v>
      </c>
      <c r="C557" s="163">
        <v>1423</v>
      </c>
      <c r="D557" s="162" t="s">
        <v>38</v>
      </c>
      <c r="E557" s="160" t="s">
        <v>2810</v>
      </c>
      <c r="F557" s="160" t="s">
        <v>2221</v>
      </c>
      <c r="G557" s="164" t="str">
        <f t="shared" si="8"/>
        <v>A-111/3</v>
      </c>
    </row>
    <row r="558" spans="1:7" ht="18" customHeight="1" x14ac:dyDescent="0.25">
      <c r="A558" s="230"/>
      <c r="B558" s="191" t="s">
        <v>3523</v>
      </c>
      <c r="C558" s="163">
        <v>1423</v>
      </c>
      <c r="D558" s="162" t="s">
        <v>38</v>
      </c>
      <c r="E558" s="160" t="s">
        <v>2810</v>
      </c>
      <c r="F558" s="160" t="s">
        <v>2218</v>
      </c>
      <c r="G558" s="164" t="str">
        <f t="shared" si="8"/>
        <v>A-111/4</v>
      </c>
    </row>
    <row r="559" spans="1:7" ht="18" customHeight="1" x14ac:dyDescent="0.25">
      <c r="A559" s="230" t="s">
        <v>739</v>
      </c>
      <c r="B559" s="191" t="s">
        <v>738</v>
      </c>
      <c r="C559" s="163">
        <v>1423</v>
      </c>
      <c r="D559" s="162" t="s">
        <v>38</v>
      </c>
      <c r="E559" s="160" t="s">
        <v>2816</v>
      </c>
      <c r="F559" s="160" t="s">
        <v>2225</v>
      </c>
      <c r="G559" s="164" t="str">
        <f t="shared" si="8"/>
        <v>A-110/1</v>
      </c>
    </row>
    <row r="560" spans="1:7" ht="18" customHeight="1" x14ac:dyDescent="0.25">
      <c r="A560" s="230"/>
      <c r="B560" s="191" t="s">
        <v>3522</v>
      </c>
      <c r="C560" s="163">
        <v>1423</v>
      </c>
      <c r="D560" s="162" t="s">
        <v>38</v>
      </c>
      <c r="E560" s="160" t="s">
        <v>2816</v>
      </c>
      <c r="F560" s="160" t="s">
        <v>2223</v>
      </c>
      <c r="G560" s="164" t="str">
        <f t="shared" si="8"/>
        <v>A-110/2</v>
      </c>
    </row>
    <row r="561" spans="1:7" ht="18" customHeight="1" x14ac:dyDescent="0.25">
      <c r="A561" s="230"/>
      <c r="B561" s="191" t="s">
        <v>3521</v>
      </c>
      <c r="C561" s="163">
        <v>1423</v>
      </c>
      <c r="D561" s="162" t="s">
        <v>38</v>
      </c>
      <c r="E561" s="160" t="s">
        <v>2816</v>
      </c>
      <c r="F561" s="160" t="s">
        <v>2221</v>
      </c>
      <c r="G561" s="164" t="str">
        <f t="shared" si="8"/>
        <v>A-110/3</v>
      </c>
    </row>
    <row r="562" spans="1:7" ht="18" customHeight="1" x14ac:dyDescent="0.25">
      <c r="A562" s="230"/>
      <c r="B562" s="191" t="s">
        <v>3520</v>
      </c>
      <c r="C562" s="163">
        <v>1423</v>
      </c>
      <c r="D562" s="162" t="s">
        <v>38</v>
      </c>
      <c r="E562" s="160" t="s">
        <v>2816</v>
      </c>
      <c r="F562" s="160" t="s">
        <v>2218</v>
      </c>
      <c r="G562" s="164" t="str">
        <f t="shared" si="8"/>
        <v>A-110/4</v>
      </c>
    </row>
    <row r="563" spans="1:7" ht="18" customHeight="1" x14ac:dyDescent="0.25">
      <c r="A563" s="230" t="s">
        <v>737</v>
      </c>
      <c r="B563" s="191" t="s">
        <v>736</v>
      </c>
      <c r="C563" s="163">
        <v>1423</v>
      </c>
      <c r="D563" s="162" t="s">
        <v>38</v>
      </c>
      <c r="E563" s="160" t="s">
        <v>2522</v>
      </c>
      <c r="F563" s="160" t="s">
        <v>2225</v>
      </c>
      <c r="G563" s="164" t="str">
        <f t="shared" si="8"/>
        <v>A-62/1</v>
      </c>
    </row>
    <row r="564" spans="1:7" ht="18" customHeight="1" x14ac:dyDescent="0.25">
      <c r="A564" s="230"/>
      <c r="B564" s="191" t="s">
        <v>3519</v>
      </c>
      <c r="C564" s="163">
        <v>1423</v>
      </c>
      <c r="D564" s="162" t="s">
        <v>38</v>
      </c>
      <c r="E564" s="160" t="s">
        <v>2522</v>
      </c>
      <c r="F564" s="160" t="s">
        <v>2223</v>
      </c>
      <c r="G564" s="164" t="str">
        <f t="shared" si="8"/>
        <v>A-62/2</v>
      </c>
    </row>
    <row r="565" spans="1:7" ht="18" customHeight="1" x14ac:dyDescent="0.25">
      <c r="A565" s="230"/>
      <c r="B565" s="191" t="s">
        <v>3518</v>
      </c>
      <c r="C565" s="163">
        <v>1423</v>
      </c>
      <c r="D565" s="162" t="s">
        <v>38</v>
      </c>
      <c r="E565" s="160" t="s">
        <v>2522</v>
      </c>
      <c r="F565" s="160" t="s">
        <v>2221</v>
      </c>
      <c r="G565" s="164" t="str">
        <f t="shared" si="8"/>
        <v>A-62/3</v>
      </c>
    </row>
    <row r="566" spans="1:7" ht="18" customHeight="1" x14ac:dyDescent="0.25">
      <c r="A566" s="230"/>
      <c r="B566" s="191" t="s">
        <v>3517</v>
      </c>
      <c r="C566" s="163">
        <v>1423</v>
      </c>
      <c r="D566" s="162" t="s">
        <v>38</v>
      </c>
      <c r="E566" s="160" t="s">
        <v>2522</v>
      </c>
      <c r="F566" s="160" t="s">
        <v>2218</v>
      </c>
      <c r="G566" s="164" t="str">
        <f t="shared" si="8"/>
        <v>A-62/4</v>
      </c>
    </row>
    <row r="567" spans="1:7" ht="18" customHeight="1" x14ac:dyDescent="0.25">
      <c r="A567" s="230" t="s">
        <v>735</v>
      </c>
      <c r="B567" s="191" t="s">
        <v>734</v>
      </c>
      <c r="C567" s="163">
        <v>1423</v>
      </c>
      <c r="D567" s="162" t="s">
        <v>38</v>
      </c>
      <c r="E567" s="160" t="s">
        <v>2518</v>
      </c>
      <c r="F567" s="160" t="s">
        <v>2225</v>
      </c>
      <c r="G567" s="164" t="str">
        <f t="shared" si="8"/>
        <v>A-61/1</v>
      </c>
    </row>
    <row r="568" spans="1:7" ht="18" customHeight="1" x14ac:dyDescent="0.25">
      <c r="A568" s="230"/>
      <c r="B568" s="191" t="s">
        <v>3516</v>
      </c>
      <c r="C568" s="163">
        <v>1423</v>
      </c>
      <c r="D568" s="162" t="s">
        <v>38</v>
      </c>
      <c r="E568" s="160" t="s">
        <v>2518</v>
      </c>
      <c r="F568" s="160" t="s">
        <v>2223</v>
      </c>
      <c r="G568" s="164" t="str">
        <f t="shared" si="8"/>
        <v>A-61/2</v>
      </c>
    </row>
    <row r="569" spans="1:7" ht="18" customHeight="1" x14ac:dyDescent="0.25">
      <c r="A569" s="230"/>
      <c r="B569" s="191" t="s">
        <v>3515</v>
      </c>
      <c r="C569" s="163">
        <v>1423</v>
      </c>
      <c r="D569" s="162" t="s">
        <v>38</v>
      </c>
      <c r="E569" s="160" t="s">
        <v>2518</v>
      </c>
      <c r="F569" s="160" t="s">
        <v>2221</v>
      </c>
      <c r="G569" s="164" t="str">
        <f t="shared" si="8"/>
        <v>A-61/3</v>
      </c>
    </row>
    <row r="570" spans="1:7" ht="18" customHeight="1" x14ac:dyDescent="0.25">
      <c r="A570" s="230"/>
      <c r="B570" s="191" t="s">
        <v>3514</v>
      </c>
      <c r="C570" s="163">
        <v>1423</v>
      </c>
      <c r="D570" s="162" t="s">
        <v>38</v>
      </c>
      <c r="E570" s="160" t="s">
        <v>2518</v>
      </c>
      <c r="F570" s="160" t="s">
        <v>2218</v>
      </c>
      <c r="G570" s="164" t="str">
        <f t="shared" si="8"/>
        <v>A-61/4</v>
      </c>
    </row>
    <row r="571" spans="1:7" ht="18" customHeight="1" x14ac:dyDescent="0.25">
      <c r="A571" s="230" t="s">
        <v>733</v>
      </c>
      <c r="B571" s="191" t="s">
        <v>732</v>
      </c>
      <c r="C571" s="163">
        <v>1423</v>
      </c>
      <c r="D571" s="162" t="s">
        <v>38</v>
      </c>
      <c r="E571" s="160" t="s">
        <v>2585</v>
      </c>
      <c r="F571" s="160" t="s">
        <v>2225</v>
      </c>
      <c r="G571" s="164" t="str">
        <f t="shared" si="8"/>
        <v>A-60/1</v>
      </c>
    </row>
    <row r="572" spans="1:7" ht="18" customHeight="1" x14ac:dyDescent="0.25">
      <c r="A572" s="230"/>
      <c r="B572" s="191" t="s">
        <v>3513</v>
      </c>
      <c r="C572" s="163">
        <v>1423</v>
      </c>
      <c r="D572" s="162" t="s">
        <v>38</v>
      </c>
      <c r="E572" s="160" t="s">
        <v>2585</v>
      </c>
      <c r="F572" s="160" t="s">
        <v>2223</v>
      </c>
      <c r="G572" s="164" t="str">
        <f t="shared" si="8"/>
        <v>A-60/2</v>
      </c>
    </row>
    <row r="573" spans="1:7" ht="18" customHeight="1" x14ac:dyDescent="0.25">
      <c r="A573" s="230"/>
      <c r="B573" s="191" t="s">
        <v>3512</v>
      </c>
      <c r="C573" s="163">
        <v>1423</v>
      </c>
      <c r="D573" s="162" t="s">
        <v>38</v>
      </c>
      <c r="E573" s="160" t="s">
        <v>2585</v>
      </c>
      <c r="F573" s="160" t="s">
        <v>2221</v>
      </c>
      <c r="G573" s="164" t="str">
        <f t="shared" si="8"/>
        <v>A-60/3</v>
      </c>
    </row>
    <row r="574" spans="1:7" ht="18" customHeight="1" x14ac:dyDescent="0.25">
      <c r="A574" s="230"/>
      <c r="B574" s="191" t="s">
        <v>3511</v>
      </c>
      <c r="C574" s="163">
        <v>1423</v>
      </c>
      <c r="D574" s="162" t="s">
        <v>38</v>
      </c>
      <c r="E574" s="160" t="s">
        <v>2585</v>
      </c>
      <c r="F574" s="160" t="s">
        <v>2218</v>
      </c>
      <c r="G574" s="164" t="str">
        <f t="shared" si="8"/>
        <v>A-60/4</v>
      </c>
    </row>
    <row r="575" spans="1:7" ht="18" customHeight="1" x14ac:dyDescent="0.25">
      <c r="A575" s="230" t="s">
        <v>731</v>
      </c>
      <c r="B575" s="191" t="s">
        <v>730</v>
      </c>
      <c r="C575" s="163">
        <v>1423</v>
      </c>
      <c r="D575" s="162" t="s">
        <v>38</v>
      </c>
      <c r="E575" s="160" t="s">
        <v>2591</v>
      </c>
      <c r="F575" s="160" t="s">
        <v>2225</v>
      </c>
      <c r="G575" s="164" t="str">
        <f t="shared" si="8"/>
        <v>A-59/1</v>
      </c>
    </row>
    <row r="576" spans="1:7" ht="18" customHeight="1" x14ac:dyDescent="0.25">
      <c r="A576" s="230"/>
      <c r="B576" s="191" t="s">
        <v>3510</v>
      </c>
      <c r="C576" s="163">
        <v>1423</v>
      </c>
      <c r="D576" s="162" t="s">
        <v>38</v>
      </c>
      <c r="E576" s="160" t="s">
        <v>2591</v>
      </c>
      <c r="F576" s="160" t="s">
        <v>2223</v>
      </c>
      <c r="G576" s="164" t="str">
        <f t="shared" si="8"/>
        <v>A-59/2</v>
      </c>
    </row>
    <row r="577" spans="1:7" ht="18" customHeight="1" x14ac:dyDescent="0.25">
      <c r="A577" s="230"/>
      <c r="B577" s="191" t="s">
        <v>3509</v>
      </c>
      <c r="C577" s="163">
        <v>1423</v>
      </c>
      <c r="D577" s="162" t="s">
        <v>38</v>
      </c>
      <c r="E577" s="160" t="s">
        <v>2591</v>
      </c>
      <c r="F577" s="160" t="s">
        <v>2221</v>
      </c>
      <c r="G577" s="164" t="str">
        <f t="shared" si="8"/>
        <v>A-59/3</v>
      </c>
    </row>
    <row r="578" spans="1:7" ht="18" customHeight="1" x14ac:dyDescent="0.25">
      <c r="A578" s="230"/>
      <c r="B578" s="191" t="s">
        <v>3508</v>
      </c>
      <c r="C578" s="163">
        <v>1423</v>
      </c>
      <c r="D578" s="162" t="s">
        <v>38</v>
      </c>
      <c r="E578" s="160" t="s">
        <v>2591</v>
      </c>
      <c r="F578" s="160" t="s">
        <v>2218</v>
      </c>
      <c r="G578" s="164" t="str">
        <f t="shared" si="8"/>
        <v>A-59/4</v>
      </c>
    </row>
    <row r="579" spans="1:7" ht="18" customHeight="1" x14ac:dyDescent="0.25">
      <c r="A579" s="230" t="s">
        <v>729</v>
      </c>
      <c r="B579" s="191" t="s">
        <v>728</v>
      </c>
      <c r="C579" s="163">
        <v>1423</v>
      </c>
      <c r="D579" s="162" t="s">
        <v>38</v>
      </c>
      <c r="E579" s="160" t="s">
        <v>2597</v>
      </c>
      <c r="F579" s="160" t="s">
        <v>2225</v>
      </c>
      <c r="G579" s="164" t="str">
        <f t="shared" ref="G579:G642" si="9">CONCATENATE(D579,E579,F579)</f>
        <v>A-58/1</v>
      </c>
    </row>
    <row r="580" spans="1:7" ht="18" customHeight="1" x14ac:dyDescent="0.25">
      <c r="A580" s="230"/>
      <c r="B580" s="191" t="s">
        <v>3507</v>
      </c>
      <c r="C580" s="163">
        <v>1423</v>
      </c>
      <c r="D580" s="162" t="s">
        <v>38</v>
      </c>
      <c r="E580" s="160" t="s">
        <v>2597</v>
      </c>
      <c r="F580" s="160" t="s">
        <v>2223</v>
      </c>
      <c r="G580" s="164" t="str">
        <f t="shared" si="9"/>
        <v>A-58/2</v>
      </c>
    </row>
    <row r="581" spans="1:7" ht="18" customHeight="1" x14ac:dyDescent="0.25">
      <c r="A581" s="230"/>
      <c r="B581" s="191" t="s">
        <v>3506</v>
      </c>
      <c r="C581" s="163">
        <v>1423</v>
      </c>
      <c r="D581" s="162" t="s">
        <v>38</v>
      </c>
      <c r="E581" s="160" t="s">
        <v>2597</v>
      </c>
      <c r="F581" s="160" t="s">
        <v>2221</v>
      </c>
      <c r="G581" s="164" t="str">
        <f t="shared" si="9"/>
        <v>A-58/3</v>
      </c>
    </row>
    <row r="582" spans="1:7" ht="18" customHeight="1" x14ac:dyDescent="0.25">
      <c r="A582" s="230"/>
      <c r="B582" s="191" t="s">
        <v>3505</v>
      </c>
      <c r="C582" s="163">
        <v>1423</v>
      </c>
      <c r="D582" s="162" t="s">
        <v>38</v>
      </c>
      <c r="E582" s="160" t="s">
        <v>2597</v>
      </c>
      <c r="F582" s="160" t="s">
        <v>2218</v>
      </c>
      <c r="G582" s="164" t="str">
        <f t="shared" si="9"/>
        <v>A-58/4</v>
      </c>
    </row>
    <row r="583" spans="1:7" ht="18" customHeight="1" x14ac:dyDescent="0.25">
      <c r="A583" s="230" t="s">
        <v>727</v>
      </c>
      <c r="B583" s="191" t="s">
        <v>726</v>
      </c>
      <c r="C583" s="163">
        <v>1423</v>
      </c>
      <c r="D583" s="162" t="s">
        <v>38</v>
      </c>
      <c r="E583" s="160" t="s">
        <v>2603</v>
      </c>
      <c r="F583" s="160" t="s">
        <v>2225</v>
      </c>
      <c r="G583" s="164" t="str">
        <f t="shared" si="9"/>
        <v>A-57/1</v>
      </c>
    </row>
    <row r="584" spans="1:7" ht="18" customHeight="1" x14ac:dyDescent="0.25">
      <c r="A584" s="230"/>
      <c r="B584" s="191" t="s">
        <v>3504</v>
      </c>
      <c r="C584" s="163">
        <v>1423</v>
      </c>
      <c r="D584" s="162" t="s">
        <v>38</v>
      </c>
      <c r="E584" s="160" t="s">
        <v>2603</v>
      </c>
      <c r="F584" s="160" t="s">
        <v>2223</v>
      </c>
      <c r="G584" s="164" t="str">
        <f t="shared" si="9"/>
        <v>A-57/2</v>
      </c>
    </row>
    <row r="585" spans="1:7" ht="18" customHeight="1" x14ac:dyDescent="0.25">
      <c r="A585" s="230"/>
      <c r="B585" s="191" t="s">
        <v>3503</v>
      </c>
      <c r="C585" s="163">
        <v>1423</v>
      </c>
      <c r="D585" s="162" t="s">
        <v>38</v>
      </c>
      <c r="E585" s="160" t="s">
        <v>2603</v>
      </c>
      <c r="F585" s="160" t="s">
        <v>2221</v>
      </c>
      <c r="G585" s="164" t="str">
        <f t="shared" si="9"/>
        <v>A-57/3</v>
      </c>
    </row>
    <row r="586" spans="1:7" ht="18" customHeight="1" x14ac:dyDescent="0.25">
      <c r="A586" s="230"/>
      <c r="B586" s="191" t="s">
        <v>3502</v>
      </c>
      <c r="C586" s="163">
        <v>1423</v>
      </c>
      <c r="D586" s="162" t="s">
        <v>38</v>
      </c>
      <c r="E586" s="160" t="s">
        <v>2603</v>
      </c>
      <c r="F586" s="160" t="s">
        <v>2218</v>
      </c>
      <c r="G586" s="164" t="str">
        <f t="shared" si="9"/>
        <v>A-57/4</v>
      </c>
    </row>
    <row r="587" spans="1:7" ht="18" customHeight="1" x14ac:dyDescent="0.25">
      <c r="A587" s="230" t="s">
        <v>725</v>
      </c>
      <c r="B587" s="191" t="s">
        <v>724</v>
      </c>
      <c r="C587" s="163">
        <v>1423</v>
      </c>
      <c r="D587" s="162" t="s">
        <v>38</v>
      </c>
      <c r="E587" s="160" t="s">
        <v>2609</v>
      </c>
      <c r="F587" s="160" t="s">
        <v>2225</v>
      </c>
      <c r="G587" s="164" t="str">
        <f t="shared" si="9"/>
        <v>A-56/1</v>
      </c>
    </row>
    <row r="588" spans="1:7" ht="18" customHeight="1" x14ac:dyDescent="0.25">
      <c r="A588" s="230"/>
      <c r="B588" s="191" t="s">
        <v>3501</v>
      </c>
      <c r="C588" s="163">
        <v>1423</v>
      </c>
      <c r="D588" s="162" t="s">
        <v>38</v>
      </c>
      <c r="E588" s="160" t="s">
        <v>2609</v>
      </c>
      <c r="F588" s="160" t="s">
        <v>2223</v>
      </c>
      <c r="G588" s="164" t="str">
        <f t="shared" si="9"/>
        <v>A-56/2</v>
      </c>
    </row>
    <row r="589" spans="1:7" ht="18" customHeight="1" x14ac:dyDescent="0.25">
      <c r="A589" s="230"/>
      <c r="B589" s="191" t="s">
        <v>3500</v>
      </c>
      <c r="C589" s="163">
        <v>1423</v>
      </c>
      <c r="D589" s="162" t="s">
        <v>38</v>
      </c>
      <c r="E589" s="160" t="s">
        <v>2609</v>
      </c>
      <c r="F589" s="160" t="s">
        <v>2221</v>
      </c>
      <c r="G589" s="164" t="str">
        <f t="shared" si="9"/>
        <v>A-56/3</v>
      </c>
    </row>
    <row r="590" spans="1:7" ht="18" customHeight="1" x14ac:dyDescent="0.25">
      <c r="A590" s="230"/>
      <c r="B590" s="191" t="s">
        <v>3499</v>
      </c>
      <c r="C590" s="163">
        <v>1423</v>
      </c>
      <c r="D590" s="162" t="s">
        <v>38</v>
      </c>
      <c r="E590" s="160" t="s">
        <v>2609</v>
      </c>
      <c r="F590" s="160" t="s">
        <v>2218</v>
      </c>
      <c r="G590" s="164" t="str">
        <f t="shared" si="9"/>
        <v>A-56/4</v>
      </c>
    </row>
    <row r="591" spans="1:7" ht="18" customHeight="1" x14ac:dyDescent="0.25">
      <c r="A591" s="230" t="s">
        <v>723</v>
      </c>
      <c r="B591" s="191" t="s">
        <v>722</v>
      </c>
      <c r="C591" s="163">
        <v>1423</v>
      </c>
      <c r="D591" s="162" t="s">
        <v>38</v>
      </c>
      <c r="E591" s="160" t="s">
        <v>2615</v>
      </c>
      <c r="F591" s="160" t="s">
        <v>2225</v>
      </c>
      <c r="G591" s="164" t="str">
        <f t="shared" si="9"/>
        <v>A-55/1</v>
      </c>
    </row>
    <row r="592" spans="1:7" ht="18" customHeight="1" x14ac:dyDescent="0.25">
      <c r="A592" s="230"/>
      <c r="B592" s="191" t="s">
        <v>3498</v>
      </c>
      <c r="C592" s="163">
        <v>1423</v>
      </c>
      <c r="D592" s="162" t="s">
        <v>38</v>
      </c>
      <c r="E592" s="160" t="s">
        <v>2615</v>
      </c>
      <c r="F592" s="160" t="s">
        <v>2223</v>
      </c>
      <c r="G592" s="164" t="str">
        <f t="shared" si="9"/>
        <v>A-55/2</v>
      </c>
    </row>
    <row r="593" spans="1:7" ht="18" customHeight="1" x14ac:dyDescent="0.25">
      <c r="A593" s="230"/>
      <c r="B593" s="191" t="s">
        <v>3497</v>
      </c>
      <c r="C593" s="163">
        <v>1423</v>
      </c>
      <c r="D593" s="162" t="s">
        <v>38</v>
      </c>
      <c r="E593" s="160" t="s">
        <v>2615</v>
      </c>
      <c r="F593" s="160" t="s">
        <v>2221</v>
      </c>
      <c r="G593" s="164" t="str">
        <f t="shared" si="9"/>
        <v>A-55/3</v>
      </c>
    </row>
    <row r="594" spans="1:7" ht="18" customHeight="1" x14ac:dyDescent="0.25">
      <c r="A594" s="230"/>
      <c r="B594" s="191" t="s">
        <v>3496</v>
      </c>
      <c r="C594" s="163">
        <v>1423</v>
      </c>
      <c r="D594" s="162" t="s">
        <v>38</v>
      </c>
      <c r="E594" s="160" t="s">
        <v>2615</v>
      </c>
      <c r="F594" s="160" t="s">
        <v>2218</v>
      </c>
      <c r="G594" s="164" t="str">
        <f t="shared" si="9"/>
        <v>A-55/4</v>
      </c>
    </row>
    <row r="595" spans="1:7" ht="18" customHeight="1" x14ac:dyDescent="0.25">
      <c r="A595" s="230" t="s">
        <v>721</v>
      </c>
      <c r="B595" s="191" t="s">
        <v>720</v>
      </c>
      <c r="C595" s="163">
        <v>1423</v>
      </c>
      <c r="D595" s="162" t="s">
        <v>38</v>
      </c>
      <c r="E595" s="160" t="s">
        <v>2621</v>
      </c>
      <c r="F595" s="160" t="s">
        <v>2225</v>
      </c>
      <c r="G595" s="164" t="str">
        <f t="shared" si="9"/>
        <v>A-54/1</v>
      </c>
    </row>
    <row r="596" spans="1:7" ht="18" customHeight="1" x14ac:dyDescent="0.25">
      <c r="A596" s="230"/>
      <c r="B596" s="191" t="s">
        <v>3495</v>
      </c>
      <c r="C596" s="163">
        <v>1423</v>
      </c>
      <c r="D596" s="162" t="s">
        <v>38</v>
      </c>
      <c r="E596" s="160" t="s">
        <v>2621</v>
      </c>
      <c r="F596" s="160" t="s">
        <v>2223</v>
      </c>
      <c r="G596" s="164" t="str">
        <f t="shared" si="9"/>
        <v>A-54/2</v>
      </c>
    </row>
    <row r="597" spans="1:7" ht="18" customHeight="1" x14ac:dyDescent="0.25">
      <c r="A597" s="230"/>
      <c r="B597" s="191" t="s">
        <v>3494</v>
      </c>
      <c r="C597" s="163">
        <v>1423</v>
      </c>
      <c r="D597" s="162" t="s">
        <v>38</v>
      </c>
      <c r="E597" s="160" t="s">
        <v>2621</v>
      </c>
      <c r="F597" s="160" t="s">
        <v>2221</v>
      </c>
      <c r="G597" s="164" t="str">
        <f t="shared" si="9"/>
        <v>A-54/3</v>
      </c>
    </row>
    <row r="598" spans="1:7" ht="18" customHeight="1" x14ac:dyDescent="0.25">
      <c r="A598" s="230"/>
      <c r="B598" s="191" t="s">
        <v>3493</v>
      </c>
      <c r="C598" s="163">
        <v>1423</v>
      </c>
      <c r="D598" s="162" t="s">
        <v>38</v>
      </c>
      <c r="E598" s="160" t="s">
        <v>2621</v>
      </c>
      <c r="F598" s="160" t="s">
        <v>2218</v>
      </c>
      <c r="G598" s="164" t="str">
        <f t="shared" si="9"/>
        <v>A-54/4</v>
      </c>
    </row>
    <row r="599" spans="1:7" ht="18" customHeight="1" x14ac:dyDescent="0.25">
      <c r="A599" s="230" t="s">
        <v>719</v>
      </c>
      <c r="B599" s="191" t="s">
        <v>718</v>
      </c>
      <c r="C599" s="163">
        <v>1423</v>
      </c>
      <c r="D599" s="162" t="s">
        <v>38</v>
      </c>
      <c r="E599" s="160" t="s">
        <v>2627</v>
      </c>
      <c r="F599" s="160" t="s">
        <v>2225</v>
      </c>
      <c r="G599" s="164" t="str">
        <f t="shared" si="9"/>
        <v>A-53/1</v>
      </c>
    </row>
    <row r="600" spans="1:7" ht="18" customHeight="1" x14ac:dyDescent="0.25">
      <c r="A600" s="230"/>
      <c r="B600" s="191" t="s">
        <v>3492</v>
      </c>
      <c r="C600" s="163">
        <v>1423</v>
      </c>
      <c r="D600" s="162" t="s">
        <v>38</v>
      </c>
      <c r="E600" s="160" t="s">
        <v>2627</v>
      </c>
      <c r="F600" s="160" t="s">
        <v>2223</v>
      </c>
      <c r="G600" s="164" t="str">
        <f t="shared" si="9"/>
        <v>A-53/2</v>
      </c>
    </row>
    <row r="601" spans="1:7" ht="18" customHeight="1" x14ac:dyDescent="0.25">
      <c r="A601" s="230"/>
      <c r="B601" s="191" t="s">
        <v>3491</v>
      </c>
      <c r="C601" s="163">
        <v>1423</v>
      </c>
      <c r="D601" s="162" t="s">
        <v>38</v>
      </c>
      <c r="E601" s="160" t="s">
        <v>2627</v>
      </c>
      <c r="F601" s="160" t="s">
        <v>2221</v>
      </c>
      <c r="G601" s="164" t="str">
        <f t="shared" si="9"/>
        <v>A-53/3</v>
      </c>
    </row>
    <row r="602" spans="1:7" ht="18" customHeight="1" x14ac:dyDescent="0.25">
      <c r="A602" s="230"/>
      <c r="B602" s="191" t="s">
        <v>3490</v>
      </c>
      <c r="C602" s="163">
        <v>1423</v>
      </c>
      <c r="D602" s="162" t="s">
        <v>38</v>
      </c>
      <c r="E602" s="160" t="s">
        <v>2627</v>
      </c>
      <c r="F602" s="160" t="s">
        <v>2218</v>
      </c>
      <c r="G602" s="164" t="str">
        <f t="shared" si="9"/>
        <v>A-53/4</v>
      </c>
    </row>
    <row r="603" spans="1:7" ht="18" customHeight="1" x14ac:dyDescent="0.25">
      <c r="A603" s="230" t="s">
        <v>717</v>
      </c>
      <c r="B603" s="191" t="s">
        <v>716</v>
      </c>
      <c r="C603" s="163">
        <v>1423</v>
      </c>
      <c r="D603" s="162" t="s">
        <v>38</v>
      </c>
      <c r="E603" s="160" t="s">
        <v>2294</v>
      </c>
      <c r="F603" s="160" t="s">
        <v>2225</v>
      </c>
      <c r="G603" s="164" t="str">
        <f t="shared" si="9"/>
        <v>A-52/1</v>
      </c>
    </row>
    <row r="604" spans="1:7" ht="18" customHeight="1" x14ac:dyDescent="0.25">
      <c r="A604" s="230"/>
      <c r="B604" s="191" t="s">
        <v>3489</v>
      </c>
      <c r="C604" s="163">
        <v>1423</v>
      </c>
      <c r="D604" s="162" t="s">
        <v>38</v>
      </c>
      <c r="E604" s="160" t="s">
        <v>2294</v>
      </c>
      <c r="F604" s="160" t="s">
        <v>2223</v>
      </c>
      <c r="G604" s="164" t="str">
        <f t="shared" si="9"/>
        <v>A-52/2</v>
      </c>
    </row>
    <row r="605" spans="1:7" ht="18" customHeight="1" x14ac:dyDescent="0.25">
      <c r="A605" s="230"/>
      <c r="B605" s="191" t="s">
        <v>3488</v>
      </c>
      <c r="C605" s="163">
        <v>1423</v>
      </c>
      <c r="D605" s="162" t="s">
        <v>38</v>
      </c>
      <c r="E605" s="160" t="s">
        <v>2294</v>
      </c>
      <c r="F605" s="160" t="s">
        <v>2221</v>
      </c>
      <c r="G605" s="164" t="str">
        <f t="shared" si="9"/>
        <v>A-52/3</v>
      </c>
    </row>
    <row r="606" spans="1:7" ht="18" customHeight="1" x14ac:dyDescent="0.25">
      <c r="A606" s="230"/>
      <c r="B606" s="191" t="s">
        <v>3487</v>
      </c>
      <c r="C606" s="163">
        <v>1423</v>
      </c>
      <c r="D606" s="162" t="s">
        <v>38</v>
      </c>
      <c r="E606" s="160" t="s">
        <v>2294</v>
      </c>
      <c r="F606" s="160" t="s">
        <v>2218</v>
      </c>
      <c r="G606" s="164" t="str">
        <f t="shared" si="9"/>
        <v>A-52/4</v>
      </c>
    </row>
    <row r="607" spans="1:7" ht="18" customHeight="1" x14ac:dyDescent="0.25">
      <c r="A607" s="230" t="s">
        <v>715</v>
      </c>
      <c r="B607" s="191" t="s">
        <v>714</v>
      </c>
      <c r="C607" s="163">
        <v>1423</v>
      </c>
      <c r="D607" s="162" t="s">
        <v>38</v>
      </c>
      <c r="E607" s="160" t="s">
        <v>2288</v>
      </c>
      <c r="F607" s="160" t="s">
        <v>2225</v>
      </c>
      <c r="G607" s="164" t="str">
        <f t="shared" si="9"/>
        <v>A-51/1</v>
      </c>
    </row>
    <row r="608" spans="1:7" ht="18" customHeight="1" x14ac:dyDescent="0.25">
      <c r="A608" s="230"/>
      <c r="B608" s="191" t="s">
        <v>3486</v>
      </c>
      <c r="C608" s="163">
        <v>1423</v>
      </c>
      <c r="D608" s="162" t="s">
        <v>38</v>
      </c>
      <c r="E608" s="160" t="s">
        <v>2288</v>
      </c>
      <c r="F608" s="160" t="s">
        <v>2223</v>
      </c>
      <c r="G608" s="164" t="str">
        <f t="shared" si="9"/>
        <v>A-51/2</v>
      </c>
    </row>
    <row r="609" spans="1:7" ht="18" customHeight="1" x14ac:dyDescent="0.25">
      <c r="A609" s="230"/>
      <c r="B609" s="191" t="s">
        <v>3485</v>
      </c>
      <c r="C609" s="163">
        <v>1423</v>
      </c>
      <c r="D609" s="162" t="s">
        <v>38</v>
      </c>
      <c r="E609" s="160" t="s">
        <v>2288</v>
      </c>
      <c r="F609" s="160" t="s">
        <v>2221</v>
      </c>
      <c r="G609" s="164" t="str">
        <f t="shared" si="9"/>
        <v>A-51/3</v>
      </c>
    </row>
    <row r="610" spans="1:7" ht="18" customHeight="1" x14ac:dyDescent="0.25">
      <c r="A610" s="230"/>
      <c r="B610" s="191" t="s">
        <v>3484</v>
      </c>
      <c r="C610" s="163">
        <v>1423</v>
      </c>
      <c r="D610" s="162" t="s">
        <v>38</v>
      </c>
      <c r="E610" s="160" t="s">
        <v>2288</v>
      </c>
      <c r="F610" s="160" t="s">
        <v>2218</v>
      </c>
      <c r="G610" s="164" t="str">
        <f t="shared" si="9"/>
        <v>A-51/4</v>
      </c>
    </row>
    <row r="611" spans="1:7" ht="18" customHeight="1" x14ac:dyDescent="0.25">
      <c r="A611" s="230" t="s">
        <v>3483</v>
      </c>
      <c r="B611" s="191" t="s">
        <v>3482</v>
      </c>
      <c r="C611" s="163">
        <v>1423</v>
      </c>
      <c r="D611" s="162" t="s">
        <v>38</v>
      </c>
      <c r="E611" s="160" t="s">
        <v>2282</v>
      </c>
      <c r="F611" s="160" t="s">
        <v>2225</v>
      </c>
      <c r="G611" s="164" t="str">
        <f t="shared" si="9"/>
        <v>A-50/1</v>
      </c>
    </row>
    <row r="612" spans="1:7" ht="18" customHeight="1" x14ac:dyDescent="0.25">
      <c r="A612" s="230"/>
      <c r="B612" s="191" t="s">
        <v>3481</v>
      </c>
      <c r="C612" s="163">
        <v>1423</v>
      </c>
      <c r="D612" s="162" t="s">
        <v>38</v>
      </c>
      <c r="E612" s="160" t="s">
        <v>2282</v>
      </c>
      <c r="F612" s="160" t="s">
        <v>2223</v>
      </c>
      <c r="G612" s="164" t="str">
        <f t="shared" si="9"/>
        <v>A-50/2</v>
      </c>
    </row>
    <row r="613" spans="1:7" ht="18" customHeight="1" x14ac:dyDescent="0.25">
      <c r="A613" s="230"/>
      <c r="B613" s="191" t="s">
        <v>3480</v>
      </c>
      <c r="C613" s="163">
        <v>1423</v>
      </c>
      <c r="D613" s="162" t="s">
        <v>38</v>
      </c>
      <c r="E613" s="160" t="s">
        <v>2282</v>
      </c>
      <c r="F613" s="160" t="s">
        <v>2221</v>
      </c>
      <c r="G613" s="164" t="str">
        <f t="shared" si="9"/>
        <v>A-50/3</v>
      </c>
    </row>
    <row r="614" spans="1:7" ht="18" customHeight="1" x14ac:dyDescent="0.25">
      <c r="A614" s="230"/>
      <c r="B614" s="191" t="s">
        <v>3479</v>
      </c>
      <c r="C614" s="163">
        <v>1423</v>
      </c>
      <c r="D614" s="162" t="s">
        <v>38</v>
      </c>
      <c r="E614" s="160" t="s">
        <v>2282</v>
      </c>
      <c r="F614" s="160" t="s">
        <v>2218</v>
      </c>
      <c r="G614" s="164" t="str">
        <f t="shared" si="9"/>
        <v>A-50/4</v>
      </c>
    </row>
    <row r="615" spans="1:7" ht="18" customHeight="1" x14ac:dyDescent="0.25">
      <c r="A615" s="230" t="s">
        <v>3478</v>
      </c>
      <c r="B615" s="191" t="s">
        <v>3477</v>
      </c>
      <c r="C615" s="163">
        <v>1423</v>
      </c>
      <c r="D615" s="162" t="s">
        <v>38</v>
      </c>
      <c r="E615" s="160" t="s">
        <v>2276</v>
      </c>
      <c r="F615" s="160" t="s">
        <v>2225</v>
      </c>
      <c r="G615" s="164" t="str">
        <f t="shared" si="9"/>
        <v>A-49/1</v>
      </c>
    </row>
    <row r="616" spans="1:7" ht="18" customHeight="1" x14ac:dyDescent="0.25">
      <c r="A616" s="230"/>
      <c r="B616" s="191" t="s">
        <v>3476</v>
      </c>
      <c r="C616" s="163">
        <v>1423</v>
      </c>
      <c r="D616" s="162" t="s">
        <v>38</v>
      </c>
      <c r="E616" s="160" t="s">
        <v>2276</v>
      </c>
      <c r="F616" s="160" t="s">
        <v>2223</v>
      </c>
      <c r="G616" s="164" t="str">
        <f t="shared" si="9"/>
        <v>A-49/2</v>
      </c>
    </row>
    <row r="617" spans="1:7" ht="18" customHeight="1" x14ac:dyDescent="0.25">
      <c r="A617" s="230"/>
      <c r="B617" s="191" t="s">
        <v>3475</v>
      </c>
      <c r="C617" s="163">
        <v>1423</v>
      </c>
      <c r="D617" s="162" t="s">
        <v>38</v>
      </c>
      <c r="E617" s="160" t="s">
        <v>2276</v>
      </c>
      <c r="F617" s="160" t="s">
        <v>2221</v>
      </c>
      <c r="G617" s="164" t="str">
        <f t="shared" si="9"/>
        <v>A-49/3</v>
      </c>
    </row>
    <row r="618" spans="1:7" ht="18" customHeight="1" x14ac:dyDescent="0.25">
      <c r="A618" s="230"/>
      <c r="B618" s="191" t="s">
        <v>3474</v>
      </c>
      <c r="C618" s="163">
        <v>1423</v>
      </c>
      <c r="D618" s="162" t="s">
        <v>38</v>
      </c>
      <c r="E618" s="160" t="s">
        <v>2276</v>
      </c>
      <c r="F618" s="160" t="s">
        <v>2218</v>
      </c>
      <c r="G618" s="164" t="str">
        <f t="shared" si="9"/>
        <v>A-49/4</v>
      </c>
    </row>
    <row r="619" spans="1:7" ht="18" customHeight="1" x14ac:dyDescent="0.25">
      <c r="A619" s="230" t="s">
        <v>3473</v>
      </c>
      <c r="B619" s="191" t="s">
        <v>3472</v>
      </c>
      <c r="C619" s="163">
        <v>1423</v>
      </c>
      <c r="D619" s="162" t="s">
        <v>38</v>
      </c>
      <c r="E619" s="160" t="s">
        <v>2270</v>
      </c>
      <c r="F619" s="160" t="s">
        <v>2225</v>
      </c>
      <c r="G619" s="164" t="str">
        <f t="shared" si="9"/>
        <v>A-48/1</v>
      </c>
    </row>
    <row r="620" spans="1:7" ht="18" customHeight="1" x14ac:dyDescent="0.25">
      <c r="A620" s="230"/>
      <c r="B620" s="191" t="s">
        <v>3471</v>
      </c>
      <c r="C620" s="163">
        <v>1423</v>
      </c>
      <c r="D620" s="162" t="s">
        <v>38</v>
      </c>
      <c r="E620" s="160" t="s">
        <v>2270</v>
      </c>
      <c r="F620" s="160" t="s">
        <v>2223</v>
      </c>
      <c r="G620" s="164" t="str">
        <f t="shared" si="9"/>
        <v>A-48/2</v>
      </c>
    </row>
    <row r="621" spans="1:7" ht="18" customHeight="1" x14ac:dyDescent="0.25">
      <c r="A621" s="230"/>
      <c r="B621" s="191" t="s">
        <v>3470</v>
      </c>
      <c r="C621" s="163">
        <v>1423</v>
      </c>
      <c r="D621" s="162" t="s">
        <v>38</v>
      </c>
      <c r="E621" s="160" t="s">
        <v>2270</v>
      </c>
      <c r="F621" s="160" t="s">
        <v>2221</v>
      </c>
      <c r="G621" s="164" t="str">
        <f t="shared" si="9"/>
        <v>A-48/3</v>
      </c>
    </row>
    <row r="622" spans="1:7" ht="18" customHeight="1" x14ac:dyDescent="0.25">
      <c r="A622" s="230"/>
      <c r="B622" s="191" t="s">
        <v>3469</v>
      </c>
      <c r="C622" s="163">
        <v>1423</v>
      </c>
      <c r="D622" s="162" t="s">
        <v>38</v>
      </c>
      <c r="E622" s="160" t="s">
        <v>2270</v>
      </c>
      <c r="F622" s="160" t="s">
        <v>2218</v>
      </c>
      <c r="G622" s="164" t="str">
        <f t="shared" si="9"/>
        <v>A-48/4</v>
      </c>
    </row>
    <row r="623" spans="1:7" ht="18" customHeight="1" x14ac:dyDescent="0.25">
      <c r="A623" s="230" t="s">
        <v>713</v>
      </c>
      <c r="B623" s="191" t="s">
        <v>3468</v>
      </c>
      <c r="C623" s="163">
        <v>1423</v>
      </c>
      <c r="D623" s="162" t="s">
        <v>38</v>
      </c>
      <c r="E623" s="160" t="s">
        <v>2699</v>
      </c>
      <c r="F623" s="160" t="s">
        <v>2225</v>
      </c>
      <c r="G623" s="164" t="str">
        <f t="shared" si="9"/>
        <v>A-74/1</v>
      </c>
    </row>
    <row r="624" spans="1:7" ht="18" customHeight="1" x14ac:dyDescent="0.25">
      <c r="A624" s="230"/>
      <c r="B624" s="191" t="s">
        <v>3467</v>
      </c>
      <c r="C624" s="163">
        <v>1423</v>
      </c>
      <c r="D624" s="162" t="s">
        <v>38</v>
      </c>
      <c r="E624" s="160" t="s">
        <v>2699</v>
      </c>
      <c r="F624" s="160" t="s">
        <v>2223</v>
      </c>
      <c r="G624" s="164" t="str">
        <f t="shared" si="9"/>
        <v>A-74/2</v>
      </c>
    </row>
    <row r="625" spans="1:7" ht="18" customHeight="1" x14ac:dyDescent="0.25">
      <c r="A625" s="230"/>
      <c r="B625" s="191" t="s">
        <v>3466</v>
      </c>
      <c r="C625" s="163">
        <v>1423</v>
      </c>
      <c r="D625" s="162" t="s">
        <v>38</v>
      </c>
      <c r="E625" s="160" t="s">
        <v>2699</v>
      </c>
      <c r="F625" s="160" t="s">
        <v>2221</v>
      </c>
      <c r="G625" s="164" t="str">
        <f t="shared" si="9"/>
        <v>A-74/3</v>
      </c>
    </row>
    <row r="626" spans="1:7" ht="18" customHeight="1" x14ac:dyDescent="0.25">
      <c r="A626" s="230"/>
      <c r="B626" s="191" t="s">
        <v>3465</v>
      </c>
      <c r="C626" s="163">
        <v>1423</v>
      </c>
      <c r="D626" s="162" t="s">
        <v>38</v>
      </c>
      <c r="E626" s="160" t="s">
        <v>2699</v>
      </c>
      <c r="F626" s="160" t="s">
        <v>2218</v>
      </c>
      <c r="G626" s="164" t="str">
        <f t="shared" si="9"/>
        <v>A-74/4</v>
      </c>
    </row>
    <row r="627" spans="1:7" ht="18" customHeight="1" x14ac:dyDescent="0.25">
      <c r="A627" s="230" t="s">
        <v>3464</v>
      </c>
      <c r="B627" s="191" t="s">
        <v>3463</v>
      </c>
      <c r="C627" s="163">
        <v>1423</v>
      </c>
      <c r="D627" s="162" t="s">
        <v>38</v>
      </c>
      <c r="E627" s="160" t="s">
        <v>2705</v>
      </c>
      <c r="F627" s="160" t="s">
        <v>2225</v>
      </c>
      <c r="G627" s="164" t="str">
        <f t="shared" si="9"/>
        <v>A-75/1</v>
      </c>
    </row>
    <row r="628" spans="1:7" ht="18" customHeight="1" x14ac:dyDescent="0.25">
      <c r="A628" s="230"/>
      <c r="B628" s="191" t="s">
        <v>3462</v>
      </c>
      <c r="C628" s="163">
        <v>1423</v>
      </c>
      <c r="D628" s="162" t="s">
        <v>38</v>
      </c>
      <c r="E628" s="160" t="s">
        <v>2705</v>
      </c>
      <c r="F628" s="160" t="s">
        <v>2223</v>
      </c>
      <c r="G628" s="164" t="str">
        <f t="shared" si="9"/>
        <v>A-75/2</v>
      </c>
    </row>
    <row r="629" spans="1:7" ht="18" customHeight="1" x14ac:dyDescent="0.25">
      <c r="A629" s="230"/>
      <c r="B629" s="191" t="s">
        <v>3461</v>
      </c>
      <c r="C629" s="163">
        <v>1423</v>
      </c>
      <c r="D629" s="162" t="s">
        <v>38</v>
      </c>
      <c r="E629" s="160" t="s">
        <v>2705</v>
      </c>
      <c r="F629" s="160" t="s">
        <v>2221</v>
      </c>
      <c r="G629" s="164" t="str">
        <f t="shared" si="9"/>
        <v>A-75/3</v>
      </c>
    </row>
    <row r="630" spans="1:7" ht="18" customHeight="1" x14ac:dyDescent="0.25">
      <c r="A630" s="230"/>
      <c r="B630" s="191" t="s">
        <v>3460</v>
      </c>
      <c r="C630" s="163">
        <v>1423</v>
      </c>
      <c r="D630" s="162" t="s">
        <v>38</v>
      </c>
      <c r="E630" s="160" t="s">
        <v>2705</v>
      </c>
      <c r="F630" s="160" t="s">
        <v>2218</v>
      </c>
      <c r="G630" s="164" t="str">
        <f t="shared" si="9"/>
        <v>A-75/4</v>
      </c>
    </row>
    <row r="631" spans="1:7" ht="18" customHeight="1" x14ac:dyDescent="0.25">
      <c r="A631" s="230" t="s">
        <v>3459</v>
      </c>
      <c r="B631" s="191" t="s">
        <v>3458</v>
      </c>
      <c r="C631" s="163">
        <v>1423</v>
      </c>
      <c r="D631" s="162" t="s">
        <v>38</v>
      </c>
      <c r="E631" s="160" t="s">
        <v>2711</v>
      </c>
      <c r="F631" s="160" t="s">
        <v>2225</v>
      </c>
      <c r="G631" s="164" t="str">
        <f t="shared" si="9"/>
        <v>A-76/1</v>
      </c>
    </row>
    <row r="632" spans="1:7" ht="18" customHeight="1" x14ac:dyDescent="0.25">
      <c r="A632" s="230"/>
      <c r="B632" s="191" t="s">
        <v>3457</v>
      </c>
      <c r="C632" s="163">
        <v>1423</v>
      </c>
      <c r="D632" s="162" t="s">
        <v>38</v>
      </c>
      <c r="E632" s="160" t="s">
        <v>2711</v>
      </c>
      <c r="F632" s="160" t="s">
        <v>2223</v>
      </c>
      <c r="G632" s="164" t="str">
        <f t="shared" si="9"/>
        <v>A-76/2</v>
      </c>
    </row>
    <row r="633" spans="1:7" ht="18" customHeight="1" x14ac:dyDescent="0.25">
      <c r="A633" s="230"/>
      <c r="B633" s="191" t="s">
        <v>3456</v>
      </c>
      <c r="C633" s="163">
        <v>1423</v>
      </c>
      <c r="D633" s="162" t="s">
        <v>38</v>
      </c>
      <c r="E633" s="160" t="s">
        <v>2711</v>
      </c>
      <c r="F633" s="160" t="s">
        <v>2221</v>
      </c>
      <c r="G633" s="164" t="str">
        <f t="shared" si="9"/>
        <v>A-76/3</v>
      </c>
    </row>
    <row r="634" spans="1:7" ht="18" customHeight="1" x14ac:dyDescent="0.25">
      <c r="A634" s="230"/>
      <c r="B634" s="191" t="s">
        <v>3455</v>
      </c>
      <c r="C634" s="163">
        <v>1423</v>
      </c>
      <c r="D634" s="162" t="s">
        <v>38</v>
      </c>
      <c r="E634" s="160" t="s">
        <v>2711</v>
      </c>
      <c r="F634" s="160" t="s">
        <v>2218</v>
      </c>
      <c r="G634" s="164" t="str">
        <f t="shared" si="9"/>
        <v>A-76/4</v>
      </c>
    </row>
    <row r="635" spans="1:7" ht="18" customHeight="1" x14ac:dyDescent="0.25">
      <c r="A635" s="230" t="s">
        <v>3454</v>
      </c>
      <c r="B635" s="191" t="s">
        <v>3453</v>
      </c>
      <c r="C635" s="163">
        <v>1423</v>
      </c>
      <c r="D635" s="162" t="s">
        <v>38</v>
      </c>
      <c r="E635" s="160" t="s">
        <v>2717</v>
      </c>
      <c r="F635" s="160" t="s">
        <v>2225</v>
      </c>
      <c r="G635" s="164" t="str">
        <f t="shared" si="9"/>
        <v>A-77/1</v>
      </c>
    </row>
    <row r="636" spans="1:7" ht="18" customHeight="1" x14ac:dyDescent="0.25">
      <c r="A636" s="230"/>
      <c r="B636" s="191" t="s">
        <v>3452</v>
      </c>
      <c r="C636" s="163">
        <v>1423</v>
      </c>
      <c r="D636" s="162" t="s">
        <v>38</v>
      </c>
      <c r="E636" s="160" t="s">
        <v>2717</v>
      </c>
      <c r="F636" s="160" t="s">
        <v>2223</v>
      </c>
      <c r="G636" s="164" t="str">
        <f t="shared" si="9"/>
        <v>A-77/2</v>
      </c>
    </row>
    <row r="637" spans="1:7" ht="18" customHeight="1" x14ac:dyDescent="0.25">
      <c r="A637" s="230"/>
      <c r="B637" s="191" t="s">
        <v>3451</v>
      </c>
      <c r="C637" s="163">
        <v>1423</v>
      </c>
      <c r="D637" s="162" t="s">
        <v>38</v>
      </c>
      <c r="E637" s="160" t="s">
        <v>2717</v>
      </c>
      <c r="F637" s="160" t="s">
        <v>2221</v>
      </c>
      <c r="G637" s="164" t="str">
        <f t="shared" si="9"/>
        <v>A-77/3</v>
      </c>
    </row>
    <row r="638" spans="1:7" ht="18" customHeight="1" x14ac:dyDescent="0.25">
      <c r="A638" s="230"/>
      <c r="B638" s="191" t="s">
        <v>3450</v>
      </c>
      <c r="C638" s="163">
        <v>1423</v>
      </c>
      <c r="D638" s="162" t="s">
        <v>38</v>
      </c>
      <c r="E638" s="160" t="s">
        <v>2717</v>
      </c>
      <c r="F638" s="160" t="s">
        <v>2218</v>
      </c>
      <c r="G638" s="164" t="str">
        <f t="shared" si="9"/>
        <v>A-77/4</v>
      </c>
    </row>
    <row r="639" spans="1:7" ht="18" customHeight="1" x14ac:dyDescent="0.25">
      <c r="A639" s="230" t="s">
        <v>711</v>
      </c>
      <c r="B639" s="191" t="s">
        <v>710</v>
      </c>
      <c r="C639" s="163">
        <v>1423</v>
      </c>
      <c r="D639" s="162" t="s">
        <v>38</v>
      </c>
      <c r="E639" s="160" t="s">
        <v>2693</v>
      </c>
      <c r="F639" s="160" t="s">
        <v>2225</v>
      </c>
      <c r="G639" s="164" t="str">
        <f t="shared" si="9"/>
        <v>A-73/1</v>
      </c>
    </row>
    <row r="640" spans="1:7" ht="18" customHeight="1" x14ac:dyDescent="0.25">
      <c r="A640" s="230"/>
      <c r="B640" s="191" t="s">
        <v>3449</v>
      </c>
      <c r="C640" s="163">
        <v>1423</v>
      </c>
      <c r="D640" s="162" t="s">
        <v>38</v>
      </c>
      <c r="E640" s="160" t="s">
        <v>2693</v>
      </c>
      <c r="F640" s="160" t="s">
        <v>2223</v>
      </c>
      <c r="G640" s="164" t="str">
        <f t="shared" si="9"/>
        <v>A-73/2</v>
      </c>
    </row>
    <row r="641" spans="1:7" ht="18" customHeight="1" x14ac:dyDescent="0.25">
      <c r="A641" s="230"/>
      <c r="B641" s="191" t="s">
        <v>3448</v>
      </c>
      <c r="C641" s="163">
        <v>1423</v>
      </c>
      <c r="D641" s="162" t="s">
        <v>38</v>
      </c>
      <c r="E641" s="160" t="s">
        <v>2693</v>
      </c>
      <c r="F641" s="160" t="s">
        <v>2221</v>
      </c>
      <c r="G641" s="164" t="str">
        <f t="shared" si="9"/>
        <v>A-73/3</v>
      </c>
    </row>
    <row r="642" spans="1:7" ht="18" customHeight="1" x14ac:dyDescent="0.25">
      <c r="A642" s="230"/>
      <c r="B642" s="191" t="s">
        <v>3447</v>
      </c>
      <c r="C642" s="163">
        <v>1423</v>
      </c>
      <c r="D642" s="162" t="s">
        <v>38</v>
      </c>
      <c r="E642" s="160" t="s">
        <v>2693</v>
      </c>
      <c r="F642" s="160" t="s">
        <v>2218</v>
      </c>
      <c r="G642" s="164" t="str">
        <f t="shared" si="9"/>
        <v>A-73/4</v>
      </c>
    </row>
    <row r="643" spans="1:7" ht="18" customHeight="1" x14ac:dyDescent="0.25">
      <c r="A643" s="230" t="s">
        <v>709</v>
      </c>
      <c r="B643" s="191" t="s">
        <v>708</v>
      </c>
      <c r="C643" s="163">
        <v>1423</v>
      </c>
      <c r="D643" s="162" t="s">
        <v>38</v>
      </c>
      <c r="E643" s="160" t="s">
        <v>2687</v>
      </c>
      <c r="F643" s="160" t="s">
        <v>2225</v>
      </c>
      <c r="G643" s="164" t="str">
        <f t="shared" ref="G643:G706" si="10">CONCATENATE(D643,E643,F643)</f>
        <v>A-72/1</v>
      </c>
    </row>
    <row r="644" spans="1:7" ht="18" customHeight="1" x14ac:dyDescent="0.25">
      <c r="A644" s="230"/>
      <c r="B644" s="191" t="s">
        <v>3446</v>
      </c>
      <c r="C644" s="163">
        <v>1423</v>
      </c>
      <c r="D644" s="162" t="s">
        <v>38</v>
      </c>
      <c r="E644" s="160" t="s">
        <v>2687</v>
      </c>
      <c r="F644" s="160" t="s">
        <v>2223</v>
      </c>
      <c r="G644" s="164" t="str">
        <f t="shared" si="10"/>
        <v>A-72/2</v>
      </c>
    </row>
    <row r="645" spans="1:7" ht="18" customHeight="1" x14ac:dyDescent="0.25">
      <c r="A645" s="230"/>
      <c r="B645" s="191" t="s">
        <v>3445</v>
      </c>
      <c r="C645" s="163">
        <v>1423</v>
      </c>
      <c r="D645" s="162" t="s">
        <v>38</v>
      </c>
      <c r="E645" s="160" t="s">
        <v>2687</v>
      </c>
      <c r="F645" s="160" t="s">
        <v>2221</v>
      </c>
      <c r="G645" s="164" t="str">
        <f t="shared" si="10"/>
        <v>A-72/3</v>
      </c>
    </row>
    <row r="646" spans="1:7" ht="18" customHeight="1" x14ac:dyDescent="0.25">
      <c r="A646" s="230"/>
      <c r="B646" s="191" t="s">
        <v>3444</v>
      </c>
      <c r="C646" s="163">
        <v>1423</v>
      </c>
      <c r="D646" s="162" t="s">
        <v>38</v>
      </c>
      <c r="E646" s="160" t="s">
        <v>2687</v>
      </c>
      <c r="F646" s="160" t="s">
        <v>2218</v>
      </c>
      <c r="G646" s="164" t="str">
        <f t="shared" si="10"/>
        <v>A-72/4</v>
      </c>
    </row>
    <row r="647" spans="1:7" ht="18" customHeight="1" x14ac:dyDescent="0.25">
      <c r="A647" s="230" t="s">
        <v>707</v>
      </c>
      <c r="B647" s="191" t="s">
        <v>706</v>
      </c>
      <c r="C647" s="163">
        <v>1423</v>
      </c>
      <c r="D647" s="162" t="s">
        <v>38</v>
      </c>
      <c r="E647" s="160" t="s">
        <v>2681</v>
      </c>
      <c r="F647" s="160" t="s">
        <v>2225</v>
      </c>
      <c r="G647" s="164" t="str">
        <f t="shared" si="10"/>
        <v>A-71/1</v>
      </c>
    </row>
    <row r="648" spans="1:7" ht="18" customHeight="1" x14ac:dyDescent="0.25">
      <c r="A648" s="230"/>
      <c r="B648" s="191" t="s">
        <v>3443</v>
      </c>
      <c r="C648" s="163">
        <v>1423</v>
      </c>
      <c r="D648" s="162" t="s">
        <v>38</v>
      </c>
      <c r="E648" s="160" t="s">
        <v>2681</v>
      </c>
      <c r="F648" s="160" t="s">
        <v>2223</v>
      </c>
      <c r="G648" s="164" t="str">
        <f t="shared" si="10"/>
        <v>A-71/2</v>
      </c>
    </row>
    <row r="649" spans="1:7" ht="18" customHeight="1" x14ac:dyDescent="0.25">
      <c r="A649" s="230"/>
      <c r="B649" s="191" t="s">
        <v>3442</v>
      </c>
      <c r="C649" s="163">
        <v>1423</v>
      </c>
      <c r="D649" s="162" t="s">
        <v>38</v>
      </c>
      <c r="E649" s="160" t="s">
        <v>2681</v>
      </c>
      <c r="F649" s="160" t="s">
        <v>2221</v>
      </c>
      <c r="G649" s="164" t="str">
        <f t="shared" si="10"/>
        <v>A-71/3</v>
      </c>
    </row>
    <row r="650" spans="1:7" ht="18" customHeight="1" x14ac:dyDescent="0.25">
      <c r="A650" s="230"/>
      <c r="B650" s="191" t="s">
        <v>3441</v>
      </c>
      <c r="C650" s="163">
        <v>1423</v>
      </c>
      <c r="D650" s="162" t="s">
        <v>38</v>
      </c>
      <c r="E650" s="160" t="s">
        <v>2681</v>
      </c>
      <c r="F650" s="160" t="s">
        <v>2218</v>
      </c>
      <c r="G650" s="164" t="str">
        <f t="shared" si="10"/>
        <v>A-71/4</v>
      </c>
    </row>
    <row r="651" spans="1:7" ht="18" customHeight="1" x14ac:dyDescent="0.25">
      <c r="A651" s="230" t="s">
        <v>705</v>
      </c>
      <c r="B651" s="191" t="s">
        <v>704</v>
      </c>
      <c r="C651" s="163">
        <v>1423</v>
      </c>
      <c r="D651" s="162" t="s">
        <v>38</v>
      </c>
      <c r="E651" s="160" t="s">
        <v>2633</v>
      </c>
      <c r="F651" s="160" t="s">
        <v>2225</v>
      </c>
      <c r="G651" s="164" t="str">
        <f t="shared" si="10"/>
        <v>A-70/1</v>
      </c>
    </row>
    <row r="652" spans="1:7" ht="18" customHeight="1" x14ac:dyDescent="0.25">
      <c r="A652" s="230"/>
      <c r="B652" s="191" t="s">
        <v>3440</v>
      </c>
      <c r="C652" s="163">
        <v>1423</v>
      </c>
      <c r="D652" s="162" t="s">
        <v>38</v>
      </c>
      <c r="E652" s="160" t="s">
        <v>2633</v>
      </c>
      <c r="F652" s="160" t="s">
        <v>2223</v>
      </c>
      <c r="G652" s="164" t="str">
        <f t="shared" si="10"/>
        <v>A-70/2</v>
      </c>
    </row>
    <row r="653" spans="1:7" ht="18" customHeight="1" x14ac:dyDescent="0.25">
      <c r="A653" s="230"/>
      <c r="B653" s="191" t="s">
        <v>3439</v>
      </c>
      <c r="C653" s="163">
        <v>1423</v>
      </c>
      <c r="D653" s="162" t="s">
        <v>38</v>
      </c>
      <c r="E653" s="160" t="s">
        <v>2633</v>
      </c>
      <c r="F653" s="160" t="s">
        <v>2221</v>
      </c>
      <c r="G653" s="164" t="str">
        <f t="shared" si="10"/>
        <v>A-70/3</v>
      </c>
    </row>
    <row r="654" spans="1:7" ht="18" customHeight="1" x14ac:dyDescent="0.25">
      <c r="A654" s="230"/>
      <c r="B654" s="191" t="s">
        <v>3438</v>
      </c>
      <c r="C654" s="163">
        <v>1423</v>
      </c>
      <c r="D654" s="162" t="s">
        <v>38</v>
      </c>
      <c r="E654" s="160" t="s">
        <v>2633</v>
      </c>
      <c r="F654" s="160" t="s">
        <v>2218</v>
      </c>
      <c r="G654" s="164" t="str">
        <f t="shared" si="10"/>
        <v>A-70/4</v>
      </c>
    </row>
    <row r="655" spans="1:7" ht="18" customHeight="1" x14ac:dyDescent="0.25">
      <c r="A655" s="230" t="s">
        <v>703</v>
      </c>
      <c r="B655" s="191" t="s">
        <v>702</v>
      </c>
      <c r="C655" s="163">
        <v>1423</v>
      </c>
      <c r="D655" s="162" t="s">
        <v>38</v>
      </c>
      <c r="E655" s="160" t="s">
        <v>2639</v>
      </c>
      <c r="F655" s="160" t="s">
        <v>2225</v>
      </c>
      <c r="G655" s="164" t="str">
        <f t="shared" si="10"/>
        <v>A-69/1</v>
      </c>
    </row>
    <row r="656" spans="1:7" ht="18" customHeight="1" x14ac:dyDescent="0.25">
      <c r="A656" s="230"/>
      <c r="B656" s="191" t="s">
        <v>3437</v>
      </c>
      <c r="C656" s="163">
        <v>1423</v>
      </c>
      <c r="D656" s="162" t="s">
        <v>38</v>
      </c>
      <c r="E656" s="160" t="s">
        <v>2639</v>
      </c>
      <c r="F656" s="160" t="s">
        <v>2223</v>
      </c>
      <c r="G656" s="164" t="str">
        <f t="shared" si="10"/>
        <v>A-69/2</v>
      </c>
    </row>
    <row r="657" spans="1:7" ht="18" customHeight="1" x14ac:dyDescent="0.25">
      <c r="A657" s="230"/>
      <c r="B657" s="191" t="s">
        <v>3436</v>
      </c>
      <c r="C657" s="163">
        <v>1423</v>
      </c>
      <c r="D657" s="162" t="s">
        <v>38</v>
      </c>
      <c r="E657" s="160" t="s">
        <v>2639</v>
      </c>
      <c r="F657" s="160" t="s">
        <v>2221</v>
      </c>
      <c r="G657" s="164" t="str">
        <f t="shared" si="10"/>
        <v>A-69/3</v>
      </c>
    </row>
    <row r="658" spans="1:7" ht="18" customHeight="1" x14ac:dyDescent="0.25">
      <c r="A658" s="230"/>
      <c r="B658" s="191" t="s">
        <v>3435</v>
      </c>
      <c r="C658" s="163">
        <v>1423</v>
      </c>
      <c r="D658" s="162" t="s">
        <v>38</v>
      </c>
      <c r="E658" s="160" t="s">
        <v>2639</v>
      </c>
      <c r="F658" s="160" t="s">
        <v>2218</v>
      </c>
      <c r="G658" s="164" t="str">
        <f t="shared" si="10"/>
        <v>A-69/4</v>
      </c>
    </row>
    <row r="659" spans="1:7" ht="18" customHeight="1" x14ac:dyDescent="0.25">
      <c r="A659" s="230" t="s">
        <v>701</v>
      </c>
      <c r="B659" s="191" t="s">
        <v>700</v>
      </c>
      <c r="C659" s="163">
        <v>1423</v>
      </c>
      <c r="D659" s="162" t="s">
        <v>38</v>
      </c>
      <c r="E659" s="160" t="s">
        <v>2645</v>
      </c>
      <c r="F659" s="160" t="s">
        <v>2225</v>
      </c>
      <c r="G659" s="164" t="str">
        <f t="shared" si="10"/>
        <v>A-68/1</v>
      </c>
    </row>
    <row r="660" spans="1:7" ht="18" customHeight="1" x14ac:dyDescent="0.25">
      <c r="A660" s="230"/>
      <c r="B660" s="191" t="s">
        <v>3434</v>
      </c>
      <c r="C660" s="163">
        <v>1423</v>
      </c>
      <c r="D660" s="162" t="s">
        <v>38</v>
      </c>
      <c r="E660" s="160" t="s">
        <v>2645</v>
      </c>
      <c r="F660" s="160" t="s">
        <v>2223</v>
      </c>
      <c r="G660" s="164" t="str">
        <f t="shared" si="10"/>
        <v>A-68/2</v>
      </c>
    </row>
    <row r="661" spans="1:7" ht="18" customHeight="1" x14ac:dyDescent="0.25">
      <c r="A661" s="230"/>
      <c r="B661" s="191" t="s">
        <v>3433</v>
      </c>
      <c r="C661" s="163">
        <v>1423</v>
      </c>
      <c r="D661" s="162" t="s">
        <v>38</v>
      </c>
      <c r="E661" s="160" t="s">
        <v>2645</v>
      </c>
      <c r="F661" s="160" t="s">
        <v>2221</v>
      </c>
      <c r="G661" s="164" t="str">
        <f t="shared" si="10"/>
        <v>A-68/3</v>
      </c>
    </row>
    <row r="662" spans="1:7" ht="18" customHeight="1" x14ac:dyDescent="0.25">
      <c r="A662" s="230"/>
      <c r="B662" s="191" t="s">
        <v>3432</v>
      </c>
      <c r="C662" s="163">
        <v>1423</v>
      </c>
      <c r="D662" s="162" t="s">
        <v>38</v>
      </c>
      <c r="E662" s="160" t="s">
        <v>2645</v>
      </c>
      <c r="F662" s="160" t="s">
        <v>2218</v>
      </c>
      <c r="G662" s="164" t="str">
        <f t="shared" si="10"/>
        <v>A-68/4</v>
      </c>
    </row>
    <row r="663" spans="1:7" ht="18" customHeight="1" x14ac:dyDescent="0.25">
      <c r="A663" s="230" t="s">
        <v>699</v>
      </c>
      <c r="B663" s="191" t="s">
        <v>698</v>
      </c>
      <c r="C663" s="163">
        <v>1423</v>
      </c>
      <c r="D663" s="162" t="s">
        <v>38</v>
      </c>
      <c r="E663" s="160" t="s">
        <v>2651</v>
      </c>
      <c r="F663" s="160" t="s">
        <v>2225</v>
      </c>
      <c r="G663" s="164" t="str">
        <f t="shared" si="10"/>
        <v>A-67/1</v>
      </c>
    </row>
    <row r="664" spans="1:7" ht="18" customHeight="1" x14ac:dyDescent="0.25">
      <c r="A664" s="230"/>
      <c r="B664" s="191" t="s">
        <v>3431</v>
      </c>
      <c r="C664" s="163">
        <v>1423</v>
      </c>
      <c r="D664" s="162" t="s">
        <v>38</v>
      </c>
      <c r="E664" s="160" t="s">
        <v>2651</v>
      </c>
      <c r="F664" s="160" t="s">
        <v>2223</v>
      </c>
      <c r="G664" s="164" t="str">
        <f t="shared" si="10"/>
        <v>A-67/2</v>
      </c>
    </row>
    <row r="665" spans="1:7" ht="18" customHeight="1" x14ac:dyDescent="0.25">
      <c r="A665" s="230"/>
      <c r="B665" s="191" t="s">
        <v>3430</v>
      </c>
      <c r="C665" s="163">
        <v>1423</v>
      </c>
      <c r="D665" s="162" t="s">
        <v>38</v>
      </c>
      <c r="E665" s="160" t="s">
        <v>2651</v>
      </c>
      <c r="F665" s="160" t="s">
        <v>2221</v>
      </c>
      <c r="G665" s="164" t="str">
        <f t="shared" si="10"/>
        <v>A-67/3</v>
      </c>
    </row>
    <row r="666" spans="1:7" ht="18" customHeight="1" x14ac:dyDescent="0.25">
      <c r="A666" s="230"/>
      <c r="B666" s="191" t="s">
        <v>3429</v>
      </c>
      <c r="C666" s="163">
        <v>1423</v>
      </c>
      <c r="D666" s="162" t="s">
        <v>38</v>
      </c>
      <c r="E666" s="160" t="s">
        <v>2651</v>
      </c>
      <c r="F666" s="160" t="s">
        <v>2218</v>
      </c>
      <c r="G666" s="164" t="str">
        <f t="shared" si="10"/>
        <v>A-67/4</v>
      </c>
    </row>
    <row r="667" spans="1:7" ht="18" customHeight="1" x14ac:dyDescent="0.25">
      <c r="A667" s="230" t="s">
        <v>697</v>
      </c>
      <c r="B667" s="191" t="s">
        <v>696</v>
      </c>
      <c r="C667" s="163">
        <v>1423</v>
      </c>
      <c r="D667" s="162" t="s">
        <v>38</v>
      </c>
      <c r="E667" s="160" t="s">
        <v>2657</v>
      </c>
      <c r="F667" s="160" t="s">
        <v>2225</v>
      </c>
      <c r="G667" s="164" t="str">
        <f t="shared" si="10"/>
        <v>A-66/1</v>
      </c>
    </row>
    <row r="668" spans="1:7" ht="18" customHeight="1" x14ac:dyDescent="0.25">
      <c r="A668" s="230"/>
      <c r="B668" s="191" t="s">
        <v>3428</v>
      </c>
      <c r="C668" s="163">
        <v>1423</v>
      </c>
      <c r="D668" s="162" t="s">
        <v>38</v>
      </c>
      <c r="E668" s="160" t="s">
        <v>2657</v>
      </c>
      <c r="F668" s="160" t="s">
        <v>2223</v>
      </c>
      <c r="G668" s="164" t="str">
        <f t="shared" si="10"/>
        <v>A-66/2</v>
      </c>
    </row>
    <row r="669" spans="1:7" ht="18" customHeight="1" x14ac:dyDescent="0.25">
      <c r="A669" s="230"/>
      <c r="B669" s="191" t="s">
        <v>3427</v>
      </c>
      <c r="C669" s="163">
        <v>1423</v>
      </c>
      <c r="D669" s="162" t="s">
        <v>38</v>
      </c>
      <c r="E669" s="160" t="s">
        <v>2657</v>
      </c>
      <c r="F669" s="160" t="s">
        <v>2221</v>
      </c>
      <c r="G669" s="164" t="str">
        <f t="shared" si="10"/>
        <v>A-66/3</v>
      </c>
    </row>
    <row r="670" spans="1:7" ht="18" customHeight="1" x14ac:dyDescent="0.25">
      <c r="A670" s="230"/>
      <c r="B670" s="191" t="s">
        <v>3426</v>
      </c>
      <c r="C670" s="163">
        <v>1423</v>
      </c>
      <c r="D670" s="162" t="s">
        <v>38</v>
      </c>
      <c r="E670" s="160" t="s">
        <v>2657</v>
      </c>
      <c r="F670" s="160" t="s">
        <v>2218</v>
      </c>
      <c r="G670" s="164" t="str">
        <f t="shared" si="10"/>
        <v>A-66/4</v>
      </c>
    </row>
    <row r="671" spans="1:7" ht="18" customHeight="1" x14ac:dyDescent="0.25">
      <c r="A671" s="230" t="s">
        <v>695</v>
      </c>
      <c r="B671" s="191" t="s">
        <v>694</v>
      </c>
      <c r="C671" s="163">
        <v>1423</v>
      </c>
      <c r="D671" s="162" t="s">
        <v>38</v>
      </c>
      <c r="E671" s="160" t="s">
        <v>2663</v>
      </c>
      <c r="F671" s="160" t="s">
        <v>2225</v>
      </c>
      <c r="G671" s="164" t="str">
        <f t="shared" si="10"/>
        <v>A-65/1</v>
      </c>
    </row>
    <row r="672" spans="1:7" ht="18" customHeight="1" x14ac:dyDescent="0.25">
      <c r="A672" s="230"/>
      <c r="B672" s="191" t="s">
        <v>3425</v>
      </c>
      <c r="C672" s="163">
        <v>1423</v>
      </c>
      <c r="D672" s="162" t="s">
        <v>38</v>
      </c>
      <c r="E672" s="160" t="s">
        <v>2663</v>
      </c>
      <c r="F672" s="160" t="s">
        <v>2223</v>
      </c>
      <c r="G672" s="164" t="str">
        <f t="shared" si="10"/>
        <v>A-65/2</v>
      </c>
    </row>
    <row r="673" spans="1:7" ht="18" customHeight="1" x14ac:dyDescent="0.25">
      <c r="A673" s="230"/>
      <c r="B673" s="191" t="s">
        <v>3424</v>
      </c>
      <c r="C673" s="163">
        <v>1423</v>
      </c>
      <c r="D673" s="162" t="s">
        <v>38</v>
      </c>
      <c r="E673" s="160" t="s">
        <v>2663</v>
      </c>
      <c r="F673" s="160" t="s">
        <v>2221</v>
      </c>
      <c r="G673" s="164" t="str">
        <f t="shared" si="10"/>
        <v>A-65/3</v>
      </c>
    </row>
    <row r="674" spans="1:7" ht="18" customHeight="1" x14ac:dyDescent="0.25">
      <c r="A674" s="230"/>
      <c r="B674" s="191" t="s">
        <v>3423</v>
      </c>
      <c r="C674" s="163">
        <v>1423</v>
      </c>
      <c r="D674" s="162" t="s">
        <v>38</v>
      </c>
      <c r="E674" s="160" t="s">
        <v>2663</v>
      </c>
      <c r="F674" s="160" t="s">
        <v>2218</v>
      </c>
      <c r="G674" s="164" t="str">
        <f t="shared" si="10"/>
        <v>A-65/4</v>
      </c>
    </row>
    <row r="675" spans="1:7" ht="18" customHeight="1" x14ac:dyDescent="0.25">
      <c r="A675" s="230" t="s">
        <v>693</v>
      </c>
      <c r="B675" s="191" t="s">
        <v>692</v>
      </c>
      <c r="C675" s="163">
        <v>1423</v>
      </c>
      <c r="D675" s="162" t="s">
        <v>38</v>
      </c>
      <c r="E675" s="160" t="s">
        <v>2669</v>
      </c>
      <c r="F675" s="160" t="s">
        <v>2225</v>
      </c>
      <c r="G675" s="164" t="str">
        <f t="shared" si="10"/>
        <v>A-64/1</v>
      </c>
    </row>
    <row r="676" spans="1:7" ht="18" customHeight="1" x14ac:dyDescent="0.25">
      <c r="A676" s="230"/>
      <c r="B676" s="191" t="s">
        <v>3422</v>
      </c>
      <c r="C676" s="163">
        <v>1423</v>
      </c>
      <c r="D676" s="162" t="s">
        <v>38</v>
      </c>
      <c r="E676" s="160" t="s">
        <v>2669</v>
      </c>
      <c r="F676" s="160" t="s">
        <v>2223</v>
      </c>
      <c r="G676" s="164" t="str">
        <f t="shared" si="10"/>
        <v>A-64/2</v>
      </c>
    </row>
    <row r="677" spans="1:7" ht="18" customHeight="1" x14ac:dyDescent="0.25">
      <c r="A677" s="230"/>
      <c r="B677" s="191" t="s">
        <v>3421</v>
      </c>
      <c r="C677" s="163">
        <v>1423</v>
      </c>
      <c r="D677" s="162" t="s">
        <v>38</v>
      </c>
      <c r="E677" s="160" t="s">
        <v>2669</v>
      </c>
      <c r="F677" s="160" t="s">
        <v>2221</v>
      </c>
      <c r="G677" s="164" t="str">
        <f t="shared" si="10"/>
        <v>A-64/3</v>
      </c>
    </row>
    <row r="678" spans="1:7" ht="18" customHeight="1" x14ac:dyDescent="0.25">
      <c r="A678" s="230"/>
      <c r="B678" s="191" t="s">
        <v>3420</v>
      </c>
      <c r="C678" s="163">
        <v>1423</v>
      </c>
      <c r="D678" s="162" t="s">
        <v>38</v>
      </c>
      <c r="E678" s="160" t="s">
        <v>2669</v>
      </c>
      <c r="F678" s="160" t="s">
        <v>2218</v>
      </c>
      <c r="G678" s="164" t="str">
        <f t="shared" si="10"/>
        <v>A-64/4</v>
      </c>
    </row>
    <row r="679" spans="1:7" ht="18" customHeight="1" x14ac:dyDescent="0.25">
      <c r="A679" s="230" t="s">
        <v>691</v>
      </c>
      <c r="B679" s="191" t="s">
        <v>690</v>
      </c>
      <c r="C679" s="163">
        <v>1423</v>
      </c>
      <c r="D679" s="162" t="s">
        <v>38</v>
      </c>
      <c r="E679" s="160" t="s">
        <v>2675</v>
      </c>
      <c r="F679" s="160" t="s">
        <v>2225</v>
      </c>
      <c r="G679" s="164" t="str">
        <f t="shared" si="10"/>
        <v>A-63/1</v>
      </c>
    </row>
    <row r="680" spans="1:7" ht="18" customHeight="1" x14ac:dyDescent="0.25">
      <c r="A680" s="230"/>
      <c r="B680" s="191" t="s">
        <v>3419</v>
      </c>
      <c r="C680" s="163">
        <v>1423</v>
      </c>
      <c r="D680" s="162" t="s">
        <v>38</v>
      </c>
      <c r="E680" s="160" t="s">
        <v>2675</v>
      </c>
      <c r="F680" s="160" t="s">
        <v>2223</v>
      </c>
      <c r="G680" s="164" t="str">
        <f t="shared" si="10"/>
        <v>A-63/2</v>
      </c>
    </row>
    <row r="681" spans="1:7" ht="18" customHeight="1" x14ac:dyDescent="0.25">
      <c r="A681" s="230"/>
      <c r="B681" s="191" t="s">
        <v>3418</v>
      </c>
      <c r="C681" s="163">
        <v>1423</v>
      </c>
      <c r="D681" s="162" t="s">
        <v>38</v>
      </c>
      <c r="E681" s="160" t="s">
        <v>2675</v>
      </c>
      <c r="F681" s="160" t="s">
        <v>2221</v>
      </c>
      <c r="G681" s="164" t="str">
        <f t="shared" si="10"/>
        <v>A-63/3</v>
      </c>
    </row>
    <row r="682" spans="1:7" ht="18" customHeight="1" x14ac:dyDescent="0.25">
      <c r="A682" s="230"/>
      <c r="B682" s="191" t="s">
        <v>3417</v>
      </c>
      <c r="C682" s="163">
        <v>1423</v>
      </c>
      <c r="D682" s="162" t="s">
        <v>38</v>
      </c>
      <c r="E682" s="160" t="s">
        <v>2675</v>
      </c>
      <c r="F682" s="160" t="s">
        <v>2218</v>
      </c>
      <c r="G682" s="164" t="str">
        <f t="shared" si="10"/>
        <v>A-63/4</v>
      </c>
    </row>
    <row r="683" spans="1:7" ht="18" customHeight="1" x14ac:dyDescent="0.25">
      <c r="A683" s="230" t="s">
        <v>602</v>
      </c>
      <c r="B683" s="191" t="s">
        <v>601</v>
      </c>
      <c r="C683" s="161" t="s">
        <v>3344</v>
      </c>
      <c r="D683" s="162" t="s">
        <v>38</v>
      </c>
      <c r="E683" s="160" t="s">
        <v>2904</v>
      </c>
      <c r="F683" s="160" t="s">
        <v>2225</v>
      </c>
      <c r="G683" s="164" t="str">
        <f t="shared" si="10"/>
        <v>A-90/1</v>
      </c>
    </row>
    <row r="684" spans="1:7" ht="18" customHeight="1" x14ac:dyDescent="0.25">
      <c r="A684" s="230"/>
      <c r="B684" s="191" t="s">
        <v>3416</v>
      </c>
      <c r="C684" s="161" t="s">
        <v>3344</v>
      </c>
      <c r="D684" s="162" t="s">
        <v>38</v>
      </c>
      <c r="E684" s="160" t="s">
        <v>2904</v>
      </c>
      <c r="F684" s="160" t="s">
        <v>2223</v>
      </c>
      <c r="G684" s="164" t="str">
        <f t="shared" si="10"/>
        <v>A-90/2</v>
      </c>
    </row>
    <row r="685" spans="1:7" ht="18" customHeight="1" x14ac:dyDescent="0.25">
      <c r="A685" s="230"/>
      <c r="B685" s="191" t="s">
        <v>3415</v>
      </c>
      <c r="C685" s="161" t="s">
        <v>3344</v>
      </c>
      <c r="D685" s="162" t="s">
        <v>38</v>
      </c>
      <c r="E685" s="160" t="s">
        <v>2904</v>
      </c>
      <c r="F685" s="160" t="s">
        <v>2221</v>
      </c>
      <c r="G685" s="164" t="str">
        <f t="shared" si="10"/>
        <v>A-90/3</v>
      </c>
    </row>
    <row r="686" spans="1:7" ht="18" customHeight="1" x14ac:dyDescent="0.25">
      <c r="A686" s="230"/>
      <c r="B686" s="191" t="s">
        <v>3414</v>
      </c>
      <c r="C686" s="161" t="s">
        <v>3344</v>
      </c>
      <c r="D686" s="162" t="s">
        <v>38</v>
      </c>
      <c r="E686" s="160" t="s">
        <v>2904</v>
      </c>
      <c r="F686" s="160" t="s">
        <v>2218</v>
      </c>
      <c r="G686" s="164" t="str">
        <f t="shared" si="10"/>
        <v>A-90/4</v>
      </c>
    </row>
    <row r="687" spans="1:7" ht="18" customHeight="1" x14ac:dyDescent="0.25">
      <c r="A687" s="230" t="s">
        <v>600</v>
      </c>
      <c r="B687" s="191" t="s">
        <v>599</v>
      </c>
      <c r="C687" s="161" t="s">
        <v>3344</v>
      </c>
      <c r="D687" s="162" t="s">
        <v>38</v>
      </c>
      <c r="E687" s="160" t="s">
        <v>2910</v>
      </c>
      <c r="F687" s="160" t="s">
        <v>2225</v>
      </c>
      <c r="G687" s="164" t="str">
        <f t="shared" si="10"/>
        <v>A-91/1</v>
      </c>
    </row>
    <row r="688" spans="1:7" ht="18" customHeight="1" x14ac:dyDescent="0.25">
      <c r="A688" s="230"/>
      <c r="B688" s="191" t="s">
        <v>3413</v>
      </c>
      <c r="C688" s="161" t="s">
        <v>3344</v>
      </c>
      <c r="D688" s="162" t="s">
        <v>38</v>
      </c>
      <c r="E688" s="160" t="s">
        <v>2910</v>
      </c>
      <c r="F688" s="160" t="s">
        <v>2223</v>
      </c>
      <c r="G688" s="164" t="str">
        <f t="shared" si="10"/>
        <v>A-91/2</v>
      </c>
    </row>
    <row r="689" spans="1:7" ht="18" customHeight="1" x14ac:dyDescent="0.25">
      <c r="A689" s="230"/>
      <c r="B689" s="191" t="s">
        <v>3412</v>
      </c>
      <c r="C689" s="161" t="s">
        <v>3344</v>
      </c>
      <c r="D689" s="162" t="s">
        <v>38</v>
      </c>
      <c r="E689" s="160" t="s">
        <v>2910</v>
      </c>
      <c r="F689" s="160" t="s">
        <v>2221</v>
      </c>
      <c r="G689" s="164" t="str">
        <f t="shared" si="10"/>
        <v>A-91/3</v>
      </c>
    </row>
    <row r="690" spans="1:7" ht="18" customHeight="1" x14ac:dyDescent="0.25">
      <c r="A690" s="230"/>
      <c r="B690" s="191" t="s">
        <v>3411</v>
      </c>
      <c r="C690" s="161" t="s">
        <v>3344</v>
      </c>
      <c r="D690" s="162" t="s">
        <v>38</v>
      </c>
      <c r="E690" s="160" t="s">
        <v>2910</v>
      </c>
      <c r="F690" s="160" t="s">
        <v>2218</v>
      </c>
      <c r="G690" s="164" t="str">
        <f t="shared" si="10"/>
        <v>A-91/4</v>
      </c>
    </row>
    <row r="691" spans="1:7" ht="18" customHeight="1" x14ac:dyDescent="0.25">
      <c r="A691" s="230" t="s">
        <v>598</v>
      </c>
      <c r="B691" s="191" t="s">
        <v>597</v>
      </c>
      <c r="C691" s="161" t="s">
        <v>3344</v>
      </c>
      <c r="D691" s="162" t="s">
        <v>38</v>
      </c>
      <c r="E691" s="160" t="s">
        <v>2916</v>
      </c>
      <c r="F691" s="160" t="s">
        <v>2225</v>
      </c>
      <c r="G691" s="164" t="str">
        <f t="shared" si="10"/>
        <v>A-92/1</v>
      </c>
    </row>
    <row r="692" spans="1:7" ht="18" customHeight="1" x14ac:dyDescent="0.25">
      <c r="A692" s="230"/>
      <c r="B692" s="191" t="s">
        <v>3410</v>
      </c>
      <c r="C692" s="161" t="s">
        <v>3344</v>
      </c>
      <c r="D692" s="162" t="s">
        <v>38</v>
      </c>
      <c r="E692" s="160" t="s">
        <v>2916</v>
      </c>
      <c r="F692" s="160" t="s">
        <v>2223</v>
      </c>
      <c r="G692" s="164" t="str">
        <f t="shared" si="10"/>
        <v>A-92/2</v>
      </c>
    </row>
    <row r="693" spans="1:7" ht="18" customHeight="1" x14ac:dyDescent="0.25">
      <c r="A693" s="230"/>
      <c r="B693" s="191" t="s">
        <v>3409</v>
      </c>
      <c r="C693" s="161" t="s">
        <v>3344</v>
      </c>
      <c r="D693" s="162" t="s">
        <v>38</v>
      </c>
      <c r="E693" s="160" t="s">
        <v>2916</v>
      </c>
      <c r="F693" s="160" t="s">
        <v>2221</v>
      </c>
      <c r="G693" s="164" t="str">
        <f t="shared" si="10"/>
        <v>A-92/3</v>
      </c>
    </row>
    <row r="694" spans="1:7" ht="18" customHeight="1" x14ac:dyDescent="0.25">
      <c r="A694" s="230"/>
      <c r="B694" s="191" t="s">
        <v>3408</v>
      </c>
      <c r="C694" s="161" t="s">
        <v>3344</v>
      </c>
      <c r="D694" s="162" t="s">
        <v>38</v>
      </c>
      <c r="E694" s="160" t="s">
        <v>2916</v>
      </c>
      <c r="F694" s="160" t="s">
        <v>2218</v>
      </c>
      <c r="G694" s="164" t="str">
        <f t="shared" si="10"/>
        <v>A-92/4</v>
      </c>
    </row>
    <row r="695" spans="1:7" ht="18" customHeight="1" x14ac:dyDescent="0.25">
      <c r="A695" s="230" t="s">
        <v>596</v>
      </c>
      <c r="B695" s="191" t="s">
        <v>595</v>
      </c>
      <c r="C695" s="161" t="s">
        <v>3344</v>
      </c>
      <c r="D695" s="162" t="s">
        <v>38</v>
      </c>
      <c r="E695" s="160" t="s">
        <v>2922</v>
      </c>
      <c r="F695" s="160" t="s">
        <v>2225</v>
      </c>
      <c r="G695" s="164" t="str">
        <f t="shared" si="10"/>
        <v>A-93/1</v>
      </c>
    </row>
    <row r="696" spans="1:7" ht="18" customHeight="1" x14ac:dyDescent="0.25">
      <c r="A696" s="230"/>
      <c r="B696" s="191" t="s">
        <v>3407</v>
      </c>
      <c r="C696" s="161" t="s">
        <v>3344</v>
      </c>
      <c r="D696" s="162" t="s">
        <v>38</v>
      </c>
      <c r="E696" s="160" t="s">
        <v>2922</v>
      </c>
      <c r="F696" s="160" t="s">
        <v>2223</v>
      </c>
      <c r="G696" s="164" t="str">
        <f t="shared" si="10"/>
        <v>A-93/2</v>
      </c>
    </row>
    <row r="697" spans="1:7" ht="18" customHeight="1" x14ac:dyDescent="0.25">
      <c r="A697" s="230"/>
      <c r="B697" s="191" t="s">
        <v>3406</v>
      </c>
      <c r="C697" s="161" t="s">
        <v>3344</v>
      </c>
      <c r="D697" s="162" t="s">
        <v>38</v>
      </c>
      <c r="E697" s="160" t="s">
        <v>2922</v>
      </c>
      <c r="F697" s="160" t="s">
        <v>2221</v>
      </c>
      <c r="G697" s="164" t="str">
        <f t="shared" si="10"/>
        <v>A-93/3</v>
      </c>
    </row>
    <row r="698" spans="1:7" ht="18" customHeight="1" x14ac:dyDescent="0.25">
      <c r="A698" s="230"/>
      <c r="B698" s="191" t="s">
        <v>3405</v>
      </c>
      <c r="C698" s="161" t="s">
        <v>3344</v>
      </c>
      <c r="D698" s="162" t="s">
        <v>38</v>
      </c>
      <c r="E698" s="160" t="s">
        <v>2922</v>
      </c>
      <c r="F698" s="160" t="s">
        <v>2218</v>
      </c>
      <c r="G698" s="164" t="str">
        <f t="shared" si="10"/>
        <v>A-93/4</v>
      </c>
    </row>
    <row r="699" spans="1:7" ht="18" customHeight="1" x14ac:dyDescent="0.25">
      <c r="A699" s="230" t="s">
        <v>594</v>
      </c>
      <c r="B699" s="191" t="s">
        <v>593</v>
      </c>
      <c r="C699" s="161" t="s">
        <v>3344</v>
      </c>
      <c r="D699" s="162" t="s">
        <v>38</v>
      </c>
      <c r="E699" s="160" t="s">
        <v>2928</v>
      </c>
      <c r="F699" s="160" t="s">
        <v>2225</v>
      </c>
      <c r="G699" s="164" t="str">
        <f t="shared" si="10"/>
        <v>A-94/1</v>
      </c>
    </row>
    <row r="700" spans="1:7" ht="18" customHeight="1" x14ac:dyDescent="0.25">
      <c r="A700" s="230"/>
      <c r="B700" s="191" t="s">
        <v>3404</v>
      </c>
      <c r="C700" s="161" t="s">
        <v>3344</v>
      </c>
      <c r="D700" s="162" t="s">
        <v>38</v>
      </c>
      <c r="E700" s="160" t="s">
        <v>2928</v>
      </c>
      <c r="F700" s="160" t="s">
        <v>2223</v>
      </c>
      <c r="G700" s="164" t="str">
        <f t="shared" si="10"/>
        <v>A-94/2</v>
      </c>
    </row>
    <row r="701" spans="1:7" ht="18" customHeight="1" x14ac:dyDescent="0.25">
      <c r="A701" s="230"/>
      <c r="B701" s="191" t="s">
        <v>3403</v>
      </c>
      <c r="C701" s="161" t="s">
        <v>3344</v>
      </c>
      <c r="D701" s="162" t="s">
        <v>38</v>
      </c>
      <c r="E701" s="160" t="s">
        <v>2928</v>
      </c>
      <c r="F701" s="160" t="s">
        <v>2221</v>
      </c>
      <c r="G701" s="164" t="str">
        <f t="shared" si="10"/>
        <v>A-94/3</v>
      </c>
    </row>
    <row r="702" spans="1:7" ht="18" customHeight="1" x14ac:dyDescent="0.25">
      <c r="A702" s="230"/>
      <c r="B702" s="191" t="s">
        <v>3402</v>
      </c>
      <c r="C702" s="161" t="s">
        <v>3344</v>
      </c>
      <c r="D702" s="162" t="s">
        <v>38</v>
      </c>
      <c r="E702" s="160" t="s">
        <v>2928</v>
      </c>
      <c r="F702" s="160" t="s">
        <v>2218</v>
      </c>
      <c r="G702" s="164" t="str">
        <f t="shared" si="10"/>
        <v>A-94/4</v>
      </c>
    </row>
    <row r="703" spans="1:7" ht="18" customHeight="1" x14ac:dyDescent="0.25">
      <c r="A703" s="230" t="s">
        <v>592</v>
      </c>
      <c r="B703" s="191" t="s">
        <v>591</v>
      </c>
      <c r="C703" s="161" t="s">
        <v>3344</v>
      </c>
      <c r="D703" s="162" t="s">
        <v>38</v>
      </c>
      <c r="E703" s="160" t="s">
        <v>2934</v>
      </c>
      <c r="F703" s="160" t="s">
        <v>2225</v>
      </c>
      <c r="G703" s="164" t="str">
        <f t="shared" si="10"/>
        <v>A-95/1</v>
      </c>
    </row>
    <row r="704" spans="1:7" ht="18" customHeight="1" x14ac:dyDescent="0.25">
      <c r="A704" s="230"/>
      <c r="B704" s="191" t="s">
        <v>3401</v>
      </c>
      <c r="C704" s="161" t="s">
        <v>3344</v>
      </c>
      <c r="D704" s="162" t="s">
        <v>38</v>
      </c>
      <c r="E704" s="160" t="s">
        <v>2934</v>
      </c>
      <c r="F704" s="160" t="s">
        <v>2223</v>
      </c>
      <c r="G704" s="164" t="str">
        <f t="shared" si="10"/>
        <v>A-95/2</v>
      </c>
    </row>
    <row r="705" spans="1:7" ht="18" customHeight="1" x14ac:dyDescent="0.25">
      <c r="A705" s="230"/>
      <c r="B705" s="191" t="s">
        <v>3400</v>
      </c>
      <c r="C705" s="161" t="s">
        <v>3344</v>
      </c>
      <c r="D705" s="162" t="s">
        <v>38</v>
      </c>
      <c r="E705" s="160" t="s">
        <v>2934</v>
      </c>
      <c r="F705" s="160" t="s">
        <v>2221</v>
      </c>
      <c r="G705" s="164" t="str">
        <f t="shared" si="10"/>
        <v>A-95/3</v>
      </c>
    </row>
    <row r="706" spans="1:7" ht="18" customHeight="1" x14ac:dyDescent="0.25">
      <c r="A706" s="230"/>
      <c r="B706" s="191" t="s">
        <v>3399</v>
      </c>
      <c r="C706" s="161" t="s">
        <v>3344</v>
      </c>
      <c r="D706" s="162" t="s">
        <v>38</v>
      </c>
      <c r="E706" s="160" t="s">
        <v>2934</v>
      </c>
      <c r="F706" s="160" t="s">
        <v>2218</v>
      </c>
      <c r="G706" s="164" t="str">
        <f t="shared" si="10"/>
        <v>A-95/4</v>
      </c>
    </row>
    <row r="707" spans="1:7" ht="18" customHeight="1" x14ac:dyDescent="0.25">
      <c r="A707" s="230" t="s">
        <v>590</v>
      </c>
      <c r="B707" s="191" t="s">
        <v>589</v>
      </c>
      <c r="C707" s="161" t="s">
        <v>3344</v>
      </c>
      <c r="D707" s="162" t="s">
        <v>38</v>
      </c>
      <c r="E707" s="160" t="s">
        <v>2940</v>
      </c>
      <c r="F707" s="160" t="s">
        <v>2225</v>
      </c>
      <c r="G707" s="164" t="str">
        <f t="shared" ref="G707:G770" si="11">CONCATENATE(D707,E707,F707)</f>
        <v>A-96/1</v>
      </c>
    </row>
    <row r="708" spans="1:7" ht="18" customHeight="1" x14ac:dyDescent="0.25">
      <c r="A708" s="230"/>
      <c r="B708" s="191" t="s">
        <v>3398</v>
      </c>
      <c r="C708" s="161" t="s">
        <v>3344</v>
      </c>
      <c r="D708" s="162" t="s">
        <v>38</v>
      </c>
      <c r="E708" s="160" t="s">
        <v>2940</v>
      </c>
      <c r="F708" s="160" t="s">
        <v>2223</v>
      </c>
      <c r="G708" s="164" t="str">
        <f t="shared" si="11"/>
        <v>A-96/2</v>
      </c>
    </row>
    <row r="709" spans="1:7" ht="18" customHeight="1" x14ac:dyDescent="0.25">
      <c r="A709" s="230"/>
      <c r="B709" s="191" t="s">
        <v>3397</v>
      </c>
      <c r="C709" s="161" t="s">
        <v>3344</v>
      </c>
      <c r="D709" s="162" t="s">
        <v>38</v>
      </c>
      <c r="E709" s="160" t="s">
        <v>2940</v>
      </c>
      <c r="F709" s="160" t="s">
        <v>2221</v>
      </c>
      <c r="G709" s="164" t="str">
        <f t="shared" si="11"/>
        <v>A-96/3</v>
      </c>
    </row>
    <row r="710" spans="1:7" ht="18" customHeight="1" x14ac:dyDescent="0.25">
      <c r="A710" s="230"/>
      <c r="B710" s="191" t="s">
        <v>3396</v>
      </c>
      <c r="C710" s="161" t="s">
        <v>3344</v>
      </c>
      <c r="D710" s="162" t="s">
        <v>38</v>
      </c>
      <c r="E710" s="160" t="s">
        <v>2940</v>
      </c>
      <c r="F710" s="160" t="s">
        <v>2218</v>
      </c>
      <c r="G710" s="164" t="str">
        <f t="shared" si="11"/>
        <v>A-96/4</v>
      </c>
    </row>
    <row r="711" spans="1:7" ht="18" customHeight="1" x14ac:dyDescent="0.25">
      <c r="A711" s="230" t="s">
        <v>588</v>
      </c>
      <c r="B711" s="191" t="s">
        <v>587</v>
      </c>
      <c r="C711" s="161" t="s">
        <v>3344</v>
      </c>
      <c r="D711" s="162" t="s">
        <v>38</v>
      </c>
      <c r="E711" s="160" t="s">
        <v>2228</v>
      </c>
      <c r="F711" s="160" t="s">
        <v>2225</v>
      </c>
      <c r="G711" s="164" t="str">
        <f t="shared" si="11"/>
        <v>A-97/1</v>
      </c>
    </row>
    <row r="712" spans="1:7" ht="18" customHeight="1" x14ac:dyDescent="0.25">
      <c r="A712" s="230"/>
      <c r="B712" s="191" t="s">
        <v>3395</v>
      </c>
      <c r="C712" s="161" t="s">
        <v>3344</v>
      </c>
      <c r="D712" s="162" t="s">
        <v>38</v>
      </c>
      <c r="E712" s="160" t="s">
        <v>2228</v>
      </c>
      <c r="F712" s="160" t="s">
        <v>2223</v>
      </c>
      <c r="G712" s="164" t="str">
        <f t="shared" si="11"/>
        <v>A-97/2</v>
      </c>
    </row>
    <row r="713" spans="1:7" ht="18" customHeight="1" x14ac:dyDescent="0.25">
      <c r="A713" s="230"/>
      <c r="B713" s="191" t="s">
        <v>3394</v>
      </c>
      <c r="C713" s="161" t="s">
        <v>3344</v>
      </c>
      <c r="D713" s="162" t="s">
        <v>38</v>
      </c>
      <c r="E713" s="160" t="s">
        <v>2228</v>
      </c>
      <c r="F713" s="160" t="s">
        <v>2221</v>
      </c>
      <c r="G713" s="164" t="str">
        <f t="shared" si="11"/>
        <v>A-97/3</v>
      </c>
    </row>
    <row r="714" spans="1:7" ht="18" customHeight="1" x14ac:dyDescent="0.25">
      <c r="A714" s="230"/>
      <c r="B714" s="191" t="s">
        <v>3393</v>
      </c>
      <c r="C714" s="161" t="s">
        <v>3344</v>
      </c>
      <c r="D714" s="162" t="s">
        <v>38</v>
      </c>
      <c r="E714" s="160" t="s">
        <v>2228</v>
      </c>
      <c r="F714" s="160" t="s">
        <v>2218</v>
      </c>
      <c r="G714" s="164" t="str">
        <f t="shared" si="11"/>
        <v>A-97/4</v>
      </c>
    </row>
    <row r="715" spans="1:7" ht="18" customHeight="1" x14ac:dyDescent="0.25">
      <c r="A715" s="230" t="s">
        <v>586</v>
      </c>
      <c r="B715" s="191" t="s">
        <v>585</v>
      </c>
      <c r="C715" s="161" t="s">
        <v>3344</v>
      </c>
      <c r="D715" s="162" t="s">
        <v>38</v>
      </c>
      <c r="E715" s="160" t="s">
        <v>2751</v>
      </c>
      <c r="F715" s="160" t="s">
        <v>2225</v>
      </c>
      <c r="G715" s="164" t="str">
        <f t="shared" si="11"/>
        <v>A-98/1</v>
      </c>
    </row>
    <row r="716" spans="1:7" ht="18" customHeight="1" x14ac:dyDescent="0.25">
      <c r="A716" s="230"/>
      <c r="B716" s="191" t="s">
        <v>3392</v>
      </c>
      <c r="C716" s="161" t="s">
        <v>3344</v>
      </c>
      <c r="D716" s="162" t="s">
        <v>38</v>
      </c>
      <c r="E716" s="160" t="s">
        <v>2751</v>
      </c>
      <c r="F716" s="160" t="s">
        <v>2223</v>
      </c>
      <c r="G716" s="164" t="str">
        <f t="shared" si="11"/>
        <v>A-98/2</v>
      </c>
    </row>
    <row r="717" spans="1:7" ht="18" customHeight="1" x14ac:dyDescent="0.25">
      <c r="A717" s="230"/>
      <c r="B717" s="191" t="s">
        <v>3391</v>
      </c>
      <c r="C717" s="161" t="s">
        <v>3344</v>
      </c>
      <c r="D717" s="162" t="s">
        <v>38</v>
      </c>
      <c r="E717" s="160" t="s">
        <v>2751</v>
      </c>
      <c r="F717" s="160" t="s">
        <v>2221</v>
      </c>
      <c r="G717" s="164" t="str">
        <f t="shared" si="11"/>
        <v>A-98/3</v>
      </c>
    </row>
    <row r="718" spans="1:7" ht="18" customHeight="1" x14ac:dyDescent="0.25">
      <c r="A718" s="230"/>
      <c r="B718" s="191" t="s">
        <v>3390</v>
      </c>
      <c r="C718" s="161" t="s">
        <v>3344</v>
      </c>
      <c r="D718" s="162" t="s">
        <v>38</v>
      </c>
      <c r="E718" s="160" t="s">
        <v>2751</v>
      </c>
      <c r="F718" s="160" t="s">
        <v>2218</v>
      </c>
      <c r="G718" s="164" t="str">
        <f t="shared" si="11"/>
        <v>A-98/4</v>
      </c>
    </row>
    <row r="719" spans="1:7" ht="18" customHeight="1" x14ac:dyDescent="0.25">
      <c r="A719" s="230" t="s">
        <v>584</v>
      </c>
      <c r="B719" s="191" t="s">
        <v>583</v>
      </c>
      <c r="C719" s="161" t="s">
        <v>3344</v>
      </c>
      <c r="D719" s="162" t="s">
        <v>38</v>
      </c>
      <c r="E719" s="160" t="s">
        <v>2757</v>
      </c>
      <c r="F719" s="160" t="s">
        <v>2225</v>
      </c>
      <c r="G719" s="164" t="str">
        <f t="shared" si="11"/>
        <v>A-99/1</v>
      </c>
    </row>
    <row r="720" spans="1:7" ht="18" customHeight="1" x14ac:dyDescent="0.25">
      <c r="A720" s="230"/>
      <c r="B720" s="191" t="s">
        <v>3389</v>
      </c>
      <c r="C720" s="161" t="s">
        <v>3344</v>
      </c>
      <c r="D720" s="162" t="s">
        <v>38</v>
      </c>
      <c r="E720" s="160" t="s">
        <v>2757</v>
      </c>
      <c r="F720" s="160" t="s">
        <v>2223</v>
      </c>
      <c r="G720" s="164" t="str">
        <f t="shared" si="11"/>
        <v>A-99/2</v>
      </c>
    </row>
    <row r="721" spans="1:7" ht="18" customHeight="1" x14ac:dyDescent="0.25">
      <c r="A721" s="230"/>
      <c r="B721" s="191" t="s">
        <v>3388</v>
      </c>
      <c r="C721" s="161" t="s">
        <v>3344</v>
      </c>
      <c r="D721" s="162" t="s">
        <v>38</v>
      </c>
      <c r="E721" s="160" t="s">
        <v>2757</v>
      </c>
      <c r="F721" s="160" t="s">
        <v>2221</v>
      </c>
      <c r="G721" s="164" t="str">
        <f t="shared" si="11"/>
        <v>A-99/3</v>
      </c>
    </row>
    <row r="722" spans="1:7" ht="18" customHeight="1" x14ac:dyDescent="0.25">
      <c r="A722" s="230"/>
      <c r="B722" s="191" t="s">
        <v>3387</v>
      </c>
      <c r="C722" s="161" t="s">
        <v>3344</v>
      </c>
      <c r="D722" s="162" t="s">
        <v>38</v>
      </c>
      <c r="E722" s="160" t="s">
        <v>2757</v>
      </c>
      <c r="F722" s="160" t="s">
        <v>2218</v>
      </c>
      <c r="G722" s="164" t="str">
        <f t="shared" si="11"/>
        <v>A-99/4</v>
      </c>
    </row>
    <row r="723" spans="1:7" ht="18" customHeight="1" x14ac:dyDescent="0.25">
      <c r="A723" s="230" t="s">
        <v>582</v>
      </c>
      <c r="B723" s="191" t="s">
        <v>581</v>
      </c>
      <c r="C723" s="161" t="s">
        <v>3344</v>
      </c>
      <c r="D723" s="162" t="s">
        <v>38</v>
      </c>
      <c r="E723" s="160" t="s">
        <v>2763</v>
      </c>
      <c r="F723" s="160" t="s">
        <v>2225</v>
      </c>
      <c r="G723" s="164" t="str">
        <f t="shared" si="11"/>
        <v>A-100/1</v>
      </c>
    </row>
    <row r="724" spans="1:7" ht="18" customHeight="1" x14ac:dyDescent="0.25">
      <c r="A724" s="230"/>
      <c r="B724" s="191" t="s">
        <v>3386</v>
      </c>
      <c r="C724" s="161" t="s">
        <v>3344</v>
      </c>
      <c r="D724" s="162" t="s">
        <v>38</v>
      </c>
      <c r="E724" s="160" t="s">
        <v>2763</v>
      </c>
      <c r="F724" s="160" t="s">
        <v>2223</v>
      </c>
      <c r="G724" s="164" t="str">
        <f t="shared" si="11"/>
        <v>A-100/2</v>
      </c>
    </row>
    <row r="725" spans="1:7" ht="18" customHeight="1" x14ac:dyDescent="0.25">
      <c r="A725" s="230"/>
      <c r="B725" s="191" t="s">
        <v>3385</v>
      </c>
      <c r="C725" s="161" t="s">
        <v>3344</v>
      </c>
      <c r="D725" s="162" t="s">
        <v>38</v>
      </c>
      <c r="E725" s="160" t="s">
        <v>2763</v>
      </c>
      <c r="F725" s="160" t="s">
        <v>2221</v>
      </c>
      <c r="G725" s="164" t="str">
        <f t="shared" si="11"/>
        <v>A-100/3</v>
      </c>
    </row>
    <row r="726" spans="1:7" ht="18" customHeight="1" x14ac:dyDescent="0.25">
      <c r="A726" s="230"/>
      <c r="B726" s="191" t="s">
        <v>3384</v>
      </c>
      <c r="C726" s="161" t="s">
        <v>3344</v>
      </c>
      <c r="D726" s="162" t="s">
        <v>38</v>
      </c>
      <c r="E726" s="160" t="s">
        <v>2763</v>
      </c>
      <c r="F726" s="160" t="s">
        <v>2218</v>
      </c>
      <c r="G726" s="164" t="str">
        <f t="shared" si="11"/>
        <v>A-100/4</v>
      </c>
    </row>
    <row r="727" spans="1:7" ht="18" customHeight="1" x14ac:dyDescent="0.25">
      <c r="A727" s="230" t="s">
        <v>580</v>
      </c>
      <c r="B727" s="191" t="s">
        <v>579</v>
      </c>
      <c r="C727" s="161" t="s">
        <v>3344</v>
      </c>
      <c r="D727" s="162" t="s">
        <v>38</v>
      </c>
      <c r="E727" s="160" t="s">
        <v>2769</v>
      </c>
      <c r="F727" s="160" t="s">
        <v>2225</v>
      </c>
      <c r="G727" s="164" t="str">
        <f t="shared" si="11"/>
        <v>A-101/1</v>
      </c>
    </row>
    <row r="728" spans="1:7" ht="18" customHeight="1" x14ac:dyDescent="0.25">
      <c r="A728" s="230"/>
      <c r="B728" s="191" t="s">
        <v>3383</v>
      </c>
      <c r="C728" s="161" t="s">
        <v>3344</v>
      </c>
      <c r="D728" s="162" t="s">
        <v>38</v>
      </c>
      <c r="E728" s="160" t="s">
        <v>2769</v>
      </c>
      <c r="F728" s="160" t="s">
        <v>2223</v>
      </c>
      <c r="G728" s="164" t="str">
        <f t="shared" si="11"/>
        <v>A-101/2</v>
      </c>
    </row>
    <row r="729" spans="1:7" ht="18" customHeight="1" x14ac:dyDescent="0.25">
      <c r="A729" s="230"/>
      <c r="B729" s="191" t="s">
        <v>3382</v>
      </c>
      <c r="C729" s="161" t="s">
        <v>3344</v>
      </c>
      <c r="D729" s="162" t="s">
        <v>38</v>
      </c>
      <c r="E729" s="160" t="s">
        <v>2769</v>
      </c>
      <c r="F729" s="160" t="s">
        <v>2221</v>
      </c>
      <c r="G729" s="164" t="str">
        <f t="shared" si="11"/>
        <v>A-101/3</v>
      </c>
    </row>
    <row r="730" spans="1:7" ht="18" customHeight="1" x14ac:dyDescent="0.25">
      <c r="A730" s="230"/>
      <c r="B730" s="191" t="s">
        <v>3381</v>
      </c>
      <c r="C730" s="161" t="s">
        <v>3344</v>
      </c>
      <c r="D730" s="162" t="s">
        <v>38</v>
      </c>
      <c r="E730" s="160" t="s">
        <v>2769</v>
      </c>
      <c r="F730" s="160" t="s">
        <v>2218</v>
      </c>
      <c r="G730" s="164" t="str">
        <f t="shared" si="11"/>
        <v>A-101/4</v>
      </c>
    </row>
    <row r="731" spans="1:7" ht="18" customHeight="1" x14ac:dyDescent="0.25">
      <c r="A731" s="230" t="s">
        <v>578</v>
      </c>
      <c r="B731" s="191" t="s">
        <v>577</v>
      </c>
      <c r="C731" s="161" t="s">
        <v>3344</v>
      </c>
      <c r="D731" s="162" t="s">
        <v>38</v>
      </c>
      <c r="E731" s="160" t="s">
        <v>2723</v>
      </c>
      <c r="F731" s="160" t="s">
        <v>2225</v>
      </c>
      <c r="G731" s="164" t="str">
        <f t="shared" si="11"/>
        <v>A-78/1</v>
      </c>
    </row>
    <row r="732" spans="1:7" ht="18" customHeight="1" x14ac:dyDescent="0.25">
      <c r="A732" s="230"/>
      <c r="B732" s="191" t="s">
        <v>3380</v>
      </c>
      <c r="C732" s="161" t="s">
        <v>3344</v>
      </c>
      <c r="D732" s="162" t="s">
        <v>38</v>
      </c>
      <c r="E732" s="160" t="s">
        <v>2723</v>
      </c>
      <c r="F732" s="160" t="s">
        <v>2223</v>
      </c>
      <c r="G732" s="164" t="str">
        <f t="shared" si="11"/>
        <v>A-78/2</v>
      </c>
    </row>
    <row r="733" spans="1:7" ht="18" customHeight="1" x14ac:dyDescent="0.25">
      <c r="A733" s="230"/>
      <c r="B733" s="191" t="s">
        <v>3379</v>
      </c>
      <c r="C733" s="161" t="s">
        <v>3344</v>
      </c>
      <c r="D733" s="162" t="s">
        <v>38</v>
      </c>
      <c r="E733" s="160" t="s">
        <v>2723</v>
      </c>
      <c r="F733" s="160" t="s">
        <v>2221</v>
      </c>
      <c r="G733" s="164" t="str">
        <f t="shared" si="11"/>
        <v>A-78/3</v>
      </c>
    </row>
    <row r="734" spans="1:7" ht="18" customHeight="1" x14ac:dyDescent="0.25">
      <c r="A734" s="230"/>
      <c r="B734" s="191" t="s">
        <v>3378</v>
      </c>
      <c r="C734" s="161" t="s">
        <v>3344</v>
      </c>
      <c r="D734" s="162" t="s">
        <v>38</v>
      </c>
      <c r="E734" s="160" t="s">
        <v>2723</v>
      </c>
      <c r="F734" s="160" t="s">
        <v>2218</v>
      </c>
      <c r="G734" s="164" t="str">
        <f t="shared" si="11"/>
        <v>A-78/4</v>
      </c>
    </row>
    <row r="735" spans="1:7" ht="18" customHeight="1" x14ac:dyDescent="0.25">
      <c r="A735" s="230" t="s">
        <v>576</v>
      </c>
      <c r="B735" s="191" t="s">
        <v>575</v>
      </c>
      <c r="C735" s="161" t="s">
        <v>3344</v>
      </c>
      <c r="D735" s="162" t="s">
        <v>38</v>
      </c>
      <c r="E735" s="160" t="s">
        <v>2727</v>
      </c>
      <c r="F735" s="160" t="s">
        <v>2225</v>
      </c>
      <c r="G735" s="164" t="str">
        <f t="shared" si="11"/>
        <v>A-79/1</v>
      </c>
    </row>
    <row r="736" spans="1:7" ht="18" customHeight="1" x14ac:dyDescent="0.25">
      <c r="A736" s="230"/>
      <c r="B736" s="191" t="s">
        <v>3377</v>
      </c>
      <c r="C736" s="161" t="s">
        <v>3344</v>
      </c>
      <c r="D736" s="162" t="s">
        <v>38</v>
      </c>
      <c r="E736" s="160" t="s">
        <v>2727</v>
      </c>
      <c r="F736" s="160" t="s">
        <v>2223</v>
      </c>
      <c r="G736" s="164" t="str">
        <f t="shared" si="11"/>
        <v>A-79/2</v>
      </c>
    </row>
    <row r="737" spans="1:7" ht="18" customHeight="1" x14ac:dyDescent="0.25">
      <c r="A737" s="230"/>
      <c r="B737" s="191" t="s">
        <v>3376</v>
      </c>
      <c r="C737" s="161" t="s">
        <v>3344</v>
      </c>
      <c r="D737" s="162" t="s">
        <v>38</v>
      </c>
      <c r="E737" s="160" t="s">
        <v>2727</v>
      </c>
      <c r="F737" s="160" t="s">
        <v>2221</v>
      </c>
      <c r="G737" s="164" t="str">
        <f t="shared" si="11"/>
        <v>A-79/3</v>
      </c>
    </row>
    <row r="738" spans="1:7" ht="18" customHeight="1" x14ac:dyDescent="0.25">
      <c r="A738" s="230"/>
      <c r="B738" s="191" t="s">
        <v>3375</v>
      </c>
      <c r="C738" s="161" t="s">
        <v>3344</v>
      </c>
      <c r="D738" s="162" t="s">
        <v>38</v>
      </c>
      <c r="E738" s="160" t="s">
        <v>2727</v>
      </c>
      <c r="F738" s="160" t="s">
        <v>2218</v>
      </c>
      <c r="G738" s="164" t="str">
        <f t="shared" si="11"/>
        <v>A-79/4</v>
      </c>
    </row>
    <row r="739" spans="1:7" ht="18" customHeight="1" x14ac:dyDescent="0.25">
      <c r="A739" s="230" t="s">
        <v>574</v>
      </c>
      <c r="B739" s="191" t="s">
        <v>573</v>
      </c>
      <c r="C739" s="161" t="s">
        <v>3344</v>
      </c>
      <c r="D739" s="162" t="s">
        <v>38</v>
      </c>
      <c r="E739" s="160" t="s">
        <v>2844</v>
      </c>
      <c r="F739" s="160" t="s">
        <v>2225</v>
      </c>
      <c r="G739" s="164" t="str">
        <f t="shared" si="11"/>
        <v>A-80/1</v>
      </c>
    </row>
    <row r="740" spans="1:7" ht="18" customHeight="1" x14ac:dyDescent="0.25">
      <c r="A740" s="230"/>
      <c r="B740" s="191" t="s">
        <v>3374</v>
      </c>
      <c r="C740" s="161" t="s">
        <v>3344</v>
      </c>
      <c r="D740" s="162" t="s">
        <v>38</v>
      </c>
      <c r="E740" s="160" t="s">
        <v>2844</v>
      </c>
      <c r="F740" s="160" t="s">
        <v>2223</v>
      </c>
      <c r="G740" s="164" t="str">
        <f t="shared" si="11"/>
        <v>A-80/2</v>
      </c>
    </row>
    <row r="741" spans="1:7" ht="18" customHeight="1" x14ac:dyDescent="0.25">
      <c r="A741" s="230"/>
      <c r="B741" s="191" t="s">
        <v>3373</v>
      </c>
      <c r="C741" s="161" t="s">
        <v>3344</v>
      </c>
      <c r="D741" s="162" t="s">
        <v>38</v>
      </c>
      <c r="E741" s="160" t="s">
        <v>2844</v>
      </c>
      <c r="F741" s="160" t="s">
        <v>2221</v>
      </c>
      <c r="G741" s="164" t="str">
        <f t="shared" si="11"/>
        <v>A-80/3</v>
      </c>
    </row>
    <row r="742" spans="1:7" ht="18" customHeight="1" x14ac:dyDescent="0.25">
      <c r="A742" s="230"/>
      <c r="B742" s="191" t="s">
        <v>3372</v>
      </c>
      <c r="C742" s="161" t="s">
        <v>3344</v>
      </c>
      <c r="D742" s="162" t="s">
        <v>38</v>
      </c>
      <c r="E742" s="160" t="s">
        <v>2844</v>
      </c>
      <c r="F742" s="160" t="s">
        <v>2218</v>
      </c>
      <c r="G742" s="164" t="str">
        <f t="shared" si="11"/>
        <v>A-80/4</v>
      </c>
    </row>
    <row r="743" spans="1:7" ht="18" customHeight="1" x14ac:dyDescent="0.25">
      <c r="A743" s="230" t="s">
        <v>572</v>
      </c>
      <c r="B743" s="191" t="s">
        <v>571</v>
      </c>
      <c r="C743" s="161" t="s">
        <v>3344</v>
      </c>
      <c r="D743" s="162" t="s">
        <v>38</v>
      </c>
      <c r="E743" s="160" t="s">
        <v>2850</v>
      </c>
      <c r="F743" s="160" t="s">
        <v>2225</v>
      </c>
      <c r="G743" s="164" t="str">
        <f t="shared" si="11"/>
        <v>A-81/1</v>
      </c>
    </row>
    <row r="744" spans="1:7" ht="18" customHeight="1" x14ac:dyDescent="0.25">
      <c r="A744" s="230"/>
      <c r="B744" s="191" t="s">
        <v>3371</v>
      </c>
      <c r="C744" s="161" t="s">
        <v>3344</v>
      </c>
      <c r="D744" s="162" t="s">
        <v>38</v>
      </c>
      <c r="E744" s="160" t="s">
        <v>2850</v>
      </c>
      <c r="F744" s="160" t="s">
        <v>2223</v>
      </c>
      <c r="G744" s="164" t="str">
        <f t="shared" si="11"/>
        <v>A-81/2</v>
      </c>
    </row>
    <row r="745" spans="1:7" ht="18" customHeight="1" x14ac:dyDescent="0.25">
      <c r="A745" s="230"/>
      <c r="B745" s="191" t="s">
        <v>3370</v>
      </c>
      <c r="C745" s="161" t="s">
        <v>3344</v>
      </c>
      <c r="D745" s="162" t="s">
        <v>38</v>
      </c>
      <c r="E745" s="160" t="s">
        <v>2850</v>
      </c>
      <c r="F745" s="160" t="s">
        <v>2221</v>
      </c>
      <c r="G745" s="164" t="str">
        <f t="shared" si="11"/>
        <v>A-81/3</v>
      </c>
    </row>
    <row r="746" spans="1:7" ht="18" customHeight="1" x14ac:dyDescent="0.25">
      <c r="A746" s="230"/>
      <c r="B746" s="191" t="s">
        <v>3369</v>
      </c>
      <c r="C746" s="161" t="s">
        <v>3344</v>
      </c>
      <c r="D746" s="162" t="s">
        <v>38</v>
      </c>
      <c r="E746" s="160" t="s">
        <v>2850</v>
      </c>
      <c r="F746" s="160" t="s">
        <v>2218</v>
      </c>
      <c r="G746" s="164" t="str">
        <f t="shared" si="11"/>
        <v>A-81/4</v>
      </c>
    </row>
    <row r="747" spans="1:7" ht="18" customHeight="1" x14ac:dyDescent="0.25">
      <c r="A747" s="230" t="s">
        <v>570</v>
      </c>
      <c r="B747" s="191" t="s">
        <v>569</v>
      </c>
      <c r="C747" s="161" t="s">
        <v>3344</v>
      </c>
      <c r="D747" s="162" t="s">
        <v>38</v>
      </c>
      <c r="E747" s="160" t="s">
        <v>2856</v>
      </c>
      <c r="F747" s="160" t="s">
        <v>2225</v>
      </c>
      <c r="G747" s="164" t="str">
        <f t="shared" si="11"/>
        <v>A-82/1</v>
      </c>
    </row>
    <row r="748" spans="1:7" ht="18" customHeight="1" x14ac:dyDescent="0.25">
      <c r="A748" s="230"/>
      <c r="B748" s="191" t="s">
        <v>3368</v>
      </c>
      <c r="C748" s="161" t="s">
        <v>3344</v>
      </c>
      <c r="D748" s="162" t="s">
        <v>38</v>
      </c>
      <c r="E748" s="160" t="s">
        <v>2856</v>
      </c>
      <c r="F748" s="160" t="s">
        <v>2223</v>
      </c>
      <c r="G748" s="164" t="str">
        <f t="shared" si="11"/>
        <v>A-82/2</v>
      </c>
    </row>
    <row r="749" spans="1:7" ht="18" customHeight="1" x14ac:dyDescent="0.25">
      <c r="A749" s="230"/>
      <c r="B749" s="191" t="s">
        <v>3367</v>
      </c>
      <c r="C749" s="161" t="s">
        <v>3344</v>
      </c>
      <c r="D749" s="162" t="s">
        <v>38</v>
      </c>
      <c r="E749" s="160" t="s">
        <v>2856</v>
      </c>
      <c r="F749" s="160" t="s">
        <v>2221</v>
      </c>
      <c r="G749" s="164" t="str">
        <f t="shared" si="11"/>
        <v>A-82/3</v>
      </c>
    </row>
    <row r="750" spans="1:7" ht="18" customHeight="1" x14ac:dyDescent="0.25">
      <c r="A750" s="230"/>
      <c r="B750" s="191" t="s">
        <v>3366</v>
      </c>
      <c r="C750" s="161" t="s">
        <v>3344</v>
      </c>
      <c r="D750" s="162" t="s">
        <v>38</v>
      </c>
      <c r="E750" s="160" t="s">
        <v>2856</v>
      </c>
      <c r="F750" s="160" t="s">
        <v>2218</v>
      </c>
      <c r="G750" s="164" t="str">
        <f t="shared" si="11"/>
        <v>A-82/4</v>
      </c>
    </row>
    <row r="751" spans="1:7" ht="18" customHeight="1" x14ac:dyDescent="0.25">
      <c r="A751" s="230" t="s">
        <v>568</v>
      </c>
      <c r="B751" s="191" t="s">
        <v>567</v>
      </c>
      <c r="C751" s="161" t="s">
        <v>3344</v>
      </c>
      <c r="D751" s="162" t="s">
        <v>38</v>
      </c>
      <c r="E751" s="160" t="s">
        <v>2862</v>
      </c>
      <c r="F751" s="160" t="s">
        <v>2225</v>
      </c>
      <c r="G751" s="164" t="str">
        <f t="shared" si="11"/>
        <v>A-83/1</v>
      </c>
    </row>
    <row r="752" spans="1:7" ht="18" customHeight="1" x14ac:dyDescent="0.25">
      <c r="A752" s="230"/>
      <c r="B752" s="191" t="s">
        <v>3365</v>
      </c>
      <c r="C752" s="161" t="s">
        <v>3344</v>
      </c>
      <c r="D752" s="162" t="s">
        <v>38</v>
      </c>
      <c r="E752" s="160" t="s">
        <v>2862</v>
      </c>
      <c r="F752" s="160" t="s">
        <v>2223</v>
      </c>
      <c r="G752" s="164" t="str">
        <f t="shared" si="11"/>
        <v>A-83/2</v>
      </c>
    </row>
    <row r="753" spans="1:7" ht="18" customHeight="1" x14ac:dyDescent="0.25">
      <c r="A753" s="230"/>
      <c r="B753" s="191" t="s">
        <v>3364</v>
      </c>
      <c r="C753" s="161" t="s">
        <v>3344</v>
      </c>
      <c r="D753" s="162" t="s">
        <v>38</v>
      </c>
      <c r="E753" s="160" t="s">
        <v>2862</v>
      </c>
      <c r="F753" s="160" t="s">
        <v>2221</v>
      </c>
      <c r="G753" s="164" t="str">
        <f t="shared" si="11"/>
        <v>A-83/3</v>
      </c>
    </row>
    <row r="754" spans="1:7" ht="18" customHeight="1" x14ac:dyDescent="0.25">
      <c r="A754" s="230"/>
      <c r="B754" s="191" t="s">
        <v>3363</v>
      </c>
      <c r="C754" s="161" t="s">
        <v>3344</v>
      </c>
      <c r="D754" s="162" t="s">
        <v>38</v>
      </c>
      <c r="E754" s="160" t="s">
        <v>2862</v>
      </c>
      <c r="F754" s="160" t="s">
        <v>2218</v>
      </c>
      <c r="G754" s="164" t="str">
        <f t="shared" si="11"/>
        <v>A-83/4</v>
      </c>
    </row>
    <row r="755" spans="1:7" ht="18" customHeight="1" x14ac:dyDescent="0.25">
      <c r="A755" s="230" t="s">
        <v>566</v>
      </c>
      <c r="B755" s="191" t="s">
        <v>565</v>
      </c>
      <c r="C755" s="161" t="s">
        <v>3344</v>
      </c>
      <c r="D755" s="162" t="s">
        <v>38</v>
      </c>
      <c r="E755" s="160" t="s">
        <v>2868</v>
      </c>
      <c r="F755" s="160" t="s">
        <v>2225</v>
      </c>
      <c r="G755" s="164" t="str">
        <f t="shared" si="11"/>
        <v>A-84/1</v>
      </c>
    </row>
    <row r="756" spans="1:7" ht="18" customHeight="1" x14ac:dyDescent="0.25">
      <c r="A756" s="230"/>
      <c r="B756" s="191" t="s">
        <v>3362</v>
      </c>
      <c r="C756" s="161" t="s">
        <v>3344</v>
      </c>
      <c r="D756" s="162" t="s">
        <v>38</v>
      </c>
      <c r="E756" s="160" t="s">
        <v>2868</v>
      </c>
      <c r="F756" s="160" t="s">
        <v>2223</v>
      </c>
      <c r="G756" s="164" t="str">
        <f t="shared" si="11"/>
        <v>A-84/2</v>
      </c>
    </row>
    <row r="757" spans="1:7" ht="18" customHeight="1" x14ac:dyDescent="0.25">
      <c r="A757" s="230"/>
      <c r="B757" s="191" t="s">
        <v>3361</v>
      </c>
      <c r="C757" s="161" t="s">
        <v>3344</v>
      </c>
      <c r="D757" s="162" t="s">
        <v>38</v>
      </c>
      <c r="E757" s="160" t="s">
        <v>2868</v>
      </c>
      <c r="F757" s="160" t="s">
        <v>2221</v>
      </c>
      <c r="G757" s="164" t="str">
        <f t="shared" si="11"/>
        <v>A-84/3</v>
      </c>
    </row>
    <row r="758" spans="1:7" ht="18" customHeight="1" x14ac:dyDescent="0.25">
      <c r="A758" s="230"/>
      <c r="B758" s="191" t="s">
        <v>3360</v>
      </c>
      <c r="C758" s="161" t="s">
        <v>3344</v>
      </c>
      <c r="D758" s="162" t="s">
        <v>38</v>
      </c>
      <c r="E758" s="160" t="s">
        <v>2868</v>
      </c>
      <c r="F758" s="160" t="s">
        <v>2218</v>
      </c>
      <c r="G758" s="164" t="str">
        <f t="shared" si="11"/>
        <v>A-84/4</v>
      </c>
    </row>
    <row r="759" spans="1:7" ht="18" customHeight="1" x14ac:dyDescent="0.25">
      <c r="A759" s="230" t="s">
        <v>564</v>
      </c>
      <c r="B759" s="191" t="s">
        <v>563</v>
      </c>
      <c r="C759" s="161" t="s">
        <v>3344</v>
      </c>
      <c r="D759" s="162" t="s">
        <v>38</v>
      </c>
      <c r="E759" s="160" t="s">
        <v>2874</v>
      </c>
      <c r="F759" s="160" t="s">
        <v>2225</v>
      </c>
      <c r="G759" s="164" t="str">
        <f t="shared" si="11"/>
        <v>A-85/1</v>
      </c>
    </row>
    <row r="760" spans="1:7" ht="18" customHeight="1" x14ac:dyDescent="0.25">
      <c r="A760" s="230"/>
      <c r="B760" s="191" t="s">
        <v>3359</v>
      </c>
      <c r="C760" s="161" t="s">
        <v>3344</v>
      </c>
      <c r="D760" s="162" t="s">
        <v>38</v>
      </c>
      <c r="E760" s="160" t="s">
        <v>2874</v>
      </c>
      <c r="F760" s="160" t="s">
        <v>2223</v>
      </c>
      <c r="G760" s="164" t="str">
        <f t="shared" si="11"/>
        <v>A-85/2</v>
      </c>
    </row>
    <row r="761" spans="1:7" ht="18" customHeight="1" x14ac:dyDescent="0.25">
      <c r="A761" s="230"/>
      <c r="B761" s="191" t="s">
        <v>3358</v>
      </c>
      <c r="C761" s="161" t="s">
        <v>3344</v>
      </c>
      <c r="D761" s="162" t="s">
        <v>38</v>
      </c>
      <c r="E761" s="160" t="s">
        <v>2874</v>
      </c>
      <c r="F761" s="160" t="s">
        <v>2221</v>
      </c>
      <c r="G761" s="164" t="str">
        <f t="shared" si="11"/>
        <v>A-85/3</v>
      </c>
    </row>
    <row r="762" spans="1:7" ht="18" customHeight="1" x14ac:dyDescent="0.25">
      <c r="A762" s="230"/>
      <c r="B762" s="191" t="s">
        <v>3357</v>
      </c>
      <c r="C762" s="161" t="s">
        <v>3344</v>
      </c>
      <c r="D762" s="162" t="s">
        <v>38</v>
      </c>
      <c r="E762" s="160" t="s">
        <v>2874</v>
      </c>
      <c r="F762" s="160" t="s">
        <v>2218</v>
      </c>
      <c r="G762" s="164" t="str">
        <f t="shared" si="11"/>
        <v>A-85/4</v>
      </c>
    </row>
    <row r="763" spans="1:7" ht="18" customHeight="1" x14ac:dyDescent="0.25">
      <c r="A763" s="230" t="s">
        <v>562</v>
      </c>
      <c r="B763" s="191" t="s">
        <v>561</v>
      </c>
      <c r="C763" s="161" t="s">
        <v>3344</v>
      </c>
      <c r="D763" s="162" t="s">
        <v>38</v>
      </c>
      <c r="E763" s="160" t="s">
        <v>2880</v>
      </c>
      <c r="F763" s="160" t="s">
        <v>2225</v>
      </c>
      <c r="G763" s="164" t="str">
        <f t="shared" si="11"/>
        <v>A-86/1</v>
      </c>
    </row>
    <row r="764" spans="1:7" ht="18" customHeight="1" x14ac:dyDescent="0.25">
      <c r="A764" s="230"/>
      <c r="B764" s="191" t="s">
        <v>3356</v>
      </c>
      <c r="C764" s="161" t="s">
        <v>3344</v>
      </c>
      <c r="D764" s="162" t="s">
        <v>38</v>
      </c>
      <c r="E764" s="160" t="s">
        <v>2880</v>
      </c>
      <c r="F764" s="160" t="s">
        <v>2223</v>
      </c>
      <c r="G764" s="164" t="str">
        <f t="shared" si="11"/>
        <v>A-86/2</v>
      </c>
    </row>
    <row r="765" spans="1:7" ht="18" customHeight="1" x14ac:dyDescent="0.25">
      <c r="A765" s="230"/>
      <c r="B765" s="191" t="s">
        <v>3355</v>
      </c>
      <c r="C765" s="161" t="s">
        <v>3344</v>
      </c>
      <c r="D765" s="162" t="s">
        <v>38</v>
      </c>
      <c r="E765" s="160" t="s">
        <v>2880</v>
      </c>
      <c r="F765" s="160" t="s">
        <v>2221</v>
      </c>
      <c r="G765" s="164" t="str">
        <f t="shared" si="11"/>
        <v>A-86/3</v>
      </c>
    </row>
    <row r="766" spans="1:7" ht="18" customHeight="1" x14ac:dyDescent="0.25">
      <c r="A766" s="230"/>
      <c r="B766" s="191" t="s">
        <v>3354</v>
      </c>
      <c r="C766" s="161" t="s">
        <v>3344</v>
      </c>
      <c r="D766" s="162" t="s">
        <v>38</v>
      </c>
      <c r="E766" s="160" t="s">
        <v>2880</v>
      </c>
      <c r="F766" s="160" t="s">
        <v>2218</v>
      </c>
      <c r="G766" s="164" t="str">
        <f t="shared" si="11"/>
        <v>A-86/4</v>
      </c>
    </row>
    <row r="767" spans="1:7" ht="18" customHeight="1" x14ac:dyDescent="0.25">
      <c r="A767" s="230" t="s">
        <v>560</v>
      </c>
      <c r="B767" s="191" t="s">
        <v>559</v>
      </c>
      <c r="C767" s="161" t="s">
        <v>3344</v>
      </c>
      <c r="D767" s="162" t="s">
        <v>38</v>
      </c>
      <c r="E767" s="160" t="s">
        <v>2886</v>
      </c>
      <c r="F767" s="160" t="s">
        <v>2225</v>
      </c>
      <c r="G767" s="164" t="str">
        <f t="shared" si="11"/>
        <v>A-87/1</v>
      </c>
    </row>
    <row r="768" spans="1:7" ht="18" customHeight="1" x14ac:dyDescent="0.25">
      <c r="A768" s="230"/>
      <c r="B768" s="191" t="s">
        <v>3353</v>
      </c>
      <c r="C768" s="161" t="s">
        <v>3344</v>
      </c>
      <c r="D768" s="162" t="s">
        <v>38</v>
      </c>
      <c r="E768" s="160" t="s">
        <v>2886</v>
      </c>
      <c r="F768" s="160" t="s">
        <v>2223</v>
      </c>
      <c r="G768" s="164" t="str">
        <f t="shared" si="11"/>
        <v>A-87/2</v>
      </c>
    </row>
    <row r="769" spans="1:7" ht="18" customHeight="1" x14ac:dyDescent="0.25">
      <c r="A769" s="230"/>
      <c r="B769" s="191" t="s">
        <v>3352</v>
      </c>
      <c r="C769" s="161" t="s">
        <v>3344</v>
      </c>
      <c r="D769" s="162" t="s">
        <v>38</v>
      </c>
      <c r="E769" s="160" t="s">
        <v>2886</v>
      </c>
      <c r="F769" s="160" t="s">
        <v>2221</v>
      </c>
      <c r="G769" s="164" t="str">
        <f t="shared" si="11"/>
        <v>A-87/3</v>
      </c>
    </row>
    <row r="770" spans="1:7" ht="18" customHeight="1" x14ac:dyDescent="0.25">
      <c r="A770" s="230"/>
      <c r="B770" s="191" t="s">
        <v>3351</v>
      </c>
      <c r="C770" s="161" t="s">
        <v>3344</v>
      </c>
      <c r="D770" s="162" t="s">
        <v>38</v>
      </c>
      <c r="E770" s="160" t="s">
        <v>2886</v>
      </c>
      <c r="F770" s="160" t="s">
        <v>2218</v>
      </c>
      <c r="G770" s="164" t="str">
        <f t="shared" si="11"/>
        <v>A-87/4</v>
      </c>
    </row>
    <row r="771" spans="1:7" ht="18" customHeight="1" x14ac:dyDescent="0.25">
      <c r="A771" s="230" t="s">
        <v>558</v>
      </c>
      <c r="B771" s="191" t="s">
        <v>557</v>
      </c>
      <c r="C771" s="161" t="s">
        <v>3344</v>
      </c>
      <c r="D771" s="162" t="s">
        <v>38</v>
      </c>
      <c r="E771" s="160" t="s">
        <v>2892</v>
      </c>
      <c r="F771" s="160" t="s">
        <v>2225</v>
      </c>
      <c r="G771" s="164" t="str">
        <f t="shared" ref="G771:G834" si="12">CONCATENATE(D771,E771,F771)</f>
        <v>A-88/1</v>
      </c>
    </row>
    <row r="772" spans="1:7" ht="18" customHeight="1" x14ac:dyDescent="0.25">
      <c r="A772" s="230"/>
      <c r="B772" s="191" t="s">
        <v>3350</v>
      </c>
      <c r="C772" s="161" t="s">
        <v>3344</v>
      </c>
      <c r="D772" s="162" t="s">
        <v>38</v>
      </c>
      <c r="E772" s="160" t="s">
        <v>2892</v>
      </c>
      <c r="F772" s="160" t="s">
        <v>2223</v>
      </c>
      <c r="G772" s="164" t="str">
        <f t="shared" si="12"/>
        <v>A-88/2</v>
      </c>
    </row>
    <row r="773" spans="1:7" ht="18" customHeight="1" x14ac:dyDescent="0.25">
      <c r="A773" s="230"/>
      <c r="B773" s="191" t="s">
        <v>3349</v>
      </c>
      <c r="C773" s="161" t="s">
        <v>3344</v>
      </c>
      <c r="D773" s="162" t="s">
        <v>38</v>
      </c>
      <c r="E773" s="160" t="s">
        <v>2892</v>
      </c>
      <c r="F773" s="160" t="s">
        <v>2221</v>
      </c>
      <c r="G773" s="164" t="str">
        <f t="shared" si="12"/>
        <v>A-88/3</v>
      </c>
    </row>
    <row r="774" spans="1:7" ht="18" customHeight="1" x14ac:dyDescent="0.25">
      <c r="A774" s="230"/>
      <c r="B774" s="191" t="s">
        <v>3348</v>
      </c>
      <c r="C774" s="161" t="s">
        <v>3344</v>
      </c>
      <c r="D774" s="162" t="s">
        <v>38</v>
      </c>
      <c r="E774" s="160" t="s">
        <v>2892</v>
      </c>
      <c r="F774" s="160" t="s">
        <v>2218</v>
      </c>
      <c r="G774" s="164" t="str">
        <f t="shared" si="12"/>
        <v>A-88/4</v>
      </c>
    </row>
    <row r="775" spans="1:7" ht="18" customHeight="1" x14ac:dyDescent="0.25">
      <c r="A775" s="230" t="s">
        <v>556</v>
      </c>
      <c r="B775" s="191" t="s">
        <v>555</v>
      </c>
      <c r="C775" s="161" t="s">
        <v>3344</v>
      </c>
      <c r="D775" s="162" t="s">
        <v>38</v>
      </c>
      <c r="E775" s="160" t="s">
        <v>2898</v>
      </c>
      <c r="F775" s="160" t="s">
        <v>2225</v>
      </c>
      <c r="G775" s="164" t="str">
        <f t="shared" si="12"/>
        <v>A-89/1</v>
      </c>
    </row>
    <row r="776" spans="1:7" ht="18" customHeight="1" x14ac:dyDescent="0.25">
      <c r="A776" s="230"/>
      <c r="B776" s="191" t="s">
        <v>3347</v>
      </c>
      <c r="C776" s="161" t="s">
        <v>3344</v>
      </c>
      <c r="D776" s="162" t="s">
        <v>38</v>
      </c>
      <c r="E776" s="160" t="s">
        <v>2898</v>
      </c>
      <c r="F776" s="160" t="s">
        <v>2223</v>
      </c>
      <c r="G776" s="164" t="str">
        <f t="shared" si="12"/>
        <v>A-89/2</v>
      </c>
    </row>
    <row r="777" spans="1:7" ht="18" customHeight="1" x14ac:dyDescent="0.25">
      <c r="A777" s="230"/>
      <c r="B777" s="191" t="s">
        <v>3346</v>
      </c>
      <c r="C777" s="161" t="s">
        <v>3344</v>
      </c>
      <c r="D777" s="162" t="s">
        <v>38</v>
      </c>
      <c r="E777" s="160" t="s">
        <v>2898</v>
      </c>
      <c r="F777" s="160" t="s">
        <v>2221</v>
      </c>
      <c r="G777" s="164" t="str">
        <f t="shared" si="12"/>
        <v>A-89/3</v>
      </c>
    </row>
    <row r="778" spans="1:7" ht="18" customHeight="1" x14ac:dyDescent="0.25">
      <c r="A778" s="230"/>
      <c r="B778" s="191" t="s">
        <v>3345</v>
      </c>
      <c r="C778" s="161" t="s">
        <v>3344</v>
      </c>
      <c r="D778" s="162" t="s">
        <v>38</v>
      </c>
      <c r="E778" s="160" t="s">
        <v>2898</v>
      </c>
      <c r="F778" s="160" t="s">
        <v>2218</v>
      </c>
      <c r="G778" s="164" t="str">
        <f t="shared" si="12"/>
        <v>A-89/4</v>
      </c>
    </row>
    <row r="779" spans="1:7" ht="18" customHeight="1" x14ac:dyDescent="0.25">
      <c r="A779" s="230" t="s">
        <v>510</v>
      </c>
      <c r="B779" s="191" t="s">
        <v>3956</v>
      </c>
      <c r="C779" s="161">
        <v>1103</v>
      </c>
      <c r="D779" s="159" t="s">
        <v>48</v>
      </c>
      <c r="E779" s="160" t="s">
        <v>2459</v>
      </c>
      <c r="F779" s="160" t="s">
        <v>2225</v>
      </c>
      <c r="G779" s="164" t="str">
        <f t="shared" si="12"/>
        <v>D-41/1</v>
      </c>
    </row>
    <row r="780" spans="1:7" ht="18" customHeight="1" x14ac:dyDescent="0.25">
      <c r="A780" s="230"/>
      <c r="B780" s="191" t="s">
        <v>3343</v>
      </c>
      <c r="C780" s="161">
        <v>1103</v>
      </c>
      <c r="D780" s="159" t="s">
        <v>48</v>
      </c>
      <c r="E780" s="160" t="s">
        <v>2459</v>
      </c>
      <c r="F780" s="160" t="s">
        <v>2223</v>
      </c>
      <c r="G780" s="164" t="str">
        <f t="shared" si="12"/>
        <v>D-41/2</v>
      </c>
    </row>
    <row r="781" spans="1:7" ht="18" customHeight="1" x14ac:dyDescent="0.25">
      <c r="A781" s="230"/>
      <c r="B781" s="191" t="s">
        <v>3342</v>
      </c>
      <c r="C781" s="161">
        <v>1103</v>
      </c>
      <c r="D781" s="159" t="s">
        <v>48</v>
      </c>
      <c r="E781" s="160" t="s">
        <v>2459</v>
      </c>
      <c r="F781" s="160" t="s">
        <v>2221</v>
      </c>
      <c r="G781" s="164" t="str">
        <f t="shared" si="12"/>
        <v>D-41/3</v>
      </c>
    </row>
    <row r="782" spans="1:7" ht="18" customHeight="1" x14ac:dyDescent="0.25">
      <c r="A782" s="230"/>
      <c r="B782" s="191" t="s">
        <v>3341</v>
      </c>
      <c r="C782" s="161">
        <v>1103</v>
      </c>
      <c r="D782" s="159" t="s">
        <v>48</v>
      </c>
      <c r="E782" s="160" t="s">
        <v>2459</v>
      </c>
      <c r="F782" s="160" t="s">
        <v>2218</v>
      </c>
      <c r="G782" s="164" t="str">
        <f t="shared" si="12"/>
        <v>D-41/4</v>
      </c>
    </row>
    <row r="783" spans="1:7" ht="18" customHeight="1" x14ac:dyDescent="0.25">
      <c r="A783" s="230" t="s">
        <v>508</v>
      </c>
      <c r="B783" s="191" t="s">
        <v>3959</v>
      </c>
      <c r="C783" s="161">
        <v>1103</v>
      </c>
      <c r="D783" s="159" t="s">
        <v>48</v>
      </c>
      <c r="E783" s="160" t="s">
        <v>2465</v>
      </c>
      <c r="F783" s="160" t="s">
        <v>2225</v>
      </c>
      <c r="G783" s="164" t="str">
        <f t="shared" si="12"/>
        <v>D-40/1</v>
      </c>
    </row>
    <row r="784" spans="1:7" ht="18" customHeight="1" x14ac:dyDescent="0.25">
      <c r="A784" s="230"/>
      <c r="B784" s="191" t="s">
        <v>3340</v>
      </c>
      <c r="C784" s="161">
        <v>1103</v>
      </c>
      <c r="D784" s="159" t="s">
        <v>48</v>
      </c>
      <c r="E784" s="160" t="s">
        <v>2465</v>
      </c>
      <c r="F784" s="160" t="s">
        <v>2223</v>
      </c>
      <c r="G784" s="164" t="str">
        <f t="shared" si="12"/>
        <v>D-40/2</v>
      </c>
    </row>
    <row r="785" spans="1:7" ht="18" customHeight="1" x14ac:dyDescent="0.25">
      <c r="A785" s="230"/>
      <c r="B785" s="191" t="s">
        <v>3339</v>
      </c>
      <c r="C785" s="161">
        <v>1103</v>
      </c>
      <c r="D785" s="159" t="s">
        <v>48</v>
      </c>
      <c r="E785" s="160" t="s">
        <v>2465</v>
      </c>
      <c r="F785" s="160" t="s">
        <v>2221</v>
      </c>
      <c r="G785" s="164" t="str">
        <f t="shared" si="12"/>
        <v>D-40/3</v>
      </c>
    </row>
    <row r="786" spans="1:7" ht="18" customHeight="1" x14ac:dyDescent="0.25">
      <c r="A786" s="230"/>
      <c r="B786" s="191" t="s">
        <v>3338</v>
      </c>
      <c r="C786" s="161">
        <v>1103</v>
      </c>
      <c r="D786" s="159" t="s">
        <v>48</v>
      </c>
      <c r="E786" s="160" t="s">
        <v>2465</v>
      </c>
      <c r="F786" s="160" t="s">
        <v>2218</v>
      </c>
      <c r="G786" s="164" t="str">
        <f t="shared" si="12"/>
        <v>D-40/4</v>
      </c>
    </row>
    <row r="787" spans="1:7" ht="18" customHeight="1" x14ac:dyDescent="0.25">
      <c r="A787" s="230" t="s">
        <v>506</v>
      </c>
      <c r="B787" s="191" t="s">
        <v>505</v>
      </c>
      <c r="C787" s="161">
        <v>1103</v>
      </c>
      <c r="D787" s="159" t="s">
        <v>48</v>
      </c>
      <c r="E787" s="160" t="s">
        <v>2469</v>
      </c>
      <c r="F787" s="160" t="s">
        <v>2225</v>
      </c>
      <c r="G787" s="164" t="str">
        <f t="shared" si="12"/>
        <v>D-39/1</v>
      </c>
    </row>
    <row r="788" spans="1:7" ht="18" customHeight="1" x14ac:dyDescent="0.25">
      <c r="A788" s="230"/>
      <c r="B788" s="191" t="s">
        <v>3337</v>
      </c>
      <c r="C788" s="161">
        <v>1103</v>
      </c>
      <c r="D788" s="159" t="s">
        <v>48</v>
      </c>
      <c r="E788" s="160" t="s">
        <v>2469</v>
      </c>
      <c r="F788" s="160" t="s">
        <v>2223</v>
      </c>
      <c r="G788" s="164" t="str">
        <f t="shared" si="12"/>
        <v>D-39/2</v>
      </c>
    </row>
    <row r="789" spans="1:7" ht="18" customHeight="1" x14ac:dyDescent="0.25">
      <c r="A789" s="230"/>
      <c r="B789" s="191" t="s">
        <v>3336</v>
      </c>
      <c r="C789" s="161">
        <v>1103</v>
      </c>
      <c r="D789" s="159" t="s">
        <v>48</v>
      </c>
      <c r="E789" s="160" t="s">
        <v>2469</v>
      </c>
      <c r="F789" s="160" t="s">
        <v>2221</v>
      </c>
      <c r="G789" s="164" t="str">
        <f t="shared" si="12"/>
        <v>D-39/3</v>
      </c>
    </row>
    <row r="790" spans="1:7" ht="18" customHeight="1" x14ac:dyDescent="0.25">
      <c r="A790" s="230"/>
      <c r="B790" s="191" t="s">
        <v>3335</v>
      </c>
      <c r="C790" s="161">
        <v>1103</v>
      </c>
      <c r="D790" s="159" t="s">
        <v>48</v>
      </c>
      <c r="E790" s="160" t="s">
        <v>2469</v>
      </c>
      <c r="F790" s="160" t="s">
        <v>2218</v>
      </c>
      <c r="G790" s="164" t="str">
        <f t="shared" si="12"/>
        <v>D-39/4</v>
      </c>
    </row>
    <row r="791" spans="1:7" ht="18" customHeight="1" x14ac:dyDescent="0.25">
      <c r="A791" s="230" t="s">
        <v>504</v>
      </c>
      <c r="B791" s="191" t="s">
        <v>503</v>
      </c>
      <c r="C791" s="161">
        <v>1103</v>
      </c>
      <c r="D791" s="159" t="s">
        <v>48</v>
      </c>
      <c r="E791" s="160" t="s">
        <v>2509</v>
      </c>
      <c r="F791" s="160" t="s">
        <v>2225</v>
      </c>
      <c r="G791" s="164" t="str">
        <f t="shared" si="12"/>
        <v>D-38/1</v>
      </c>
    </row>
    <row r="792" spans="1:7" ht="18" customHeight="1" x14ac:dyDescent="0.25">
      <c r="A792" s="230"/>
      <c r="B792" s="191" t="s">
        <v>3334</v>
      </c>
      <c r="C792" s="161">
        <v>1103</v>
      </c>
      <c r="D792" s="159" t="s">
        <v>48</v>
      </c>
      <c r="E792" s="160" t="s">
        <v>2509</v>
      </c>
      <c r="F792" s="160" t="s">
        <v>2223</v>
      </c>
      <c r="G792" s="164" t="str">
        <f t="shared" si="12"/>
        <v>D-38/2</v>
      </c>
    </row>
    <row r="793" spans="1:7" ht="18" customHeight="1" x14ac:dyDescent="0.25">
      <c r="A793" s="230"/>
      <c r="B793" s="191" t="s">
        <v>3333</v>
      </c>
      <c r="C793" s="161">
        <v>1103</v>
      </c>
      <c r="D793" s="159" t="s">
        <v>48</v>
      </c>
      <c r="E793" s="160" t="s">
        <v>2509</v>
      </c>
      <c r="F793" s="160" t="s">
        <v>2221</v>
      </c>
      <c r="G793" s="164" t="str">
        <f t="shared" si="12"/>
        <v>D-38/3</v>
      </c>
    </row>
    <row r="794" spans="1:7" ht="18" customHeight="1" x14ac:dyDescent="0.25">
      <c r="A794" s="230"/>
      <c r="B794" s="191" t="s">
        <v>3332</v>
      </c>
      <c r="C794" s="161">
        <v>1103</v>
      </c>
      <c r="D794" s="159" t="s">
        <v>48</v>
      </c>
      <c r="E794" s="160" t="s">
        <v>2509</v>
      </c>
      <c r="F794" s="160" t="s">
        <v>2218</v>
      </c>
      <c r="G794" s="164" t="str">
        <f t="shared" si="12"/>
        <v>D-38/4</v>
      </c>
    </row>
    <row r="795" spans="1:7" ht="18" customHeight="1" x14ac:dyDescent="0.25">
      <c r="A795" s="230" t="s">
        <v>502</v>
      </c>
      <c r="B795" s="191" t="s">
        <v>501</v>
      </c>
      <c r="C795" s="161">
        <v>1103</v>
      </c>
      <c r="D795" s="159" t="s">
        <v>48</v>
      </c>
      <c r="E795" s="160" t="s">
        <v>2503</v>
      </c>
      <c r="F795" s="160" t="s">
        <v>2225</v>
      </c>
      <c r="G795" s="164" t="str">
        <f t="shared" si="12"/>
        <v>D-37/1</v>
      </c>
    </row>
    <row r="796" spans="1:7" ht="18" customHeight="1" x14ac:dyDescent="0.25">
      <c r="A796" s="230"/>
      <c r="B796" s="191" t="s">
        <v>3331</v>
      </c>
      <c r="C796" s="161">
        <v>1103</v>
      </c>
      <c r="D796" s="159" t="s">
        <v>48</v>
      </c>
      <c r="E796" s="160" t="s">
        <v>2503</v>
      </c>
      <c r="F796" s="160" t="s">
        <v>2223</v>
      </c>
      <c r="G796" s="164" t="str">
        <f t="shared" si="12"/>
        <v>D-37/2</v>
      </c>
    </row>
    <row r="797" spans="1:7" ht="18" customHeight="1" x14ac:dyDescent="0.25">
      <c r="A797" s="230"/>
      <c r="B797" s="191" t="s">
        <v>3330</v>
      </c>
      <c r="C797" s="161">
        <v>1103</v>
      </c>
      <c r="D797" s="159" t="s">
        <v>48</v>
      </c>
      <c r="E797" s="160" t="s">
        <v>2503</v>
      </c>
      <c r="F797" s="160" t="s">
        <v>2221</v>
      </c>
      <c r="G797" s="164" t="str">
        <f t="shared" si="12"/>
        <v>D-37/3</v>
      </c>
    </row>
    <row r="798" spans="1:7" ht="18" customHeight="1" x14ac:dyDescent="0.25">
      <c r="A798" s="230"/>
      <c r="B798" s="191" t="s">
        <v>3329</v>
      </c>
      <c r="C798" s="161">
        <v>1103</v>
      </c>
      <c r="D798" s="159" t="s">
        <v>48</v>
      </c>
      <c r="E798" s="160" t="s">
        <v>2503</v>
      </c>
      <c r="F798" s="160" t="s">
        <v>2218</v>
      </c>
      <c r="G798" s="164" t="str">
        <f t="shared" si="12"/>
        <v>D-37/4</v>
      </c>
    </row>
    <row r="799" spans="1:7" ht="18" customHeight="1" x14ac:dyDescent="0.25">
      <c r="A799" s="230" t="s">
        <v>500</v>
      </c>
      <c r="B799" s="191" t="s">
        <v>499</v>
      </c>
      <c r="C799" s="161">
        <v>1103</v>
      </c>
      <c r="D799" s="159" t="s">
        <v>48</v>
      </c>
      <c r="E799" s="160" t="s">
        <v>2497</v>
      </c>
      <c r="F799" s="160" t="s">
        <v>2225</v>
      </c>
      <c r="G799" s="164" t="str">
        <f t="shared" si="12"/>
        <v>D-36/1</v>
      </c>
    </row>
    <row r="800" spans="1:7" ht="18" customHeight="1" x14ac:dyDescent="0.25">
      <c r="A800" s="230"/>
      <c r="B800" s="191" t="s">
        <v>3328</v>
      </c>
      <c r="C800" s="161">
        <v>1103</v>
      </c>
      <c r="D800" s="159" t="s">
        <v>48</v>
      </c>
      <c r="E800" s="160" t="s">
        <v>2497</v>
      </c>
      <c r="F800" s="160" t="s">
        <v>2223</v>
      </c>
      <c r="G800" s="164" t="str">
        <f t="shared" si="12"/>
        <v>D-36/2</v>
      </c>
    </row>
    <row r="801" spans="1:7" ht="18" customHeight="1" x14ac:dyDescent="0.25">
      <c r="A801" s="230"/>
      <c r="B801" s="191" t="s">
        <v>3327</v>
      </c>
      <c r="C801" s="161">
        <v>1103</v>
      </c>
      <c r="D801" s="159" t="s">
        <v>48</v>
      </c>
      <c r="E801" s="160" t="s">
        <v>2497</v>
      </c>
      <c r="F801" s="160" t="s">
        <v>2221</v>
      </c>
      <c r="G801" s="164" t="str">
        <f t="shared" si="12"/>
        <v>D-36/3</v>
      </c>
    </row>
    <row r="802" spans="1:7" ht="18" customHeight="1" x14ac:dyDescent="0.25">
      <c r="A802" s="230"/>
      <c r="B802" s="191" t="s">
        <v>3326</v>
      </c>
      <c r="C802" s="161">
        <v>1103</v>
      </c>
      <c r="D802" s="159" t="s">
        <v>48</v>
      </c>
      <c r="E802" s="160" t="s">
        <v>2497</v>
      </c>
      <c r="F802" s="160" t="s">
        <v>2218</v>
      </c>
      <c r="G802" s="164" t="str">
        <f t="shared" si="12"/>
        <v>D-36/4</v>
      </c>
    </row>
    <row r="803" spans="1:7" ht="18" customHeight="1" x14ac:dyDescent="0.25">
      <c r="A803" s="230" t="s">
        <v>498</v>
      </c>
      <c r="B803" s="191" t="s">
        <v>497</v>
      </c>
      <c r="C803" s="161">
        <v>1103</v>
      </c>
      <c r="D803" s="159" t="s">
        <v>48</v>
      </c>
      <c r="E803" s="160" t="s">
        <v>2491</v>
      </c>
      <c r="F803" s="160" t="s">
        <v>2225</v>
      </c>
      <c r="G803" s="164" t="str">
        <f t="shared" si="12"/>
        <v>D-35/1</v>
      </c>
    </row>
    <row r="804" spans="1:7" ht="18" customHeight="1" x14ac:dyDescent="0.25">
      <c r="A804" s="230"/>
      <c r="B804" s="191" t="s">
        <v>3325</v>
      </c>
      <c r="C804" s="161">
        <v>1103</v>
      </c>
      <c r="D804" s="159" t="s">
        <v>48</v>
      </c>
      <c r="E804" s="160" t="s">
        <v>2491</v>
      </c>
      <c r="F804" s="160" t="s">
        <v>2223</v>
      </c>
      <c r="G804" s="164" t="str">
        <f t="shared" si="12"/>
        <v>D-35/2</v>
      </c>
    </row>
    <row r="805" spans="1:7" ht="18" customHeight="1" x14ac:dyDescent="0.25">
      <c r="A805" s="230"/>
      <c r="B805" s="191" t="s">
        <v>3324</v>
      </c>
      <c r="C805" s="161">
        <v>1103</v>
      </c>
      <c r="D805" s="159" t="s">
        <v>48</v>
      </c>
      <c r="E805" s="160" t="s">
        <v>2491</v>
      </c>
      <c r="F805" s="160" t="s">
        <v>2221</v>
      </c>
      <c r="G805" s="164" t="str">
        <f t="shared" si="12"/>
        <v>D-35/3</v>
      </c>
    </row>
    <row r="806" spans="1:7" ht="18" customHeight="1" x14ac:dyDescent="0.25">
      <c r="A806" s="230"/>
      <c r="B806" s="191" t="s">
        <v>3323</v>
      </c>
      <c r="C806" s="161">
        <v>1103</v>
      </c>
      <c r="D806" s="159" t="s">
        <v>48</v>
      </c>
      <c r="E806" s="160" t="s">
        <v>2491</v>
      </c>
      <c r="F806" s="160" t="s">
        <v>2218</v>
      </c>
      <c r="G806" s="164" t="str">
        <f t="shared" si="12"/>
        <v>D-35/4</v>
      </c>
    </row>
    <row r="807" spans="1:7" ht="18" customHeight="1" x14ac:dyDescent="0.25">
      <c r="A807" s="230" t="s">
        <v>496</v>
      </c>
      <c r="B807" s="191" t="s">
        <v>495</v>
      </c>
      <c r="C807" s="161">
        <v>1103</v>
      </c>
      <c r="D807" s="159" t="s">
        <v>48</v>
      </c>
      <c r="E807" s="160" t="s">
        <v>2485</v>
      </c>
      <c r="F807" s="160" t="s">
        <v>2225</v>
      </c>
      <c r="G807" s="164" t="str">
        <f t="shared" si="12"/>
        <v>D-34/1</v>
      </c>
    </row>
    <row r="808" spans="1:7" ht="18" customHeight="1" x14ac:dyDescent="0.25">
      <c r="A808" s="230"/>
      <c r="B808" s="191" t="s">
        <v>3322</v>
      </c>
      <c r="C808" s="161">
        <v>1103</v>
      </c>
      <c r="D808" s="159" t="s">
        <v>48</v>
      </c>
      <c r="E808" s="160" t="s">
        <v>2485</v>
      </c>
      <c r="F808" s="160" t="s">
        <v>2223</v>
      </c>
      <c r="G808" s="164" t="str">
        <f t="shared" si="12"/>
        <v>D-34/2</v>
      </c>
    </row>
    <row r="809" spans="1:7" ht="18" customHeight="1" x14ac:dyDescent="0.25">
      <c r="A809" s="230"/>
      <c r="B809" s="191" t="s">
        <v>3321</v>
      </c>
      <c r="C809" s="161">
        <v>1103</v>
      </c>
      <c r="D809" s="159" t="s">
        <v>48</v>
      </c>
      <c r="E809" s="160" t="s">
        <v>2485</v>
      </c>
      <c r="F809" s="160" t="s">
        <v>2221</v>
      </c>
      <c r="G809" s="164" t="str">
        <f t="shared" si="12"/>
        <v>D-34/3</v>
      </c>
    </row>
    <row r="810" spans="1:7" ht="18" customHeight="1" x14ac:dyDescent="0.25">
      <c r="A810" s="230"/>
      <c r="B810" s="191" t="s">
        <v>3320</v>
      </c>
      <c r="C810" s="161">
        <v>1103</v>
      </c>
      <c r="D810" s="159" t="s">
        <v>48</v>
      </c>
      <c r="E810" s="160" t="s">
        <v>2485</v>
      </c>
      <c r="F810" s="160" t="s">
        <v>2218</v>
      </c>
      <c r="G810" s="164" t="str">
        <f t="shared" si="12"/>
        <v>D-34/4</v>
      </c>
    </row>
    <row r="811" spans="1:7" ht="18" customHeight="1" x14ac:dyDescent="0.25">
      <c r="A811" s="230" t="s">
        <v>494</v>
      </c>
      <c r="B811" s="191" t="s">
        <v>493</v>
      </c>
      <c r="C811" s="161">
        <v>1103</v>
      </c>
      <c r="D811" s="159" t="s">
        <v>48</v>
      </c>
      <c r="E811" s="160" t="s">
        <v>2479</v>
      </c>
      <c r="F811" s="160" t="s">
        <v>2225</v>
      </c>
      <c r="G811" s="164" t="str">
        <f t="shared" si="12"/>
        <v>D-33/1</v>
      </c>
    </row>
    <row r="812" spans="1:7" ht="18" customHeight="1" x14ac:dyDescent="0.25">
      <c r="A812" s="230"/>
      <c r="B812" s="191" t="s">
        <v>3319</v>
      </c>
      <c r="C812" s="161">
        <v>1103</v>
      </c>
      <c r="D812" s="159" t="s">
        <v>48</v>
      </c>
      <c r="E812" s="160" t="s">
        <v>2479</v>
      </c>
      <c r="F812" s="160" t="s">
        <v>2223</v>
      </c>
      <c r="G812" s="164" t="str">
        <f t="shared" si="12"/>
        <v>D-33/2</v>
      </c>
    </row>
    <row r="813" spans="1:7" ht="18" customHeight="1" x14ac:dyDescent="0.25">
      <c r="A813" s="230"/>
      <c r="B813" s="191" t="s">
        <v>3318</v>
      </c>
      <c r="C813" s="161">
        <v>1103</v>
      </c>
      <c r="D813" s="159" t="s">
        <v>48</v>
      </c>
      <c r="E813" s="160" t="s">
        <v>2479</v>
      </c>
      <c r="F813" s="160" t="s">
        <v>2221</v>
      </c>
      <c r="G813" s="164" t="str">
        <f t="shared" si="12"/>
        <v>D-33/3</v>
      </c>
    </row>
    <row r="814" spans="1:7" ht="18" customHeight="1" x14ac:dyDescent="0.25">
      <c r="A814" s="230"/>
      <c r="B814" s="191" t="s">
        <v>3317</v>
      </c>
      <c r="C814" s="161">
        <v>1103</v>
      </c>
      <c r="D814" s="159" t="s">
        <v>48</v>
      </c>
      <c r="E814" s="160" t="s">
        <v>2479</v>
      </c>
      <c r="F814" s="160" t="s">
        <v>2218</v>
      </c>
      <c r="G814" s="164" t="str">
        <f t="shared" si="12"/>
        <v>D-33/4</v>
      </c>
    </row>
    <row r="815" spans="1:7" ht="18" customHeight="1" x14ac:dyDescent="0.25">
      <c r="A815" s="230" t="s">
        <v>3316</v>
      </c>
      <c r="B815" s="191" t="s">
        <v>3957</v>
      </c>
      <c r="C815" s="161">
        <v>1103</v>
      </c>
      <c r="D815" s="162" t="s">
        <v>38</v>
      </c>
      <c r="E815" s="160" t="s">
        <v>2406</v>
      </c>
      <c r="F815" s="160" t="s">
        <v>2225</v>
      </c>
      <c r="G815" s="164" t="str">
        <f t="shared" si="12"/>
        <v>A-30/1</v>
      </c>
    </row>
    <row r="816" spans="1:7" ht="18" customHeight="1" x14ac:dyDescent="0.25">
      <c r="A816" s="230"/>
      <c r="B816" s="191" t="s">
        <v>3315</v>
      </c>
      <c r="C816" s="161">
        <v>1103</v>
      </c>
      <c r="D816" s="162" t="s">
        <v>38</v>
      </c>
      <c r="E816" s="160" t="s">
        <v>2406</v>
      </c>
      <c r="F816" s="160" t="s">
        <v>2223</v>
      </c>
      <c r="G816" s="164" t="str">
        <f t="shared" si="12"/>
        <v>A-30/2</v>
      </c>
    </row>
    <row r="817" spans="1:7" ht="18" customHeight="1" x14ac:dyDescent="0.25">
      <c r="A817" s="230"/>
      <c r="B817" s="191" t="s">
        <v>3314</v>
      </c>
      <c r="C817" s="161">
        <v>1103</v>
      </c>
      <c r="D817" s="162" t="s">
        <v>38</v>
      </c>
      <c r="E817" s="160" t="s">
        <v>2406</v>
      </c>
      <c r="F817" s="160" t="s">
        <v>2221</v>
      </c>
      <c r="G817" s="164" t="str">
        <f t="shared" si="12"/>
        <v>A-30/3</v>
      </c>
    </row>
    <row r="818" spans="1:7" ht="18" customHeight="1" x14ac:dyDescent="0.25">
      <c r="A818" s="230"/>
      <c r="B818" s="191" t="s">
        <v>3313</v>
      </c>
      <c r="C818" s="161">
        <v>1103</v>
      </c>
      <c r="D818" s="162" t="s">
        <v>38</v>
      </c>
      <c r="E818" s="160" t="s">
        <v>2406</v>
      </c>
      <c r="F818" s="160" t="s">
        <v>2218</v>
      </c>
      <c r="G818" s="164" t="str">
        <f t="shared" si="12"/>
        <v>A-30/4</v>
      </c>
    </row>
    <row r="819" spans="1:7" ht="18" customHeight="1" x14ac:dyDescent="0.25">
      <c r="A819" s="230" t="s">
        <v>3312</v>
      </c>
      <c r="B819" s="191" t="s">
        <v>3958</v>
      </c>
      <c r="C819" s="161">
        <v>1103</v>
      </c>
      <c r="D819" s="162" t="s">
        <v>38</v>
      </c>
      <c r="E819" s="160" t="s">
        <v>2405</v>
      </c>
      <c r="F819" s="160" t="s">
        <v>2225</v>
      </c>
      <c r="G819" s="164" t="str">
        <f t="shared" si="12"/>
        <v>A-29/1</v>
      </c>
    </row>
    <row r="820" spans="1:7" ht="18" customHeight="1" x14ac:dyDescent="0.25">
      <c r="A820" s="230"/>
      <c r="B820" s="191" t="s">
        <v>3311</v>
      </c>
      <c r="C820" s="161">
        <v>1103</v>
      </c>
      <c r="D820" s="162" t="s">
        <v>38</v>
      </c>
      <c r="E820" s="160" t="s">
        <v>2405</v>
      </c>
      <c r="F820" s="160" t="s">
        <v>2223</v>
      </c>
      <c r="G820" s="164" t="str">
        <f t="shared" si="12"/>
        <v>A-29/2</v>
      </c>
    </row>
    <row r="821" spans="1:7" ht="18" customHeight="1" x14ac:dyDescent="0.25">
      <c r="A821" s="230"/>
      <c r="B821" s="191" t="s">
        <v>3310</v>
      </c>
      <c r="C821" s="161">
        <v>1103</v>
      </c>
      <c r="D821" s="162" t="s">
        <v>38</v>
      </c>
      <c r="E821" s="160" t="s">
        <v>2405</v>
      </c>
      <c r="F821" s="160" t="s">
        <v>2221</v>
      </c>
      <c r="G821" s="164" t="str">
        <f t="shared" si="12"/>
        <v>A-29/3</v>
      </c>
    </row>
    <row r="822" spans="1:7" ht="18" customHeight="1" x14ac:dyDescent="0.25">
      <c r="A822" s="230"/>
      <c r="B822" s="191" t="s">
        <v>3309</v>
      </c>
      <c r="C822" s="161">
        <v>1103</v>
      </c>
      <c r="D822" s="162" t="s">
        <v>38</v>
      </c>
      <c r="E822" s="160" t="s">
        <v>2405</v>
      </c>
      <c r="F822" s="160" t="s">
        <v>2218</v>
      </c>
      <c r="G822" s="164" t="str">
        <f t="shared" si="12"/>
        <v>A-29/4</v>
      </c>
    </row>
    <row r="823" spans="1:7" ht="18" customHeight="1" x14ac:dyDescent="0.25">
      <c r="A823" s="230" t="s">
        <v>3308</v>
      </c>
      <c r="B823" s="191" t="s">
        <v>3307</v>
      </c>
      <c r="C823" s="161">
        <v>1103</v>
      </c>
      <c r="D823" s="162" t="s">
        <v>38</v>
      </c>
      <c r="E823" s="160" t="s">
        <v>2401</v>
      </c>
      <c r="F823" s="160" t="s">
        <v>2225</v>
      </c>
      <c r="G823" s="164" t="str">
        <f t="shared" si="12"/>
        <v>A-28/1</v>
      </c>
    </row>
    <row r="824" spans="1:7" ht="18" customHeight="1" x14ac:dyDescent="0.25">
      <c r="A824" s="230"/>
      <c r="B824" s="191" t="s">
        <v>3306</v>
      </c>
      <c r="C824" s="161">
        <v>1103</v>
      </c>
      <c r="D824" s="162" t="s">
        <v>38</v>
      </c>
      <c r="E824" s="160" t="s">
        <v>2401</v>
      </c>
      <c r="F824" s="160" t="s">
        <v>2223</v>
      </c>
      <c r="G824" s="164" t="str">
        <f t="shared" si="12"/>
        <v>A-28/2</v>
      </c>
    </row>
    <row r="825" spans="1:7" ht="18" customHeight="1" x14ac:dyDescent="0.25">
      <c r="A825" s="230"/>
      <c r="B825" s="191" t="s">
        <v>3305</v>
      </c>
      <c r="C825" s="161">
        <v>1103</v>
      </c>
      <c r="D825" s="162" t="s">
        <v>38</v>
      </c>
      <c r="E825" s="160" t="s">
        <v>2401</v>
      </c>
      <c r="F825" s="160" t="s">
        <v>2221</v>
      </c>
      <c r="G825" s="164" t="str">
        <f t="shared" si="12"/>
        <v>A-28/3</v>
      </c>
    </row>
    <row r="826" spans="1:7" ht="18" customHeight="1" x14ac:dyDescent="0.25">
      <c r="A826" s="230"/>
      <c r="B826" s="191" t="s">
        <v>3304</v>
      </c>
      <c r="C826" s="161">
        <v>1103</v>
      </c>
      <c r="D826" s="162" t="s">
        <v>38</v>
      </c>
      <c r="E826" s="160" t="s">
        <v>2401</v>
      </c>
      <c r="F826" s="160" t="s">
        <v>2218</v>
      </c>
      <c r="G826" s="164" t="str">
        <f t="shared" si="12"/>
        <v>A-28/4</v>
      </c>
    </row>
    <row r="827" spans="1:7" ht="18" customHeight="1" x14ac:dyDescent="0.25">
      <c r="A827" s="230" t="s">
        <v>3303</v>
      </c>
      <c r="B827" s="191" t="s">
        <v>3302</v>
      </c>
      <c r="C827" s="161">
        <v>1103</v>
      </c>
      <c r="D827" s="162" t="s">
        <v>38</v>
      </c>
      <c r="E827" s="160" t="s">
        <v>2334</v>
      </c>
      <c r="F827" s="160" t="s">
        <v>2225</v>
      </c>
      <c r="G827" s="164" t="str">
        <f t="shared" si="12"/>
        <v>A-27/1</v>
      </c>
    </row>
    <row r="828" spans="1:7" ht="18" customHeight="1" x14ac:dyDescent="0.25">
      <c r="A828" s="230"/>
      <c r="B828" s="191" t="s">
        <v>3301</v>
      </c>
      <c r="C828" s="161">
        <v>1103</v>
      </c>
      <c r="D828" s="162" t="s">
        <v>38</v>
      </c>
      <c r="E828" s="160" t="s">
        <v>2334</v>
      </c>
      <c r="F828" s="160" t="s">
        <v>2223</v>
      </c>
      <c r="G828" s="164" t="str">
        <f t="shared" si="12"/>
        <v>A-27/2</v>
      </c>
    </row>
    <row r="829" spans="1:7" ht="18" customHeight="1" x14ac:dyDescent="0.25">
      <c r="A829" s="230"/>
      <c r="B829" s="191" t="s">
        <v>3300</v>
      </c>
      <c r="C829" s="161">
        <v>1103</v>
      </c>
      <c r="D829" s="162" t="s">
        <v>38</v>
      </c>
      <c r="E829" s="160" t="s">
        <v>2334</v>
      </c>
      <c r="F829" s="160" t="s">
        <v>2221</v>
      </c>
      <c r="G829" s="164" t="str">
        <f t="shared" si="12"/>
        <v>A-27/3</v>
      </c>
    </row>
    <row r="830" spans="1:7" ht="18" customHeight="1" x14ac:dyDescent="0.25">
      <c r="A830" s="230"/>
      <c r="B830" s="191" t="s">
        <v>3299</v>
      </c>
      <c r="C830" s="161">
        <v>1103</v>
      </c>
      <c r="D830" s="162" t="s">
        <v>38</v>
      </c>
      <c r="E830" s="160" t="s">
        <v>2334</v>
      </c>
      <c r="F830" s="160" t="s">
        <v>2218</v>
      </c>
      <c r="G830" s="164" t="str">
        <f t="shared" si="12"/>
        <v>A-27/4</v>
      </c>
    </row>
    <row r="831" spans="1:7" ht="18" customHeight="1" x14ac:dyDescent="0.25">
      <c r="A831" s="230" t="s">
        <v>3298</v>
      </c>
      <c r="B831" s="191" t="s">
        <v>3297</v>
      </c>
      <c r="C831" s="161">
        <v>1103</v>
      </c>
      <c r="D831" s="162" t="s">
        <v>38</v>
      </c>
      <c r="E831" s="160" t="s">
        <v>2386</v>
      </c>
      <c r="F831" s="160" t="s">
        <v>2225</v>
      </c>
      <c r="G831" s="164" t="str">
        <f t="shared" si="12"/>
        <v>A-26/1</v>
      </c>
    </row>
    <row r="832" spans="1:7" ht="18" customHeight="1" x14ac:dyDescent="0.25">
      <c r="A832" s="230"/>
      <c r="B832" s="191" t="s">
        <v>3296</v>
      </c>
      <c r="C832" s="161">
        <v>1103</v>
      </c>
      <c r="D832" s="162" t="s">
        <v>38</v>
      </c>
      <c r="E832" s="160" t="s">
        <v>2386</v>
      </c>
      <c r="F832" s="160" t="s">
        <v>2223</v>
      </c>
      <c r="G832" s="164" t="str">
        <f t="shared" si="12"/>
        <v>A-26/2</v>
      </c>
    </row>
    <row r="833" spans="1:7" ht="18" customHeight="1" x14ac:dyDescent="0.25">
      <c r="A833" s="230"/>
      <c r="B833" s="191" t="s">
        <v>3295</v>
      </c>
      <c r="C833" s="161">
        <v>1103</v>
      </c>
      <c r="D833" s="162" t="s">
        <v>38</v>
      </c>
      <c r="E833" s="160" t="s">
        <v>2386</v>
      </c>
      <c r="F833" s="160" t="s">
        <v>2221</v>
      </c>
      <c r="G833" s="164" t="str">
        <f t="shared" si="12"/>
        <v>A-26/3</v>
      </c>
    </row>
    <row r="834" spans="1:7" ht="18" customHeight="1" x14ac:dyDescent="0.25">
      <c r="A834" s="230"/>
      <c r="B834" s="191" t="s">
        <v>3294</v>
      </c>
      <c r="C834" s="161">
        <v>1103</v>
      </c>
      <c r="D834" s="162" t="s">
        <v>38</v>
      </c>
      <c r="E834" s="160" t="s">
        <v>2386</v>
      </c>
      <c r="F834" s="160" t="s">
        <v>2218</v>
      </c>
      <c r="G834" s="164" t="str">
        <f t="shared" si="12"/>
        <v>A-26/4</v>
      </c>
    </row>
    <row r="835" spans="1:7" ht="18" customHeight="1" x14ac:dyDescent="0.25">
      <c r="A835" s="230" t="s">
        <v>3293</v>
      </c>
      <c r="B835" s="191" t="s">
        <v>3292</v>
      </c>
      <c r="C835" s="161">
        <v>1103</v>
      </c>
      <c r="D835" s="162" t="s">
        <v>38</v>
      </c>
      <c r="E835" s="160" t="s">
        <v>2252</v>
      </c>
      <c r="F835" s="160" t="s">
        <v>2225</v>
      </c>
      <c r="G835" s="164" t="str">
        <f t="shared" ref="G835:G898" si="13">CONCATENATE(D835,E835,F835)</f>
        <v>A-25/1</v>
      </c>
    </row>
    <row r="836" spans="1:7" ht="18" customHeight="1" x14ac:dyDescent="0.25">
      <c r="A836" s="230"/>
      <c r="B836" s="191" t="s">
        <v>3291</v>
      </c>
      <c r="C836" s="161">
        <v>1103</v>
      </c>
      <c r="D836" s="162" t="s">
        <v>38</v>
      </c>
      <c r="E836" s="160" t="s">
        <v>2252</v>
      </c>
      <c r="F836" s="160" t="s">
        <v>2223</v>
      </c>
      <c r="G836" s="164" t="str">
        <f t="shared" si="13"/>
        <v>A-25/2</v>
      </c>
    </row>
    <row r="837" spans="1:7" ht="18" customHeight="1" x14ac:dyDescent="0.25">
      <c r="A837" s="230"/>
      <c r="B837" s="191" t="s">
        <v>3290</v>
      </c>
      <c r="C837" s="161">
        <v>1103</v>
      </c>
      <c r="D837" s="162" t="s">
        <v>38</v>
      </c>
      <c r="E837" s="160" t="s">
        <v>2252</v>
      </c>
      <c r="F837" s="160" t="s">
        <v>2221</v>
      </c>
      <c r="G837" s="164" t="str">
        <f t="shared" si="13"/>
        <v>A-25/3</v>
      </c>
    </row>
    <row r="838" spans="1:7" ht="18" customHeight="1" x14ac:dyDescent="0.25">
      <c r="A838" s="230"/>
      <c r="B838" s="191" t="s">
        <v>3289</v>
      </c>
      <c r="C838" s="161">
        <v>1103</v>
      </c>
      <c r="D838" s="162" t="s">
        <v>38</v>
      </c>
      <c r="E838" s="160" t="s">
        <v>2252</v>
      </c>
      <c r="F838" s="160" t="s">
        <v>2218</v>
      </c>
      <c r="G838" s="164" t="str">
        <f t="shared" si="13"/>
        <v>A-25/4</v>
      </c>
    </row>
    <row r="839" spans="1:7" ht="18" customHeight="1" x14ac:dyDescent="0.25">
      <c r="A839" s="230" t="s">
        <v>3288</v>
      </c>
      <c r="B839" s="191" t="s">
        <v>3287</v>
      </c>
      <c r="C839" s="161">
        <v>1103</v>
      </c>
      <c r="D839" s="162" t="s">
        <v>38</v>
      </c>
      <c r="E839" s="160" t="s">
        <v>2393</v>
      </c>
      <c r="F839" s="160" t="s">
        <v>2225</v>
      </c>
      <c r="G839" s="164" t="str">
        <f t="shared" si="13"/>
        <v>A-24/1</v>
      </c>
    </row>
    <row r="840" spans="1:7" ht="18" customHeight="1" x14ac:dyDescent="0.25">
      <c r="A840" s="230"/>
      <c r="B840" s="191" t="s">
        <v>3286</v>
      </c>
      <c r="C840" s="161">
        <v>1103</v>
      </c>
      <c r="D840" s="162" t="s">
        <v>38</v>
      </c>
      <c r="E840" s="160" t="s">
        <v>2393</v>
      </c>
      <c r="F840" s="160" t="s">
        <v>2223</v>
      </c>
      <c r="G840" s="164" t="str">
        <f t="shared" si="13"/>
        <v>A-24/2</v>
      </c>
    </row>
    <row r="841" spans="1:7" ht="18" customHeight="1" x14ac:dyDescent="0.25">
      <c r="A841" s="230"/>
      <c r="B841" s="191" t="s">
        <v>3285</v>
      </c>
      <c r="C841" s="161">
        <v>1103</v>
      </c>
      <c r="D841" s="162" t="s">
        <v>38</v>
      </c>
      <c r="E841" s="160" t="s">
        <v>2393</v>
      </c>
      <c r="F841" s="160" t="s">
        <v>2221</v>
      </c>
      <c r="G841" s="164" t="str">
        <f t="shared" si="13"/>
        <v>A-24/3</v>
      </c>
    </row>
    <row r="842" spans="1:7" ht="18" customHeight="1" x14ac:dyDescent="0.25">
      <c r="A842" s="230"/>
      <c r="B842" s="191" t="s">
        <v>3284</v>
      </c>
      <c r="C842" s="161">
        <v>1103</v>
      </c>
      <c r="D842" s="162" t="s">
        <v>38</v>
      </c>
      <c r="E842" s="160" t="s">
        <v>2393</v>
      </c>
      <c r="F842" s="160" t="s">
        <v>2218</v>
      </c>
      <c r="G842" s="164" t="str">
        <f t="shared" si="13"/>
        <v>A-24/4</v>
      </c>
    </row>
    <row r="843" spans="1:7" ht="18" customHeight="1" x14ac:dyDescent="0.25">
      <c r="A843" s="230" t="s">
        <v>3283</v>
      </c>
      <c r="B843" s="191" t="s">
        <v>3282</v>
      </c>
      <c r="C843" s="161">
        <v>1103</v>
      </c>
      <c r="D843" s="162" t="s">
        <v>38</v>
      </c>
      <c r="E843" s="160" t="s">
        <v>2397</v>
      </c>
      <c r="F843" s="160" t="s">
        <v>2225</v>
      </c>
      <c r="G843" s="164" t="str">
        <f t="shared" si="13"/>
        <v>A-23/1</v>
      </c>
    </row>
    <row r="844" spans="1:7" ht="18" customHeight="1" x14ac:dyDescent="0.25">
      <c r="A844" s="230"/>
      <c r="B844" s="191" t="s">
        <v>3281</v>
      </c>
      <c r="C844" s="161">
        <v>1103</v>
      </c>
      <c r="D844" s="162" t="s">
        <v>38</v>
      </c>
      <c r="E844" s="160" t="s">
        <v>2397</v>
      </c>
      <c r="F844" s="160" t="s">
        <v>2223</v>
      </c>
      <c r="G844" s="164" t="str">
        <f t="shared" si="13"/>
        <v>A-23/2</v>
      </c>
    </row>
    <row r="845" spans="1:7" ht="18" customHeight="1" x14ac:dyDescent="0.25">
      <c r="A845" s="230"/>
      <c r="B845" s="191" t="s">
        <v>3280</v>
      </c>
      <c r="C845" s="161">
        <v>1103</v>
      </c>
      <c r="D845" s="162" t="s">
        <v>38</v>
      </c>
      <c r="E845" s="160" t="s">
        <v>2397</v>
      </c>
      <c r="F845" s="160" t="s">
        <v>2221</v>
      </c>
      <c r="G845" s="164" t="str">
        <f t="shared" si="13"/>
        <v>A-23/3</v>
      </c>
    </row>
    <row r="846" spans="1:7" ht="18" customHeight="1" x14ac:dyDescent="0.25">
      <c r="A846" s="230"/>
      <c r="B846" s="191" t="s">
        <v>3279</v>
      </c>
      <c r="C846" s="161">
        <v>1103</v>
      </c>
      <c r="D846" s="162" t="s">
        <v>38</v>
      </c>
      <c r="E846" s="160" t="s">
        <v>2397</v>
      </c>
      <c r="F846" s="160" t="s">
        <v>2218</v>
      </c>
      <c r="G846" s="164" t="str">
        <f t="shared" si="13"/>
        <v>A-23/4</v>
      </c>
    </row>
    <row r="847" spans="1:7" ht="18" customHeight="1" x14ac:dyDescent="0.25">
      <c r="A847" s="230" t="s">
        <v>3278</v>
      </c>
      <c r="B847" s="191" t="s">
        <v>3277</v>
      </c>
      <c r="C847" s="161">
        <v>1103</v>
      </c>
      <c r="D847" s="162" t="s">
        <v>38</v>
      </c>
      <c r="E847" s="160" t="s">
        <v>2330</v>
      </c>
      <c r="F847" s="160" t="s">
        <v>2225</v>
      </c>
      <c r="G847" s="164" t="str">
        <f t="shared" si="13"/>
        <v>A-22/1</v>
      </c>
    </row>
    <row r="848" spans="1:7" ht="18" customHeight="1" x14ac:dyDescent="0.25">
      <c r="A848" s="230"/>
      <c r="B848" s="191" t="s">
        <v>3276</v>
      </c>
      <c r="C848" s="161">
        <v>1103</v>
      </c>
      <c r="D848" s="162" t="s">
        <v>38</v>
      </c>
      <c r="E848" s="160" t="s">
        <v>2330</v>
      </c>
      <c r="F848" s="160" t="s">
        <v>2223</v>
      </c>
      <c r="G848" s="164" t="str">
        <f t="shared" si="13"/>
        <v>A-22/2</v>
      </c>
    </row>
    <row r="849" spans="1:7" ht="18" customHeight="1" x14ac:dyDescent="0.25">
      <c r="A849" s="230"/>
      <c r="B849" s="191" t="s">
        <v>3275</v>
      </c>
      <c r="C849" s="161">
        <v>1103</v>
      </c>
      <c r="D849" s="162" t="s">
        <v>38</v>
      </c>
      <c r="E849" s="160" t="s">
        <v>2330</v>
      </c>
      <c r="F849" s="160" t="s">
        <v>2221</v>
      </c>
      <c r="G849" s="164" t="str">
        <f t="shared" si="13"/>
        <v>A-22/3</v>
      </c>
    </row>
    <row r="850" spans="1:7" ht="18" customHeight="1" x14ac:dyDescent="0.25">
      <c r="A850" s="230"/>
      <c r="B850" s="191" t="s">
        <v>3274</v>
      </c>
      <c r="C850" s="161">
        <v>1103</v>
      </c>
      <c r="D850" s="162" t="s">
        <v>38</v>
      </c>
      <c r="E850" s="160" t="s">
        <v>2330</v>
      </c>
      <c r="F850" s="160" t="s">
        <v>2218</v>
      </c>
      <c r="G850" s="164" t="str">
        <f t="shared" si="13"/>
        <v>A-22/4</v>
      </c>
    </row>
    <row r="851" spans="1:7" ht="18" customHeight="1" x14ac:dyDescent="0.25">
      <c r="A851" s="230" t="s">
        <v>3273</v>
      </c>
      <c r="B851" s="191" t="s">
        <v>3272</v>
      </c>
      <c r="C851" s="161">
        <v>1103</v>
      </c>
      <c r="D851" s="162" t="s">
        <v>38</v>
      </c>
      <c r="E851" s="160" t="s">
        <v>2326</v>
      </c>
      <c r="F851" s="160" t="s">
        <v>2225</v>
      </c>
      <c r="G851" s="164" t="str">
        <f t="shared" si="13"/>
        <v>A-21/1</v>
      </c>
    </row>
    <row r="852" spans="1:7" ht="18" customHeight="1" x14ac:dyDescent="0.25">
      <c r="A852" s="230"/>
      <c r="B852" s="191" t="s">
        <v>3271</v>
      </c>
      <c r="C852" s="161">
        <v>1103</v>
      </c>
      <c r="D852" s="162" t="s">
        <v>38</v>
      </c>
      <c r="E852" s="160" t="s">
        <v>2326</v>
      </c>
      <c r="F852" s="160" t="s">
        <v>2223</v>
      </c>
      <c r="G852" s="164" t="str">
        <f t="shared" si="13"/>
        <v>A-21/2</v>
      </c>
    </row>
    <row r="853" spans="1:7" ht="18" customHeight="1" x14ac:dyDescent="0.25">
      <c r="A853" s="230"/>
      <c r="B853" s="191" t="s">
        <v>3270</v>
      </c>
      <c r="C853" s="161">
        <v>1103</v>
      </c>
      <c r="D853" s="162" t="s">
        <v>38</v>
      </c>
      <c r="E853" s="160" t="s">
        <v>2326</v>
      </c>
      <c r="F853" s="160" t="s">
        <v>2221</v>
      </c>
      <c r="G853" s="164" t="str">
        <f t="shared" si="13"/>
        <v>A-21/3</v>
      </c>
    </row>
    <row r="854" spans="1:7" ht="18" customHeight="1" x14ac:dyDescent="0.25">
      <c r="A854" s="230"/>
      <c r="B854" s="191" t="s">
        <v>3269</v>
      </c>
      <c r="C854" s="161">
        <v>1103</v>
      </c>
      <c r="D854" s="162" t="s">
        <v>38</v>
      </c>
      <c r="E854" s="160" t="s">
        <v>2326</v>
      </c>
      <c r="F854" s="160" t="s">
        <v>2218</v>
      </c>
      <c r="G854" s="164" t="str">
        <f t="shared" si="13"/>
        <v>A-21/4</v>
      </c>
    </row>
    <row r="855" spans="1:7" ht="18" customHeight="1" x14ac:dyDescent="0.25">
      <c r="A855" s="230" t="s">
        <v>3268</v>
      </c>
      <c r="B855" s="191" t="s">
        <v>3267</v>
      </c>
      <c r="C855" s="161">
        <v>1103</v>
      </c>
      <c r="D855" s="162" t="s">
        <v>38</v>
      </c>
      <c r="E855" s="160" t="s">
        <v>2362</v>
      </c>
      <c r="F855" s="160" t="s">
        <v>2225</v>
      </c>
      <c r="G855" s="164" t="str">
        <f t="shared" si="13"/>
        <v>A-20/1</v>
      </c>
    </row>
    <row r="856" spans="1:7" ht="18" customHeight="1" x14ac:dyDescent="0.25">
      <c r="A856" s="230"/>
      <c r="B856" s="191" t="s">
        <v>3266</v>
      </c>
      <c r="C856" s="161">
        <v>1103</v>
      </c>
      <c r="D856" s="162" t="s">
        <v>38</v>
      </c>
      <c r="E856" s="160" t="s">
        <v>2362</v>
      </c>
      <c r="F856" s="160" t="s">
        <v>2223</v>
      </c>
      <c r="G856" s="164" t="str">
        <f t="shared" si="13"/>
        <v>A-20/2</v>
      </c>
    </row>
    <row r="857" spans="1:7" ht="18" customHeight="1" x14ac:dyDescent="0.25">
      <c r="A857" s="230"/>
      <c r="B857" s="191" t="s">
        <v>3265</v>
      </c>
      <c r="C857" s="161">
        <v>1103</v>
      </c>
      <c r="D857" s="162" t="s">
        <v>38</v>
      </c>
      <c r="E857" s="160" t="s">
        <v>2362</v>
      </c>
      <c r="F857" s="160" t="s">
        <v>2221</v>
      </c>
      <c r="G857" s="164" t="str">
        <f t="shared" si="13"/>
        <v>A-20/3</v>
      </c>
    </row>
    <row r="858" spans="1:7" ht="18" customHeight="1" x14ac:dyDescent="0.25">
      <c r="A858" s="230"/>
      <c r="B858" s="191" t="s">
        <v>3264</v>
      </c>
      <c r="C858" s="161">
        <v>1103</v>
      </c>
      <c r="D858" s="162" t="s">
        <v>38</v>
      </c>
      <c r="E858" s="160" t="s">
        <v>2362</v>
      </c>
      <c r="F858" s="160" t="s">
        <v>2218</v>
      </c>
      <c r="G858" s="164" t="str">
        <f t="shared" si="13"/>
        <v>A-20/4</v>
      </c>
    </row>
    <row r="859" spans="1:7" ht="18" customHeight="1" x14ac:dyDescent="0.25">
      <c r="A859" s="230" t="s">
        <v>3263</v>
      </c>
      <c r="B859" s="191" t="s">
        <v>3262</v>
      </c>
      <c r="C859" s="161">
        <v>1103</v>
      </c>
      <c r="D859" s="162" t="s">
        <v>38</v>
      </c>
      <c r="E859" s="160" t="s">
        <v>2368</v>
      </c>
      <c r="F859" s="160" t="s">
        <v>2225</v>
      </c>
      <c r="G859" s="164" t="str">
        <f t="shared" si="13"/>
        <v>A-19/1</v>
      </c>
    </row>
    <row r="860" spans="1:7" ht="18" customHeight="1" x14ac:dyDescent="0.25">
      <c r="A860" s="230"/>
      <c r="B860" s="191" t="s">
        <v>3261</v>
      </c>
      <c r="C860" s="161">
        <v>1103</v>
      </c>
      <c r="D860" s="162" t="s">
        <v>38</v>
      </c>
      <c r="E860" s="160" t="s">
        <v>2368</v>
      </c>
      <c r="F860" s="160" t="s">
        <v>2223</v>
      </c>
      <c r="G860" s="164" t="str">
        <f t="shared" si="13"/>
        <v>A-19/2</v>
      </c>
    </row>
    <row r="861" spans="1:7" ht="18" customHeight="1" x14ac:dyDescent="0.25">
      <c r="A861" s="230"/>
      <c r="B861" s="191" t="s">
        <v>3260</v>
      </c>
      <c r="C861" s="161">
        <v>1103</v>
      </c>
      <c r="D861" s="162" t="s">
        <v>38</v>
      </c>
      <c r="E861" s="160" t="s">
        <v>2368</v>
      </c>
      <c r="F861" s="160" t="s">
        <v>2221</v>
      </c>
      <c r="G861" s="164" t="str">
        <f t="shared" si="13"/>
        <v>A-19/3</v>
      </c>
    </row>
    <row r="862" spans="1:7" ht="18" customHeight="1" x14ac:dyDescent="0.25">
      <c r="A862" s="230"/>
      <c r="B862" s="191" t="s">
        <v>3259</v>
      </c>
      <c r="C862" s="161">
        <v>1103</v>
      </c>
      <c r="D862" s="162" t="s">
        <v>38</v>
      </c>
      <c r="E862" s="160" t="s">
        <v>2368</v>
      </c>
      <c r="F862" s="160" t="s">
        <v>2218</v>
      </c>
      <c r="G862" s="164" t="str">
        <f t="shared" si="13"/>
        <v>A-19/4</v>
      </c>
    </row>
    <row r="863" spans="1:7" ht="18" customHeight="1" x14ac:dyDescent="0.25">
      <c r="A863" s="230" t="s">
        <v>3258</v>
      </c>
      <c r="B863" s="191" t="s">
        <v>3257</v>
      </c>
      <c r="C863" s="161">
        <v>1103</v>
      </c>
      <c r="D863" s="162" t="s">
        <v>38</v>
      </c>
      <c r="E863" s="160" t="s">
        <v>2374</v>
      </c>
      <c r="F863" s="160" t="s">
        <v>2225</v>
      </c>
      <c r="G863" s="164" t="str">
        <f t="shared" si="13"/>
        <v>A-18/1</v>
      </c>
    </row>
    <row r="864" spans="1:7" ht="18" customHeight="1" x14ac:dyDescent="0.25">
      <c r="A864" s="230"/>
      <c r="B864" s="191" t="s">
        <v>3256</v>
      </c>
      <c r="C864" s="161">
        <v>1103</v>
      </c>
      <c r="D864" s="162" t="s">
        <v>38</v>
      </c>
      <c r="E864" s="160" t="s">
        <v>2374</v>
      </c>
      <c r="F864" s="160" t="s">
        <v>2223</v>
      </c>
      <c r="G864" s="164" t="str">
        <f t="shared" si="13"/>
        <v>A-18/2</v>
      </c>
    </row>
    <row r="865" spans="1:7" ht="18" customHeight="1" x14ac:dyDescent="0.25">
      <c r="A865" s="230"/>
      <c r="B865" s="191" t="s">
        <v>3255</v>
      </c>
      <c r="C865" s="161">
        <v>1103</v>
      </c>
      <c r="D865" s="162" t="s">
        <v>38</v>
      </c>
      <c r="E865" s="160" t="s">
        <v>2374</v>
      </c>
      <c r="F865" s="160" t="s">
        <v>2221</v>
      </c>
      <c r="G865" s="164" t="str">
        <f t="shared" si="13"/>
        <v>A-18/3</v>
      </c>
    </row>
    <row r="866" spans="1:7" ht="18" customHeight="1" x14ac:dyDescent="0.25">
      <c r="A866" s="230"/>
      <c r="B866" s="191" t="s">
        <v>3254</v>
      </c>
      <c r="C866" s="161">
        <v>1103</v>
      </c>
      <c r="D866" s="162" t="s">
        <v>38</v>
      </c>
      <c r="E866" s="160" t="s">
        <v>2374</v>
      </c>
      <c r="F866" s="160" t="s">
        <v>2218</v>
      </c>
      <c r="G866" s="164" t="str">
        <f t="shared" si="13"/>
        <v>A-18/4</v>
      </c>
    </row>
    <row r="867" spans="1:7" ht="18" customHeight="1" x14ac:dyDescent="0.25">
      <c r="A867" s="230" t="s">
        <v>3253</v>
      </c>
      <c r="B867" s="191" t="s">
        <v>3252</v>
      </c>
      <c r="C867" s="161">
        <v>1103</v>
      </c>
      <c r="D867" s="162" t="s">
        <v>38</v>
      </c>
      <c r="E867" s="160" t="s">
        <v>2380</v>
      </c>
      <c r="F867" s="160" t="s">
        <v>2225</v>
      </c>
      <c r="G867" s="164" t="str">
        <f t="shared" si="13"/>
        <v>A-17/1</v>
      </c>
    </row>
    <row r="868" spans="1:7" ht="18" customHeight="1" x14ac:dyDescent="0.25">
      <c r="A868" s="230"/>
      <c r="B868" s="191" t="s">
        <v>3251</v>
      </c>
      <c r="C868" s="161">
        <v>1103</v>
      </c>
      <c r="D868" s="162" t="s">
        <v>38</v>
      </c>
      <c r="E868" s="160" t="s">
        <v>2380</v>
      </c>
      <c r="F868" s="160" t="s">
        <v>2223</v>
      </c>
      <c r="G868" s="164" t="str">
        <f t="shared" si="13"/>
        <v>A-17/2</v>
      </c>
    </row>
    <row r="869" spans="1:7" ht="18" customHeight="1" x14ac:dyDescent="0.25">
      <c r="A869" s="230"/>
      <c r="B869" s="191" t="s">
        <v>3250</v>
      </c>
      <c r="C869" s="161">
        <v>1103</v>
      </c>
      <c r="D869" s="162" t="s">
        <v>38</v>
      </c>
      <c r="E869" s="160" t="s">
        <v>2380</v>
      </c>
      <c r="F869" s="160" t="s">
        <v>2221</v>
      </c>
      <c r="G869" s="164" t="str">
        <f t="shared" si="13"/>
        <v>A-17/3</v>
      </c>
    </row>
    <row r="870" spans="1:7" ht="18" customHeight="1" x14ac:dyDescent="0.25">
      <c r="A870" s="230"/>
      <c r="B870" s="191" t="s">
        <v>3249</v>
      </c>
      <c r="C870" s="161">
        <v>1103</v>
      </c>
      <c r="D870" s="162" t="s">
        <v>38</v>
      </c>
      <c r="E870" s="160" t="s">
        <v>2380</v>
      </c>
      <c r="F870" s="160" t="s">
        <v>2218</v>
      </c>
      <c r="G870" s="164" t="str">
        <f t="shared" si="13"/>
        <v>A-17/4</v>
      </c>
    </row>
    <row r="871" spans="1:7" ht="18" customHeight="1" x14ac:dyDescent="0.25">
      <c r="A871" s="230" t="s">
        <v>3248</v>
      </c>
      <c r="B871" s="191" t="s">
        <v>3247</v>
      </c>
      <c r="C871" s="161">
        <v>1103</v>
      </c>
      <c r="D871" s="162" t="s">
        <v>38</v>
      </c>
      <c r="E871" s="160" t="s">
        <v>2338</v>
      </c>
      <c r="F871" s="160" t="s">
        <v>2225</v>
      </c>
      <c r="G871" s="164" t="str">
        <f t="shared" si="13"/>
        <v>A-16/1</v>
      </c>
    </row>
    <row r="872" spans="1:7" ht="18" customHeight="1" x14ac:dyDescent="0.25">
      <c r="A872" s="230"/>
      <c r="B872" s="191" t="s">
        <v>3246</v>
      </c>
      <c r="C872" s="161">
        <v>1103</v>
      </c>
      <c r="D872" s="162" t="s">
        <v>38</v>
      </c>
      <c r="E872" s="160" t="s">
        <v>2338</v>
      </c>
      <c r="F872" s="160" t="s">
        <v>2223</v>
      </c>
      <c r="G872" s="164" t="str">
        <f t="shared" si="13"/>
        <v>A-16/2</v>
      </c>
    </row>
    <row r="873" spans="1:7" ht="18" customHeight="1" x14ac:dyDescent="0.25">
      <c r="A873" s="230"/>
      <c r="B873" s="191" t="s">
        <v>3245</v>
      </c>
      <c r="C873" s="161">
        <v>1103</v>
      </c>
      <c r="D873" s="162" t="s">
        <v>38</v>
      </c>
      <c r="E873" s="160" t="s">
        <v>2338</v>
      </c>
      <c r="F873" s="160" t="s">
        <v>2221</v>
      </c>
      <c r="G873" s="164" t="str">
        <f t="shared" si="13"/>
        <v>A-16/3</v>
      </c>
    </row>
    <row r="874" spans="1:7" ht="18" customHeight="1" x14ac:dyDescent="0.25">
      <c r="A874" s="230"/>
      <c r="B874" s="191" t="s">
        <v>3244</v>
      </c>
      <c r="C874" s="161">
        <v>1103</v>
      </c>
      <c r="D874" s="162" t="s">
        <v>38</v>
      </c>
      <c r="E874" s="160" t="s">
        <v>2338</v>
      </c>
      <c r="F874" s="160" t="s">
        <v>2218</v>
      </c>
      <c r="G874" s="164" t="str">
        <f t="shared" si="13"/>
        <v>A-16/4</v>
      </c>
    </row>
    <row r="875" spans="1:7" ht="18" customHeight="1" x14ac:dyDescent="0.25">
      <c r="A875" s="230" t="s">
        <v>3243</v>
      </c>
      <c r="B875" s="191" t="s">
        <v>3242</v>
      </c>
      <c r="C875" s="161">
        <v>1103</v>
      </c>
      <c r="D875" s="162" t="s">
        <v>38</v>
      </c>
      <c r="E875" s="160" t="s">
        <v>2344</v>
      </c>
      <c r="F875" s="160" t="s">
        <v>2225</v>
      </c>
      <c r="G875" s="164" t="str">
        <f t="shared" si="13"/>
        <v>A-15/1</v>
      </c>
    </row>
    <row r="876" spans="1:7" ht="18" customHeight="1" x14ac:dyDescent="0.25">
      <c r="A876" s="230"/>
      <c r="B876" s="191" t="s">
        <v>3241</v>
      </c>
      <c r="C876" s="161">
        <v>1103</v>
      </c>
      <c r="D876" s="162" t="s">
        <v>38</v>
      </c>
      <c r="E876" s="160" t="s">
        <v>2344</v>
      </c>
      <c r="F876" s="160" t="s">
        <v>2223</v>
      </c>
      <c r="G876" s="164" t="str">
        <f t="shared" si="13"/>
        <v>A-15/2</v>
      </c>
    </row>
    <row r="877" spans="1:7" ht="18" customHeight="1" x14ac:dyDescent="0.25">
      <c r="A877" s="230"/>
      <c r="B877" s="191" t="s">
        <v>3240</v>
      </c>
      <c r="C877" s="161">
        <v>1103</v>
      </c>
      <c r="D877" s="162" t="s">
        <v>38</v>
      </c>
      <c r="E877" s="160" t="s">
        <v>2344</v>
      </c>
      <c r="F877" s="160" t="s">
        <v>2221</v>
      </c>
      <c r="G877" s="164" t="str">
        <f t="shared" si="13"/>
        <v>A-15/3</v>
      </c>
    </row>
    <row r="878" spans="1:7" ht="18" customHeight="1" x14ac:dyDescent="0.25">
      <c r="A878" s="230"/>
      <c r="B878" s="191" t="s">
        <v>3239</v>
      </c>
      <c r="C878" s="161">
        <v>1103</v>
      </c>
      <c r="D878" s="162" t="s">
        <v>38</v>
      </c>
      <c r="E878" s="160" t="s">
        <v>2344</v>
      </c>
      <c r="F878" s="160" t="s">
        <v>2218</v>
      </c>
      <c r="G878" s="164" t="str">
        <f t="shared" si="13"/>
        <v>A-15/4</v>
      </c>
    </row>
    <row r="879" spans="1:7" ht="18" customHeight="1" x14ac:dyDescent="0.25">
      <c r="A879" s="230" t="s">
        <v>3238</v>
      </c>
      <c r="B879" s="191" t="s">
        <v>3237</v>
      </c>
      <c r="C879" s="161">
        <v>1103</v>
      </c>
      <c r="D879" s="162" t="s">
        <v>38</v>
      </c>
      <c r="E879" s="160" t="s">
        <v>2350</v>
      </c>
      <c r="F879" s="160" t="s">
        <v>2225</v>
      </c>
      <c r="G879" s="164" t="str">
        <f t="shared" si="13"/>
        <v>A-14/1</v>
      </c>
    </row>
    <row r="880" spans="1:7" ht="18" customHeight="1" x14ac:dyDescent="0.25">
      <c r="A880" s="230"/>
      <c r="B880" s="191" t="s">
        <v>3236</v>
      </c>
      <c r="C880" s="161">
        <v>1103</v>
      </c>
      <c r="D880" s="162" t="s">
        <v>38</v>
      </c>
      <c r="E880" s="160" t="s">
        <v>2350</v>
      </c>
      <c r="F880" s="160" t="s">
        <v>2223</v>
      </c>
      <c r="G880" s="164" t="str">
        <f t="shared" si="13"/>
        <v>A-14/2</v>
      </c>
    </row>
    <row r="881" spans="1:7" ht="18" customHeight="1" x14ac:dyDescent="0.25">
      <c r="A881" s="230"/>
      <c r="B881" s="191" t="s">
        <v>3235</v>
      </c>
      <c r="C881" s="161">
        <v>1103</v>
      </c>
      <c r="D881" s="162" t="s">
        <v>38</v>
      </c>
      <c r="E881" s="160" t="s">
        <v>2350</v>
      </c>
      <c r="F881" s="160" t="s">
        <v>2221</v>
      </c>
      <c r="G881" s="164" t="str">
        <f t="shared" si="13"/>
        <v>A-14/3</v>
      </c>
    </row>
    <row r="882" spans="1:7" ht="18" customHeight="1" x14ac:dyDescent="0.25">
      <c r="A882" s="230"/>
      <c r="B882" s="191" t="s">
        <v>3234</v>
      </c>
      <c r="C882" s="161">
        <v>1103</v>
      </c>
      <c r="D882" s="162" t="s">
        <v>38</v>
      </c>
      <c r="E882" s="160" t="s">
        <v>2350</v>
      </c>
      <c r="F882" s="160" t="s">
        <v>2218</v>
      </c>
      <c r="G882" s="164" t="str">
        <f t="shared" si="13"/>
        <v>A-14/4</v>
      </c>
    </row>
    <row r="883" spans="1:7" ht="18" customHeight="1" x14ac:dyDescent="0.25">
      <c r="A883" s="230" t="s">
        <v>3233</v>
      </c>
      <c r="B883" s="191" t="s">
        <v>3232</v>
      </c>
      <c r="C883" s="161">
        <v>1103</v>
      </c>
      <c r="D883" s="162" t="s">
        <v>38</v>
      </c>
      <c r="E883" s="160" t="s">
        <v>2356</v>
      </c>
      <c r="F883" s="160" t="s">
        <v>2225</v>
      </c>
      <c r="G883" s="164" t="str">
        <f t="shared" si="13"/>
        <v>A-13/1</v>
      </c>
    </row>
    <row r="884" spans="1:7" ht="18" customHeight="1" x14ac:dyDescent="0.25">
      <c r="A884" s="230"/>
      <c r="B884" s="191" t="s">
        <v>3231</v>
      </c>
      <c r="C884" s="161">
        <v>1103</v>
      </c>
      <c r="D884" s="162" t="s">
        <v>38</v>
      </c>
      <c r="E884" s="160" t="s">
        <v>2356</v>
      </c>
      <c r="F884" s="160" t="s">
        <v>2223</v>
      </c>
      <c r="G884" s="164" t="str">
        <f t="shared" si="13"/>
        <v>A-13/2</v>
      </c>
    </row>
    <row r="885" spans="1:7" ht="18" customHeight="1" x14ac:dyDescent="0.25">
      <c r="A885" s="230"/>
      <c r="B885" s="191" t="s">
        <v>3230</v>
      </c>
      <c r="C885" s="161">
        <v>1103</v>
      </c>
      <c r="D885" s="162" t="s">
        <v>38</v>
      </c>
      <c r="E885" s="160" t="s">
        <v>2356</v>
      </c>
      <c r="F885" s="160" t="s">
        <v>2221</v>
      </c>
      <c r="G885" s="164" t="str">
        <f t="shared" si="13"/>
        <v>A-13/3</v>
      </c>
    </row>
    <row r="886" spans="1:7" ht="18" customHeight="1" x14ac:dyDescent="0.25">
      <c r="A886" s="230"/>
      <c r="B886" s="191" t="s">
        <v>3229</v>
      </c>
      <c r="C886" s="161">
        <v>1103</v>
      </c>
      <c r="D886" s="162" t="s">
        <v>38</v>
      </c>
      <c r="E886" s="160" t="s">
        <v>2356</v>
      </c>
      <c r="F886" s="160" t="s">
        <v>2218</v>
      </c>
      <c r="G886" s="164" t="str">
        <f t="shared" si="13"/>
        <v>A-13/4</v>
      </c>
    </row>
    <row r="887" spans="1:7" ht="18" customHeight="1" x14ac:dyDescent="0.25">
      <c r="A887" s="230" t="s">
        <v>3228</v>
      </c>
      <c r="B887" s="191" t="s">
        <v>3227</v>
      </c>
      <c r="C887" s="161">
        <v>1103</v>
      </c>
      <c r="D887" s="162" t="s">
        <v>38</v>
      </c>
      <c r="E887" s="160" t="s">
        <v>2322</v>
      </c>
      <c r="F887" s="160" t="s">
        <v>2225</v>
      </c>
      <c r="G887" s="164" t="str">
        <f t="shared" si="13"/>
        <v>A-12/1</v>
      </c>
    </row>
    <row r="888" spans="1:7" ht="18" customHeight="1" x14ac:dyDescent="0.25">
      <c r="A888" s="230"/>
      <c r="B888" s="191" t="s">
        <v>3226</v>
      </c>
      <c r="C888" s="161">
        <v>1103</v>
      </c>
      <c r="D888" s="162" t="s">
        <v>38</v>
      </c>
      <c r="E888" s="160" t="s">
        <v>2322</v>
      </c>
      <c r="F888" s="160" t="s">
        <v>2223</v>
      </c>
      <c r="G888" s="164" t="str">
        <f t="shared" si="13"/>
        <v>A-12/2</v>
      </c>
    </row>
    <row r="889" spans="1:7" ht="18" customHeight="1" x14ac:dyDescent="0.25">
      <c r="A889" s="230"/>
      <c r="B889" s="191" t="s">
        <v>3225</v>
      </c>
      <c r="C889" s="161">
        <v>1103</v>
      </c>
      <c r="D889" s="162" t="s">
        <v>38</v>
      </c>
      <c r="E889" s="160" t="s">
        <v>2322</v>
      </c>
      <c r="F889" s="160" t="s">
        <v>2221</v>
      </c>
      <c r="G889" s="164" t="str">
        <f t="shared" si="13"/>
        <v>A-12/3</v>
      </c>
    </row>
    <row r="890" spans="1:7" ht="18" customHeight="1" x14ac:dyDescent="0.25">
      <c r="A890" s="230"/>
      <c r="B890" s="191" t="s">
        <v>3224</v>
      </c>
      <c r="C890" s="161">
        <v>1103</v>
      </c>
      <c r="D890" s="162" t="s">
        <v>38</v>
      </c>
      <c r="E890" s="160" t="s">
        <v>2322</v>
      </c>
      <c r="F890" s="160" t="s">
        <v>2218</v>
      </c>
      <c r="G890" s="164" t="str">
        <f t="shared" si="13"/>
        <v>A-12/4</v>
      </c>
    </row>
    <row r="891" spans="1:7" ht="18" customHeight="1" x14ac:dyDescent="0.25">
      <c r="A891" s="230" t="s">
        <v>472</v>
      </c>
      <c r="B891" s="191" t="s">
        <v>471</v>
      </c>
      <c r="C891" s="161">
        <v>1103</v>
      </c>
      <c r="D891" s="162" t="s">
        <v>38</v>
      </c>
      <c r="E891" s="160" t="s">
        <v>2544</v>
      </c>
      <c r="F891" s="160" t="s">
        <v>2225</v>
      </c>
      <c r="G891" s="164" t="str">
        <f t="shared" si="13"/>
        <v>A-01/1</v>
      </c>
    </row>
    <row r="892" spans="1:7" ht="18" customHeight="1" x14ac:dyDescent="0.25">
      <c r="A892" s="230"/>
      <c r="B892" s="191" t="s">
        <v>3223</v>
      </c>
      <c r="C892" s="161">
        <v>1103</v>
      </c>
      <c r="D892" s="162" t="s">
        <v>38</v>
      </c>
      <c r="E892" s="160" t="s">
        <v>2544</v>
      </c>
      <c r="F892" s="160" t="s">
        <v>2223</v>
      </c>
      <c r="G892" s="164" t="str">
        <f t="shared" si="13"/>
        <v>A-01/2</v>
      </c>
    </row>
    <row r="893" spans="1:7" ht="18" customHeight="1" x14ac:dyDescent="0.25">
      <c r="A893" s="230"/>
      <c r="B893" s="191" t="s">
        <v>3222</v>
      </c>
      <c r="C893" s="161">
        <v>1103</v>
      </c>
      <c r="D893" s="162" t="s">
        <v>38</v>
      </c>
      <c r="E893" s="160" t="s">
        <v>2544</v>
      </c>
      <c r="F893" s="160" t="s">
        <v>2221</v>
      </c>
      <c r="G893" s="164" t="str">
        <f t="shared" si="13"/>
        <v>A-01/3</v>
      </c>
    </row>
    <row r="894" spans="1:7" ht="18" customHeight="1" x14ac:dyDescent="0.25">
      <c r="A894" s="230"/>
      <c r="B894" s="191" t="s">
        <v>3221</v>
      </c>
      <c r="C894" s="161">
        <v>1103</v>
      </c>
      <c r="D894" s="162" t="s">
        <v>38</v>
      </c>
      <c r="E894" s="160" t="s">
        <v>2544</v>
      </c>
      <c r="F894" s="160" t="s">
        <v>2218</v>
      </c>
      <c r="G894" s="164" t="str">
        <f t="shared" si="13"/>
        <v>A-01/4</v>
      </c>
    </row>
    <row r="895" spans="1:7" ht="18" customHeight="1" x14ac:dyDescent="0.25">
      <c r="A895" s="230" t="s">
        <v>470</v>
      </c>
      <c r="B895" s="191" t="s">
        <v>469</v>
      </c>
      <c r="C895" s="161">
        <v>1103</v>
      </c>
      <c r="D895" s="162" t="s">
        <v>38</v>
      </c>
      <c r="E895" s="160" t="s">
        <v>2538</v>
      </c>
      <c r="F895" s="160" t="s">
        <v>2225</v>
      </c>
      <c r="G895" s="164" t="str">
        <f t="shared" si="13"/>
        <v>A-02/1</v>
      </c>
    </row>
    <row r="896" spans="1:7" ht="18" customHeight="1" x14ac:dyDescent="0.25">
      <c r="A896" s="230"/>
      <c r="B896" s="191" t="s">
        <v>3220</v>
      </c>
      <c r="C896" s="161">
        <v>1103</v>
      </c>
      <c r="D896" s="162" t="s">
        <v>38</v>
      </c>
      <c r="E896" s="160" t="s">
        <v>2538</v>
      </c>
      <c r="F896" s="160" t="s">
        <v>2223</v>
      </c>
      <c r="G896" s="164" t="str">
        <f t="shared" si="13"/>
        <v>A-02/2</v>
      </c>
    </row>
    <row r="897" spans="1:7" ht="18" customHeight="1" x14ac:dyDescent="0.25">
      <c r="A897" s="230"/>
      <c r="B897" s="191" t="s">
        <v>3219</v>
      </c>
      <c r="C897" s="161">
        <v>1103</v>
      </c>
      <c r="D897" s="162" t="s">
        <v>38</v>
      </c>
      <c r="E897" s="160" t="s">
        <v>2538</v>
      </c>
      <c r="F897" s="160" t="s">
        <v>2221</v>
      </c>
      <c r="G897" s="164" t="str">
        <f t="shared" si="13"/>
        <v>A-02/3</v>
      </c>
    </row>
    <row r="898" spans="1:7" ht="18" customHeight="1" x14ac:dyDescent="0.25">
      <c r="A898" s="230"/>
      <c r="B898" s="191" t="s">
        <v>3218</v>
      </c>
      <c r="C898" s="161">
        <v>1103</v>
      </c>
      <c r="D898" s="162" t="s">
        <v>38</v>
      </c>
      <c r="E898" s="160" t="s">
        <v>2538</v>
      </c>
      <c r="F898" s="160" t="s">
        <v>2218</v>
      </c>
      <c r="G898" s="164" t="str">
        <f t="shared" si="13"/>
        <v>A-02/4</v>
      </c>
    </row>
    <row r="899" spans="1:7" ht="18" customHeight="1" x14ac:dyDescent="0.25">
      <c r="A899" s="230" t="s">
        <v>468</v>
      </c>
      <c r="B899" s="191" t="s">
        <v>467</v>
      </c>
      <c r="C899" s="161">
        <v>1103</v>
      </c>
      <c r="D899" s="162" t="s">
        <v>38</v>
      </c>
      <c r="E899" s="160" t="s">
        <v>2532</v>
      </c>
      <c r="F899" s="160" t="s">
        <v>2225</v>
      </c>
      <c r="G899" s="164" t="str">
        <f t="shared" ref="G899:G962" si="14">CONCATENATE(D899,E899,F899)</f>
        <v>A-03/1</v>
      </c>
    </row>
    <row r="900" spans="1:7" ht="18" customHeight="1" x14ac:dyDescent="0.25">
      <c r="A900" s="230"/>
      <c r="B900" s="191" t="s">
        <v>3217</v>
      </c>
      <c r="C900" s="161">
        <v>1103</v>
      </c>
      <c r="D900" s="162" t="s">
        <v>38</v>
      </c>
      <c r="E900" s="160" t="s">
        <v>2532</v>
      </c>
      <c r="F900" s="160" t="s">
        <v>2223</v>
      </c>
      <c r="G900" s="164" t="str">
        <f t="shared" si="14"/>
        <v>A-03/2</v>
      </c>
    </row>
    <row r="901" spans="1:7" ht="18" customHeight="1" x14ac:dyDescent="0.25">
      <c r="A901" s="230"/>
      <c r="B901" s="191" t="s">
        <v>3216</v>
      </c>
      <c r="C901" s="161">
        <v>1103</v>
      </c>
      <c r="D901" s="162" t="s">
        <v>38</v>
      </c>
      <c r="E901" s="160" t="s">
        <v>2532</v>
      </c>
      <c r="F901" s="160" t="s">
        <v>2221</v>
      </c>
      <c r="G901" s="164" t="str">
        <f t="shared" si="14"/>
        <v>A-03/3</v>
      </c>
    </row>
    <row r="902" spans="1:7" ht="18" customHeight="1" x14ac:dyDescent="0.25">
      <c r="A902" s="230"/>
      <c r="B902" s="191" t="s">
        <v>3215</v>
      </c>
      <c r="C902" s="161">
        <v>1103</v>
      </c>
      <c r="D902" s="162" t="s">
        <v>38</v>
      </c>
      <c r="E902" s="160" t="s">
        <v>2532</v>
      </c>
      <c r="F902" s="160" t="s">
        <v>2218</v>
      </c>
      <c r="G902" s="164" t="str">
        <f t="shared" si="14"/>
        <v>A-03/4</v>
      </c>
    </row>
    <row r="903" spans="1:7" ht="18" customHeight="1" x14ac:dyDescent="0.25">
      <c r="A903" s="230" t="s">
        <v>466</v>
      </c>
      <c r="B903" s="191" t="s">
        <v>465</v>
      </c>
      <c r="C903" s="161">
        <v>1103</v>
      </c>
      <c r="D903" s="162" t="s">
        <v>38</v>
      </c>
      <c r="E903" s="160" t="s">
        <v>2526</v>
      </c>
      <c r="F903" s="160" t="s">
        <v>2225</v>
      </c>
      <c r="G903" s="164" t="str">
        <f t="shared" si="14"/>
        <v>A-04/1</v>
      </c>
    </row>
    <row r="904" spans="1:7" ht="18" customHeight="1" x14ac:dyDescent="0.25">
      <c r="A904" s="230"/>
      <c r="B904" s="191" t="s">
        <v>3214</v>
      </c>
      <c r="C904" s="161">
        <v>1103</v>
      </c>
      <c r="D904" s="162" t="s">
        <v>38</v>
      </c>
      <c r="E904" s="160" t="s">
        <v>2526</v>
      </c>
      <c r="F904" s="160" t="s">
        <v>2223</v>
      </c>
      <c r="G904" s="164" t="str">
        <f t="shared" si="14"/>
        <v>A-04/2</v>
      </c>
    </row>
    <row r="905" spans="1:7" ht="18" customHeight="1" x14ac:dyDescent="0.25">
      <c r="A905" s="230"/>
      <c r="B905" s="191" t="s">
        <v>3213</v>
      </c>
      <c r="C905" s="161">
        <v>1103</v>
      </c>
      <c r="D905" s="162" t="s">
        <v>38</v>
      </c>
      <c r="E905" s="160" t="s">
        <v>2526</v>
      </c>
      <c r="F905" s="160" t="s">
        <v>2221</v>
      </c>
      <c r="G905" s="164" t="str">
        <f t="shared" si="14"/>
        <v>A-04/3</v>
      </c>
    </row>
    <row r="906" spans="1:7" ht="18" customHeight="1" x14ac:dyDescent="0.25">
      <c r="A906" s="230"/>
      <c r="B906" s="191" t="s">
        <v>3212</v>
      </c>
      <c r="C906" s="161">
        <v>1103</v>
      </c>
      <c r="D906" s="162" t="s">
        <v>38</v>
      </c>
      <c r="E906" s="160" t="s">
        <v>2526</v>
      </c>
      <c r="F906" s="160" t="s">
        <v>2218</v>
      </c>
      <c r="G906" s="164" t="str">
        <f t="shared" si="14"/>
        <v>A-04/4</v>
      </c>
    </row>
    <row r="907" spans="1:7" ht="18" customHeight="1" x14ac:dyDescent="0.25">
      <c r="A907" s="230" t="s">
        <v>464</v>
      </c>
      <c r="B907" s="191" t="s">
        <v>463</v>
      </c>
      <c r="C907" s="161">
        <v>1103</v>
      </c>
      <c r="D907" s="162" t="s">
        <v>38</v>
      </c>
      <c r="E907" s="160" t="s">
        <v>2579</v>
      </c>
      <c r="F907" s="160" t="s">
        <v>2225</v>
      </c>
      <c r="G907" s="164" t="str">
        <f t="shared" si="14"/>
        <v>A-05/1</v>
      </c>
    </row>
    <row r="908" spans="1:7" ht="18" customHeight="1" x14ac:dyDescent="0.25">
      <c r="A908" s="230"/>
      <c r="B908" s="191" t="s">
        <v>3211</v>
      </c>
      <c r="C908" s="161">
        <v>1103</v>
      </c>
      <c r="D908" s="162" t="s">
        <v>38</v>
      </c>
      <c r="E908" s="160" t="s">
        <v>2579</v>
      </c>
      <c r="F908" s="160" t="s">
        <v>2223</v>
      </c>
      <c r="G908" s="164" t="str">
        <f t="shared" si="14"/>
        <v>A-05/2</v>
      </c>
    </row>
    <row r="909" spans="1:7" ht="18" customHeight="1" x14ac:dyDescent="0.25">
      <c r="A909" s="230"/>
      <c r="B909" s="191" t="s">
        <v>3210</v>
      </c>
      <c r="C909" s="161">
        <v>1103</v>
      </c>
      <c r="D909" s="162" t="s">
        <v>38</v>
      </c>
      <c r="E909" s="160" t="s">
        <v>2579</v>
      </c>
      <c r="F909" s="160" t="s">
        <v>2221</v>
      </c>
      <c r="G909" s="164" t="str">
        <f t="shared" si="14"/>
        <v>A-05/3</v>
      </c>
    </row>
    <row r="910" spans="1:7" ht="18" customHeight="1" x14ac:dyDescent="0.25">
      <c r="A910" s="230"/>
      <c r="B910" s="191" t="s">
        <v>3209</v>
      </c>
      <c r="C910" s="161">
        <v>1103</v>
      </c>
      <c r="D910" s="162" t="s">
        <v>38</v>
      </c>
      <c r="E910" s="160" t="s">
        <v>2579</v>
      </c>
      <c r="F910" s="160" t="s">
        <v>2218</v>
      </c>
      <c r="G910" s="164" t="str">
        <f t="shared" si="14"/>
        <v>A-05/4</v>
      </c>
    </row>
    <row r="911" spans="1:7" ht="18" customHeight="1" x14ac:dyDescent="0.25">
      <c r="A911" s="230" t="s">
        <v>462</v>
      </c>
      <c r="B911" s="191" t="s">
        <v>461</v>
      </c>
      <c r="C911" s="161">
        <v>1103</v>
      </c>
      <c r="D911" s="162" t="s">
        <v>38</v>
      </c>
      <c r="E911" s="160" t="s">
        <v>2573</v>
      </c>
      <c r="F911" s="160" t="s">
        <v>2225</v>
      </c>
      <c r="G911" s="164" t="str">
        <f t="shared" si="14"/>
        <v>A-06/1</v>
      </c>
    </row>
    <row r="912" spans="1:7" ht="18" customHeight="1" x14ac:dyDescent="0.25">
      <c r="A912" s="230"/>
      <c r="B912" s="191" t="s">
        <v>3208</v>
      </c>
      <c r="C912" s="161">
        <v>1103</v>
      </c>
      <c r="D912" s="162" t="s">
        <v>38</v>
      </c>
      <c r="E912" s="160" t="s">
        <v>2573</v>
      </c>
      <c r="F912" s="160" t="s">
        <v>2223</v>
      </c>
      <c r="G912" s="164" t="str">
        <f t="shared" si="14"/>
        <v>A-06/2</v>
      </c>
    </row>
    <row r="913" spans="1:7" ht="18" customHeight="1" x14ac:dyDescent="0.25">
      <c r="A913" s="230"/>
      <c r="B913" s="191" t="s">
        <v>3207</v>
      </c>
      <c r="C913" s="161">
        <v>1103</v>
      </c>
      <c r="D913" s="162" t="s">
        <v>38</v>
      </c>
      <c r="E913" s="160" t="s">
        <v>2573</v>
      </c>
      <c r="F913" s="160" t="s">
        <v>2221</v>
      </c>
      <c r="G913" s="164" t="str">
        <f t="shared" si="14"/>
        <v>A-06/3</v>
      </c>
    </row>
    <row r="914" spans="1:7" ht="18" customHeight="1" x14ac:dyDescent="0.25">
      <c r="A914" s="230"/>
      <c r="B914" s="191" t="s">
        <v>3206</v>
      </c>
      <c r="C914" s="161">
        <v>1103</v>
      </c>
      <c r="D914" s="162" t="s">
        <v>38</v>
      </c>
      <c r="E914" s="160" t="s">
        <v>2573</v>
      </c>
      <c r="F914" s="160" t="s">
        <v>2218</v>
      </c>
      <c r="G914" s="164" t="str">
        <f t="shared" si="14"/>
        <v>A-06/4</v>
      </c>
    </row>
    <row r="915" spans="1:7" ht="18" customHeight="1" x14ac:dyDescent="0.25">
      <c r="A915" s="230" t="s">
        <v>460</v>
      </c>
      <c r="B915" s="191" t="s">
        <v>459</v>
      </c>
      <c r="C915" s="161">
        <v>1103</v>
      </c>
      <c r="D915" s="162" t="s">
        <v>38</v>
      </c>
      <c r="E915" s="160" t="s">
        <v>2567</v>
      </c>
      <c r="F915" s="160" t="s">
        <v>2225</v>
      </c>
      <c r="G915" s="164" t="str">
        <f t="shared" si="14"/>
        <v>A-07/1</v>
      </c>
    </row>
    <row r="916" spans="1:7" ht="18" customHeight="1" x14ac:dyDescent="0.25">
      <c r="A916" s="230"/>
      <c r="B916" s="191" t="s">
        <v>3205</v>
      </c>
      <c r="C916" s="161">
        <v>1103</v>
      </c>
      <c r="D916" s="162" t="s">
        <v>38</v>
      </c>
      <c r="E916" s="160" t="s">
        <v>2567</v>
      </c>
      <c r="F916" s="160" t="s">
        <v>2223</v>
      </c>
      <c r="G916" s="164" t="str">
        <f t="shared" si="14"/>
        <v>A-07/2</v>
      </c>
    </row>
    <row r="917" spans="1:7" ht="18" customHeight="1" x14ac:dyDescent="0.25">
      <c r="A917" s="230"/>
      <c r="B917" s="191" t="s">
        <v>3204</v>
      </c>
      <c r="C917" s="161">
        <v>1103</v>
      </c>
      <c r="D917" s="162" t="s">
        <v>38</v>
      </c>
      <c r="E917" s="160" t="s">
        <v>2567</v>
      </c>
      <c r="F917" s="160" t="s">
        <v>2221</v>
      </c>
      <c r="G917" s="164" t="str">
        <f t="shared" si="14"/>
        <v>A-07/3</v>
      </c>
    </row>
    <row r="918" spans="1:7" ht="18" customHeight="1" x14ac:dyDescent="0.25">
      <c r="A918" s="230"/>
      <c r="B918" s="191" t="s">
        <v>3203</v>
      </c>
      <c r="C918" s="161">
        <v>1103</v>
      </c>
      <c r="D918" s="162" t="s">
        <v>38</v>
      </c>
      <c r="E918" s="160" t="s">
        <v>2567</v>
      </c>
      <c r="F918" s="160" t="s">
        <v>2218</v>
      </c>
      <c r="G918" s="164" t="str">
        <f t="shared" si="14"/>
        <v>A-07/4</v>
      </c>
    </row>
    <row r="919" spans="1:7" ht="18" customHeight="1" x14ac:dyDescent="0.25">
      <c r="A919" s="230" t="s">
        <v>458</v>
      </c>
      <c r="B919" s="191" t="s">
        <v>457</v>
      </c>
      <c r="C919" s="161">
        <v>1103</v>
      </c>
      <c r="D919" s="162" t="s">
        <v>38</v>
      </c>
      <c r="E919" s="160" t="s">
        <v>2248</v>
      </c>
      <c r="F919" s="160" t="s">
        <v>2225</v>
      </c>
      <c r="G919" s="164" t="str">
        <f t="shared" si="14"/>
        <v>A-08/1</v>
      </c>
    </row>
    <row r="920" spans="1:7" ht="18" customHeight="1" x14ac:dyDescent="0.25">
      <c r="A920" s="230"/>
      <c r="B920" s="191" t="s">
        <v>3202</v>
      </c>
      <c r="C920" s="161">
        <v>1103</v>
      </c>
      <c r="D920" s="162" t="s">
        <v>38</v>
      </c>
      <c r="E920" s="160" t="s">
        <v>2248</v>
      </c>
      <c r="F920" s="160" t="s">
        <v>2223</v>
      </c>
      <c r="G920" s="164" t="str">
        <f t="shared" si="14"/>
        <v>A-08/2</v>
      </c>
    </row>
    <row r="921" spans="1:7" ht="18" customHeight="1" x14ac:dyDescent="0.25">
      <c r="A921" s="230"/>
      <c r="B921" s="191" t="s">
        <v>3201</v>
      </c>
      <c r="C921" s="161">
        <v>1103</v>
      </c>
      <c r="D921" s="162" t="s">
        <v>38</v>
      </c>
      <c r="E921" s="160" t="s">
        <v>2248</v>
      </c>
      <c r="F921" s="160" t="s">
        <v>2221</v>
      </c>
      <c r="G921" s="164" t="str">
        <f t="shared" si="14"/>
        <v>A-08/3</v>
      </c>
    </row>
    <row r="922" spans="1:7" ht="18" customHeight="1" x14ac:dyDescent="0.25">
      <c r="A922" s="230"/>
      <c r="B922" s="191" t="s">
        <v>3200</v>
      </c>
      <c r="C922" s="161">
        <v>1103</v>
      </c>
      <c r="D922" s="162" t="s">
        <v>38</v>
      </c>
      <c r="E922" s="160" t="s">
        <v>2248</v>
      </c>
      <c r="F922" s="160" t="s">
        <v>2218</v>
      </c>
      <c r="G922" s="164" t="str">
        <f t="shared" si="14"/>
        <v>A-08/4</v>
      </c>
    </row>
    <row r="923" spans="1:7" ht="18" customHeight="1" x14ac:dyDescent="0.25">
      <c r="A923" s="230" t="s">
        <v>456</v>
      </c>
      <c r="B923" s="191" t="s">
        <v>455</v>
      </c>
      <c r="C923" s="161">
        <v>1103</v>
      </c>
      <c r="D923" s="162" t="s">
        <v>38</v>
      </c>
      <c r="E923" s="160" t="s">
        <v>2556</v>
      </c>
      <c r="F923" s="160" t="s">
        <v>2225</v>
      </c>
      <c r="G923" s="164" t="str">
        <f t="shared" si="14"/>
        <v>A-09/1</v>
      </c>
    </row>
    <row r="924" spans="1:7" ht="18" customHeight="1" x14ac:dyDescent="0.25">
      <c r="A924" s="230"/>
      <c r="B924" s="191" t="s">
        <v>3199</v>
      </c>
      <c r="C924" s="161">
        <v>1103</v>
      </c>
      <c r="D924" s="162" t="s">
        <v>38</v>
      </c>
      <c r="E924" s="160" t="s">
        <v>2556</v>
      </c>
      <c r="F924" s="160" t="s">
        <v>2223</v>
      </c>
      <c r="G924" s="164" t="str">
        <f t="shared" si="14"/>
        <v>A-09/2</v>
      </c>
    </row>
    <row r="925" spans="1:7" ht="18" customHeight="1" x14ac:dyDescent="0.25">
      <c r="A925" s="230"/>
      <c r="B925" s="191" t="s">
        <v>3198</v>
      </c>
      <c r="C925" s="161">
        <v>1103</v>
      </c>
      <c r="D925" s="162" t="s">
        <v>38</v>
      </c>
      <c r="E925" s="160" t="s">
        <v>2556</v>
      </c>
      <c r="F925" s="160" t="s">
        <v>2221</v>
      </c>
      <c r="G925" s="164" t="str">
        <f t="shared" si="14"/>
        <v>A-09/3</v>
      </c>
    </row>
    <row r="926" spans="1:7" ht="18" customHeight="1" x14ac:dyDescent="0.25">
      <c r="A926" s="230"/>
      <c r="B926" s="191" t="s">
        <v>3197</v>
      </c>
      <c r="C926" s="161">
        <v>1103</v>
      </c>
      <c r="D926" s="162" t="s">
        <v>38</v>
      </c>
      <c r="E926" s="160" t="s">
        <v>2556</v>
      </c>
      <c r="F926" s="160" t="s">
        <v>2218</v>
      </c>
      <c r="G926" s="164" t="str">
        <f t="shared" si="14"/>
        <v>A-09/4</v>
      </c>
    </row>
    <row r="927" spans="1:7" ht="18" customHeight="1" x14ac:dyDescent="0.25">
      <c r="A927" s="230" t="s">
        <v>454</v>
      </c>
      <c r="B927" s="191" t="s">
        <v>453</v>
      </c>
      <c r="C927" s="161">
        <v>1103</v>
      </c>
      <c r="D927" s="162" t="s">
        <v>38</v>
      </c>
      <c r="E927" s="160" t="s">
        <v>2550</v>
      </c>
      <c r="F927" s="160" t="s">
        <v>2225</v>
      </c>
      <c r="G927" s="164" t="str">
        <f t="shared" si="14"/>
        <v>A-10/1</v>
      </c>
    </row>
    <row r="928" spans="1:7" ht="18" customHeight="1" x14ac:dyDescent="0.25">
      <c r="A928" s="230"/>
      <c r="B928" s="191" t="s">
        <v>3196</v>
      </c>
      <c r="C928" s="161">
        <v>1103</v>
      </c>
      <c r="D928" s="162" t="s">
        <v>38</v>
      </c>
      <c r="E928" s="160" t="s">
        <v>2550</v>
      </c>
      <c r="F928" s="160" t="s">
        <v>2223</v>
      </c>
      <c r="G928" s="164" t="str">
        <f t="shared" si="14"/>
        <v>A-10/2</v>
      </c>
    </row>
    <row r="929" spans="1:7" ht="18" customHeight="1" x14ac:dyDescent="0.25">
      <c r="A929" s="230"/>
      <c r="B929" s="191" t="s">
        <v>3195</v>
      </c>
      <c r="C929" s="161">
        <v>1103</v>
      </c>
      <c r="D929" s="162" t="s">
        <v>38</v>
      </c>
      <c r="E929" s="160" t="s">
        <v>2550</v>
      </c>
      <c r="F929" s="160" t="s">
        <v>2221</v>
      </c>
      <c r="G929" s="164" t="str">
        <f t="shared" si="14"/>
        <v>A-10/3</v>
      </c>
    </row>
    <row r="930" spans="1:7" ht="18" customHeight="1" x14ac:dyDescent="0.25">
      <c r="A930" s="230"/>
      <c r="B930" s="191" t="s">
        <v>3194</v>
      </c>
      <c r="C930" s="161">
        <v>1103</v>
      </c>
      <c r="D930" s="162" t="s">
        <v>38</v>
      </c>
      <c r="E930" s="160" t="s">
        <v>2550</v>
      </c>
      <c r="F930" s="160" t="s">
        <v>2218</v>
      </c>
      <c r="G930" s="164" t="str">
        <f t="shared" si="14"/>
        <v>A-10/4</v>
      </c>
    </row>
    <row r="931" spans="1:7" ht="18" customHeight="1" x14ac:dyDescent="0.25">
      <c r="A931" s="224" t="s">
        <v>1687</v>
      </c>
      <c r="B931" s="191" t="s">
        <v>1686</v>
      </c>
      <c r="C931" s="163">
        <v>1423</v>
      </c>
      <c r="D931" s="159" t="s">
        <v>68</v>
      </c>
      <c r="E931" s="160" t="s">
        <v>2567</v>
      </c>
      <c r="F931" s="160" t="s">
        <v>2225</v>
      </c>
      <c r="G931" s="164" t="str">
        <f t="shared" si="14"/>
        <v>C-07/1</v>
      </c>
    </row>
    <row r="932" spans="1:7" ht="18" customHeight="1" x14ac:dyDescent="0.25">
      <c r="A932" s="224"/>
      <c r="B932" s="191" t="s">
        <v>3193</v>
      </c>
      <c r="C932" s="163">
        <v>1423</v>
      </c>
      <c r="D932" s="159" t="s">
        <v>68</v>
      </c>
      <c r="E932" s="160" t="s">
        <v>2567</v>
      </c>
      <c r="F932" s="160" t="s">
        <v>2223</v>
      </c>
      <c r="G932" s="164" t="str">
        <f t="shared" si="14"/>
        <v>C-07/2</v>
      </c>
    </row>
    <row r="933" spans="1:7" ht="18" customHeight="1" x14ac:dyDescent="0.25">
      <c r="A933" s="224"/>
      <c r="B933" s="191" t="s">
        <v>3192</v>
      </c>
      <c r="C933" s="163">
        <v>1423</v>
      </c>
      <c r="D933" s="159" t="s">
        <v>68</v>
      </c>
      <c r="E933" s="160" t="s">
        <v>2567</v>
      </c>
      <c r="F933" s="160" t="s">
        <v>2221</v>
      </c>
      <c r="G933" s="164" t="str">
        <f t="shared" si="14"/>
        <v>C-07/3</v>
      </c>
    </row>
    <row r="934" spans="1:7" ht="18" customHeight="1" x14ac:dyDescent="0.25">
      <c r="A934" s="224"/>
      <c r="B934" s="191" t="s">
        <v>3191</v>
      </c>
      <c r="C934" s="163">
        <v>1423</v>
      </c>
      <c r="D934" s="159" t="s">
        <v>68</v>
      </c>
      <c r="E934" s="160" t="s">
        <v>2567</v>
      </c>
      <c r="F934" s="160" t="s">
        <v>2218</v>
      </c>
      <c r="G934" s="164" t="str">
        <f t="shared" si="14"/>
        <v>C-07/4</v>
      </c>
    </row>
    <row r="935" spans="1:7" ht="18" customHeight="1" x14ac:dyDescent="0.25">
      <c r="A935" s="224" t="s">
        <v>1685</v>
      </c>
      <c r="B935" s="191" t="s">
        <v>1684</v>
      </c>
      <c r="C935" s="163">
        <v>1423</v>
      </c>
      <c r="D935" s="159" t="s">
        <v>68</v>
      </c>
      <c r="E935" s="160" t="s">
        <v>2573</v>
      </c>
      <c r="F935" s="160" t="s">
        <v>2225</v>
      </c>
      <c r="G935" s="164" t="str">
        <f t="shared" si="14"/>
        <v>C-06/1</v>
      </c>
    </row>
    <row r="936" spans="1:7" ht="18" customHeight="1" x14ac:dyDescent="0.25">
      <c r="A936" s="224"/>
      <c r="B936" s="191" t="s">
        <v>3190</v>
      </c>
      <c r="C936" s="163">
        <v>1423</v>
      </c>
      <c r="D936" s="159" t="s">
        <v>68</v>
      </c>
      <c r="E936" s="160" t="s">
        <v>2573</v>
      </c>
      <c r="F936" s="160" t="s">
        <v>2223</v>
      </c>
      <c r="G936" s="164" t="str">
        <f t="shared" si="14"/>
        <v>C-06/2</v>
      </c>
    </row>
    <row r="937" spans="1:7" ht="18" customHeight="1" x14ac:dyDescent="0.25">
      <c r="A937" s="224"/>
      <c r="B937" s="191" t="s">
        <v>3189</v>
      </c>
      <c r="C937" s="163">
        <v>1423</v>
      </c>
      <c r="D937" s="159" t="s">
        <v>68</v>
      </c>
      <c r="E937" s="160" t="s">
        <v>2573</v>
      </c>
      <c r="F937" s="160" t="s">
        <v>2221</v>
      </c>
      <c r="G937" s="164" t="str">
        <f t="shared" si="14"/>
        <v>C-06/3</v>
      </c>
    </row>
    <row r="938" spans="1:7" ht="18" customHeight="1" x14ac:dyDescent="0.25">
      <c r="A938" s="224"/>
      <c r="B938" s="191" t="s">
        <v>3188</v>
      </c>
      <c r="C938" s="163">
        <v>1423</v>
      </c>
      <c r="D938" s="159" t="s">
        <v>68</v>
      </c>
      <c r="E938" s="160" t="s">
        <v>2573</v>
      </c>
      <c r="F938" s="160" t="s">
        <v>2218</v>
      </c>
      <c r="G938" s="164" t="str">
        <f t="shared" si="14"/>
        <v>C-06/4</v>
      </c>
    </row>
    <row r="939" spans="1:7" ht="18" customHeight="1" x14ac:dyDescent="0.25">
      <c r="A939" s="224" t="s">
        <v>1683</v>
      </c>
      <c r="B939" s="191" t="s">
        <v>1682</v>
      </c>
      <c r="C939" s="163">
        <v>1423</v>
      </c>
      <c r="D939" s="159" t="s">
        <v>68</v>
      </c>
      <c r="E939" s="160" t="s">
        <v>2579</v>
      </c>
      <c r="F939" s="160" t="s">
        <v>2225</v>
      </c>
      <c r="G939" s="164" t="str">
        <f t="shared" si="14"/>
        <v>C-05/1</v>
      </c>
    </row>
    <row r="940" spans="1:7" ht="18" customHeight="1" x14ac:dyDescent="0.25">
      <c r="A940" s="224"/>
      <c r="B940" s="191" t="s">
        <v>3187</v>
      </c>
      <c r="C940" s="163">
        <v>1423</v>
      </c>
      <c r="D940" s="159" t="s">
        <v>68</v>
      </c>
      <c r="E940" s="160" t="s">
        <v>2579</v>
      </c>
      <c r="F940" s="160" t="s">
        <v>2223</v>
      </c>
      <c r="G940" s="164" t="str">
        <f t="shared" si="14"/>
        <v>C-05/2</v>
      </c>
    </row>
    <row r="941" spans="1:7" ht="18" customHeight="1" x14ac:dyDescent="0.25">
      <c r="A941" s="224"/>
      <c r="B941" s="191" t="s">
        <v>3186</v>
      </c>
      <c r="C941" s="163">
        <v>1423</v>
      </c>
      <c r="D941" s="159" t="s">
        <v>68</v>
      </c>
      <c r="E941" s="160" t="s">
        <v>2579</v>
      </c>
      <c r="F941" s="160" t="s">
        <v>2221</v>
      </c>
      <c r="G941" s="164" t="str">
        <f t="shared" si="14"/>
        <v>C-05/3</v>
      </c>
    </row>
    <row r="942" spans="1:7" ht="18" customHeight="1" x14ac:dyDescent="0.25">
      <c r="A942" s="224"/>
      <c r="B942" s="191" t="s">
        <v>3185</v>
      </c>
      <c r="C942" s="163">
        <v>1423</v>
      </c>
      <c r="D942" s="159" t="s">
        <v>68</v>
      </c>
      <c r="E942" s="160" t="s">
        <v>2579</v>
      </c>
      <c r="F942" s="160" t="s">
        <v>2218</v>
      </c>
      <c r="G942" s="164" t="str">
        <f t="shared" si="14"/>
        <v>C-05/4</v>
      </c>
    </row>
    <row r="943" spans="1:7" ht="18" customHeight="1" x14ac:dyDescent="0.25">
      <c r="A943" s="224" t="s">
        <v>1681</v>
      </c>
      <c r="B943" s="191" t="s">
        <v>1680</v>
      </c>
      <c r="C943" s="163">
        <v>1423</v>
      </c>
      <c r="D943" s="159" t="s">
        <v>68</v>
      </c>
      <c r="E943" s="160" t="s">
        <v>2526</v>
      </c>
      <c r="F943" s="160" t="s">
        <v>2225</v>
      </c>
      <c r="G943" s="164" t="str">
        <f t="shared" si="14"/>
        <v>C-04/1</v>
      </c>
    </row>
    <row r="944" spans="1:7" ht="18" customHeight="1" x14ac:dyDescent="0.25">
      <c r="A944" s="224"/>
      <c r="B944" s="191" t="s">
        <v>3184</v>
      </c>
      <c r="C944" s="163">
        <v>1423</v>
      </c>
      <c r="D944" s="159" t="s">
        <v>68</v>
      </c>
      <c r="E944" s="160" t="s">
        <v>2526</v>
      </c>
      <c r="F944" s="160" t="s">
        <v>2223</v>
      </c>
      <c r="G944" s="164" t="str">
        <f t="shared" si="14"/>
        <v>C-04/2</v>
      </c>
    </row>
    <row r="945" spans="1:7" ht="18" customHeight="1" x14ac:dyDescent="0.25">
      <c r="A945" s="224"/>
      <c r="B945" s="191" t="s">
        <v>3183</v>
      </c>
      <c r="C945" s="163">
        <v>1423</v>
      </c>
      <c r="D945" s="159" t="s">
        <v>68</v>
      </c>
      <c r="E945" s="160" t="s">
        <v>2526</v>
      </c>
      <c r="F945" s="160" t="s">
        <v>2221</v>
      </c>
      <c r="G945" s="164" t="str">
        <f t="shared" si="14"/>
        <v>C-04/3</v>
      </c>
    </row>
    <row r="946" spans="1:7" ht="18" customHeight="1" x14ac:dyDescent="0.25">
      <c r="A946" s="224"/>
      <c r="B946" s="191" t="s">
        <v>3182</v>
      </c>
      <c r="C946" s="163">
        <v>1423</v>
      </c>
      <c r="D946" s="159" t="s">
        <v>68</v>
      </c>
      <c r="E946" s="160" t="s">
        <v>2526</v>
      </c>
      <c r="F946" s="160" t="s">
        <v>2218</v>
      </c>
      <c r="G946" s="164" t="str">
        <f t="shared" si="14"/>
        <v>C-04/4</v>
      </c>
    </row>
    <row r="947" spans="1:7" ht="18" customHeight="1" x14ac:dyDescent="0.25">
      <c r="A947" s="224" t="s">
        <v>1679</v>
      </c>
      <c r="B947" s="191" t="s">
        <v>1678</v>
      </c>
      <c r="C947" s="163">
        <v>1423</v>
      </c>
      <c r="D947" s="159" t="s">
        <v>68</v>
      </c>
      <c r="E947" s="160" t="s">
        <v>2532</v>
      </c>
      <c r="F947" s="160" t="s">
        <v>2225</v>
      </c>
      <c r="G947" s="164" t="str">
        <f t="shared" si="14"/>
        <v>C-03/1</v>
      </c>
    </row>
    <row r="948" spans="1:7" ht="18" customHeight="1" x14ac:dyDescent="0.25">
      <c r="A948" s="224"/>
      <c r="B948" s="191" t="s">
        <v>3181</v>
      </c>
      <c r="C948" s="163">
        <v>1423</v>
      </c>
      <c r="D948" s="159" t="s">
        <v>68</v>
      </c>
      <c r="E948" s="160" t="s">
        <v>2532</v>
      </c>
      <c r="F948" s="160" t="s">
        <v>2223</v>
      </c>
      <c r="G948" s="164" t="str">
        <f t="shared" si="14"/>
        <v>C-03/2</v>
      </c>
    </row>
    <row r="949" spans="1:7" ht="18" customHeight="1" x14ac:dyDescent="0.25">
      <c r="A949" s="224"/>
      <c r="B949" s="191" t="s">
        <v>3180</v>
      </c>
      <c r="C949" s="163">
        <v>1423</v>
      </c>
      <c r="D949" s="159" t="s">
        <v>68</v>
      </c>
      <c r="E949" s="160" t="s">
        <v>2532</v>
      </c>
      <c r="F949" s="160" t="s">
        <v>2221</v>
      </c>
      <c r="G949" s="164" t="str">
        <f t="shared" si="14"/>
        <v>C-03/3</v>
      </c>
    </row>
    <row r="950" spans="1:7" ht="18" customHeight="1" x14ac:dyDescent="0.25">
      <c r="A950" s="224"/>
      <c r="B950" s="191" t="s">
        <v>3179</v>
      </c>
      <c r="C950" s="163">
        <v>1423</v>
      </c>
      <c r="D950" s="159" t="s">
        <v>68</v>
      </c>
      <c r="E950" s="160" t="s">
        <v>2532</v>
      </c>
      <c r="F950" s="160" t="s">
        <v>2218</v>
      </c>
      <c r="G950" s="164" t="str">
        <f t="shared" si="14"/>
        <v>C-03/4</v>
      </c>
    </row>
    <row r="951" spans="1:7" ht="18" customHeight="1" x14ac:dyDescent="0.25">
      <c r="A951" s="224" t="s">
        <v>1677</v>
      </c>
      <c r="B951" s="191" t="s">
        <v>1676</v>
      </c>
      <c r="C951" s="163">
        <v>1423</v>
      </c>
      <c r="D951" s="159" t="s">
        <v>68</v>
      </c>
      <c r="E951" s="160" t="s">
        <v>2538</v>
      </c>
      <c r="F951" s="160" t="s">
        <v>2225</v>
      </c>
      <c r="G951" s="164" t="str">
        <f t="shared" si="14"/>
        <v>C-02/1</v>
      </c>
    </row>
    <row r="952" spans="1:7" ht="18" customHeight="1" x14ac:dyDescent="0.25">
      <c r="A952" s="224"/>
      <c r="B952" s="191" t="s">
        <v>3178</v>
      </c>
      <c r="C952" s="163">
        <v>1423</v>
      </c>
      <c r="D952" s="159" t="s">
        <v>68</v>
      </c>
      <c r="E952" s="160" t="s">
        <v>2538</v>
      </c>
      <c r="F952" s="160" t="s">
        <v>2223</v>
      </c>
      <c r="G952" s="164" t="str">
        <f t="shared" si="14"/>
        <v>C-02/2</v>
      </c>
    </row>
    <row r="953" spans="1:7" ht="18" customHeight="1" x14ac:dyDescent="0.25">
      <c r="A953" s="224"/>
      <c r="B953" s="191" t="s">
        <v>3177</v>
      </c>
      <c r="C953" s="163">
        <v>1423</v>
      </c>
      <c r="D953" s="159" t="s">
        <v>68</v>
      </c>
      <c r="E953" s="160" t="s">
        <v>2538</v>
      </c>
      <c r="F953" s="160" t="s">
        <v>2221</v>
      </c>
      <c r="G953" s="164" t="str">
        <f t="shared" si="14"/>
        <v>C-02/3</v>
      </c>
    </row>
    <row r="954" spans="1:7" ht="18" customHeight="1" x14ac:dyDescent="0.25">
      <c r="A954" s="224"/>
      <c r="B954" s="191" t="s">
        <v>3176</v>
      </c>
      <c r="C954" s="163">
        <v>1423</v>
      </c>
      <c r="D954" s="159" t="s">
        <v>68</v>
      </c>
      <c r="E954" s="160" t="s">
        <v>2538</v>
      </c>
      <c r="F954" s="160" t="s">
        <v>2218</v>
      </c>
      <c r="G954" s="164" t="str">
        <f t="shared" si="14"/>
        <v>C-02/4</v>
      </c>
    </row>
    <row r="955" spans="1:7" ht="18" customHeight="1" x14ac:dyDescent="0.25">
      <c r="A955" s="224" t="s">
        <v>1675</v>
      </c>
      <c r="B955" s="191" t="s">
        <v>1674</v>
      </c>
      <c r="C955" s="163">
        <v>1423</v>
      </c>
      <c r="D955" s="159" t="s">
        <v>68</v>
      </c>
      <c r="E955" s="160" t="s">
        <v>2544</v>
      </c>
      <c r="F955" s="160" t="s">
        <v>2225</v>
      </c>
      <c r="G955" s="164" t="str">
        <f t="shared" si="14"/>
        <v>C-01/1</v>
      </c>
    </row>
    <row r="956" spans="1:7" ht="18" customHeight="1" x14ac:dyDescent="0.25">
      <c r="A956" s="224"/>
      <c r="B956" s="191" t="s">
        <v>3175</v>
      </c>
      <c r="C956" s="163">
        <v>1423</v>
      </c>
      <c r="D956" s="159" t="s">
        <v>68</v>
      </c>
      <c r="E956" s="160" t="s">
        <v>2544</v>
      </c>
      <c r="F956" s="160" t="s">
        <v>2223</v>
      </c>
      <c r="G956" s="164" t="str">
        <f t="shared" si="14"/>
        <v>C-01/2</v>
      </c>
    </row>
    <row r="957" spans="1:7" ht="18" customHeight="1" x14ac:dyDescent="0.25">
      <c r="A957" s="224"/>
      <c r="B957" s="191" t="s">
        <v>3174</v>
      </c>
      <c r="C957" s="163">
        <v>1423</v>
      </c>
      <c r="D957" s="159" t="s">
        <v>68</v>
      </c>
      <c r="E957" s="160" t="s">
        <v>2544</v>
      </c>
      <c r="F957" s="160" t="s">
        <v>2221</v>
      </c>
      <c r="G957" s="164" t="str">
        <f t="shared" si="14"/>
        <v>C-01/3</v>
      </c>
    </row>
    <row r="958" spans="1:7" ht="18" customHeight="1" x14ac:dyDescent="0.25">
      <c r="A958" s="224"/>
      <c r="B958" s="191" t="s">
        <v>3173</v>
      </c>
      <c r="C958" s="163">
        <v>1423</v>
      </c>
      <c r="D958" s="159" t="s">
        <v>68</v>
      </c>
      <c r="E958" s="160" t="s">
        <v>2544</v>
      </c>
      <c r="F958" s="160" t="s">
        <v>2218</v>
      </c>
      <c r="G958" s="164" t="str">
        <f t="shared" si="14"/>
        <v>C-01/4</v>
      </c>
    </row>
    <row r="959" spans="1:7" ht="18" customHeight="1" x14ac:dyDescent="0.25">
      <c r="A959" s="224" t="s">
        <v>1673</v>
      </c>
      <c r="B959" s="191" t="s">
        <v>1672</v>
      </c>
      <c r="C959" s="163">
        <v>1423</v>
      </c>
      <c r="D959" s="159" t="s">
        <v>68</v>
      </c>
      <c r="E959" s="160" t="s">
        <v>2465</v>
      </c>
      <c r="F959" s="160" t="s">
        <v>2225</v>
      </c>
      <c r="G959" s="164" t="str">
        <f t="shared" si="14"/>
        <v>C-40/1</v>
      </c>
    </row>
    <row r="960" spans="1:7" ht="18" customHeight="1" x14ac:dyDescent="0.25">
      <c r="A960" s="224"/>
      <c r="B960" s="191" t="s">
        <v>3172</v>
      </c>
      <c r="C960" s="163">
        <v>1423</v>
      </c>
      <c r="D960" s="159" t="s">
        <v>68</v>
      </c>
      <c r="E960" s="160" t="s">
        <v>2465</v>
      </c>
      <c r="F960" s="160" t="s">
        <v>2223</v>
      </c>
      <c r="G960" s="164" t="str">
        <f t="shared" si="14"/>
        <v>C-40/2</v>
      </c>
    </row>
    <row r="961" spans="1:7" ht="18" customHeight="1" x14ac:dyDescent="0.25">
      <c r="A961" s="224"/>
      <c r="B961" s="191" t="s">
        <v>3171</v>
      </c>
      <c r="C961" s="163">
        <v>1423</v>
      </c>
      <c r="D961" s="159" t="s">
        <v>68</v>
      </c>
      <c r="E961" s="160" t="s">
        <v>2465</v>
      </c>
      <c r="F961" s="160" t="s">
        <v>2221</v>
      </c>
      <c r="G961" s="164" t="str">
        <f t="shared" si="14"/>
        <v>C-40/3</v>
      </c>
    </row>
    <row r="962" spans="1:7" ht="18" customHeight="1" x14ac:dyDescent="0.25">
      <c r="A962" s="224"/>
      <c r="B962" s="191" t="s">
        <v>3170</v>
      </c>
      <c r="C962" s="163">
        <v>1423</v>
      </c>
      <c r="D962" s="159" t="s">
        <v>68</v>
      </c>
      <c r="E962" s="160" t="s">
        <v>2465</v>
      </c>
      <c r="F962" s="160" t="s">
        <v>2218</v>
      </c>
      <c r="G962" s="164" t="str">
        <f t="shared" si="14"/>
        <v>C-40/4</v>
      </c>
    </row>
    <row r="963" spans="1:7" ht="18" customHeight="1" x14ac:dyDescent="0.25">
      <c r="A963" s="224" t="s">
        <v>1671</v>
      </c>
      <c r="B963" s="191" t="s">
        <v>1670</v>
      </c>
      <c r="C963" s="163">
        <v>1423</v>
      </c>
      <c r="D963" s="159" t="s">
        <v>68</v>
      </c>
      <c r="E963" s="160" t="s">
        <v>2469</v>
      </c>
      <c r="F963" s="160" t="s">
        <v>2225</v>
      </c>
      <c r="G963" s="164" t="str">
        <f t="shared" ref="G963:G1026" si="15">CONCATENATE(D963,E963,F963)</f>
        <v>C-39/1</v>
      </c>
    </row>
    <row r="964" spans="1:7" ht="18" customHeight="1" x14ac:dyDescent="0.25">
      <c r="A964" s="224"/>
      <c r="B964" s="191" t="s">
        <v>3169</v>
      </c>
      <c r="C964" s="163">
        <v>1423</v>
      </c>
      <c r="D964" s="159" t="s">
        <v>68</v>
      </c>
      <c r="E964" s="160" t="s">
        <v>2469</v>
      </c>
      <c r="F964" s="160" t="s">
        <v>2223</v>
      </c>
      <c r="G964" s="164" t="str">
        <f t="shared" si="15"/>
        <v>C-39/2</v>
      </c>
    </row>
    <row r="965" spans="1:7" ht="18" customHeight="1" x14ac:dyDescent="0.25">
      <c r="A965" s="224"/>
      <c r="B965" s="191" t="s">
        <v>3168</v>
      </c>
      <c r="C965" s="163">
        <v>1423</v>
      </c>
      <c r="D965" s="159" t="s">
        <v>68</v>
      </c>
      <c r="E965" s="160" t="s">
        <v>2469</v>
      </c>
      <c r="F965" s="160" t="s">
        <v>2221</v>
      </c>
      <c r="G965" s="164" t="str">
        <f t="shared" si="15"/>
        <v>C-39/3</v>
      </c>
    </row>
    <row r="966" spans="1:7" ht="18" customHeight="1" x14ac:dyDescent="0.25">
      <c r="A966" s="224"/>
      <c r="B966" s="191" t="s">
        <v>3167</v>
      </c>
      <c r="C966" s="163">
        <v>1423</v>
      </c>
      <c r="D966" s="159" t="s">
        <v>68</v>
      </c>
      <c r="E966" s="160" t="s">
        <v>2469</v>
      </c>
      <c r="F966" s="160" t="s">
        <v>2218</v>
      </c>
      <c r="G966" s="164" t="str">
        <f t="shared" si="15"/>
        <v>C-39/4</v>
      </c>
    </row>
    <row r="967" spans="1:7" ht="18" customHeight="1" x14ac:dyDescent="0.25">
      <c r="A967" s="224" t="s">
        <v>1669</v>
      </c>
      <c r="B967" s="191" t="s">
        <v>1668</v>
      </c>
      <c r="C967" s="163">
        <v>1423</v>
      </c>
      <c r="D967" s="159" t="s">
        <v>68</v>
      </c>
      <c r="E967" s="160" t="s">
        <v>2509</v>
      </c>
      <c r="F967" s="160" t="s">
        <v>2225</v>
      </c>
      <c r="G967" s="164" t="str">
        <f t="shared" si="15"/>
        <v>C-38/1</v>
      </c>
    </row>
    <row r="968" spans="1:7" ht="18" customHeight="1" x14ac:dyDescent="0.25">
      <c r="A968" s="224"/>
      <c r="B968" s="191" t="s">
        <v>3166</v>
      </c>
      <c r="C968" s="163">
        <v>1423</v>
      </c>
      <c r="D968" s="159" t="s">
        <v>68</v>
      </c>
      <c r="E968" s="160" t="s">
        <v>2509</v>
      </c>
      <c r="F968" s="160" t="s">
        <v>2223</v>
      </c>
      <c r="G968" s="164" t="str">
        <f t="shared" si="15"/>
        <v>C-38/2</v>
      </c>
    </row>
    <row r="969" spans="1:7" ht="18" customHeight="1" x14ac:dyDescent="0.25">
      <c r="A969" s="224"/>
      <c r="B969" s="191" t="s">
        <v>3165</v>
      </c>
      <c r="C969" s="163">
        <v>1423</v>
      </c>
      <c r="D969" s="159" t="s">
        <v>68</v>
      </c>
      <c r="E969" s="160" t="s">
        <v>2509</v>
      </c>
      <c r="F969" s="160" t="s">
        <v>2221</v>
      </c>
      <c r="G969" s="164" t="str">
        <f t="shared" si="15"/>
        <v>C-38/3</v>
      </c>
    </row>
    <row r="970" spans="1:7" ht="18" customHeight="1" x14ac:dyDescent="0.25">
      <c r="A970" s="224"/>
      <c r="B970" s="191" t="s">
        <v>3164</v>
      </c>
      <c r="C970" s="163">
        <v>1423</v>
      </c>
      <c r="D970" s="159" t="s">
        <v>68</v>
      </c>
      <c r="E970" s="160" t="s">
        <v>2509</v>
      </c>
      <c r="F970" s="160" t="s">
        <v>2218</v>
      </c>
      <c r="G970" s="164" t="str">
        <f t="shared" si="15"/>
        <v>C-38/4</v>
      </c>
    </row>
    <row r="971" spans="1:7" ht="18" customHeight="1" x14ac:dyDescent="0.25">
      <c r="A971" s="224" t="s">
        <v>1667</v>
      </c>
      <c r="B971" s="191" t="s">
        <v>1666</v>
      </c>
      <c r="C971" s="163">
        <v>1423</v>
      </c>
      <c r="D971" s="159" t="s">
        <v>68</v>
      </c>
      <c r="E971" s="160" t="s">
        <v>2503</v>
      </c>
      <c r="F971" s="160" t="s">
        <v>2225</v>
      </c>
      <c r="G971" s="164" t="str">
        <f t="shared" si="15"/>
        <v>C-37/1</v>
      </c>
    </row>
    <row r="972" spans="1:7" ht="18" customHeight="1" x14ac:dyDescent="0.25">
      <c r="A972" s="224"/>
      <c r="B972" s="191" t="s">
        <v>3163</v>
      </c>
      <c r="C972" s="163">
        <v>1423</v>
      </c>
      <c r="D972" s="159" t="s">
        <v>68</v>
      </c>
      <c r="E972" s="160" t="s">
        <v>2503</v>
      </c>
      <c r="F972" s="160" t="s">
        <v>2223</v>
      </c>
      <c r="G972" s="164" t="str">
        <f t="shared" si="15"/>
        <v>C-37/2</v>
      </c>
    </row>
    <row r="973" spans="1:7" ht="18" customHeight="1" x14ac:dyDescent="0.25">
      <c r="A973" s="224"/>
      <c r="B973" s="191" t="s">
        <v>3162</v>
      </c>
      <c r="C973" s="163">
        <v>1423</v>
      </c>
      <c r="D973" s="159" t="s">
        <v>68</v>
      </c>
      <c r="E973" s="160" t="s">
        <v>2503</v>
      </c>
      <c r="F973" s="160" t="s">
        <v>2221</v>
      </c>
      <c r="G973" s="164" t="str">
        <f t="shared" si="15"/>
        <v>C-37/3</v>
      </c>
    </row>
    <row r="974" spans="1:7" ht="18" customHeight="1" x14ac:dyDescent="0.25">
      <c r="A974" s="224"/>
      <c r="B974" s="191" t="s">
        <v>3161</v>
      </c>
      <c r="C974" s="163">
        <v>1423</v>
      </c>
      <c r="D974" s="159" t="s">
        <v>68</v>
      </c>
      <c r="E974" s="160" t="s">
        <v>2503</v>
      </c>
      <c r="F974" s="160" t="s">
        <v>2218</v>
      </c>
      <c r="G974" s="164" t="str">
        <f t="shared" si="15"/>
        <v>C-37/4</v>
      </c>
    </row>
    <row r="975" spans="1:7" ht="18" customHeight="1" x14ac:dyDescent="0.25">
      <c r="A975" s="224" t="s">
        <v>1665</v>
      </c>
      <c r="B975" s="191" t="s">
        <v>1664</v>
      </c>
      <c r="C975" s="163">
        <v>1423</v>
      </c>
      <c r="D975" s="159" t="s">
        <v>68</v>
      </c>
      <c r="E975" s="160" t="s">
        <v>2497</v>
      </c>
      <c r="F975" s="160" t="s">
        <v>2225</v>
      </c>
      <c r="G975" s="164" t="str">
        <f t="shared" si="15"/>
        <v>C-36/1</v>
      </c>
    </row>
    <row r="976" spans="1:7" ht="18" customHeight="1" x14ac:dyDescent="0.25">
      <c r="A976" s="224"/>
      <c r="B976" s="191" t="s">
        <v>3160</v>
      </c>
      <c r="C976" s="163">
        <v>1423</v>
      </c>
      <c r="D976" s="159" t="s">
        <v>68</v>
      </c>
      <c r="E976" s="160" t="s">
        <v>2497</v>
      </c>
      <c r="F976" s="160" t="s">
        <v>2223</v>
      </c>
      <c r="G976" s="164" t="str">
        <f t="shared" si="15"/>
        <v>C-36/2</v>
      </c>
    </row>
    <row r="977" spans="1:7" ht="18" customHeight="1" x14ac:dyDescent="0.25">
      <c r="A977" s="224"/>
      <c r="B977" s="191" t="s">
        <v>3159</v>
      </c>
      <c r="C977" s="163">
        <v>1423</v>
      </c>
      <c r="D977" s="159" t="s">
        <v>68</v>
      </c>
      <c r="E977" s="160" t="s">
        <v>2497</v>
      </c>
      <c r="F977" s="160" t="s">
        <v>2221</v>
      </c>
      <c r="G977" s="164" t="str">
        <f t="shared" si="15"/>
        <v>C-36/3</v>
      </c>
    </row>
    <row r="978" spans="1:7" ht="18" customHeight="1" x14ac:dyDescent="0.25">
      <c r="A978" s="224"/>
      <c r="B978" s="191" t="s">
        <v>3158</v>
      </c>
      <c r="C978" s="163">
        <v>1423</v>
      </c>
      <c r="D978" s="159" t="s">
        <v>68</v>
      </c>
      <c r="E978" s="160" t="s">
        <v>2497</v>
      </c>
      <c r="F978" s="160" t="s">
        <v>2218</v>
      </c>
      <c r="G978" s="164" t="str">
        <f t="shared" si="15"/>
        <v>C-36/4</v>
      </c>
    </row>
    <row r="979" spans="1:7" ht="18" customHeight="1" x14ac:dyDescent="0.25">
      <c r="A979" s="224" t="s">
        <v>1663</v>
      </c>
      <c r="B979" s="191" t="s">
        <v>1662</v>
      </c>
      <c r="C979" s="163">
        <v>1423</v>
      </c>
      <c r="D979" s="159" t="s">
        <v>68</v>
      </c>
      <c r="E979" s="160" t="s">
        <v>2491</v>
      </c>
      <c r="F979" s="160" t="s">
        <v>2225</v>
      </c>
      <c r="G979" s="164" t="str">
        <f t="shared" si="15"/>
        <v>C-35/1</v>
      </c>
    </row>
    <row r="980" spans="1:7" ht="18" customHeight="1" x14ac:dyDescent="0.25">
      <c r="A980" s="224"/>
      <c r="B980" s="191" t="s">
        <v>3157</v>
      </c>
      <c r="C980" s="163">
        <v>1423</v>
      </c>
      <c r="D980" s="159" t="s">
        <v>68</v>
      </c>
      <c r="E980" s="160" t="s">
        <v>2491</v>
      </c>
      <c r="F980" s="160" t="s">
        <v>2223</v>
      </c>
      <c r="G980" s="164" t="str">
        <f t="shared" si="15"/>
        <v>C-35/2</v>
      </c>
    </row>
    <row r="981" spans="1:7" ht="18" customHeight="1" x14ac:dyDescent="0.25">
      <c r="A981" s="224"/>
      <c r="B981" s="191" t="s">
        <v>3156</v>
      </c>
      <c r="C981" s="163">
        <v>1423</v>
      </c>
      <c r="D981" s="159" t="s">
        <v>68</v>
      </c>
      <c r="E981" s="160" t="s">
        <v>2491</v>
      </c>
      <c r="F981" s="160" t="s">
        <v>2221</v>
      </c>
      <c r="G981" s="164" t="str">
        <f t="shared" si="15"/>
        <v>C-35/3</v>
      </c>
    </row>
    <row r="982" spans="1:7" ht="18" customHeight="1" x14ac:dyDescent="0.25">
      <c r="A982" s="224"/>
      <c r="B982" s="191" t="s">
        <v>3155</v>
      </c>
      <c r="C982" s="163">
        <v>1423</v>
      </c>
      <c r="D982" s="159" t="s">
        <v>68</v>
      </c>
      <c r="E982" s="160" t="s">
        <v>2491</v>
      </c>
      <c r="F982" s="160" t="s">
        <v>2218</v>
      </c>
      <c r="G982" s="164" t="str">
        <f t="shared" si="15"/>
        <v>C-35/4</v>
      </c>
    </row>
    <row r="983" spans="1:7" ht="18" customHeight="1" x14ac:dyDescent="0.25">
      <c r="A983" s="224" t="s">
        <v>1661</v>
      </c>
      <c r="B983" s="191" t="s">
        <v>1660</v>
      </c>
      <c r="C983" s="163">
        <v>1423</v>
      </c>
      <c r="D983" s="159" t="s">
        <v>68</v>
      </c>
      <c r="E983" s="160" t="s">
        <v>2485</v>
      </c>
      <c r="F983" s="160" t="s">
        <v>2225</v>
      </c>
      <c r="G983" s="164" t="str">
        <f t="shared" si="15"/>
        <v>C-34/1</v>
      </c>
    </row>
    <row r="984" spans="1:7" ht="18" customHeight="1" x14ac:dyDescent="0.25">
      <c r="A984" s="224"/>
      <c r="B984" s="191" t="s">
        <v>3154</v>
      </c>
      <c r="C984" s="163">
        <v>1423</v>
      </c>
      <c r="D984" s="159" t="s">
        <v>68</v>
      </c>
      <c r="E984" s="160" t="s">
        <v>2485</v>
      </c>
      <c r="F984" s="160" t="s">
        <v>2223</v>
      </c>
      <c r="G984" s="164" t="str">
        <f t="shared" si="15"/>
        <v>C-34/2</v>
      </c>
    </row>
    <row r="985" spans="1:7" ht="18" customHeight="1" x14ac:dyDescent="0.25">
      <c r="A985" s="224"/>
      <c r="B985" s="191" t="s">
        <v>3153</v>
      </c>
      <c r="C985" s="163">
        <v>1423</v>
      </c>
      <c r="D985" s="159" t="s">
        <v>68</v>
      </c>
      <c r="E985" s="160" t="s">
        <v>2485</v>
      </c>
      <c r="F985" s="160" t="s">
        <v>2221</v>
      </c>
      <c r="G985" s="164" t="str">
        <f t="shared" si="15"/>
        <v>C-34/3</v>
      </c>
    </row>
    <row r="986" spans="1:7" ht="18" customHeight="1" x14ac:dyDescent="0.25">
      <c r="A986" s="224"/>
      <c r="B986" s="191" t="s">
        <v>3152</v>
      </c>
      <c r="C986" s="163">
        <v>1423</v>
      </c>
      <c r="D986" s="159" t="s">
        <v>68</v>
      </c>
      <c r="E986" s="160" t="s">
        <v>2485</v>
      </c>
      <c r="F986" s="160" t="s">
        <v>2218</v>
      </c>
      <c r="G986" s="164" t="str">
        <f t="shared" si="15"/>
        <v>C-34/4</v>
      </c>
    </row>
    <row r="987" spans="1:7" ht="18" customHeight="1" x14ac:dyDescent="0.25">
      <c r="A987" s="224" t="s">
        <v>1659</v>
      </c>
      <c r="B987" s="191" t="s">
        <v>1658</v>
      </c>
      <c r="C987" s="163">
        <v>1423</v>
      </c>
      <c r="D987" s="159" t="s">
        <v>68</v>
      </c>
      <c r="E987" s="160" t="s">
        <v>2479</v>
      </c>
      <c r="F987" s="160" t="s">
        <v>2225</v>
      </c>
      <c r="G987" s="164" t="str">
        <f t="shared" si="15"/>
        <v>C-33/1</v>
      </c>
    </row>
    <row r="988" spans="1:7" ht="18" customHeight="1" x14ac:dyDescent="0.25">
      <c r="A988" s="224"/>
      <c r="B988" s="191" t="s">
        <v>3151</v>
      </c>
      <c r="C988" s="163">
        <v>1423</v>
      </c>
      <c r="D988" s="159" t="s">
        <v>68</v>
      </c>
      <c r="E988" s="160" t="s">
        <v>2479</v>
      </c>
      <c r="F988" s="160" t="s">
        <v>2223</v>
      </c>
      <c r="G988" s="164" t="str">
        <f t="shared" si="15"/>
        <v>C-33/2</v>
      </c>
    </row>
    <row r="989" spans="1:7" ht="18" customHeight="1" x14ac:dyDescent="0.25">
      <c r="A989" s="224"/>
      <c r="B989" s="191" t="s">
        <v>3150</v>
      </c>
      <c r="C989" s="163">
        <v>1423</v>
      </c>
      <c r="D989" s="159" t="s">
        <v>68</v>
      </c>
      <c r="E989" s="160" t="s">
        <v>2479</v>
      </c>
      <c r="F989" s="160" t="s">
        <v>2221</v>
      </c>
      <c r="G989" s="164" t="str">
        <f t="shared" si="15"/>
        <v>C-33/3</v>
      </c>
    </row>
    <row r="990" spans="1:7" ht="18" customHeight="1" x14ac:dyDescent="0.25">
      <c r="A990" s="224"/>
      <c r="B990" s="191" t="s">
        <v>3149</v>
      </c>
      <c r="C990" s="163">
        <v>1423</v>
      </c>
      <c r="D990" s="159" t="s">
        <v>68</v>
      </c>
      <c r="E990" s="160" t="s">
        <v>2479</v>
      </c>
      <c r="F990" s="160" t="s">
        <v>2218</v>
      </c>
      <c r="G990" s="164" t="str">
        <f t="shared" si="15"/>
        <v>C-33/4</v>
      </c>
    </row>
    <row r="991" spans="1:7" ht="18" customHeight="1" x14ac:dyDescent="0.25">
      <c r="A991" s="224" t="s">
        <v>1657</v>
      </c>
      <c r="B991" s="191" t="s">
        <v>1656</v>
      </c>
      <c r="C991" s="163">
        <v>1423</v>
      </c>
      <c r="D991" s="159" t="s">
        <v>68</v>
      </c>
      <c r="E991" s="160" t="s">
        <v>2473</v>
      </c>
      <c r="F991" s="160" t="s">
        <v>2225</v>
      </c>
      <c r="G991" s="164" t="str">
        <f t="shared" si="15"/>
        <v>C-32/1</v>
      </c>
    </row>
    <row r="992" spans="1:7" ht="18" customHeight="1" x14ac:dyDescent="0.25">
      <c r="A992" s="224"/>
      <c r="B992" s="191" t="s">
        <v>3148</v>
      </c>
      <c r="C992" s="163">
        <v>1423</v>
      </c>
      <c r="D992" s="159" t="s">
        <v>68</v>
      </c>
      <c r="E992" s="160" t="s">
        <v>2473</v>
      </c>
      <c r="F992" s="160" t="s">
        <v>2223</v>
      </c>
      <c r="G992" s="164" t="str">
        <f t="shared" si="15"/>
        <v>C-32/2</v>
      </c>
    </row>
    <row r="993" spans="1:7" ht="18" customHeight="1" x14ac:dyDescent="0.25">
      <c r="A993" s="224"/>
      <c r="B993" s="191" t="s">
        <v>3147</v>
      </c>
      <c r="C993" s="163">
        <v>1423</v>
      </c>
      <c r="D993" s="159" t="s">
        <v>68</v>
      </c>
      <c r="E993" s="160" t="s">
        <v>2473</v>
      </c>
      <c r="F993" s="160" t="s">
        <v>2221</v>
      </c>
      <c r="G993" s="164" t="str">
        <f t="shared" si="15"/>
        <v>C-32/3</v>
      </c>
    </row>
    <row r="994" spans="1:7" ht="18" customHeight="1" x14ac:dyDescent="0.25">
      <c r="A994" s="224"/>
      <c r="B994" s="191" t="s">
        <v>3146</v>
      </c>
      <c r="C994" s="163">
        <v>1423</v>
      </c>
      <c r="D994" s="159" t="s">
        <v>68</v>
      </c>
      <c r="E994" s="160" t="s">
        <v>2473</v>
      </c>
      <c r="F994" s="160" t="s">
        <v>2218</v>
      </c>
      <c r="G994" s="164" t="str">
        <f t="shared" si="15"/>
        <v>C-32/4</v>
      </c>
    </row>
    <row r="995" spans="1:7" ht="18" customHeight="1" x14ac:dyDescent="0.25">
      <c r="A995" s="224" t="s">
        <v>1655</v>
      </c>
      <c r="B995" s="191" t="s">
        <v>1654</v>
      </c>
      <c r="C995" s="163">
        <v>1423</v>
      </c>
      <c r="D995" s="159" t="s">
        <v>68</v>
      </c>
      <c r="E995" s="160" t="s">
        <v>2234</v>
      </c>
      <c r="F995" s="160" t="s">
        <v>2225</v>
      </c>
      <c r="G995" s="164" t="str">
        <f t="shared" si="15"/>
        <v>C-31/1</v>
      </c>
    </row>
    <row r="996" spans="1:7" ht="18" customHeight="1" x14ac:dyDescent="0.25">
      <c r="A996" s="224"/>
      <c r="B996" s="191" t="s">
        <v>3145</v>
      </c>
      <c r="C996" s="163">
        <v>1423</v>
      </c>
      <c r="D996" s="159" t="s">
        <v>68</v>
      </c>
      <c r="E996" s="160" t="s">
        <v>2234</v>
      </c>
      <c r="F996" s="160" t="s">
        <v>2223</v>
      </c>
      <c r="G996" s="164" t="str">
        <f t="shared" si="15"/>
        <v>C-31/2</v>
      </c>
    </row>
    <row r="997" spans="1:7" ht="18" customHeight="1" x14ac:dyDescent="0.25">
      <c r="A997" s="224"/>
      <c r="B997" s="191" t="s">
        <v>3144</v>
      </c>
      <c r="C997" s="163">
        <v>1423</v>
      </c>
      <c r="D997" s="159" t="s">
        <v>68</v>
      </c>
      <c r="E997" s="160" t="s">
        <v>2234</v>
      </c>
      <c r="F997" s="160" t="s">
        <v>2221</v>
      </c>
      <c r="G997" s="164" t="str">
        <f t="shared" si="15"/>
        <v>C-31/3</v>
      </c>
    </row>
    <row r="998" spans="1:7" ht="18" customHeight="1" x14ac:dyDescent="0.25">
      <c r="A998" s="224"/>
      <c r="B998" s="191" t="s">
        <v>3143</v>
      </c>
      <c r="C998" s="163">
        <v>1423</v>
      </c>
      <c r="D998" s="159" t="s">
        <v>68</v>
      </c>
      <c r="E998" s="160" t="s">
        <v>2234</v>
      </c>
      <c r="F998" s="160" t="s">
        <v>2218</v>
      </c>
      <c r="G998" s="164" t="str">
        <f t="shared" si="15"/>
        <v>C-31/4</v>
      </c>
    </row>
    <row r="999" spans="1:7" ht="18" customHeight="1" x14ac:dyDescent="0.25">
      <c r="A999" s="224" t="s">
        <v>1653</v>
      </c>
      <c r="B999" s="191" t="s">
        <v>1652</v>
      </c>
      <c r="C999" s="163">
        <v>1423</v>
      </c>
      <c r="D999" s="159" t="s">
        <v>68</v>
      </c>
      <c r="E999" s="160" t="s">
        <v>2406</v>
      </c>
      <c r="F999" s="160" t="s">
        <v>2225</v>
      </c>
      <c r="G999" s="164" t="str">
        <f t="shared" si="15"/>
        <v>C-30/1</v>
      </c>
    </row>
    <row r="1000" spans="1:7" ht="18" customHeight="1" x14ac:dyDescent="0.25">
      <c r="A1000" s="224"/>
      <c r="B1000" s="191" t="s">
        <v>3142</v>
      </c>
      <c r="C1000" s="163">
        <v>1423</v>
      </c>
      <c r="D1000" s="159" t="s">
        <v>68</v>
      </c>
      <c r="E1000" s="160" t="s">
        <v>2406</v>
      </c>
      <c r="F1000" s="160" t="s">
        <v>2223</v>
      </c>
      <c r="G1000" s="164" t="str">
        <f t="shared" si="15"/>
        <v>C-30/2</v>
      </c>
    </row>
    <row r="1001" spans="1:7" ht="18" customHeight="1" x14ac:dyDescent="0.25">
      <c r="A1001" s="224"/>
      <c r="B1001" s="191" t="s">
        <v>3141</v>
      </c>
      <c r="C1001" s="163">
        <v>1423</v>
      </c>
      <c r="D1001" s="159" t="s">
        <v>68</v>
      </c>
      <c r="E1001" s="160" t="s">
        <v>2406</v>
      </c>
      <c r="F1001" s="160" t="s">
        <v>2221</v>
      </c>
      <c r="G1001" s="164" t="str">
        <f t="shared" si="15"/>
        <v>C-30/3</v>
      </c>
    </row>
    <row r="1002" spans="1:7" ht="18" customHeight="1" x14ac:dyDescent="0.25">
      <c r="A1002" s="224"/>
      <c r="B1002" s="191" t="s">
        <v>3140</v>
      </c>
      <c r="C1002" s="163">
        <v>1423</v>
      </c>
      <c r="D1002" s="159" t="s">
        <v>68</v>
      </c>
      <c r="E1002" s="160" t="s">
        <v>2406</v>
      </c>
      <c r="F1002" s="160" t="s">
        <v>2218</v>
      </c>
      <c r="G1002" s="164" t="str">
        <f t="shared" si="15"/>
        <v>C-30/4</v>
      </c>
    </row>
    <row r="1003" spans="1:7" ht="18" customHeight="1" x14ac:dyDescent="0.25">
      <c r="A1003" s="224" t="s">
        <v>1651</v>
      </c>
      <c r="B1003" s="191" t="s">
        <v>1650</v>
      </c>
      <c r="C1003" s="163">
        <v>1423</v>
      </c>
      <c r="D1003" s="159" t="s">
        <v>68</v>
      </c>
      <c r="E1003" s="160" t="s">
        <v>2405</v>
      </c>
      <c r="F1003" s="160" t="s">
        <v>2225</v>
      </c>
      <c r="G1003" s="164" t="str">
        <f t="shared" si="15"/>
        <v>C-29/1</v>
      </c>
    </row>
    <row r="1004" spans="1:7" ht="18" customHeight="1" x14ac:dyDescent="0.25">
      <c r="A1004" s="224"/>
      <c r="B1004" s="191" t="s">
        <v>3139</v>
      </c>
      <c r="C1004" s="163">
        <v>1423</v>
      </c>
      <c r="D1004" s="159" t="s">
        <v>68</v>
      </c>
      <c r="E1004" s="160" t="s">
        <v>2405</v>
      </c>
      <c r="F1004" s="160" t="s">
        <v>2223</v>
      </c>
      <c r="G1004" s="164" t="str">
        <f t="shared" si="15"/>
        <v>C-29/2</v>
      </c>
    </row>
    <row r="1005" spans="1:7" ht="18" customHeight="1" x14ac:dyDescent="0.25">
      <c r="A1005" s="224"/>
      <c r="B1005" s="191" t="s">
        <v>3138</v>
      </c>
      <c r="C1005" s="163">
        <v>1423</v>
      </c>
      <c r="D1005" s="159" t="s">
        <v>68</v>
      </c>
      <c r="E1005" s="160" t="s">
        <v>2405</v>
      </c>
      <c r="F1005" s="160" t="s">
        <v>2221</v>
      </c>
      <c r="G1005" s="164" t="str">
        <f t="shared" si="15"/>
        <v>C-29/3</v>
      </c>
    </row>
    <row r="1006" spans="1:7" ht="18" customHeight="1" x14ac:dyDescent="0.25">
      <c r="A1006" s="224"/>
      <c r="B1006" s="191" t="s">
        <v>3137</v>
      </c>
      <c r="C1006" s="163">
        <v>1423</v>
      </c>
      <c r="D1006" s="159" t="s">
        <v>68</v>
      </c>
      <c r="E1006" s="160" t="s">
        <v>2405</v>
      </c>
      <c r="F1006" s="160" t="s">
        <v>2218</v>
      </c>
      <c r="G1006" s="164" t="str">
        <f t="shared" si="15"/>
        <v>C-29/4</v>
      </c>
    </row>
    <row r="1007" spans="1:7" ht="18" customHeight="1" x14ac:dyDescent="0.25">
      <c r="A1007" s="224" t="s">
        <v>1649</v>
      </c>
      <c r="B1007" s="191" t="s">
        <v>1648</v>
      </c>
      <c r="C1007" s="163">
        <v>1423</v>
      </c>
      <c r="D1007" s="159" t="s">
        <v>68</v>
      </c>
      <c r="E1007" s="160" t="s">
        <v>2401</v>
      </c>
      <c r="F1007" s="160" t="s">
        <v>2225</v>
      </c>
      <c r="G1007" s="164" t="str">
        <f t="shared" si="15"/>
        <v>C-28/1</v>
      </c>
    </row>
    <row r="1008" spans="1:7" ht="18" customHeight="1" x14ac:dyDescent="0.25">
      <c r="A1008" s="224"/>
      <c r="B1008" s="191" t="s">
        <v>3136</v>
      </c>
      <c r="C1008" s="163">
        <v>1423</v>
      </c>
      <c r="D1008" s="159" t="s">
        <v>68</v>
      </c>
      <c r="E1008" s="160" t="s">
        <v>2401</v>
      </c>
      <c r="F1008" s="160" t="s">
        <v>2223</v>
      </c>
      <c r="G1008" s="164" t="str">
        <f t="shared" si="15"/>
        <v>C-28/2</v>
      </c>
    </row>
    <row r="1009" spans="1:7" ht="18" customHeight="1" x14ac:dyDescent="0.25">
      <c r="A1009" s="224"/>
      <c r="B1009" s="191" t="s">
        <v>3135</v>
      </c>
      <c r="C1009" s="163">
        <v>1423</v>
      </c>
      <c r="D1009" s="159" t="s">
        <v>68</v>
      </c>
      <c r="E1009" s="160" t="s">
        <v>2401</v>
      </c>
      <c r="F1009" s="160" t="s">
        <v>2221</v>
      </c>
      <c r="G1009" s="164" t="str">
        <f t="shared" si="15"/>
        <v>C-28/3</v>
      </c>
    </row>
    <row r="1010" spans="1:7" ht="18" customHeight="1" x14ac:dyDescent="0.25">
      <c r="A1010" s="224"/>
      <c r="B1010" s="191" t="s">
        <v>3134</v>
      </c>
      <c r="C1010" s="163">
        <v>1423</v>
      </c>
      <c r="D1010" s="159" t="s">
        <v>68</v>
      </c>
      <c r="E1010" s="160" t="s">
        <v>2401</v>
      </c>
      <c r="F1010" s="160" t="s">
        <v>2218</v>
      </c>
      <c r="G1010" s="164" t="str">
        <f t="shared" si="15"/>
        <v>C-28/4</v>
      </c>
    </row>
    <row r="1011" spans="1:7" ht="18" customHeight="1" x14ac:dyDescent="0.25">
      <c r="A1011" s="224" t="s">
        <v>1647</v>
      </c>
      <c r="B1011" s="191" t="s">
        <v>1646</v>
      </c>
      <c r="C1011" s="163">
        <v>1423</v>
      </c>
      <c r="D1011" s="159" t="s">
        <v>68</v>
      </c>
      <c r="E1011" s="160" t="s">
        <v>2334</v>
      </c>
      <c r="F1011" s="160" t="s">
        <v>2225</v>
      </c>
      <c r="G1011" s="164" t="str">
        <f t="shared" si="15"/>
        <v>C-27/1</v>
      </c>
    </row>
    <row r="1012" spans="1:7" ht="18" customHeight="1" x14ac:dyDescent="0.25">
      <c r="A1012" s="224"/>
      <c r="B1012" s="191" t="s">
        <v>3133</v>
      </c>
      <c r="C1012" s="163">
        <v>1423</v>
      </c>
      <c r="D1012" s="159" t="s">
        <v>68</v>
      </c>
      <c r="E1012" s="160" t="s">
        <v>2334</v>
      </c>
      <c r="F1012" s="160" t="s">
        <v>2223</v>
      </c>
      <c r="G1012" s="164" t="str">
        <f t="shared" si="15"/>
        <v>C-27/2</v>
      </c>
    </row>
    <row r="1013" spans="1:7" ht="18" customHeight="1" x14ac:dyDescent="0.25">
      <c r="A1013" s="224"/>
      <c r="B1013" s="191" t="s">
        <v>3132</v>
      </c>
      <c r="C1013" s="163">
        <v>1423</v>
      </c>
      <c r="D1013" s="159" t="s">
        <v>68</v>
      </c>
      <c r="E1013" s="160" t="s">
        <v>2334</v>
      </c>
      <c r="F1013" s="160" t="s">
        <v>2221</v>
      </c>
      <c r="G1013" s="164" t="str">
        <f t="shared" si="15"/>
        <v>C-27/3</v>
      </c>
    </row>
    <row r="1014" spans="1:7" ht="18" customHeight="1" x14ac:dyDescent="0.25">
      <c r="A1014" s="224"/>
      <c r="B1014" s="191" t="s">
        <v>3131</v>
      </c>
      <c r="C1014" s="163">
        <v>1423</v>
      </c>
      <c r="D1014" s="159" t="s">
        <v>68</v>
      </c>
      <c r="E1014" s="160" t="s">
        <v>2334</v>
      </c>
      <c r="F1014" s="160" t="s">
        <v>2218</v>
      </c>
      <c r="G1014" s="164" t="str">
        <f t="shared" si="15"/>
        <v>C-27/4</v>
      </c>
    </row>
    <row r="1015" spans="1:7" ht="18" customHeight="1" x14ac:dyDescent="0.25">
      <c r="A1015" s="224" t="s">
        <v>1645</v>
      </c>
      <c r="B1015" s="191" t="s">
        <v>1644</v>
      </c>
      <c r="C1015" s="163">
        <v>1423</v>
      </c>
      <c r="D1015" s="159" t="s">
        <v>68</v>
      </c>
      <c r="E1015" s="160" t="s">
        <v>2386</v>
      </c>
      <c r="F1015" s="160" t="s">
        <v>2225</v>
      </c>
      <c r="G1015" s="164" t="str">
        <f t="shared" si="15"/>
        <v>C-26/1</v>
      </c>
    </row>
    <row r="1016" spans="1:7" ht="18" customHeight="1" x14ac:dyDescent="0.25">
      <c r="A1016" s="224"/>
      <c r="B1016" s="191" t="s">
        <v>3130</v>
      </c>
      <c r="C1016" s="163">
        <v>1423</v>
      </c>
      <c r="D1016" s="159" t="s">
        <v>68</v>
      </c>
      <c r="E1016" s="160" t="s">
        <v>2386</v>
      </c>
      <c r="F1016" s="160" t="s">
        <v>2223</v>
      </c>
      <c r="G1016" s="164" t="str">
        <f t="shared" si="15"/>
        <v>C-26/2</v>
      </c>
    </row>
    <row r="1017" spans="1:7" ht="18" customHeight="1" x14ac:dyDescent="0.25">
      <c r="A1017" s="224"/>
      <c r="B1017" s="191" t="s">
        <v>3129</v>
      </c>
      <c r="C1017" s="163">
        <v>1423</v>
      </c>
      <c r="D1017" s="159" t="s">
        <v>68</v>
      </c>
      <c r="E1017" s="160" t="s">
        <v>2386</v>
      </c>
      <c r="F1017" s="160" t="s">
        <v>2221</v>
      </c>
      <c r="G1017" s="164" t="str">
        <f t="shared" si="15"/>
        <v>C-26/3</v>
      </c>
    </row>
    <row r="1018" spans="1:7" ht="18" customHeight="1" x14ac:dyDescent="0.25">
      <c r="A1018" s="224"/>
      <c r="B1018" s="191" t="s">
        <v>3128</v>
      </c>
      <c r="C1018" s="163">
        <v>1423</v>
      </c>
      <c r="D1018" s="159" t="s">
        <v>68</v>
      </c>
      <c r="E1018" s="160" t="s">
        <v>2386</v>
      </c>
      <c r="F1018" s="160" t="s">
        <v>2218</v>
      </c>
      <c r="G1018" s="164" t="str">
        <f t="shared" si="15"/>
        <v>C-26/4</v>
      </c>
    </row>
    <row r="1019" spans="1:7" ht="18" customHeight="1" x14ac:dyDescent="0.25">
      <c r="A1019" s="224" t="s">
        <v>1643</v>
      </c>
      <c r="B1019" s="191" t="s">
        <v>1642</v>
      </c>
      <c r="C1019" s="163">
        <v>1423</v>
      </c>
      <c r="D1019" s="159" t="s">
        <v>68</v>
      </c>
      <c r="E1019" s="160" t="s">
        <v>2591</v>
      </c>
      <c r="F1019" s="160" t="s">
        <v>2225</v>
      </c>
      <c r="G1019" s="164" t="str">
        <f t="shared" si="15"/>
        <v>C-59/1</v>
      </c>
    </row>
    <row r="1020" spans="1:7" ht="18" customHeight="1" x14ac:dyDescent="0.25">
      <c r="A1020" s="224"/>
      <c r="B1020" s="191" t="s">
        <v>3127</v>
      </c>
      <c r="C1020" s="163">
        <v>1423</v>
      </c>
      <c r="D1020" s="159" t="s">
        <v>68</v>
      </c>
      <c r="E1020" s="160" t="s">
        <v>2591</v>
      </c>
      <c r="F1020" s="160" t="s">
        <v>2223</v>
      </c>
      <c r="G1020" s="164" t="str">
        <f t="shared" si="15"/>
        <v>C-59/2</v>
      </c>
    </row>
    <row r="1021" spans="1:7" ht="18" customHeight="1" x14ac:dyDescent="0.25">
      <c r="A1021" s="224"/>
      <c r="B1021" s="191" t="s">
        <v>3126</v>
      </c>
      <c r="C1021" s="163">
        <v>1423</v>
      </c>
      <c r="D1021" s="159" t="s">
        <v>68</v>
      </c>
      <c r="E1021" s="160" t="s">
        <v>2591</v>
      </c>
      <c r="F1021" s="160" t="s">
        <v>2221</v>
      </c>
      <c r="G1021" s="164" t="str">
        <f t="shared" si="15"/>
        <v>C-59/3</v>
      </c>
    </row>
    <row r="1022" spans="1:7" ht="18" customHeight="1" x14ac:dyDescent="0.25">
      <c r="A1022" s="224"/>
      <c r="B1022" s="191" t="s">
        <v>3125</v>
      </c>
      <c r="C1022" s="163">
        <v>1423</v>
      </c>
      <c r="D1022" s="159" t="s">
        <v>68</v>
      </c>
      <c r="E1022" s="160" t="s">
        <v>2591</v>
      </c>
      <c r="F1022" s="160" t="s">
        <v>2218</v>
      </c>
      <c r="G1022" s="164" t="str">
        <f t="shared" si="15"/>
        <v>C-59/4</v>
      </c>
    </row>
    <row r="1023" spans="1:7" ht="18" customHeight="1" x14ac:dyDescent="0.25">
      <c r="A1023" s="224" t="s">
        <v>1641</v>
      </c>
      <c r="B1023" s="191" t="s">
        <v>1640</v>
      </c>
      <c r="C1023" s="163">
        <v>1423</v>
      </c>
      <c r="D1023" s="159" t="s">
        <v>68</v>
      </c>
      <c r="E1023" s="160" t="s">
        <v>2597</v>
      </c>
      <c r="F1023" s="160" t="s">
        <v>2225</v>
      </c>
      <c r="G1023" s="164" t="str">
        <f t="shared" si="15"/>
        <v>C-58/1</v>
      </c>
    </row>
    <row r="1024" spans="1:7" ht="18" customHeight="1" x14ac:dyDescent="0.25">
      <c r="A1024" s="224"/>
      <c r="B1024" s="191" t="s">
        <v>3124</v>
      </c>
      <c r="C1024" s="163">
        <v>1423</v>
      </c>
      <c r="D1024" s="159" t="s">
        <v>68</v>
      </c>
      <c r="E1024" s="160" t="s">
        <v>2597</v>
      </c>
      <c r="F1024" s="160" t="s">
        <v>2223</v>
      </c>
      <c r="G1024" s="164" t="str">
        <f t="shared" si="15"/>
        <v>C-58/2</v>
      </c>
    </row>
    <row r="1025" spans="1:7" ht="18" customHeight="1" x14ac:dyDescent="0.25">
      <c r="A1025" s="224"/>
      <c r="B1025" s="191" t="s">
        <v>3123</v>
      </c>
      <c r="C1025" s="163">
        <v>1423</v>
      </c>
      <c r="D1025" s="159" t="s">
        <v>68</v>
      </c>
      <c r="E1025" s="160" t="s">
        <v>2597</v>
      </c>
      <c r="F1025" s="160" t="s">
        <v>2221</v>
      </c>
      <c r="G1025" s="164" t="str">
        <f t="shared" si="15"/>
        <v>C-58/3</v>
      </c>
    </row>
    <row r="1026" spans="1:7" ht="18" customHeight="1" x14ac:dyDescent="0.25">
      <c r="A1026" s="224"/>
      <c r="B1026" s="191" t="s">
        <v>3122</v>
      </c>
      <c r="C1026" s="163">
        <v>1423</v>
      </c>
      <c r="D1026" s="159" t="s">
        <v>68</v>
      </c>
      <c r="E1026" s="160" t="s">
        <v>2597</v>
      </c>
      <c r="F1026" s="160" t="s">
        <v>2218</v>
      </c>
      <c r="G1026" s="164" t="str">
        <f t="shared" si="15"/>
        <v>C-58/4</v>
      </c>
    </row>
    <row r="1027" spans="1:7" ht="18" customHeight="1" x14ac:dyDescent="0.25">
      <c r="A1027" s="224" t="s">
        <v>1639</v>
      </c>
      <c r="B1027" s="191" t="s">
        <v>1638</v>
      </c>
      <c r="C1027" s="163">
        <v>1423</v>
      </c>
      <c r="D1027" s="159" t="s">
        <v>68</v>
      </c>
      <c r="E1027" s="160" t="s">
        <v>2603</v>
      </c>
      <c r="F1027" s="160" t="s">
        <v>2225</v>
      </c>
      <c r="G1027" s="164" t="str">
        <f t="shared" ref="G1027:G1090" si="16">CONCATENATE(D1027,E1027,F1027)</f>
        <v>C-57/1</v>
      </c>
    </row>
    <row r="1028" spans="1:7" ht="18" customHeight="1" x14ac:dyDescent="0.25">
      <c r="A1028" s="224"/>
      <c r="B1028" s="191" t="s">
        <v>3121</v>
      </c>
      <c r="C1028" s="163">
        <v>1423</v>
      </c>
      <c r="D1028" s="159" t="s">
        <v>68</v>
      </c>
      <c r="E1028" s="160" t="s">
        <v>2603</v>
      </c>
      <c r="F1028" s="160" t="s">
        <v>2223</v>
      </c>
      <c r="G1028" s="164" t="str">
        <f t="shared" si="16"/>
        <v>C-57/2</v>
      </c>
    </row>
    <row r="1029" spans="1:7" ht="18" customHeight="1" x14ac:dyDescent="0.25">
      <c r="A1029" s="224"/>
      <c r="B1029" s="191" t="s">
        <v>3120</v>
      </c>
      <c r="C1029" s="163">
        <v>1423</v>
      </c>
      <c r="D1029" s="159" t="s">
        <v>68</v>
      </c>
      <c r="E1029" s="160" t="s">
        <v>2603</v>
      </c>
      <c r="F1029" s="160" t="s">
        <v>2221</v>
      </c>
      <c r="G1029" s="164" t="str">
        <f t="shared" si="16"/>
        <v>C-57/3</v>
      </c>
    </row>
    <row r="1030" spans="1:7" ht="18" customHeight="1" x14ac:dyDescent="0.25">
      <c r="A1030" s="224"/>
      <c r="B1030" s="191" t="s">
        <v>3119</v>
      </c>
      <c r="C1030" s="163">
        <v>1423</v>
      </c>
      <c r="D1030" s="159" t="s">
        <v>68</v>
      </c>
      <c r="E1030" s="160" t="s">
        <v>2603</v>
      </c>
      <c r="F1030" s="160" t="s">
        <v>2218</v>
      </c>
      <c r="G1030" s="164" t="str">
        <f t="shared" si="16"/>
        <v>C-57/4</v>
      </c>
    </row>
    <row r="1031" spans="1:7" ht="18" customHeight="1" x14ac:dyDescent="0.25">
      <c r="A1031" s="224" t="s">
        <v>1637</v>
      </c>
      <c r="B1031" s="191" t="s">
        <v>1636</v>
      </c>
      <c r="C1031" s="163">
        <v>1423</v>
      </c>
      <c r="D1031" s="159" t="s">
        <v>68</v>
      </c>
      <c r="E1031" s="160" t="s">
        <v>2609</v>
      </c>
      <c r="F1031" s="160" t="s">
        <v>2225</v>
      </c>
      <c r="G1031" s="164" t="str">
        <f t="shared" si="16"/>
        <v>C-56/1</v>
      </c>
    </row>
    <row r="1032" spans="1:7" ht="18" customHeight="1" x14ac:dyDescent="0.25">
      <c r="A1032" s="224"/>
      <c r="B1032" s="191" t="s">
        <v>3118</v>
      </c>
      <c r="C1032" s="163">
        <v>1423</v>
      </c>
      <c r="D1032" s="159" t="s">
        <v>68</v>
      </c>
      <c r="E1032" s="160" t="s">
        <v>2609</v>
      </c>
      <c r="F1032" s="160" t="s">
        <v>2223</v>
      </c>
      <c r="G1032" s="164" t="str">
        <f t="shared" si="16"/>
        <v>C-56/2</v>
      </c>
    </row>
    <row r="1033" spans="1:7" ht="18" customHeight="1" x14ac:dyDescent="0.25">
      <c r="A1033" s="224"/>
      <c r="B1033" s="191" t="s">
        <v>3117</v>
      </c>
      <c r="C1033" s="163">
        <v>1423</v>
      </c>
      <c r="D1033" s="159" t="s">
        <v>68</v>
      </c>
      <c r="E1033" s="160" t="s">
        <v>2609</v>
      </c>
      <c r="F1033" s="160" t="s">
        <v>2221</v>
      </c>
      <c r="G1033" s="164" t="str">
        <f t="shared" si="16"/>
        <v>C-56/3</v>
      </c>
    </row>
    <row r="1034" spans="1:7" ht="18" customHeight="1" x14ac:dyDescent="0.25">
      <c r="A1034" s="224"/>
      <c r="B1034" s="191" t="s">
        <v>3116</v>
      </c>
      <c r="C1034" s="163">
        <v>1423</v>
      </c>
      <c r="D1034" s="159" t="s">
        <v>68</v>
      </c>
      <c r="E1034" s="160" t="s">
        <v>2609</v>
      </c>
      <c r="F1034" s="160" t="s">
        <v>2218</v>
      </c>
      <c r="G1034" s="164" t="str">
        <f t="shared" si="16"/>
        <v>C-56/4</v>
      </c>
    </row>
    <row r="1035" spans="1:7" ht="18" customHeight="1" x14ac:dyDescent="0.25">
      <c r="A1035" s="224" t="s">
        <v>3115</v>
      </c>
      <c r="B1035" s="191" t="s">
        <v>3114</v>
      </c>
      <c r="C1035" s="163">
        <v>1423</v>
      </c>
      <c r="D1035" s="159" t="s">
        <v>68</v>
      </c>
      <c r="E1035" s="160" t="s">
        <v>2615</v>
      </c>
      <c r="F1035" s="160" t="s">
        <v>2225</v>
      </c>
      <c r="G1035" s="164" t="str">
        <f t="shared" si="16"/>
        <v>C-55/1</v>
      </c>
    </row>
    <row r="1036" spans="1:7" ht="18" customHeight="1" x14ac:dyDescent="0.25">
      <c r="A1036" s="224"/>
      <c r="B1036" s="191" t="s">
        <v>3113</v>
      </c>
      <c r="C1036" s="163">
        <v>1423</v>
      </c>
      <c r="D1036" s="159" t="s">
        <v>68</v>
      </c>
      <c r="E1036" s="160" t="s">
        <v>2615</v>
      </c>
      <c r="F1036" s="160" t="s">
        <v>2223</v>
      </c>
      <c r="G1036" s="164" t="str">
        <f t="shared" si="16"/>
        <v>C-55/2</v>
      </c>
    </row>
    <row r="1037" spans="1:7" ht="18" customHeight="1" x14ac:dyDescent="0.25">
      <c r="A1037" s="224"/>
      <c r="B1037" s="191" t="s">
        <v>3112</v>
      </c>
      <c r="C1037" s="163">
        <v>1423</v>
      </c>
      <c r="D1037" s="159" t="s">
        <v>68</v>
      </c>
      <c r="E1037" s="160" t="s">
        <v>2615</v>
      </c>
      <c r="F1037" s="160" t="s">
        <v>2221</v>
      </c>
      <c r="G1037" s="164" t="str">
        <f t="shared" si="16"/>
        <v>C-55/3</v>
      </c>
    </row>
    <row r="1038" spans="1:7" ht="18" customHeight="1" x14ac:dyDescent="0.25">
      <c r="A1038" s="224"/>
      <c r="B1038" s="191" t="s">
        <v>3111</v>
      </c>
      <c r="C1038" s="163">
        <v>1423</v>
      </c>
      <c r="D1038" s="159" t="s">
        <v>68</v>
      </c>
      <c r="E1038" s="160" t="s">
        <v>2615</v>
      </c>
      <c r="F1038" s="160" t="s">
        <v>2218</v>
      </c>
      <c r="G1038" s="164" t="str">
        <f t="shared" si="16"/>
        <v>C-55/4</v>
      </c>
    </row>
    <row r="1039" spans="1:7" ht="18" customHeight="1" x14ac:dyDescent="0.25">
      <c r="A1039" s="224" t="s">
        <v>3110</v>
      </c>
      <c r="B1039" s="191" t="s">
        <v>3109</v>
      </c>
      <c r="C1039" s="163">
        <v>1423</v>
      </c>
      <c r="D1039" s="159" t="s">
        <v>68</v>
      </c>
      <c r="E1039" s="160" t="s">
        <v>2621</v>
      </c>
      <c r="F1039" s="160" t="s">
        <v>2225</v>
      </c>
      <c r="G1039" s="164" t="str">
        <f t="shared" si="16"/>
        <v>C-54/1</v>
      </c>
    </row>
    <row r="1040" spans="1:7" ht="18" customHeight="1" x14ac:dyDescent="0.25">
      <c r="A1040" s="224"/>
      <c r="B1040" s="191" t="s">
        <v>3108</v>
      </c>
      <c r="C1040" s="163">
        <v>1423</v>
      </c>
      <c r="D1040" s="159" t="s">
        <v>68</v>
      </c>
      <c r="E1040" s="160" t="s">
        <v>2621</v>
      </c>
      <c r="F1040" s="160" t="s">
        <v>2223</v>
      </c>
      <c r="G1040" s="164" t="str">
        <f t="shared" si="16"/>
        <v>C-54/2</v>
      </c>
    </row>
    <row r="1041" spans="1:7" ht="18" customHeight="1" x14ac:dyDescent="0.25">
      <c r="A1041" s="224"/>
      <c r="B1041" s="191" t="s">
        <v>3107</v>
      </c>
      <c r="C1041" s="163">
        <v>1423</v>
      </c>
      <c r="D1041" s="159" t="s">
        <v>68</v>
      </c>
      <c r="E1041" s="160" t="s">
        <v>2621</v>
      </c>
      <c r="F1041" s="160" t="s">
        <v>2221</v>
      </c>
      <c r="G1041" s="164" t="str">
        <f t="shared" si="16"/>
        <v>C-54/3</v>
      </c>
    </row>
    <row r="1042" spans="1:7" ht="18" customHeight="1" x14ac:dyDescent="0.25">
      <c r="A1042" s="224"/>
      <c r="B1042" s="191" t="s">
        <v>3106</v>
      </c>
      <c r="C1042" s="163">
        <v>1423</v>
      </c>
      <c r="D1042" s="159" t="s">
        <v>68</v>
      </c>
      <c r="E1042" s="160" t="s">
        <v>2621</v>
      </c>
      <c r="F1042" s="160" t="s">
        <v>2218</v>
      </c>
      <c r="G1042" s="164" t="str">
        <f t="shared" si="16"/>
        <v>C-54/4</v>
      </c>
    </row>
    <row r="1043" spans="1:7" ht="18" customHeight="1" x14ac:dyDescent="0.25">
      <c r="A1043" s="224" t="s">
        <v>3105</v>
      </c>
      <c r="B1043" s="191" t="s">
        <v>3104</v>
      </c>
      <c r="C1043" s="163">
        <v>1423</v>
      </c>
      <c r="D1043" s="159" t="s">
        <v>68</v>
      </c>
      <c r="E1043" s="160" t="s">
        <v>2627</v>
      </c>
      <c r="F1043" s="160" t="s">
        <v>2225</v>
      </c>
      <c r="G1043" s="164" t="str">
        <f t="shared" si="16"/>
        <v>C-53/1</v>
      </c>
    </row>
    <row r="1044" spans="1:7" ht="18" customHeight="1" x14ac:dyDescent="0.25">
      <c r="A1044" s="224"/>
      <c r="B1044" s="191" t="s">
        <v>3103</v>
      </c>
      <c r="C1044" s="163">
        <v>1423</v>
      </c>
      <c r="D1044" s="159" t="s">
        <v>68</v>
      </c>
      <c r="E1044" s="160" t="s">
        <v>2627</v>
      </c>
      <c r="F1044" s="160" t="s">
        <v>2223</v>
      </c>
      <c r="G1044" s="164" t="str">
        <f t="shared" si="16"/>
        <v>C-53/2</v>
      </c>
    </row>
    <row r="1045" spans="1:7" ht="18" customHeight="1" x14ac:dyDescent="0.25">
      <c r="A1045" s="224"/>
      <c r="B1045" s="191" t="s">
        <v>3102</v>
      </c>
      <c r="C1045" s="163">
        <v>1423</v>
      </c>
      <c r="D1045" s="159" t="s">
        <v>68</v>
      </c>
      <c r="E1045" s="160" t="s">
        <v>2627</v>
      </c>
      <c r="F1045" s="160" t="s">
        <v>2221</v>
      </c>
      <c r="G1045" s="164" t="str">
        <f t="shared" si="16"/>
        <v>C-53/3</v>
      </c>
    </row>
    <row r="1046" spans="1:7" ht="18" customHeight="1" x14ac:dyDescent="0.25">
      <c r="A1046" s="224"/>
      <c r="B1046" s="191" t="s">
        <v>3101</v>
      </c>
      <c r="C1046" s="163">
        <v>1423</v>
      </c>
      <c r="D1046" s="159" t="s">
        <v>68</v>
      </c>
      <c r="E1046" s="160" t="s">
        <v>2627</v>
      </c>
      <c r="F1046" s="160" t="s">
        <v>2218</v>
      </c>
      <c r="G1046" s="164" t="str">
        <f t="shared" si="16"/>
        <v>C-53/4</v>
      </c>
    </row>
    <row r="1047" spans="1:7" ht="18" customHeight="1" x14ac:dyDescent="0.25">
      <c r="A1047" s="224" t="s">
        <v>3100</v>
      </c>
      <c r="B1047" s="191" t="s">
        <v>3099</v>
      </c>
      <c r="C1047" s="163">
        <v>1423</v>
      </c>
      <c r="D1047" s="159" t="s">
        <v>68</v>
      </c>
      <c r="E1047" s="160" t="s">
        <v>2294</v>
      </c>
      <c r="F1047" s="160" t="s">
        <v>2225</v>
      </c>
      <c r="G1047" s="164" t="str">
        <f t="shared" si="16"/>
        <v>C-52/1</v>
      </c>
    </row>
    <row r="1048" spans="1:7" ht="18" customHeight="1" x14ac:dyDescent="0.25">
      <c r="A1048" s="224"/>
      <c r="B1048" s="191" t="s">
        <v>3098</v>
      </c>
      <c r="C1048" s="163">
        <v>1423</v>
      </c>
      <c r="D1048" s="159" t="s">
        <v>68</v>
      </c>
      <c r="E1048" s="160" t="s">
        <v>2294</v>
      </c>
      <c r="F1048" s="160" t="s">
        <v>2223</v>
      </c>
      <c r="G1048" s="164" t="str">
        <f t="shared" si="16"/>
        <v>C-52/2</v>
      </c>
    </row>
    <row r="1049" spans="1:7" ht="18" customHeight="1" x14ac:dyDescent="0.25">
      <c r="A1049" s="224"/>
      <c r="B1049" s="191" t="s">
        <v>3097</v>
      </c>
      <c r="C1049" s="163">
        <v>1423</v>
      </c>
      <c r="D1049" s="159" t="s">
        <v>68</v>
      </c>
      <c r="E1049" s="160" t="s">
        <v>2294</v>
      </c>
      <c r="F1049" s="160" t="s">
        <v>2221</v>
      </c>
      <c r="G1049" s="164" t="str">
        <f t="shared" si="16"/>
        <v>C-52/3</v>
      </c>
    </row>
    <row r="1050" spans="1:7" ht="18" customHeight="1" x14ac:dyDescent="0.25">
      <c r="A1050" s="224"/>
      <c r="B1050" s="191" t="s">
        <v>3096</v>
      </c>
      <c r="C1050" s="163">
        <v>1423</v>
      </c>
      <c r="D1050" s="159" t="s">
        <v>68</v>
      </c>
      <c r="E1050" s="160" t="s">
        <v>2294</v>
      </c>
      <c r="F1050" s="160" t="s">
        <v>2218</v>
      </c>
      <c r="G1050" s="164" t="str">
        <f t="shared" si="16"/>
        <v>C-52/4</v>
      </c>
    </row>
    <row r="1051" spans="1:7" ht="18" customHeight="1" x14ac:dyDescent="0.25">
      <c r="A1051" s="224" t="s">
        <v>3095</v>
      </c>
      <c r="B1051" s="191" t="s">
        <v>3094</v>
      </c>
      <c r="C1051" s="163">
        <v>1423</v>
      </c>
      <c r="D1051" s="159" t="s">
        <v>68</v>
      </c>
      <c r="E1051" s="160" t="s">
        <v>2288</v>
      </c>
      <c r="F1051" s="160" t="s">
        <v>2225</v>
      </c>
      <c r="G1051" s="164" t="str">
        <f t="shared" si="16"/>
        <v>C-51/1</v>
      </c>
    </row>
    <row r="1052" spans="1:7" ht="18" customHeight="1" x14ac:dyDescent="0.25">
      <c r="A1052" s="224"/>
      <c r="B1052" s="191" t="s">
        <v>3093</v>
      </c>
      <c r="C1052" s="163">
        <v>1423</v>
      </c>
      <c r="D1052" s="159" t="s">
        <v>68</v>
      </c>
      <c r="E1052" s="160" t="s">
        <v>2288</v>
      </c>
      <c r="F1052" s="160" t="s">
        <v>2223</v>
      </c>
      <c r="G1052" s="164" t="str">
        <f t="shared" si="16"/>
        <v>C-51/2</v>
      </c>
    </row>
    <row r="1053" spans="1:7" ht="18" customHeight="1" x14ac:dyDescent="0.25">
      <c r="A1053" s="224"/>
      <c r="B1053" s="191" t="s">
        <v>3092</v>
      </c>
      <c r="C1053" s="163">
        <v>1423</v>
      </c>
      <c r="D1053" s="159" t="s">
        <v>68</v>
      </c>
      <c r="E1053" s="160" t="s">
        <v>2288</v>
      </c>
      <c r="F1053" s="160" t="s">
        <v>2221</v>
      </c>
      <c r="G1053" s="164" t="str">
        <f t="shared" si="16"/>
        <v>C-51/3</v>
      </c>
    </row>
    <row r="1054" spans="1:7" ht="18" customHeight="1" x14ac:dyDescent="0.25">
      <c r="A1054" s="224"/>
      <c r="B1054" s="191" t="s">
        <v>3091</v>
      </c>
      <c r="C1054" s="163">
        <v>1423</v>
      </c>
      <c r="D1054" s="159" t="s">
        <v>68</v>
      </c>
      <c r="E1054" s="160" t="s">
        <v>2288</v>
      </c>
      <c r="F1054" s="160" t="s">
        <v>2218</v>
      </c>
      <c r="G1054" s="164" t="str">
        <f t="shared" si="16"/>
        <v>C-51/4</v>
      </c>
    </row>
    <row r="1055" spans="1:7" ht="18" customHeight="1" x14ac:dyDescent="0.25">
      <c r="A1055" s="224" t="s">
        <v>3090</v>
      </c>
      <c r="B1055" s="191" t="s">
        <v>3089</v>
      </c>
      <c r="C1055" s="163">
        <v>1423</v>
      </c>
      <c r="D1055" s="159" t="s">
        <v>68</v>
      </c>
      <c r="E1055" s="160" t="s">
        <v>2282</v>
      </c>
      <c r="F1055" s="160" t="s">
        <v>2225</v>
      </c>
      <c r="G1055" s="164" t="str">
        <f t="shared" si="16"/>
        <v>C-50/1</v>
      </c>
    </row>
    <row r="1056" spans="1:7" ht="18" customHeight="1" x14ac:dyDescent="0.25">
      <c r="A1056" s="224"/>
      <c r="B1056" s="191" t="s">
        <v>3088</v>
      </c>
      <c r="C1056" s="163">
        <v>1423</v>
      </c>
      <c r="D1056" s="159" t="s">
        <v>68</v>
      </c>
      <c r="E1056" s="160" t="s">
        <v>2282</v>
      </c>
      <c r="F1056" s="160" t="s">
        <v>2223</v>
      </c>
      <c r="G1056" s="164" t="str">
        <f t="shared" si="16"/>
        <v>C-50/2</v>
      </c>
    </row>
    <row r="1057" spans="1:7" ht="18" customHeight="1" x14ac:dyDescent="0.25">
      <c r="A1057" s="224"/>
      <c r="B1057" s="191" t="s">
        <v>3087</v>
      </c>
      <c r="C1057" s="163">
        <v>1423</v>
      </c>
      <c r="D1057" s="159" t="s">
        <v>68</v>
      </c>
      <c r="E1057" s="160" t="s">
        <v>2282</v>
      </c>
      <c r="F1057" s="160" t="s">
        <v>2221</v>
      </c>
      <c r="G1057" s="164" t="str">
        <f t="shared" si="16"/>
        <v>C-50/3</v>
      </c>
    </row>
    <row r="1058" spans="1:7" ht="18" customHeight="1" x14ac:dyDescent="0.25">
      <c r="A1058" s="224"/>
      <c r="B1058" s="191" t="s">
        <v>3086</v>
      </c>
      <c r="C1058" s="163">
        <v>1423</v>
      </c>
      <c r="D1058" s="159" t="s">
        <v>68</v>
      </c>
      <c r="E1058" s="160" t="s">
        <v>2282</v>
      </c>
      <c r="F1058" s="160" t="s">
        <v>2218</v>
      </c>
      <c r="G1058" s="164" t="str">
        <f t="shared" si="16"/>
        <v>C-50/4</v>
      </c>
    </row>
    <row r="1059" spans="1:7" ht="18" customHeight="1" x14ac:dyDescent="0.25">
      <c r="A1059" s="224" t="s">
        <v>3085</v>
      </c>
      <c r="B1059" s="191" t="s">
        <v>3084</v>
      </c>
      <c r="C1059" s="163">
        <v>1423</v>
      </c>
      <c r="D1059" s="159" t="s">
        <v>68</v>
      </c>
      <c r="E1059" s="160" t="s">
        <v>2276</v>
      </c>
      <c r="F1059" s="160" t="s">
        <v>2225</v>
      </c>
      <c r="G1059" s="164" t="str">
        <f t="shared" si="16"/>
        <v>C-49/1</v>
      </c>
    </row>
    <row r="1060" spans="1:7" ht="18" customHeight="1" x14ac:dyDescent="0.25">
      <c r="A1060" s="224"/>
      <c r="B1060" s="191" t="s">
        <v>3083</v>
      </c>
      <c r="C1060" s="163">
        <v>1423</v>
      </c>
      <c r="D1060" s="159" t="s">
        <v>68</v>
      </c>
      <c r="E1060" s="160" t="s">
        <v>2276</v>
      </c>
      <c r="F1060" s="160" t="s">
        <v>2223</v>
      </c>
      <c r="G1060" s="164" t="str">
        <f t="shared" si="16"/>
        <v>C-49/2</v>
      </c>
    </row>
    <row r="1061" spans="1:7" ht="18" customHeight="1" x14ac:dyDescent="0.25">
      <c r="A1061" s="224"/>
      <c r="B1061" s="191" t="s">
        <v>3082</v>
      </c>
      <c r="C1061" s="163">
        <v>1423</v>
      </c>
      <c r="D1061" s="159" t="s">
        <v>68</v>
      </c>
      <c r="E1061" s="160" t="s">
        <v>2276</v>
      </c>
      <c r="F1061" s="160" t="s">
        <v>2221</v>
      </c>
      <c r="G1061" s="164" t="str">
        <f t="shared" si="16"/>
        <v>C-49/3</v>
      </c>
    </row>
    <row r="1062" spans="1:7" ht="18" customHeight="1" x14ac:dyDescent="0.25">
      <c r="A1062" s="224"/>
      <c r="B1062" s="191" t="s">
        <v>3081</v>
      </c>
      <c r="C1062" s="163">
        <v>1423</v>
      </c>
      <c r="D1062" s="159" t="s">
        <v>68</v>
      </c>
      <c r="E1062" s="160" t="s">
        <v>2276</v>
      </c>
      <c r="F1062" s="160" t="s">
        <v>2218</v>
      </c>
      <c r="G1062" s="164" t="str">
        <f t="shared" si="16"/>
        <v>C-49/4</v>
      </c>
    </row>
    <row r="1063" spans="1:7" ht="18" customHeight="1" x14ac:dyDescent="0.25">
      <c r="A1063" s="224" t="s">
        <v>3080</v>
      </c>
      <c r="B1063" s="191" t="s">
        <v>3079</v>
      </c>
      <c r="C1063" s="163">
        <v>1423</v>
      </c>
      <c r="D1063" s="159" t="s">
        <v>68</v>
      </c>
      <c r="E1063" s="160" t="s">
        <v>2270</v>
      </c>
      <c r="F1063" s="160" t="s">
        <v>2225</v>
      </c>
      <c r="G1063" s="164" t="str">
        <f t="shared" si="16"/>
        <v>C-48/1</v>
      </c>
    </row>
    <row r="1064" spans="1:7" ht="18" customHeight="1" x14ac:dyDescent="0.25">
      <c r="A1064" s="224"/>
      <c r="B1064" s="191" t="s">
        <v>3078</v>
      </c>
      <c r="C1064" s="163">
        <v>1423</v>
      </c>
      <c r="D1064" s="159" t="s">
        <v>68</v>
      </c>
      <c r="E1064" s="160" t="s">
        <v>2270</v>
      </c>
      <c r="F1064" s="160" t="s">
        <v>2223</v>
      </c>
      <c r="G1064" s="164" t="str">
        <f t="shared" si="16"/>
        <v>C-48/2</v>
      </c>
    </row>
    <row r="1065" spans="1:7" ht="18" customHeight="1" x14ac:dyDescent="0.25">
      <c r="A1065" s="224"/>
      <c r="B1065" s="191" t="s">
        <v>3077</v>
      </c>
      <c r="C1065" s="163">
        <v>1423</v>
      </c>
      <c r="D1065" s="159" t="s">
        <v>68</v>
      </c>
      <c r="E1065" s="160" t="s">
        <v>2270</v>
      </c>
      <c r="F1065" s="160" t="s">
        <v>2221</v>
      </c>
      <c r="G1065" s="164" t="str">
        <f t="shared" si="16"/>
        <v>C-48/3</v>
      </c>
    </row>
    <row r="1066" spans="1:7" ht="18" customHeight="1" x14ac:dyDescent="0.25">
      <c r="A1066" s="224"/>
      <c r="B1066" s="191" t="s">
        <v>3076</v>
      </c>
      <c r="C1066" s="163">
        <v>1423</v>
      </c>
      <c r="D1066" s="159" t="s">
        <v>68</v>
      </c>
      <c r="E1066" s="160" t="s">
        <v>2270</v>
      </c>
      <c r="F1066" s="160" t="s">
        <v>2218</v>
      </c>
      <c r="G1066" s="164" t="str">
        <f t="shared" si="16"/>
        <v>C-48/4</v>
      </c>
    </row>
    <row r="1067" spans="1:7" ht="18" customHeight="1" x14ac:dyDescent="0.25">
      <c r="A1067" s="224" t="s">
        <v>3075</v>
      </c>
      <c r="B1067" s="191" t="s">
        <v>3074</v>
      </c>
      <c r="C1067" s="163">
        <v>1423</v>
      </c>
      <c r="D1067" s="159" t="s">
        <v>68</v>
      </c>
      <c r="E1067" s="160" t="s">
        <v>2256</v>
      </c>
      <c r="F1067" s="160" t="s">
        <v>2225</v>
      </c>
      <c r="G1067" s="164" t="str">
        <f t="shared" si="16"/>
        <v>C-47/1</v>
      </c>
    </row>
    <row r="1068" spans="1:7" ht="18" customHeight="1" x14ac:dyDescent="0.25">
      <c r="A1068" s="224"/>
      <c r="B1068" s="191" t="s">
        <v>3073</v>
      </c>
      <c r="C1068" s="163">
        <v>1423</v>
      </c>
      <c r="D1068" s="159" t="s">
        <v>68</v>
      </c>
      <c r="E1068" s="160" t="s">
        <v>2256</v>
      </c>
      <c r="F1068" s="160" t="s">
        <v>2223</v>
      </c>
      <c r="G1068" s="164" t="str">
        <f t="shared" si="16"/>
        <v>C-47/2</v>
      </c>
    </row>
    <row r="1069" spans="1:7" ht="18" customHeight="1" x14ac:dyDescent="0.25">
      <c r="A1069" s="224"/>
      <c r="B1069" s="191" t="s">
        <v>3072</v>
      </c>
      <c r="C1069" s="163">
        <v>1423</v>
      </c>
      <c r="D1069" s="159" t="s">
        <v>68</v>
      </c>
      <c r="E1069" s="160" t="s">
        <v>2256</v>
      </c>
      <c r="F1069" s="160" t="s">
        <v>2221</v>
      </c>
      <c r="G1069" s="164" t="str">
        <f t="shared" si="16"/>
        <v>C-47/3</v>
      </c>
    </row>
    <row r="1070" spans="1:7" ht="18" customHeight="1" x14ac:dyDescent="0.25">
      <c r="A1070" s="224"/>
      <c r="B1070" s="191" t="s">
        <v>3071</v>
      </c>
      <c r="C1070" s="163">
        <v>1423</v>
      </c>
      <c r="D1070" s="159" t="s">
        <v>68</v>
      </c>
      <c r="E1070" s="160" t="s">
        <v>2256</v>
      </c>
      <c r="F1070" s="160" t="s">
        <v>2218</v>
      </c>
      <c r="G1070" s="164" t="str">
        <f t="shared" si="16"/>
        <v>C-47/4</v>
      </c>
    </row>
    <row r="1071" spans="1:7" ht="18" customHeight="1" x14ac:dyDescent="0.25">
      <c r="A1071" s="224" t="s">
        <v>3070</v>
      </c>
      <c r="B1071" s="191" t="s">
        <v>3069</v>
      </c>
      <c r="C1071" s="163">
        <v>1423</v>
      </c>
      <c r="D1071" s="159" t="s">
        <v>68</v>
      </c>
      <c r="E1071" s="160" t="s">
        <v>2243</v>
      </c>
      <c r="F1071" s="160" t="s">
        <v>2225</v>
      </c>
      <c r="G1071" s="164" t="str">
        <f t="shared" si="16"/>
        <v>C-46/1</v>
      </c>
    </row>
    <row r="1072" spans="1:7" ht="18" customHeight="1" x14ac:dyDescent="0.25">
      <c r="A1072" s="224"/>
      <c r="B1072" s="191" t="s">
        <v>3068</v>
      </c>
      <c r="C1072" s="163">
        <v>1423</v>
      </c>
      <c r="D1072" s="159" t="s">
        <v>68</v>
      </c>
      <c r="E1072" s="160" t="s">
        <v>2243</v>
      </c>
      <c r="F1072" s="160" t="s">
        <v>2223</v>
      </c>
      <c r="G1072" s="164" t="str">
        <f t="shared" si="16"/>
        <v>C-46/2</v>
      </c>
    </row>
    <row r="1073" spans="1:7" ht="18" customHeight="1" x14ac:dyDescent="0.25">
      <c r="A1073" s="224"/>
      <c r="B1073" s="191" t="s">
        <v>3067</v>
      </c>
      <c r="C1073" s="163">
        <v>1423</v>
      </c>
      <c r="D1073" s="159" t="s">
        <v>68</v>
      </c>
      <c r="E1073" s="160" t="s">
        <v>2243</v>
      </c>
      <c r="F1073" s="160" t="s">
        <v>2221</v>
      </c>
      <c r="G1073" s="164" t="str">
        <f t="shared" si="16"/>
        <v>C-46/3</v>
      </c>
    </row>
    <row r="1074" spans="1:7" ht="18" customHeight="1" x14ac:dyDescent="0.25">
      <c r="A1074" s="224"/>
      <c r="B1074" s="191" t="s">
        <v>3066</v>
      </c>
      <c r="C1074" s="163">
        <v>1423</v>
      </c>
      <c r="D1074" s="159" t="s">
        <v>68</v>
      </c>
      <c r="E1074" s="160" t="s">
        <v>2243</v>
      </c>
      <c r="F1074" s="160" t="s">
        <v>2218</v>
      </c>
      <c r="G1074" s="164" t="str">
        <f t="shared" si="16"/>
        <v>C-46/4</v>
      </c>
    </row>
    <row r="1075" spans="1:7" ht="18" customHeight="1" x14ac:dyDescent="0.25">
      <c r="A1075" s="224" t="s">
        <v>3065</v>
      </c>
      <c r="B1075" s="191" t="s">
        <v>3064</v>
      </c>
      <c r="C1075" s="163">
        <v>1423</v>
      </c>
      <c r="D1075" s="159" t="s">
        <v>68</v>
      </c>
      <c r="E1075" s="160" t="s">
        <v>2317</v>
      </c>
      <c r="F1075" s="160" t="s">
        <v>2225</v>
      </c>
      <c r="G1075" s="164" t="str">
        <f t="shared" si="16"/>
        <v>C-45/1</v>
      </c>
    </row>
    <row r="1076" spans="1:7" ht="18" customHeight="1" x14ac:dyDescent="0.25">
      <c r="A1076" s="224"/>
      <c r="B1076" s="191" t="s">
        <v>3063</v>
      </c>
      <c r="C1076" s="163">
        <v>1423</v>
      </c>
      <c r="D1076" s="159" t="s">
        <v>68</v>
      </c>
      <c r="E1076" s="160" t="s">
        <v>2317</v>
      </c>
      <c r="F1076" s="160" t="s">
        <v>2223</v>
      </c>
      <c r="G1076" s="164" t="str">
        <f t="shared" si="16"/>
        <v>C-45/2</v>
      </c>
    </row>
    <row r="1077" spans="1:7" ht="18" customHeight="1" x14ac:dyDescent="0.25">
      <c r="A1077" s="224"/>
      <c r="B1077" s="191" t="s">
        <v>3062</v>
      </c>
      <c r="C1077" s="163">
        <v>1423</v>
      </c>
      <c r="D1077" s="159" t="s">
        <v>68</v>
      </c>
      <c r="E1077" s="160" t="s">
        <v>2317</v>
      </c>
      <c r="F1077" s="160" t="s">
        <v>2221</v>
      </c>
      <c r="G1077" s="164" t="str">
        <f t="shared" si="16"/>
        <v>C-45/3</v>
      </c>
    </row>
    <row r="1078" spans="1:7" ht="18" customHeight="1" x14ac:dyDescent="0.25">
      <c r="A1078" s="224"/>
      <c r="B1078" s="191" t="s">
        <v>3061</v>
      </c>
      <c r="C1078" s="163">
        <v>1423</v>
      </c>
      <c r="D1078" s="159" t="s">
        <v>68</v>
      </c>
      <c r="E1078" s="160" t="s">
        <v>2317</v>
      </c>
      <c r="F1078" s="160" t="s">
        <v>2218</v>
      </c>
      <c r="G1078" s="164" t="str">
        <f t="shared" si="16"/>
        <v>C-45/4</v>
      </c>
    </row>
    <row r="1079" spans="1:7" ht="18" customHeight="1" x14ac:dyDescent="0.25">
      <c r="A1079" s="224" t="s">
        <v>3060</v>
      </c>
      <c r="B1079" s="191" t="s">
        <v>3059</v>
      </c>
      <c r="C1079" s="163">
        <v>1423</v>
      </c>
      <c r="D1079" s="159" t="s">
        <v>68</v>
      </c>
      <c r="E1079" s="160" t="s">
        <v>2311</v>
      </c>
      <c r="F1079" s="160" t="s">
        <v>2225</v>
      </c>
      <c r="G1079" s="164" t="str">
        <f t="shared" si="16"/>
        <v>C-44/1</v>
      </c>
    </row>
    <row r="1080" spans="1:7" ht="18" customHeight="1" x14ac:dyDescent="0.25">
      <c r="A1080" s="224"/>
      <c r="B1080" s="191" t="s">
        <v>3058</v>
      </c>
      <c r="C1080" s="163">
        <v>1423</v>
      </c>
      <c r="D1080" s="159" t="s">
        <v>68</v>
      </c>
      <c r="E1080" s="160" t="s">
        <v>2311</v>
      </c>
      <c r="F1080" s="160" t="s">
        <v>2223</v>
      </c>
      <c r="G1080" s="164" t="str">
        <f t="shared" si="16"/>
        <v>C-44/2</v>
      </c>
    </row>
    <row r="1081" spans="1:7" ht="18" customHeight="1" x14ac:dyDescent="0.25">
      <c r="A1081" s="224"/>
      <c r="B1081" s="191" t="s">
        <v>3057</v>
      </c>
      <c r="C1081" s="163">
        <v>1423</v>
      </c>
      <c r="D1081" s="159" t="s">
        <v>68</v>
      </c>
      <c r="E1081" s="160" t="s">
        <v>2311</v>
      </c>
      <c r="F1081" s="160" t="s">
        <v>2221</v>
      </c>
      <c r="G1081" s="164" t="str">
        <f t="shared" si="16"/>
        <v>C-44/3</v>
      </c>
    </row>
    <row r="1082" spans="1:7" ht="18" customHeight="1" x14ac:dyDescent="0.25">
      <c r="A1082" s="224"/>
      <c r="B1082" s="191" t="s">
        <v>3056</v>
      </c>
      <c r="C1082" s="163">
        <v>1423</v>
      </c>
      <c r="D1082" s="159" t="s">
        <v>68</v>
      </c>
      <c r="E1082" s="160" t="s">
        <v>2311</v>
      </c>
      <c r="F1082" s="160" t="s">
        <v>2218</v>
      </c>
      <c r="G1082" s="164" t="str">
        <f t="shared" si="16"/>
        <v>C-44/4</v>
      </c>
    </row>
    <row r="1083" spans="1:7" ht="18" customHeight="1" x14ac:dyDescent="0.25">
      <c r="A1083" s="224" t="s">
        <v>3055</v>
      </c>
      <c r="B1083" s="191" t="s">
        <v>3054</v>
      </c>
      <c r="C1083" s="163">
        <v>1423</v>
      </c>
      <c r="D1083" s="159" t="s">
        <v>68</v>
      </c>
      <c r="E1083" s="160" t="s">
        <v>2305</v>
      </c>
      <c r="F1083" s="160" t="s">
        <v>2225</v>
      </c>
      <c r="G1083" s="164" t="str">
        <f t="shared" si="16"/>
        <v>C-43/1</v>
      </c>
    </row>
    <row r="1084" spans="1:7" ht="18" customHeight="1" x14ac:dyDescent="0.25">
      <c r="A1084" s="224"/>
      <c r="B1084" s="191" t="s">
        <v>3053</v>
      </c>
      <c r="C1084" s="163">
        <v>1423</v>
      </c>
      <c r="D1084" s="159" t="s">
        <v>68</v>
      </c>
      <c r="E1084" s="160" t="s">
        <v>2305</v>
      </c>
      <c r="F1084" s="160" t="s">
        <v>2223</v>
      </c>
      <c r="G1084" s="164" t="str">
        <f t="shared" si="16"/>
        <v>C-43/2</v>
      </c>
    </row>
    <row r="1085" spans="1:7" ht="18" customHeight="1" x14ac:dyDescent="0.25">
      <c r="A1085" s="224"/>
      <c r="B1085" s="191" t="s">
        <v>3052</v>
      </c>
      <c r="C1085" s="163">
        <v>1423</v>
      </c>
      <c r="D1085" s="159" t="s">
        <v>68</v>
      </c>
      <c r="E1085" s="160" t="s">
        <v>2305</v>
      </c>
      <c r="F1085" s="160" t="s">
        <v>2221</v>
      </c>
      <c r="G1085" s="164" t="str">
        <f t="shared" si="16"/>
        <v>C-43/3</v>
      </c>
    </row>
    <row r="1086" spans="1:7" ht="18" customHeight="1" x14ac:dyDescent="0.25">
      <c r="A1086" s="224"/>
      <c r="B1086" s="191" t="s">
        <v>3051</v>
      </c>
      <c r="C1086" s="163">
        <v>1423</v>
      </c>
      <c r="D1086" s="159" t="s">
        <v>68</v>
      </c>
      <c r="E1086" s="160" t="s">
        <v>2305</v>
      </c>
      <c r="F1086" s="160" t="s">
        <v>2218</v>
      </c>
      <c r="G1086" s="164" t="str">
        <f t="shared" si="16"/>
        <v>C-43/4</v>
      </c>
    </row>
    <row r="1087" spans="1:7" ht="18" customHeight="1" x14ac:dyDescent="0.25">
      <c r="A1087" s="224" t="s">
        <v>3050</v>
      </c>
      <c r="B1087" s="191" t="s">
        <v>3049</v>
      </c>
      <c r="C1087" s="163">
        <v>1423</v>
      </c>
      <c r="D1087" s="159" t="s">
        <v>68</v>
      </c>
      <c r="E1087" s="160" t="s">
        <v>2299</v>
      </c>
      <c r="F1087" s="160" t="s">
        <v>2225</v>
      </c>
      <c r="G1087" s="164" t="str">
        <f t="shared" si="16"/>
        <v>C-42/1</v>
      </c>
    </row>
    <row r="1088" spans="1:7" ht="18" customHeight="1" x14ac:dyDescent="0.25">
      <c r="A1088" s="224"/>
      <c r="B1088" s="191" t="s">
        <v>3048</v>
      </c>
      <c r="C1088" s="163">
        <v>1423</v>
      </c>
      <c r="D1088" s="159" t="s">
        <v>68</v>
      </c>
      <c r="E1088" s="160" t="s">
        <v>2299</v>
      </c>
      <c r="F1088" s="160" t="s">
        <v>2223</v>
      </c>
      <c r="G1088" s="164" t="str">
        <f t="shared" si="16"/>
        <v>C-42/2</v>
      </c>
    </row>
    <row r="1089" spans="1:7" ht="18" customHeight="1" x14ac:dyDescent="0.25">
      <c r="A1089" s="224"/>
      <c r="B1089" s="191" t="s">
        <v>3047</v>
      </c>
      <c r="C1089" s="163">
        <v>1423</v>
      </c>
      <c r="D1089" s="159" t="s">
        <v>68</v>
      </c>
      <c r="E1089" s="160" t="s">
        <v>2299</v>
      </c>
      <c r="F1089" s="160" t="s">
        <v>2221</v>
      </c>
      <c r="G1089" s="164" t="str">
        <f t="shared" si="16"/>
        <v>C-42/3</v>
      </c>
    </row>
    <row r="1090" spans="1:7" ht="18" customHeight="1" x14ac:dyDescent="0.25">
      <c r="A1090" s="224"/>
      <c r="B1090" s="191" t="s">
        <v>3046</v>
      </c>
      <c r="C1090" s="163">
        <v>1423</v>
      </c>
      <c r="D1090" s="159" t="s">
        <v>68</v>
      </c>
      <c r="E1090" s="160" t="s">
        <v>2299</v>
      </c>
      <c r="F1090" s="160" t="s">
        <v>2218</v>
      </c>
      <c r="G1090" s="164" t="str">
        <f t="shared" si="16"/>
        <v>C-42/4</v>
      </c>
    </row>
    <row r="1091" spans="1:7" ht="18" customHeight="1" x14ac:dyDescent="0.25">
      <c r="A1091" s="224" t="s">
        <v>3045</v>
      </c>
      <c r="B1091" s="191" t="s">
        <v>3044</v>
      </c>
      <c r="C1091" s="163">
        <v>1423</v>
      </c>
      <c r="D1091" s="159" t="s">
        <v>68</v>
      </c>
      <c r="E1091" s="160" t="s">
        <v>2459</v>
      </c>
      <c r="F1091" s="160" t="s">
        <v>2225</v>
      </c>
      <c r="G1091" s="164" t="str">
        <f t="shared" ref="G1091:G1154" si="17">CONCATENATE(D1091,E1091,F1091)</f>
        <v>C-41/1</v>
      </c>
    </row>
    <row r="1092" spans="1:7" ht="18" customHeight="1" x14ac:dyDescent="0.25">
      <c r="A1092" s="224"/>
      <c r="B1092" s="191" t="s">
        <v>3043</v>
      </c>
      <c r="C1092" s="163">
        <v>1423</v>
      </c>
      <c r="D1092" s="159" t="s">
        <v>68</v>
      </c>
      <c r="E1092" s="160" t="s">
        <v>2459</v>
      </c>
      <c r="F1092" s="160" t="s">
        <v>2223</v>
      </c>
      <c r="G1092" s="164" t="str">
        <f t="shared" si="17"/>
        <v>C-41/2</v>
      </c>
    </row>
    <row r="1093" spans="1:7" ht="18" customHeight="1" x14ac:dyDescent="0.25">
      <c r="A1093" s="224"/>
      <c r="B1093" s="191" t="s">
        <v>3042</v>
      </c>
      <c r="C1093" s="163">
        <v>1423</v>
      </c>
      <c r="D1093" s="159" t="s">
        <v>68</v>
      </c>
      <c r="E1093" s="160" t="s">
        <v>2459</v>
      </c>
      <c r="F1093" s="160" t="s">
        <v>2221</v>
      </c>
      <c r="G1093" s="164" t="str">
        <f t="shared" si="17"/>
        <v>C-41/3</v>
      </c>
    </row>
    <row r="1094" spans="1:7" ht="18" customHeight="1" x14ac:dyDescent="0.25">
      <c r="A1094" s="224"/>
      <c r="B1094" s="191" t="s">
        <v>3041</v>
      </c>
      <c r="C1094" s="163">
        <v>1423</v>
      </c>
      <c r="D1094" s="159" t="s">
        <v>68</v>
      </c>
      <c r="E1094" s="160" t="s">
        <v>2459</v>
      </c>
      <c r="F1094" s="160" t="s">
        <v>2218</v>
      </c>
      <c r="G1094" s="164" t="str">
        <f t="shared" si="17"/>
        <v>C-41/4</v>
      </c>
    </row>
    <row r="1095" spans="1:7" ht="18" customHeight="1" x14ac:dyDescent="0.25">
      <c r="A1095" s="224" t="s">
        <v>3040</v>
      </c>
      <c r="B1095" s="191" t="s">
        <v>3039</v>
      </c>
      <c r="C1095" s="163">
        <v>1423</v>
      </c>
      <c r="D1095" s="159" t="s">
        <v>68</v>
      </c>
      <c r="E1095" s="160" t="s">
        <v>2723</v>
      </c>
      <c r="F1095" s="160" t="s">
        <v>2225</v>
      </c>
      <c r="G1095" s="164" t="str">
        <f t="shared" si="17"/>
        <v>C-78/1</v>
      </c>
    </row>
    <row r="1096" spans="1:7" ht="18" customHeight="1" x14ac:dyDescent="0.25">
      <c r="A1096" s="224"/>
      <c r="B1096" s="191" t="s">
        <v>3038</v>
      </c>
      <c r="C1096" s="163">
        <v>1423</v>
      </c>
      <c r="D1096" s="159" t="s">
        <v>68</v>
      </c>
      <c r="E1096" s="160" t="s">
        <v>2723</v>
      </c>
      <c r="F1096" s="160" t="s">
        <v>2223</v>
      </c>
      <c r="G1096" s="164" t="str">
        <f t="shared" si="17"/>
        <v>C-78/2</v>
      </c>
    </row>
    <row r="1097" spans="1:7" ht="18" customHeight="1" x14ac:dyDescent="0.25">
      <c r="A1097" s="224"/>
      <c r="B1097" s="191" t="s">
        <v>3037</v>
      </c>
      <c r="C1097" s="163">
        <v>1423</v>
      </c>
      <c r="D1097" s="159" t="s">
        <v>68</v>
      </c>
      <c r="E1097" s="160" t="s">
        <v>2723</v>
      </c>
      <c r="F1097" s="160" t="s">
        <v>2221</v>
      </c>
      <c r="G1097" s="164" t="str">
        <f t="shared" si="17"/>
        <v>C-78/3</v>
      </c>
    </row>
    <row r="1098" spans="1:7" ht="18" customHeight="1" x14ac:dyDescent="0.25">
      <c r="A1098" s="224"/>
      <c r="B1098" s="191" t="s">
        <v>3036</v>
      </c>
      <c r="C1098" s="163">
        <v>1423</v>
      </c>
      <c r="D1098" s="159" t="s">
        <v>68</v>
      </c>
      <c r="E1098" s="160" t="s">
        <v>2723</v>
      </c>
      <c r="F1098" s="160" t="s">
        <v>2218</v>
      </c>
      <c r="G1098" s="164" t="str">
        <f t="shared" si="17"/>
        <v>C-78/4</v>
      </c>
    </row>
    <row r="1099" spans="1:7" ht="18" customHeight="1" x14ac:dyDescent="0.25">
      <c r="A1099" s="224" t="s">
        <v>3035</v>
      </c>
      <c r="B1099" s="191" t="s">
        <v>3034</v>
      </c>
      <c r="C1099" s="163">
        <v>1423</v>
      </c>
      <c r="D1099" s="159" t="s">
        <v>68</v>
      </c>
      <c r="E1099" s="160" t="s">
        <v>2717</v>
      </c>
      <c r="F1099" s="160" t="s">
        <v>2225</v>
      </c>
      <c r="G1099" s="164" t="str">
        <f t="shared" si="17"/>
        <v>C-77/1</v>
      </c>
    </row>
    <row r="1100" spans="1:7" ht="18" customHeight="1" x14ac:dyDescent="0.25">
      <c r="A1100" s="224"/>
      <c r="B1100" s="191" t="s">
        <v>3033</v>
      </c>
      <c r="C1100" s="163">
        <v>1423</v>
      </c>
      <c r="D1100" s="159" t="s">
        <v>68</v>
      </c>
      <c r="E1100" s="160" t="s">
        <v>2717</v>
      </c>
      <c r="F1100" s="160" t="s">
        <v>2223</v>
      </c>
      <c r="G1100" s="164" t="str">
        <f t="shared" si="17"/>
        <v>C-77/2</v>
      </c>
    </row>
    <row r="1101" spans="1:7" ht="18" customHeight="1" x14ac:dyDescent="0.25">
      <c r="A1101" s="224"/>
      <c r="B1101" s="191" t="s">
        <v>3032</v>
      </c>
      <c r="C1101" s="163">
        <v>1423</v>
      </c>
      <c r="D1101" s="159" t="s">
        <v>68</v>
      </c>
      <c r="E1101" s="160" t="s">
        <v>2717</v>
      </c>
      <c r="F1101" s="160" t="s">
        <v>2221</v>
      </c>
      <c r="G1101" s="164" t="str">
        <f t="shared" si="17"/>
        <v>C-77/3</v>
      </c>
    </row>
    <row r="1102" spans="1:7" ht="18" customHeight="1" x14ac:dyDescent="0.25">
      <c r="A1102" s="224"/>
      <c r="B1102" s="191" t="s">
        <v>3031</v>
      </c>
      <c r="C1102" s="163">
        <v>1423</v>
      </c>
      <c r="D1102" s="159" t="s">
        <v>68</v>
      </c>
      <c r="E1102" s="160" t="s">
        <v>2717</v>
      </c>
      <c r="F1102" s="160" t="s">
        <v>2218</v>
      </c>
      <c r="G1102" s="164" t="str">
        <f t="shared" si="17"/>
        <v>C-77/4</v>
      </c>
    </row>
    <row r="1103" spans="1:7" ht="18" customHeight="1" x14ac:dyDescent="0.25">
      <c r="A1103" s="224" t="s">
        <v>3030</v>
      </c>
      <c r="B1103" s="191" t="s">
        <v>3029</v>
      </c>
      <c r="C1103" s="163">
        <v>1423</v>
      </c>
      <c r="D1103" s="159" t="s">
        <v>68</v>
      </c>
      <c r="E1103" s="160" t="s">
        <v>2711</v>
      </c>
      <c r="F1103" s="160" t="s">
        <v>2225</v>
      </c>
      <c r="G1103" s="164" t="str">
        <f t="shared" si="17"/>
        <v>C-76/1</v>
      </c>
    </row>
    <row r="1104" spans="1:7" ht="18" customHeight="1" x14ac:dyDescent="0.25">
      <c r="A1104" s="224"/>
      <c r="B1104" s="191" t="s">
        <v>3028</v>
      </c>
      <c r="C1104" s="163">
        <v>1423</v>
      </c>
      <c r="D1104" s="159" t="s">
        <v>68</v>
      </c>
      <c r="E1104" s="160" t="s">
        <v>2711</v>
      </c>
      <c r="F1104" s="160" t="s">
        <v>2223</v>
      </c>
      <c r="G1104" s="164" t="str">
        <f t="shared" si="17"/>
        <v>C-76/2</v>
      </c>
    </row>
    <row r="1105" spans="1:7" ht="18" customHeight="1" x14ac:dyDescent="0.25">
      <c r="A1105" s="224"/>
      <c r="B1105" s="191" t="s">
        <v>3027</v>
      </c>
      <c r="C1105" s="163">
        <v>1423</v>
      </c>
      <c r="D1105" s="159" t="s">
        <v>68</v>
      </c>
      <c r="E1105" s="160" t="s">
        <v>2711</v>
      </c>
      <c r="F1105" s="160" t="s">
        <v>2221</v>
      </c>
      <c r="G1105" s="164" t="str">
        <f t="shared" si="17"/>
        <v>C-76/3</v>
      </c>
    </row>
    <row r="1106" spans="1:7" ht="18" customHeight="1" x14ac:dyDescent="0.25">
      <c r="A1106" s="224"/>
      <c r="B1106" s="191" t="s">
        <v>3026</v>
      </c>
      <c r="C1106" s="163">
        <v>1423</v>
      </c>
      <c r="D1106" s="159" t="s">
        <v>68</v>
      </c>
      <c r="E1106" s="160" t="s">
        <v>2711</v>
      </c>
      <c r="F1106" s="160" t="s">
        <v>2218</v>
      </c>
      <c r="G1106" s="164" t="str">
        <f t="shared" si="17"/>
        <v>C-76/4</v>
      </c>
    </row>
    <row r="1107" spans="1:7" ht="18" customHeight="1" x14ac:dyDescent="0.25">
      <c r="A1107" s="224" t="s">
        <v>3025</v>
      </c>
      <c r="B1107" s="191" t="s">
        <v>3024</v>
      </c>
      <c r="C1107" s="163">
        <v>1423</v>
      </c>
      <c r="D1107" s="159" t="s">
        <v>68</v>
      </c>
      <c r="E1107" s="160" t="s">
        <v>2705</v>
      </c>
      <c r="F1107" s="160" t="s">
        <v>2225</v>
      </c>
      <c r="G1107" s="164" t="str">
        <f t="shared" si="17"/>
        <v>C-75/1</v>
      </c>
    </row>
    <row r="1108" spans="1:7" ht="18" customHeight="1" x14ac:dyDescent="0.25">
      <c r="A1108" s="224"/>
      <c r="B1108" s="191" t="s">
        <v>3023</v>
      </c>
      <c r="C1108" s="163">
        <v>1423</v>
      </c>
      <c r="D1108" s="159" t="s">
        <v>68</v>
      </c>
      <c r="E1108" s="160" t="s">
        <v>2705</v>
      </c>
      <c r="F1108" s="160" t="s">
        <v>2223</v>
      </c>
      <c r="G1108" s="164" t="str">
        <f t="shared" si="17"/>
        <v>C-75/2</v>
      </c>
    </row>
    <row r="1109" spans="1:7" ht="18" customHeight="1" x14ac:dyDescent="0.25">
      <c r="A1109" s="224"/>
      <c r="B1109" s="191" t="s">
        <v>3022</v>
      </c>
      <c r="C1109" s="163">
        <v>1423</v>
      </c>
      <c r="D1109" s="159" t="s">
        <v>68</v>
      </c>
      <c r="E1109" s="160" t="s">
        <v>2705</v>
      </c>
      <c r="F1109" s="160" t="s">
        <v>2221</v>
      </c>
      <c r="G1109" s="164" t="str">
        <f t="shared" si="17"/>
        <v>C-75/3</v>
      </c>
    </row>
    <row r="1110" spans="1:7" ht="18" customHeight="1" x14ac:dyDescent="0.25">
      <c r="A1110" s="224"/>
      <c r="B1110" s="191" t="s">
        <v>3021</v>
      </c>
      <c r="C1110" s="163">
        <v>1423</v>
      </c>
      <c r="D1110" s="159" t="s">
        <v>68</v>
      </c>
      <c r="E1110" s="160" t="s">
        <v>2705</v>
      </c>
      <c r="F1110" s="160" t="s">
        <v>2218</v>
      </c>
      <c r="G1110" s="164" t="str">
        <f t="shared" si="17"/>
        <v>C-75/4</v>
      </c>
    </row>
    <row r="1111" spans="1:7" ht="18" customHeight="1" x14ac:dyDescent="0.25">
      <c r="A1111" s="224" t="s">
        <v>3020</v>
      </c>
      <c r="B1111" s="191" t="s">
        <v>3019</v>
      </c>
      <c r="C1111" s="163">
        <v>1423</v>
      </c>
      <c r="D1111" s="159" t="s">
        <v>68</v>
      </c>
      <c r="E1111" s="160" t="s">
        <v>2699</v>
      </c>
      <c r="F1111" s="160" t="s">
        <v>2225</v>
      </c>
      <c r="G1111" s="164" t="str">
        <f t="shared" si="17"/>
        <v>C-74/1</v>
      </c>
    </row>
    <row r="1112" spans="1:7" ht="18" customHeight="1" x14ac:dyDescent="0.25">
      <c r="A1112" s="224"/>
      <c r="B1112" s="191" t="s">
        <v>3018</v>
      </c>
      <c r="C1112" s="163">
        <v>1423</v>
      </c>
      <c r="D1112" s="159" t="s">
        <v>68</v>
      </c>
      <c r="E1112" s="160" t="s">
        <v>2699</v>
      </c>
      <c r="F1112" s="160" t="s">
        <v>2223</v>
      </c>
      <c r="G1112" s="164" t="str">
        <f t="shared" si="17"/>
        <v>C-74/2</v>
      </c>
    </row>
    <row r="1113" spans="1:7" ht="18" customHeight="1" x14ac:dyDescent="0.25">
      <c r="A1113" s="224"/>
      <c r="B1113" s="191" t="s">
        <v>3017</v>
      </c>
      <c r="C1113" s="163">
        <v>1423</v>
      </c>
      <c r="D1113" s="159" t="s">
        <v>68</v>
      </c>
      <c r="E1113" s="160" t="s">
        <v>2699</v>
      </c>
      <c r="F1113" s="160" t="s">
        <v>2221</v>
      </c>
      <c r="G1113" s="164" t="str">
        <f t="shared" si="17"/>
        <v>C-74/3</v>
      </c>
    </row>
    <row r="1114" spans="1:7" ht="18" customHeight="1" x14ac:dyDescent="0.25">
      <c r="A1114" s="224"/>
      <c r="B1114" s="191" t="s">
        <v>3016</v>
      </c>
      <c r="C1114" s="163">
        <v>1423</v>
      </c>
      <c r="D1114" s="159" t="s">
        <v>68</v>
      </c>
      <c r="E1114" s="160" t="s">
        <v>2699</v>
      </c>
      <c r="F1114" s="160" t="s">
        <v>2218</v>
      </c>
      <c r="G1114" s="164" t="str">
        <f t="shared" si="17"/>
        <v>C-74/4</v>
      </c>
    </row>
    <row r="1115" spans="1:7" ht="18" customHeight="1" x14ac:dyDescent="0.25">
      <c r="A1115" s="224" t="s">
        <v>3015</v>
      </c>
      <c r="B1115" s="191" t="s">
        <v>3014</v>
      </c>
      <c r="C1115" s="163">
        <v>1423</v>
      </c>
      <c r="D1115" s="159" t="s">
        <v>68</v>
      </c>
      <c r="E1115" s="160" t="s">
        <v>2693</v>
      </c>
      <c r="F1115" s="160" t="s">
        <v>2225</v>
      </c>
      <c r="G1115" s="164" t="str">
        <f t="shared" si="17"/>
        <v>C-73/1</v>
      </c>
    </row>
    <row r="1116" spans="1:7" ht="18" customHeight="1" x14ac:dyDescent="0.25">
      <c r="A1116" s="224"/>
      <c r="B1116" s="191" t="s">
        <v>3013</v>
      </c>
      <c r="C1116" s="163">
        <v>1423</v>
      </c>
      <c r="D1116" s="159" t="s">
        <v>68</v>
      </c>
      <c r="E1116" s="160" t="s">
        <v>2693</v>
      </c>
      <c r="F1116" s="160" t="s">
        <v>2223</v>
      </c>
      <c r="G1116" s="164" t="str">
        <f t="shared" si="17"/>
        <v>C-73/2</v>
      </c>
    </row>
    <row r="1117" spans="1:7" ht="18" customHeight="1" x14ac:dyDescent="0.25">
      <c r="A1117" s="224"/>
      <c r="B1117" s="191" t="s">
        <v>3012</v>
      </c>
      <c r="C1117" s="163">
        <v>1423</v>
      </c>
      <c r="D1117" s="159" t="s">
        <v>68</v>
      </c>
      <c r="E1117" s="160" t="s">
        <v>2693</v>
      </c>
      <c r="F1117" s="160" t="s">
        <v>2221</v>
      </c>
      <c r="G1117" s="164" t="str">
        <f t="shared" si="17"/>
        <v>C-73/3</v>
      </c>
    </row>
    <row r="1118" spans="1:7" ht="18" customHeight="1" x14ac:dyDescent="0.25">
      <c r="A1118" s="224"/>
      <c r="B1118" s="191" t="s">
        <v>3011</v>
      </c>
      <c r="C1118" s="163">
        <v>1423</v>
      </c>
      <c r="D1118" s="159" t="s">
        <v>68</v>
      </c>
      <c r="E1118" s="160" t="s">
        <v>2693</v>
      </c>
      <c r="F1118" s="160" t="s">
        <v>2218</v>
      </c>
      <c r="G1118" s="164" t="str">
        <f t="shared" si="17"/>
        <v>C-73/4</v>
      </c>
    </row>
    <row r="1119" spans="1:7" ht="18" customHeight="1" x14ac:dyDescent="0.25">
      <c r="A1119" s="224" t="s">
        <v>3010</v>
      </c>
      <c r="B1119" s="191" t="s">
        <v>3009</v>
      </c>
      <c r="C1119" s="163">
        <v>1423</v>
      </c>
      <c r="D1119" s="159" t="s">
        <v>68</v>
      </c>
      <c r="E1119" s="160" t="s">
        <v>2687</v>
      </c>
      <c r="F1119" s="160" t="s">
        <v>2225</v>
      </c>
      <c r="G1119" s="164" t="str">
        <f t="shared" si="17"/>
        <v>C-72/1</v>
      </c>
    </row>
    <row r="1120" spans="1:7" ht="18" customHeight="1" x14ac:dyDescent="0.25">
      <c r="A1120" s="224"/>
      <c r="B1120" s="191" t="s">
        <v>3008</v>
      </c>
      <c r="C1120" s="163">
        <v>1423</v>
      </c>
      <c r="D1120" s="159" t="s">
        <v>68</v>
      </c>
      <c r="E1120" s="160" t="s">
        <v>2687</v>
      </c>
      <c r="F1120" s="160" t="s">
        <v>2223</v>
      </c>
      <c r="G1120" s="164" t="str">
        <f t="shared" si="17"/>
        <v>C-72/2</v>
      </c>
    </row>
    <row r="1121" spans="1:7" ht="18" customHeight="1" x14ac:dyDescent="0.25">
      <c r="A1121" s="224"/>
      <c r="B1121" s="191" t="s">
        <v>3007</v>
      </c>
      <c r="C1121" s="163">
        <v>1423</v>
      </c>
      <c r="D1121" s="159" t="s">
        <v>68</v>
      </c>
      <c r="E1121" s="160" t="s">
        <v>2687</v>
      </c>
      <c r="F1121" s="160" t="s">
        <v>2221</v>
      </c>
      <c r="G1121" s="164" t="str">
        <f t="shared" si="17"/>
        <v>C-72/3</v>
      </c>
    </row>
    <row r="1122" spans="1:7" ht="18" customHeight="1" x14ac:dyDescent="0.25">
      <c r="A1122" s="224"/>
      <c r="B1122" s="191" t="s">
        <v>3006</v>
      </c>
      <c r="C1122" s="163">
        <v>1423</v>
      </c>
      <c r="D1122" s="159" t="s">
        <v>68</v>
      </c>
      <c r="E1122" s="160" t="s">
        <v>2687</v>
      </c>
      <c r="F1122" s="160" t="s">
        <v>2218</v>
      </c>
      <c r="G1122" s="164" t="str">
        <f t="shared" si="17"/>
        <v>C-72/4</v>
      </c>
    </row>
    <row r="1123" spans="1:7" ht="18" customHeight="1" x14ac:dyDescent="0.25">
      <c r="A1123" s="224" t="s">
        <v>3005</v>
      </c>
      <c r="B1123" s="191" t="s">
        <v>3004</v>
      </c>
      <c r="C1123" s="163">
        <v>1423</v>
      </c>
      <c r="D1123" s="159" t="s">
        <v>68</v>
      </c>
      <c r="E1123" s="160" t="s">
        <v>2681</v>
      </c>
      <c r="F1123" s="160" t="s">
        <v>2225</v>
      </c>
      <c r="G1123" s="164" t="str">
        <f t="shared" si="17"/>
        <v>C-71/1</v>
      </c>
    </row>
    <row r="1124" spans="1:7" ht="18" customHeight="1" x14ac:dyDescent="0.25">
      <c r="A1124" s="224"/>
      <c r="B1124" s="191" t="s">
        <v>3003</v>
      </c>
      <c r="C1124" s="163">
        <v>1423</v>
      </c>
      <c r="D1124" s="159" t="s">
        <v>68</v>
      </c>
      <c r="E1124" s="160" t="s">
        <v>2681</v>
      </c>
      <c r="F1124" s="160" t="s">
        <v>2223</v>
      </c>
      <c r="G1124" s="164" t="str">
        <f t="shared" si="17"/>
        <v>C-71/2</v>
      </c>
    </row>
    <row r="1125" spans="1:7" ht="18" customHeight="1" x14ac:dyDescent="0.25">
      <c r="A1125" s="224"/>
      <c r="B1125" s="191" t="s">
        <v>3002</v>
      </c>
      <c r="C1125" s="163">
        <v>1423</v>
      </c>
      <c r="D1125" s="159" t="s">
        <v>68</v>
      </c>
      <c r="E1125" s="160" t="s">
        <v>2681</v>
      </c>
      <c r="F1125" s="160" t="s">
        <v>2221</v>
      </c>
      <c r="G1125" s="164" t="str">
        <f t="shared" si="17"/>
        <v>C-71/3</v>
      </c>
    </row>
    <row r="1126" spans="1:7" ht="18" customHeight="1" x14ac:dyDescent="0.25">
      <c r="A1126" s="224"/>
      <c r="B1126" s="191" t="s">
        <v>3001</v>
      </c>
      <c r="C1126" s="163">
        <v>1423</v>
      </c>
      <c r="D1126" s="159" t="s">
        <v>68</v>
      </c>
      <c r="E1126" s="160" t="s">
        <v>2681</v>
      </c>
      <c r="F1126" s="160" t="s">
        <v>2218</v>
      </c>
      <c r="G1126" s="164" t="str">
        <f t="shared" si="17"/>
        <v>C-71/4</v>
      </c>
    </row>
    <row r="1127" spans="1:7" ht="18" customHeight="1" x14ac:dyDescent="0.25">
      <c r="A1127" s="224" t="s">
        <v>3000</v>
      </c>
      <c r="B1127" s="191" t="s">
        <v>2999</v>
      </c>
      <c r="C1127" s="163">
        <v>1423</v>
      </c>
      <c r="D1127" s="159" t="s">
        <v>68</v>
      </c>
      <c r="E1127" s="160" t="s">
        <v>2633</v>
      </c>
      <c r="F1127" s="160" t="s">
        <v>2225</v>
      </c>
      <c r="G1127" s="164" t="str">
        <f t="shared" si="17"/>
        <v>C-70/1</v>
      </c>
    </row>
    <row r="1128" spans="1:7" ht="18" customHeight="1" x14ac:dyDescent="0.25">
      <c r="A1128" s="224"/>
      <c r="B1128" s="191" t="s">
        <v>2998</v>
      </c>
      <c r="C1128" s="163">
        <v>1423</v>
      </c>
      <c r="D1128" s="159" t="s">
        <v>68</v>
      </c>
      <c r="E1128" s="160" t="s">
        <v>2633</v>
      </c>
      <c r="F1128" s="160" t="s">
        <v>2223</v>
      </c>
      <c r="G1128" s="164" t="str">
        <f t="shared" si="17"/>
        <v>C-70/2</v>
      </c>
    </row>
    <row r="1129" spans="1:7" ht="18" customHeight="1" x14ac:dyDescent="0.25">
      <c r="A1129" s="224"/>
      <c r="B1129" s="191" t="s">
        <v>2997</v>
      </c>
      <c r="C1129" s="163">
        <v>1423</v>
      </c>
      <c r="D1129" s="159" t="s">
        <v>68</v>
      </c>
      <c r="E1129" s="160" t="s">
        <v>2633</v>
      </c>
      <c r="F1129" s="160" t="s">
        <v>2221</v>
      </c>
      <c r="G1129" s="164" t="str">
        <f t="shared" si="17"/>
        <v>C-70/3</v>
      </c>
    </row>
    <row r="1130" spans="1:7" ht="18" customHeight="1" x14ac:dyDescent="0.25">
      <c r="A1130" s="224"/>
      <c r="B1130" s="191" t="s">
        <v>2996</v>
      </c>
      <c r="C1130" s="163">
        <v>1423</v>
      </c>
      <c r="D1130" s="159" t="s">
        <v>68</v>
      </c>
      <c r="E1130" s="160" t="s">
        <v>2633</v>
      </c>
      <c r="F1130" s="160" t="s">
        <v>2218</v>
      </c>
      <c r="G1130" s="164" t="str">
        <f t="shared" si="17"/>
        <v>C-70/4</v>
      </c>
    </row>
    <row r="1131" spans="1:7" ht="18" customHeight="1" x14ac:dyDescent="0.25">
      <c r="A1131" s="224" t="s">
        <v>2995</v>
      </c>
      <c r="B1131" s="191" t="s">
        <v>2994</v>
      </c>
      <c r="C1131" s="163">
        <v>1423</v>
      </c>
      <c r="D1131" s="159" t="s">
        <v>68</v>
      </c>
      <c r="E1131" s="160" t="s">
        <v>2639</v>
      </c>
      <c r="F1131" s="160" t="s">
        <v>2225</v>
      </c>
      <c r="G1131" s="164" t="str">
        <f t="shared" si="17"/>
        <v>C-69/1</v>
      </c>
    </row>
    <row r="1132" spans="1:7" ht="18" customHeight="1" x14ac:dyDescent="0.25">
      <c r="A1132" s="224"/>
      <c r="B1132" s="191" t="s">
        <v>2993</v>
      </c>
      <c r="C1132" s="163">
        <v>1423</v>
      </c>
      <c r="D1132" s="159" t="s">
        <v>68</v>
      </c>
      <c r="E1132" s="160" t="s">
        <v>2639</v>
      </c>
      <c r="F1132" s="160" t="s">
        <v>2223</v>
      </c>
      <c r="G1132" s="164" t="str">
        <f t="shared" si="17"/>
        <v>C-69/2</v>
      </c>
    </row>
    <row r="1133" spans="1:7" ht="18" customHeight="1" x14ac:dyDescent="0.25">
      <c r="A1133" s="224"/>
      <c r="B1133" s="191" t="s">
        <v>2992</v>
      </c>
      <c r="C1133" s="163">
        <v>1423</v>
      </c>
      <c r="D1133" s="159" t="s">
        <v>68</v>
      </c>
      <c r="E1133" s="160" t="s">
        <v>2639</v>
      </c>
      <c r="F1133" s="160" t="s">
        <v>2221</v>
      </c>
      <c r="G1133" s="164" t="str">
        <f t="shared" si="17"/>
        <v>C-69/3</v>
      </c>
    </row>
    <row r="1134" spans="1:7" ht="18" customHeight="1" x14ac:dyDescent="0.25">
      <c r="A1134" s="224"/>
      <c r="B1134" s="191" t="s">
        <v>2991</v>
      </c>
      <c r="C1134" s="163">
        <v>1423</v>
      </c>
      <c r="D1134" s="159" t="s">
        <v>68</v>
      </c>
      <c r="E1134" s="160" t="s">
        <v>2639</v>
      </c>
      <c r="F1134" s="160" t="s">
        <v>2218</v>
      </c>
      <c r="G1134" s="164" t="str">
        <f t="shared" si="17"/>
        <v>C-69/4</v>
      </c>
    </row>
    <row r="1135" spans="1:7" ht="18" customHeight="1" x14ac:dyDescent="0.25">
      <c r="A1135" s="224" t="s">
        <v>2990</v>
      </c>
      <c r="B1135" s="191" t="s">
        <v>2989</v>
      </c>
      <c r="C1135" s="163">
        <v>1423</v>
      </c>
      <c r="D1135" s="159" t="s">
        <v>68</v>
      </c>
      <c r="E1135" s="160" t="s">
        <v>2645</v>
      </c>
      <c r="F1135" s="160" t="s">
        <v>2225</v>
      </c>
      <c r="G1135" s="164" t="str">
        <f t="shared" si="17"/>
        <v>C-68/1</v>
      </c>
    </row>
    <row r="1136" spans="1:7" ht="18" customHeight="1" x14ac:dyDescent="0.25">
      <c r="A1136" s="224"/>
      <c r="B1136" s="191" t="s">
        <v>2988</v>
      </c>
      <c r="C1136" s="163">
        <v>1423</v>
      </c>
      <c r="D1136" s="159" t="s">
        <v>68</v>
      </c>
      <c r="E1136" s="160" t="s">
        <v>2645</v>
      </c>
      <c r="F1136" s="160" t="s">
        <v>2223</v>
      </c>
      <c r="G1136" s="164" t="str">
        <f t="shared" si="17"/>
        <v>C-68/2</v>
      </c>
    </row>
    <row r="1137" spans="1:7" ht="18" customHeight="1" x14ac:dyDescent="0.25">
      <c r="A1137" s="224"/>
      <c r="B1137" s="191" t="s">
        <v>2987</v>
      </c>
      <c r="C1137" s="163">
        <v>1423</v>
      </c>
      <c r="D1137" s="159" t="s">
        <v>68</v>
      </c>
      <c r="E1137" s="160" t="s">
        <v>2645</v>
      </c>
      <c r="F1137" s="160" t="s">
        <v>2221</v>
      </c>
      <c r="G1137" s="164" t="str">
        <f t="shared" si="17"/>
        <v>C-68/3</v>
      </c>
    </row>
    <row r="1138" spans="1:7" ht="18" customHeight="1" x14ac:dyDescent="0.25">
      <c r="A1138" s="224"/>
      <c r="B1138" s="191" t="s">
        <v>2986</v>
      </c>
      <c r="C1138" s="163">
        <v>1423</v>
      </c>
      <c r="D1138" s="159" t="s">
        <v>68</v>
      </c>
      <c r="E1138" s="160" t="s">
        <v>2645</v>
      </c>
      <c r="F1138" s="160" t="s">
        <v>2218</v>
      </c>
      <c r="G1138" s="164" t="str">
        <f t="shared" si="17"/>
        <v>C-68/4</v>
      </c>
    </row>
    <row r="1139" spans="1:7" ht="18" customHeight="1" x14ac:dyDescent="0.25">
      <c r="A1139" s="224" t="s">
        <v>2985</v>
      </c>
      <c r="B1139" s="191" t="s">
        <v>2984</v>
      </c>
      <c r="C1139" s="163">
        <v>1423</v>
      </c>
      <c r="D1139" s="159" t="s">
        <v>68</v>
      </c>
      <c r="E1139" s="160" t="s">
        <v>2651</v>
      </c>
      <c r="F1139" s="160" t="s">
        <v>2225</v>
      </c>
      <c r="G1139" s="164" t="str">
        <f t="shared" si="17"/>
        <v>C-67/1</v>
      </c>
    </row>
    <row r="1140" spans="1:7" ht="18" customHeight="1" x14ac:dyDescent="0.25">
      <c r="A1140" s="224"/>
      <c r="B1140" s="191" t="s">
        <v>2983</v>
      </c>
      <c r="C1140" s="163">
        <v>1423</v>
      </c>
      <c r="D1140" s="159" t="s">
        <v>68</v>
      </c>
      <c r="E1140" s="160" t="s">
        <v>2651</v>
      </c>
      <c r="F1140" s="160" t="s">
        <v>2223</v>
      </c>
      <c r="G1140" s="164" t="str">
        <f t="shared" si="17"/>
        <v>C-67/2</v>
      </c>
    </row>
    <row r="1141" spans="1:7" ht="18" customHeight="1" x14ac:dyDescent="0.25">
      <c r="A1141" s="224"/>
      <c r="B1141" s="191" t="s">
        <v>2982</v>
      </c>
      <c r="C1141" s="163">
        <v>1423</v>
      </c>
      <c r="D1141" s="159" t="s">
        <v>68</v>
      </c>
      <c r="E1141" s="160" t="s">
        <v>2651</v>
      </c>
      <c r="F1141" s="160" t="s">
        <v>2221</v>
      </c>
      <c r="G1141" s="164" t="str">
        <f t="shared" si="17"/>
        <v>C-67/3</v>
      </c>
    </row>
    <row r="1142" spans="1:7" ht="18" customHeight="1" x14ac:dyDescent="0.25">
      <c r="A1142" s="224"/>
      <c r="B1142" s="191" t="s">
        <v>2981</v>
      </c>
      <c r="C1142" s="163">
        <v>1423</v>
      </c>
      <c r="D1142" s="159" t="s">
        <v>68</v>
      </c>
      <c r="E1142" s="160" t="s">
        <v>2651</v>
      </c>
      <c r="F1142" s="160" t="s">
        <v>2218</v>
      </c>
      <c r="G1142" s="164" t="str">
        <f t="shared" si="17"/>
        <v>C-67/4</v>
      </c>
    </row>
    <row r="1143" spans="1:7" ht="18" customHeight="1" x14ac:dyDescent="0.25">
      <c r="A1143" s="224" t="s">
        <v>2980</v>
      </c>
      <c r="B1143" s="191" t="s">
        <v>2979</v>
      </c>
      <c r="C1143" s="163">
        <v>1423</v>
      </c>
      <c r="D1143" s="159" t="s">
        <v>68</v>
      </c>
      <c r="E1143" s="160" t="s">
        <v>2657</v>
      </c>
      <c r="F1143" s="160" t="s">
        <v>2225</v>
      </c>
      <c r="G1143" s="164" t="str">
        <f t="shared" si="17"/>
        <v>C-66/1</v>
      </c>
    </row>
    <row r="1144" spans="1:7" ht="18" customHeight="1" x14ac:dyDescent="0.25">
      <c r="A1144" s="224"/>
      <c r="B1144" s="191" t="s">
        <v>2978</v>
      </c>
      <c r="C1144" s="163">
        <v>1423</v>
      </c>
      <c r="D1144" s="159" t="s">
        <v>68</v>
      </c>
      <c r="E1144" s="160" t="s">
        <v>2657</v>
      </c>
      <c r="F1144" s="160" t="s">
        <v>2223</v>
      </c>
      <c r="G1144" s="164" t="str">
        <f t="shared" si="17"/>
        <v>C-66/2</v>
      </c>
    </row>
    <row r="1145" spans="1:7" ht="18" customHeight="1" x14ac:dyDescent="0.25">
      <c r="A1145" s="224"/>
      <c r="B1145" s="191" t="s">
        <v>2977</v>
      </c>
      <c r="C1145" s="163">
        <v>1423</v>
      </c>
      <c r="D1145" s="159" t="s">
        <v>68</v>
      </c>
      <c r="E1145" s="160" t="s">
        <v>2657</v>
      </c>
      <c r="F1145" s="160" t="s">
        <v>2221</v>
      </c>
      <c r="G1145" s="164" t="str">
        <f t="shared" si="17"/>
        <v>C-66/3</v>
      </c>
    </row>
    <row r="1146" spans="1:7" ht="18" customHeight="1" x14ac:dyDescent="0.25">
      <c r="A1146" s="224"/>
      <c r="B1146" s="191" t="s">
        <v>2976</v>
      </c>
      <c r="C1146" s="163">
        <v>1423</v>
      </c>
      <c r="D1146" s="159" t="s">
        <v>68</v>
      </c>
      <c r="E1146" s="160" t="s">
        <v>2657</v>
      </c>
      <c r="F1146" s="160" t="s">
        <v>2218</v>
      </c>
      <c r="G1146" s="164" t="str">
        <f t="shared" si="17"/>
        <v>C-66/4</v>
      </c>
    </row>
    <row r="1147" spans="1:7" ht="18" customHeight="1" x14ac:dyDescent="0.25">
      <c r="A1147" s="224" t="s">
        <v>2975</v>
      </c>
      <c r="B1147" s="191" t="s">
        <v>2974</v>
      </c>
      <c r="C1147" s="163">
        <v>1423</v>
      </c>
      <c r="D1147" s="159" t="s">
        <v>68</v>
      </c>
      <c r="E1147" s="160" t="s">
        <v>2663</v>
      </c>
      <c r="F1147" s="160" t="s">
        <v>2225</v>
      </c>
      <c r="G1147" s="164" t="str">
        <f t="shared" si="17"/>
        <v>C-65/1</v>
      </c>
    </row>
    <row r="1148" spans="1:7" ht="18" customHeight="1" x14ac:dyDescent="0.25">
      <c r="A1148" s="224"/>
      <c r="B1148" s="191" t="s">
        <v>2973</v>
      </c>
      <c r="C1148" s="163">
        <v>1423</v>
      </c>
      <c r="D1148" s="159" t="s">
        <v>68</v>
      </c>
      <c r="E1148" s="160" t="s">
        <v>2663</v>
      </c>
      <c r="F1148" s="160" t="s">
        <v>2223</v>
      </c>
      <c r="G1148" s="164" t="str">
        <f t="shared" si="17"/>
        <v>C-65/2</v>
      </c>
    </row>
    <row r="1149" spans="1:7" ht="18" customHeight="1" x14ac:dyDescent="0.25">
      <c r="A1149" s="224"/>
      <c r="B1149" s="191" t="s">
        <v>2972</v>
      </c>
      <c r="C1149" s="163">
        <v>1423</v>
      </c>
      <c r="D1149" s="159" t="s">
        <v>68</v>
      </c>
      <c r="E1149" s="160" t="s">
        <v>2663</v>
      </c>
      <c r="F1149" s="160" t="s">
        <v>2221</v>
      </c>
      <c r="G1149" s="164" t="str">
        <f t="shared" si="17"/>
        <v>C-65/3</v>
      </c>
    </row>
    <row r="1150" spans="1:7" ht="18" customHeight="1" x14ac:dyDescent="0.25">
      <c r="A1150" s="224"/>
      <c r="B1150" s="191" t="s">
        <v>2971</v>
      </c>
      <c r="C1150" s="163">
        <v>1423</v>
      </c>
      <c r="D1150" s="159" t="s">
        <v>68</v>
      </c>
      <c r="E1150" s="160" t="s">
        <v>2663</v>
      </c>
      <c r="F1150" s="160" t="s">
        <v>2218</v>
      </c>
      <c r="G1150" s="164" t="str">
        <f t="shared" si="17"/>
        <v>C-65/4</v>
      </c>
    </row>
    <row r="1151" spans="1:7" ht="18" customHeight="1" x14ac:dyDescent="0.25">
      <c r="A1151" s="224" t="s">
        <v>2970</v>
      </c>
      <c r="B1151" s="191" t="s">
        <v>2969</v>
      </c>
      <c r="C1151" s="163">
        <v>1423</v>
      </c>
      <c r="D1151" s="159" t="s">
        <v>68</v>
      </c>
      <c r="E1151" s="160" t="s">
        <v>2669</v>
      </c>
      <c r="F1151" s="160" t="s">
        <v>2225</v>
      </c>
      <c r="G1151" s="164" t="str">
        <f t="shared" si="17"/>
        <v>C-64/1</v>
      </c>
    </row>
    <row r="1152" spans="1:7" ht="18" customHeight="1" x14ac:dyDescent="0.25">
      <c r="A1152" s="224"/>
      <c r="B1152" s="191" t="s">
        <v>2968</v>
      </c>
      <c r="C1152" s="163">
        <v>1423</v>
      </c>
      <c r="D1152" s="159" t="s">
        <v>68</v>
      </c>
      <c r="E1152" s="160" t="s">
        <v>2669</v>
      </c>
      <c r="F1152" s="160" t="s">
        <v>2223</v>
      </c>
      <c r="G1152" s="164" t="str">
        <f t="shared" si="17"/>
        <v>C-64/2</v>
      </c>
    </row>
    <row r="1153" spans="1:7" ht="18" customHeight="1" x14ac:dyDescent="0.25">
      <c r="A1153" s="224"/>
      <c r="B1153" s="191" t="s">
        <v>2967</v>
      </c>
      <c r="C1153" s="163">
        <v>1423</v>
      </c>
      <c r="D1153" s="159" t="s">
        <v>68</v>
      </c>
      <c r="E1153" s="160" t="s">
        <v>2669</v>
      </c>
      <c r="F1153" s="160" t="s">
        <v>2221</v>
      </c>
      <c r="G1153" s="164" t="str">
        <f t="shared" si="17"/>
        <v>C-64/3</v>
      </c>
    </row>
    <row r="1154" spans="1:7" ht="18" customHeight="1" x14ac:dyDescent="0.25">
      <c r="A1154" s="224"/>
      <c r="B1154" s="191" t="s">
        <v>2966</v>
      </c>
      <c r="C1154" s="163">
        <v>1423</v>
      </c>
      <c r="D1154" s="159" t="s">
        <v>68</v>
      </c>
      <c r="E1154" s="160" t="s">
        <v>2669</v>
      </c>
      <c r="F1154" s="160" t="s">
        <v>2218</v>
      </c>
      <c r="G1154" s="164" t="str">
        <f t="shared" si="17"/>
        <v>C-64/4</v>
      </c>
    </row>
    <row r="1155" spans="1:7" ht="18" customHeight="1" x14ac:dyDescent="0.25">
      <c r="A1155" s="224" t="s">
        <v>2965</v>
      </c>
      <c r="B1155" s="191" t="s">
        <v>2964</v>
      </c>
      <c r="C1155" s="163">
        <v>1423</v>
      </c>
      <c r="D1155" s="159" t="s">
        <v>68</v>
      </c>
      <c r="E1155" s="160" t="s">
        <v>2675</v>
      </c>
      <c r="F1155" s="160" t="s">
        <v>2225</v>
      </c>
      <c r="G1155" s="164" t="str">
        <f t="shared" ref="G1155:G1218" si="18">CONCATENATE(D1155,E1155,F1155)</f>
        <v>C-63/1</v>
      </c>
    </row>
    <row r="1156" spans="1:7" ht="18" customHeight="1" x14ac:dyDescent="0.25">
      <c r="A1156" s="224"/>
      <c r="B1156" s="191" t="s">
        <v>2963</v>
      </c>
      <c r="C1156" s="163">
        <v>1423</v>
      </c>
      <c r="D1156" s="159" t="s">
        <v>68</v>
      </c>
      <c r="E1156" s="160" t="s">
        <v>2675</v>
      </c>
      <c r="F1156" s="160" t="s">
        <v>2223</v>
      </c>
      <c r="G1156" s="164" t="str">
        <f t="shared" si="18"/>
        <v>C-63/2</v>
      </c>
    </row>
    <row r="1157" spans="1:7" ht="18" customHeight="1" x14ac:dyDescent="0.25">
      <c r="A1157" s="224"/>
      <c r="B1157" s="191" t="s">
        <v>2962</v>
      </c>
      <c r="C1157" s="163">
        <v>1423</v>
      </c>
      <c r="D1157" s="159" t="s">
        <v>68</v>
      </c>
      <c r="E1157" s="160" t="s">
        <v>2675</v>
      </c>
      <c r="F1157" s="160" t="s">
        <v>2221</v>
      </c>
      <c r="G1157" s="164" t="str">
        <f t="shared" si="18"/>
        <v>C-63/3</v>
      </c>
    </row>
    <row r="1158" spans="1:7" ht="18" customHeight="1" x14ac:dyDescent="0.25">
      <c r="A1158" s="224"/>
      <c r="B1158" s="191" t="s">
        <v>2961</v>
      </c>
      <c r="C1158" s="163">
        <v>1423</v>
      </c>
      <c r="D1158" s="159" t="s">
        <v>68</v>
      </c>
      <c r="E1158" s="160" t="s">
        <v>2675</v>
      </c>
      <c r="F1158" s="160" t="s">
        <v>2218</v>
      </c>
      <c r="G1158" s="164" t="str">
        <f t="shared" si="18"/>
        <v>C-63/4</v>
      </c>
    </row>
    <row r="1159" spans="1:7" ht="18" customHeight="1" x14ac:dyDescent="0.25">
      <c r="A1159" s="224" t="s">
        <v>2960</v>
      </c>
      <c r="B1159" s="191" t="s">
        <v>2959</v>
      </c>
      <c r="C1159" s="163">
        <v>1423</v>
      </c>
      <c r="D1159" s="159" t="s">
        <v>68</v>
      </c>
      <c r="E1159" s="160" t="s">
        <v>2522</v>
      </c>
      <c r="F1159" s="160" t="s">
        <v>2225</v>
      </c>
      <c r="G1159" s="164" t="str">
        <f t="shared" si="18"/>
        <v>C-62/1</v>
      </c>
    </row>
    <row r="1160" spans="1:7" ht="18" customHeight="1" x14ac:dyDescent="0.25">
      <c r="A1160" s="224"/>
      <c r="B1160" s="191" t="s">
        <v>2958</v>
      </c>
      <c r="C1160" s="163">
        <v>1423</v>
      </c>
      <c r="D1160" s="159" t="s">
        <v>68</v>
      </c>
      <c r="E1160" s="160" t="s">
        <v>2522</v>
      </c>
      <c r="F1160" s="160" t="s">
        <v>2223</v>
      </c>
      <c r="G1160" s="164" t="str">
        <f t="shared" si="18"/>
        <v>C-62/2</v>
      </c>
    </row>
    <row r="1161" spans="1:7" ht="18" customHeight="1" x14ac:dyDescent="0.25">
      <c r="A1161" s="224"/>
      <c r="B1161" s="191" t="s">
        <v>2957</v>
      </c>
      <c r="C1161" s="163">
        <v>1423</v>
      </c>
      <c r="D1161" s="159" t="s">
        <v>68</v>
      </c>
      <c r="E1161" s="160" t="s">
        <v>2522</v>
      </c>
      <c r="F1161" s="160" t="s">
        <v>2221</v>
      </c>
      <c r="G1161" s="164" t="str">
        <f t="shared" si="18"/>
        <v>C-62/3</v>
      </c>
    </row>
    <row r="1162" spans="1:7" ht="18" customHeight="1" x14ac:dyDescent="0.25">
      <c r="A1162" s="224"/>
      <c r="B1162" s="191" t="s">
        <v>2956</v>
      </c>
      <c r="C1162" s="163">
        <v>1423</v>
      </c>
      <c r="D1162" s="159" t="s">
        <v>68</v>
      </c>
      <c r="E1162" s="160" t="s">
        <v>2522</v>
      </c>
      <c r="F1162" s="160" t="s">
        <v>2218</v>
      </c>
      <c r="G1162" s="164" t="str">
        <f t="shared" si="18"/>
        <v>C-62/4</v>
      </c>
    </row>
    <row r="1163" spans="1:7" ht="18" customHeight="1" x14ac:dyDescent="0.25">
      <c r="A1163" s="224" t="s">
        <v>2955</v>
      </c>
      <c r="B1163" s="191" t="s">
        <v>2954</v>
      </c>
      <c r="C1163" s="163">
        <v>1423</v>
      </c>
      <c r="D1163" s="159" t="s">
        <v>68</v>
      </c>
      <c r="E1163" s="160" t="s">
        <v>2518</v>
      </c>
      <c r="F1163" s="160" t="s">
        <v>2225</v>
      </c>
      <c r="G1163" s="164" t="str">
        <f t="shared" si="18"/>
        <v>C-61/1</v>
      </c>
    </row>
    <row r="1164" spans="1:7" ht="18" customHeight="1" x14ac:dyDescent="0.25">
      <c r="A1164" s="224"/>
      <c r="B1164" s="191" t="s">
        <v>2953</v>
      </c>
      <c r="C1164" s="163">
        <v>1423</v>
      </c>
      <c r="D1164" s="159" t="s">
        <v>68</v>
      </c>
      <c r="E1164" s="160" t="s">
        <v>2518</v>
      </c>
      <c r="F1164" s="160" t="s">
        <v>2223</v>
      </c>
      <c r="G1164" s="164" t="str">
        <f t="shared" si="18"/>
        <v>C-61/2</v>
      </c>
    </row>
    <row r="1165" spans="1:7" ht="18" customHeight="1" x14ac:dyDescent="0.25">
      <c r="A1165" s="224"/>
      <c r="B1165" s="191" t="s">
        <v>2952</v>
      </c>
      <c r="C1165" s="163">
        <v>1423</v>
      </c>
      <c r="D1165" s="159" t="s">
        <v>68</v>
      </c>
      <c r="E1165" s="160" t="s">
        <v>2518</v>
      </c>
      <c r="F1165" s="160" t="s">
        <v>2221</v>
      </c>
      <c r="G1165" s="164" t="str">
        <f t="shared" si="18"/>
        <v>C-61/3</v>
      </c>
    </row>
    <row r="1166" spans="1:7" ht="18" customHeight="1" x14ac:dyDescent="0.25">
      <c r="A1166" s="224"/>
      <c r="B1166" s="191" t="s">
        <v>2951</v>
      </c>
      <c r="C1166" s="163">
        <v>1423</v>
      </c>
      <c r="D1166" s="159" t="s">
        <v>68</v>
      </c>
      <c r="E1166" s="160" t="s">
        <v>2518</v>
      </c>
      <c r="F1166" s="160" t="s">
        <v>2218</v>
      </c>
      <c r="G1166" s="164" t="str">
        <f t="shared" si="18"/>
        <v>C-61/4</v>
      </c>
    </row>
    <row r="1167" spans="1:7" ht="18" customHeight="1" x14ac:dyDescent="0.25">
      <c r="A1167" s="224" t="s">
        <v>2950</v>
      </c>
      <c r="B1167" s="191" t="s">
        <v>2949</v>
      </c>
      <c r="C1167" s="163">
        <v>1423</v>
      </c>
      <c r="D1167" s="159" t="s">
        <v>68</v>
      </c>
      <c r="E1167" s="160" t="s">
        <v>2585</v>
      </c>
      <c r="F1167" s="160" t="s">
        <v>2225</v>
      </c>
      <c r="G1167" s="164" t="str">
        <f t="shared" si="18"/>
        <v>C-60/1</v>
      </c>
    </row>
    <row r="1168" spans="1:7" ht="18" customHeight="1" x14ac:dyDescent="0.25">
      <c r="A1168" s="224"/>
      <c r="B1168" s="191" t="s">
        <v>2948</v>
      </c>
      <c r="C1168" s="163">
        <v>1423</v>
      </c>
      <c r="D1168" s="159" t="s">
        <v>68</v>
      </c>
      <c r="E1168" s="160" t="s">
        <v>2585</v>
      </c>
      <c r="F1168" s="160" t="s">
        <v>2223</v>
      </c>
      <c r="G1168" s="164" t="str">
        <f t="shared" si="18"/>
        <v>C-60/2</v>
      </c>
    </row>
    <row r="1169" spans="1:7" ht="18" customHeight="1" x14ac:dyDescent="0.25">
      <c r="A1169" s="224"/>
      <c r="B1169" s="191" t="s">
        <v>2947</v>
      </c>
      <c r="C1169" s="163">
        <v>1423</v>
      </c>
      <c r="D1169" s="159" t="s">
        <v>68</v>
      </c>
      <c r="E1169" s="160" t="s">
        <v>2585</v>
      </c>
      <c r="F1169" s="160" t="s">
        <v>2221</v>
      </c>
      <c r="G1169" s="164" t="str">
        <f t="shared" si="18"/>
        <v>C-60/3</v>
      </c>
    </row>
    <row r="1170" spans="1:7" ht="18" customHeight="1" x14ac:dyDescent="0.25">
      <c r="A1170" s="224"/>
      <c r="B1170" s="191" t="s">
        <v>2946</v>
      </c>
      <c r="C1170" s="163">
        <v>1423</v>
      </c>
      <c r="D1170" s="159" t="s">
        <v>68</v>
      </c>
      <c r="E1170" s="160" t="s">
        <v>2585</v>
      </c>
      <c r="F1170" s="160" t="s">
        <v>2218</v>
      </c>
      <c r="G1170" s="164" t="str">
        <f t="shared" si="18"/>
        <v>C-60/4</v>
      </c>
    </row>
    <row r="1171" spans="1:7" ht="18" customHeight="1" x14ac:dyDescent="0.25">
      <c r="A1171" s="224" t="s">
        <v>2945</v>
      </c>
      <c r="B1171" s="191" t="s">
        <v>2944</v>
      </c>
      <c r="C1171" s="163">
        <v>1423</v>
      </c>
      <c r="D1171" s="159" t="s">
        <v>68</v>
      </c>
      <c r="E1171" s="160" t="s">
        <v>2940</v>
      </c>
      <c r="F1171" s="160" t="s">
        <v>2225</v>
      </c>
      <c r="G1171" s="164" t="str">
        <f t="shared" si="18"/>
        <v>C-96/1</v>
      </c>
    </row>
    <row r="1172" spans="1:7" ht="18" customHeight="1" x14ac:dyDescent="0.25">
      <c r="A1172" s="224"/>
      <c r="B1172" s="191" t="s">
        <v>2943</v>
      </c>
      <c r="C1172" s="163">
        <v>1423</v>
      </c>
      <c r="D1172" s="159" t="s">
        <v>68</v>
      </c>
      <c r="E1172" s="160" t="s">
        <v>2940</v>
      </c>
      <c r="F1172" s="160" t="s">
        <v>2223</v>
      </c>
      <c r="G1172" s="164" t="str">
        <f t="shared" si="18"/>
        <v>C-96/2</v>
      </c>
    </row>
    <row r="1173" spans="1:7" ht="18" customHeight="1" x14ac:dyDescent="0.25">
      <c r="A1173" s="224"/>
      <c r="B1173" s="191" t="s">
        <v>2942</v>
      </c>
      <c r="C1173" s="163">
        <v>1423</v>
      </c>
      <c r="D1173" s="159" t="s">
        <v>68</v>
      </c>
      <c r="E1173" s="160" t="s">
        <v>2940</v>
      </c>
      <c r="F1173" s="160" t="s">
        <v>2221</v>
      </c>
      <c r="G1173" s="164" t="str">
        <f t="shared" si="18"/>
        <v>C-96/3</v>
      </c>
    </row>
    <row r="1174" spans="1:7" ht="18" customHeight="1" x14ac:dyDescent="0.25">
      <c r="A1174" s="224"/>
      <c r="B1174" s="191" t="s">
        <v>2941</v>
      </c>
      <c r="C1174" s="163">
        <v>1423</v>
      </c>
      <c r="D1174" s="159" t="s">
        <v>68</v>
      </c>
      <c r="E1174" s="160" t="s">
        <v>2940</v>
      </c>
      <c r="F1174" s="160" t="s">
        <v>2218</v>
      </c>
      <c r="G1174" s="164" t="str">
        <f t="shared" si="18"/>
        <v>C-96/4</v>
      </c>
    </row>
    <row r="1175" spans="1:7" ht="18" customHeight="1" x14ac:dyDescent="0.25">
      <c r="A1175" s="224" t="s">
        <v>2939</v>
      </c>
      <c r="B1175" s="191" t="s">
        <v>2938</v>
      </c>
      <c r="C1175" s="163">
        <v>1423</v>
      </c>
      <c r="D1175" s="159" t="s">
        <v>68</v>
      </c>
      <c r="E1175" s="160" t="s">
        <v>2934</v>
      </c>
      <c r="F1175" s="160" t="s">
        <v>2225</v>
      </c>
      <c r="G1175" s="164" t="str">
        <f t="shared" si="18"/>
        <v>C-95/1</v>
      </c>
    </row>
    <row r="1176" spans="1:7" ht="18" customHeight="1" x14ac:dyDescent="0.25">
      <c r="A1176" s="224"/>
      <c r="B1176" s="191" t="s">
        <v>2937</v>
      </c>
      <c r="C1176" s="163">
        <v>1423</v>
      </c>
      <c r="D1176" s="159" t="s">
        <v>68</v>
      </c>
      <c r="E1176" s="160" t="s">
        <v>2934</v>
      </c>
      <c r="F1176" s="160" t="s">
        <v>2223</v>
      </c>
      <c r="G1176" s="164" t="str">
        <f t="shared" si="18"/>
        <v>C-95/2</v>
      </c>
    </row>
    <row r="1177" spans="1:7" ht="18" customHeight="1" x14ac:dyDescent="0.25">
      <c r="A1177" s="224"/>
      <c r="B1177" s="191" t="s">
        <v>2936</v>
      </c>
      <c r="C1177" s="163">
        <v>1423</v>
      </c>
      <c r="D1177" s="159" t="s">
        <v>68</v>
      </c>
      <c r="E1177" s="160" t="s">
        <v>2934</v>
      </c>
      <c r="F1177" s="160" t="s">
        <v>2221</v>
      </c>
      <c r="G1177" s="164" t="str">
        <f t="shared" si="18"/>
        <v>C-95/3</v>
      </c>
    </row>
    <row r="1178" spans="1:7" ht="18" customHeight="1" x14ac:dyDescent="0.25">
      <c r="A1178" s="224"/>
      <c r="B1178" s="191" t="s">
        <v>2935</v>
      </c>
      <c r="C1178" s="163">
        <v>1423</v>
      </c>
      <c r="D1178" s="159" t="s">
        <v>68</v>
      </c>
      <c r="E1178" s="160" t="s">
        <v>2934</v>
      </c>
      <c r="F1178" s="160" t="s">
        <v>2218</v>
      </c>
      <c r="G1178" s="164" t="str">
        <f t="shared" si="18"/>
        <v>C-95/4</v>
      </c>
    </row>
    <row r="1179" spans="1:7" ht="18" customHeight="1" x14ac:dyDescent="0.25">
      <c r="A1179" s="224" t="s">
        <v>2933</v>
      </c>
      <c r="B1179" s="191" t="s">
        <v>2932</v>
      </c>
      <c r="C1179" s="163">
        <v>1423</v>
      </c>
      <c r="D1179" s="159" t="s">
        <v>68</v>
      </c>
      <c r="E1179" s="160" t="s">
        <v>2928</v>
      </c>
      <c r="F1179" s="160" t="s">
        <v>2225</v>
      </c>
      <c r="G1179" s="164" t="str">
        <f t="shared" si="18"/>
        <v>C-94/1</v>
      </c>
    </row>
    <row r="1180" spans="1:7" ht="18" customHeight="1" x14ac:dyDescent="0.25">
      <c r="A1180" s="224"/>
      <c r="B1180" s="191" t="s">
        <v>2931</v>
      </c>
      <c r="C1180" s="163">
        <v>1423</v>
      </c>
      <c r="D1180" s="159" t="s">
        <v>68</v>
      </c>
      <c r="E1180" s="160" t="s">
        <v>2928</v>
      </c>
      <c r="F1180" s="160" t="s">
        <v>2223</v>
      </c>
      <c r="G1180" s="164" t="str">
        <f t="shared" si="18"/>
        <v>C-94/2</v>
      </c>
    </row>
    <row r="1181" spans="1:7" ht="18" customHeight="1" x14ac:dyDescent="0.25">
      <c r="A1181" s="224"/>
      <c r="B1181" s="191" t="s">
        <v>2930</v>
      </c>
      <c r="C1181" s="163">
        <v>1423</v>
      </c>
      <c r="D1181" s="159" t="s">
        <v>68</v>
      </c>
      <c r="E1181" s="160" t="s">
        <v>2928</v>
      </c>
      <c r="F1181" s="160" t="s">
        <v>2221</v>
      </c>
      <c r="G1181" s="164" t="str">
        <f t="shared" si="18"/>
        <v>C-94/3</v>
      </c>
    </row>
    <row r="1182" spans="1:7" ht="18" customHeight="1" x14ac:dyDescent="0.25">
      <c r="A1182" s="224"/>
      <c r="B1182" s="191" t="s">
        <v>2929</v>
      </c>
      <c r="C1182" s="163">
        <v>1423</v>
      </c>
      <c r="D1182" s="159" t="s">
        <v>68</v>
      </c>
      <c r="E1182" s="160" t="s">
        <v>2928</v>
      </c>
      <c r="F1182" s="160" t="s">
        <v>2218</v>
      </c>
      <c r="G1182" s="164" t="str">
        <f t="shared" si="18"/>
        <v>C-94/4</v>
      </c>
    </row>
    <row r="1183" spans="1:7" ht="18" customHeight="1" x14ac:dyDescent="0.25">
      <c r="A1183" s="224" t="s">
        <v>2927</v>
      </c>
      <c r="B1183" s="191" t="s">
        <v>2926</v>
      </c>
      <c r="C1183" s="163">
        <v>1423</v>
      </c>
      <c r="D1183" s="159" t="s">
        <v>68</v>
      </c>
      <c r="E1183" s="160" t="s">
        <v>2922</v>
      </c>
      <c r="F1183" s="160" t="s">
        <v>2225</v>
      </c>
      <c r="G1183" s="164" t="str">
        <f t="shared" si="18"/>
        <v>C-93/1</v>
      </c>
    </row>
    <row r="1184" spans="1:7" ht="18" customHeight="1" x14ac:dyDescent="0.25">
      <c r="A1184" s="224"/>
      <c r="B1184" s="191" t="s">
        <v>2925</v>
      </c>
      <c r="C1184" s="163">
        <v>1423</v>
      </c>
      <c r="D1184" s="159" t="s">
        <v>68</v>
      </c>
      <c r="E1184" s="160" t="s">
        <v>2922</v>
      </c>
      <c r="F1184" s="160" t="s">
        <v>2223</v>
      </c>
      <c r="G1184" s="164" t="str">
        <f t="shared" si="18"/>
        <v>C-93/2</v>
      </c>
    </row>
    <row r="1185" spans="1:7" ht="18" customHeight="1" x14ac:dyDescent="0.25">
      <c r="A1185" s="224"/>
      <c r="B1185" s="191" t="s">
        <v>2924</v>
      </c>
      <c r="C1185" s="163">
        <v>1423</v>
      </c>
      <c r="D1185" s="159" t="s">
        <v>68</v>
      </c>
      <c r="E1185" s="160" t="s">
        <v>2922</v>
      </c>
      <c r="F1185" s="160" t="s">
        <v>2221</v>
      </c>
      <c r="G1185" s="164" t="str">
        <f t="shared" si="18"/>
        <v>C-93/3</v>
      </c>
    </row>
    <row r="1186" spans="1:7" ht="18" customHeight="1" x14ac:dyDescent="0.25">
      <c r="A1186" s="224"/>
      <c r="B1186" s="191" t="s">
        <v>2923</v>
      </c>
      <c r="C1186" s="163">
        <v>1423</v>
      </c>
      <c r="D1186" s="159" t="s">
        <v>68</v>
      </c>
      <c r="E1186" s="160" t="s">
        <v>2922</v>
      </c>
      <c r="F1186" s="160" t="s">
        <v>2218</v>
      </c>
      <c r="G1186" s="164" t="str">
        <f t="shared" si="18"/>
        <v>C-93/4</v>
      </c>
    </row>
    <row r="1187" spans="1:7" ht="18" customHeight="1" x14ac:dyDescent="0.25">
      <c r="A1187" s="224" t="s">
        <v>2921</v>
      </c>
      <c r="B1187" s="191" t="s">
        <v>2920</v>
      </c>
      <c r="C1187" s="163">
        <v>1423</v>
      </c>
      <c r="D1187" s="159" t="s">
        <v>68</v>
      </c>
      <c r="E1187" s="160" t="s">
        <v>2916</v>
      </c>
      <c r="F1187" s="160" t="s">
        <v>2225</v>
      </c>
      <c r="G1187" s="164" t="str">
        <f t="shared" si="18"/>
        <v>C-92/1</v>
      </c>
    </row>
    <row r="1188" spans="1:7" ht="18" customHeight="1" x14ac:dyDescent="0.25">
      <c r="A1188" s="224"/>
      <c r="B1188" s="191" t="s">
        <v>2919</v>
      </c>
      <c r="C1188" s="163">
        <v>1423</v>
      </c>
      <c r="D1188" s="159" t="s">
        <v>68</v>
      </c>
      <c r="E1188" s="160" t="s">
        <v>2916</v>
      </c>
      <c r="F1188" s="160" t="s">
        <v>2223</v>
      </c>
      <c r="G1188" s="164" t="str">
        <f t="shared" si="18"/>
        <v>C-92/2</v>
      </c>
    </row>
    <row r="1189" spans="1:7" ht="18" customHeight="1" x14ac:dyDescent="0.25">
      <c r="A1189" s="224"/>
      <c r="B1189" s="191" t="s">
        <v>2918</v>
      </c>
      <c r="C1189" s="163">
        <v>1423</v>
      </c>
      <c r="D1189" s="159" t="s">
        <v>68</v>
      </c>
      <c r="E1189" s="160" t="s">
        <v>2916</v>
      </c>
      <c r="F1189" s="160" t="s">
        <v>2221</v>
      </c>
      <c r="G1189" s="164" t="str">
        <f t="shared" si="18"/>
        <v>C-92/3</v>
      </c>
    </row>
    <row r="1190" spans="1:7" ht="18" customHeight="1" x14ac:dyDescent="0.25">
      <c r="A1190" s="224"/>
      <c r="B1190" s="191" t="s">
        <v>2917</v>
      </c>
      <c r="C1190" s="163">
        <v>1423</v>
      </c>
      <c r="D1190" s="159" t="s">
        <v>68</v>
      </c>
      <c r="E1190" s="160" t="s">
        <v>2916</v>
      </c>
      <c r="F1190" s="160" t="s">
        <v>2218</v>
      </c>
      <c r="G1190" s="164" t="str">
        <f t="shared" si="18"/>
        <v>C-92/4</v>
      </c>
    </row>
    <row r="1191" spans="1:7" ht="18" customHeight="1" x14ac:dyDescent="0.25">
      <c r="A1191" s="224" t="s">
        <v>2915</v>
      </c>
      <c r="B1191" s="191" t="s">
        <v>2914</v>
      </c>
      <c r="C1191" s="163">
        <v>1423</v>
      </c>
      <c r="D1191" s="159" t="s">
        <v>68</v>
      </c>
      <c r="E1191" s="160" t="s">
        <v>2910</v>
      </c>
      <c r="F1191" s="160" t="s">
        <v>2225</v>
      </c>
      <c r="G1191" s="164" t="str">
        <f t="shared" si="18"/>
        <v>C-91/1</v>
      </c>
    </row>
    <row r="1192" spans="1:7" ht="18" customHeight="1" x14ac:dyDescent="0.25">
      <c r="A1192" s="224"/>
      <c r="B1192" s="191" t="s">
        <v>2913</v>
      </c>
      <c r="C1192" s="163">
        <v>1423</v>
      </c>
      <c r="D1192" s="159" t="s">
        <v>68</v>
      </c>
      <c r="E1192" s="160" t="s">
        <v>2910</v>
      </c>
      <c r="F1192" s="160" t="s">
        <v>2223</v>
      </c>
      <c r="G1192" s="164" t="str">
        <f t="shared" si="18"/>
        <v>C-91/2</v>
      </c>
    </row>
    <row r="1193" spans="1:7" ht="18" customHeight="1" x14ac:dyDescent="0.25">
      <c r="A1193" s="224"/>
      <c r="B1193" s="191" t="s">
        <v>2912</v>
      </c>
      <c r="C1193" s="163">
        <v>1423</v>
      </c>
      <c r="D1193" s="159" t="s">
        <v>68</v>
      </c>
      <c r="E1193" s="160" t="s">
        <v>2910</v>
      </c>
      <c r="F1193" s="160" t="s">
        <v>2221</v>
      </c>
      <c r="G1193" s="164" t="str">
        <f t="shared" si="18"/>
        <v>C-91/3</v>
      </c>
    </row>
    <row r="1194" spans="1:7" ht="18" customHeight="1" x14ac:dyDescent="0.25">
      <c r="A1194" s="224"/>
      <c r="B1194" s="191" t="s">
        <v>2911</v>
      </c>
      <c r="C1194" s="163">
        <v>1423</v>
      </c>
      <c r="D1194" s="159" t="s">
        <v>68</v>
      </c>
      <c r="E1194" s="160" t="s">
        <v>2910</v>
      </c>
      <c r="F1194" s="160" t="s">
        <v>2218</v>
      </c>
      <c r="G1194" s="164" t="str">
        <f t="shared" si="18"/>
        <v>C-91/4</v>
      </c>
    </row>
    <row r="1195" spans="1:7" ht="18" customHeight="1" x14ac:dyDescent="0.25">
      <c r="A1195" s="224" t="s">
        <v>2909</v>
      </c>
      <c r="B1195" s="191" t="s">
        <v>2908</v>
      </c>
      <c r="C1195" s="163">
        <v>1423</v>
      </c>
      <c r="D1195" s="159" t="s">
        <v>68</v>
      </c>
      <c r="E1195" s="160" t="s">
        <v>2904</v>
      </c>
      <c r="F1195" s="160" t="s">
        <v>2225</v>
      </c>
      <c r="G1195" s="164" t="str">
        <f t="shared" si="18"/>
        <v>C-90/1</v>
      </c>
    </row>
    <row r="1196" spans="1:7" ht="18" customHeight="1" x14ac:dyDescent="0.25">
      <c r="A1196" s="224"/>
      <c r="B1196" s="191" t="s">
        <v>2907</v>
      </c>
      <c r="C1196" s="163">
        <v>1423</v>
      </c>
      <c r="D1196" s="159" t="s">
        <v>68</v>
      </c>
      <c r="E1196" s="160" t="s">
        <v>2904</v>
      </c>
      <c r="F1196" s="160" t="s">
        <v>2223</v>
      </c>
      <c r="G1196" s="164" t="str">
        <f t="shared" si="18"/>
        <v>C-90/2</v>
      </c>
    </row>
    <row r="1197" spans="1:7" ht="18" customHeight="1" x14ac:dyDescent="0.25">
      <c r="A1197" s="224"/>
      <c r="B1197" s="191" t="s">
        <v>2906</v>
      </c>
      <c r="C1197" s="163">
        <v>1423</v>
      </c>
      <c r="D1197" s="159" t="s">
        <v>68</v>
      </c>
      <c r="E1197" s="160" t="s">
        <v>2904</v>
      </c>
      <c r="F1197" s="160" t="s">
        <v>2221</v>
      </c>
      <c r="G1197" s="164" t="str">
        <f t="shared" si="18"/>
        <v>C-90/3</v>
      </c>
    </row>
    <row r="1198" spans="1:7" ht="18" customHeight="1" x14ac:dyDescent="0.25">
      <c r="A1198" s="224"/>
      <c r="B1198" s="191" t="s">
        <v>2905</v>
      </c>
      <c r="C1198" s="163">
        <v>1423</v>
      </c>
      <c r="D1198" s="159" t="s">
        <v>68</v>
      </c>
      <c r="E1198" s="160" t="s">
        <v>2904</v>
      </c>
      <c r="F1198" s="160" t="s">
        <v>2218</v>
      </c>
      <c r="G1198" s="164" t="str">
        <f t="shared" si="18"/>
        <v>C-90/4</v>
      </c>
    </row>
    <row r="1199" spans="1:7" ht="18" customHeight="1" x14ac:dyDescent="0.25">
      <c r="A1199" s="224" t="s">
        <v>2903</v>
      </c>
      <c r="B1199" s="191" t="s">
        <v>2902</v>
      </c>
      <c r="C1199" s="163">
        <v>1423</v>
      </c>
      <c r="D1199" s="159" t="s">
        <v>68</v>
      </c>
      <c r="E1199" s="160" t="s">
        <v>2898</v>
      </c>
      <c r="F1199" s="160" t="s">
        <v>2225</v>
      </c>
      <c r="G1199" s="164" t="str">
        <f t="shared" si="18"/>
        <v>C-89/1</v>
      </c>
    </row>
    <row r="1200" spans="1:7" ht="18" customHeight="1" x14ac:dyDescent="0.25">
      <c r="A1200" s="224"/>
      <c r="B1200" s="191" t="s">
        <v>2901</v>
      </c>
      <c r="C1200" s="163">
        <v>1423</v>
      </c>
      <c r="D1200" s="159" t="s">
        <v>68</v>
      </c>
      <c r="E1200" s="160" t="s">
        <v>2898</v>
      </c>
      <c r="F1200" s="160" t="s">
        <v>2223</v>
      </c>
      <c r="G1200" s="164" t="str">
        <f t="shared" si="18"/>
        <v>C-89/2</v>
      </c>
    </row>
    <row r="1201" spans="1:7" ht="18" customHeight="1" x14ac:dyDescent="0.25">
      <c r="A1201" s="224"/>
      <c r="B1201" s="191" t="s">
        <v>2900</v>
      </c>
      <c r="C1201" s="163">
        <v>1423</v>
      </c>
      <c r="D1201" s="159" t="s">
        <v>68</v>
      </c>
      <c r="E1201" s="160" t="s">
        <v>2898</v>
      </c>
      <c r="F1201" s="160" t="s">
        <v>2221</v>
      </c>
      <c r="G1201" s="164" t="str">
        <f t="shared" si="18"/>
        <v>C-89/3</v>
      </c>
    </row>
    <row r="1202" spans="1:7" ht="18" customHeight="1" x14ac:dyDescent="0.25">
      <c r="A1202" s="224"/>
      <c r="B1202" s="191" t="s">
        <v>2899</v>
      </c>
      <c r="C1202" s="163">
        <v>1423</v>
      </c>
      <c r="D1202" s="159" t="s">
        <v>68</v>
      </c>
      <c r="E1202" s="160" t="s">
        <v>2898</v>
      </c>
      <c r="F1202" s="160" t="s">
        <v>2218</v>
      </c>
      <c r="G1202" s="164" t="str">
        <f t="shared" si="18"/>
        <v>C-89/4</v>
      </c>
    </row>
    <row r="1203" spans="1:7" ht="18" customHeight="1" x14ac:dyDescent="0.25">
      <c r="A1203" s="224" t="s">
        <v>2897</v>
      </c>
      <c r="B1203" s="191" t="s">
        <v>2896</v>
      </c>
      <c r="C1203" s="163">
        <v>1423</v>
      </c>
      <c r="D1203" s="159" t="s">
        <v>68</v>
      </c>
      <c r="E1203" s="160" t="s">
        <v>2892</v>
      </c>
      <c r="F1203" s="160" t="s">
        <v>2225</v>
      </c>
      <c r="G1203" s="164" t="str">
        <f t="shared" si="18"/>
        <v>C-88/1</v>
      </c>
    </row>
    <row r="1204" spans="1:7" ht="18" customHeight="1" x14ac:dyDescent="0.25">
      <c r="A1204" s="224"/>
      <c r="B1204" s="191" t="s">
        <v>2895</v>
      </c>
      <c r="C1204" s="163">
        <v>1423</v>
      </c>
      <c r="D1204" s="159" t="s">
        <v>68</v>
      </c>
      <c r="E1204" s="160" t="s">
        <v>2892</v>
      </c>
      <c r="F1204" s="160" t="s">
        <v>2223</v>
      </c>
      <c r="G1204" s="164" t="str">
        <f t="shared" si="18"/>
        <v>C-88/2</v>
      </c>
    </row>
    <row r="1205" spans="1:7" ht="18" customHeight="1" x14ac:dyDescent="0.25">
      <c r="A1205" s="224"/>
      <c r="B1205" s="191" t="s">
        <v>2894</v>
      </c>
      <c r="C1205" s="163">
        <v>1423</v>
      </c>
      <c r="D1205" s="159" t="s">
        <v>68</v>
      </c>
      <c r="E1205" s="160" t="s">
        <v>2892</v>
      </c>
      <c r="F1205" s="160" t="s">
        <v>2221</v>
      </c>
      <c r="G1205" s="164" t="str">
        <f t="shared" si="18"/>
        <v>C-88/3</v>
      </c>
    </row>
    <row r="1206" spans="1:7" ht="18" customHeight="1" x14ac:dyDescent="0.25">
      <c r="A1206" s="224"/>
      <c r="B1206" s="191" t="s">
        <v>2893</v>
      </c>
      <c r="C1206" s="163">
        <v>1423</v>
      </c>
      <c r="D1206" s="159" t="s">
        <v>68</v>
      </c>
      <c r="E1206" s="160" t="s">
        <v>2892</v>
      </c>
      <c r="F1206" s="160" t="s">
        <v>2218</v>
      </c>
      <c r="G1206" s="164" t="str">
        <f t="shared" si="18"/>
        <v>C-88/4</v>
      </c>
    </row>
    <row r="1207" spans="1:7" ht="18" customHeight="1" x14ac:dyDescent="0.25">
      <c r="A1207" s="224" t="s">
        <v>2891</v>
      </c>
      <c r="B1207" s="191" t="s">
        <v>2890</v>
      </c>
      <c r="C1207" s="163">
        <v>1423</v>
      </c>
      <c r="D1207" s="159" t="s">
        <v>68</v>
      </c>
      <c r="E1207" s="160" t="s">
        <v>2886</v>
      </c>
      <c r="F1207" s="160" t="s">
        <v>2225</v>
      </c>
      <c r="G1207" s="164" t="str">
        <f t="shared" si="18"/>
        <v>C-87/1</v>
      </c>
    </row>
    <row r="1208" spans="1:7" ht="18" customHeight="1" x14ac:dyDescent="0.25">
      <c r="A1208" s="224"/>
      <c r="B1208" s="191" t="s">
        <v>2889</v>
      </c>
      <c r="C1208" s="163">
        <v>1423</v>
      </c>
      <c r="D1208" s="159" t="s">
        <v>68</v>
      </c>
      <c r="E1208" s="160" t="s">
        <v>2886</v>
      </c>
      <c r="F1208" s="160" t="s">
        <v>2223</v>
      </c>
      <c r="G1208" s="164" t="str">
        <f t="shared" si="18"/>
        <v>C-87/2</v>
      </c>
    </row>
    <row r="1209" spans="1:7" ht="18" customHeight="1" x14ac:dyDescent="0.25">
      <c r="A1209" s="224"/>
      <c r="B1209" s="191" t="s">
        <v>2888</v>
      </c>
      <c r="C1209" s="163">
        <v>1423</v>
      </c>
      <c r="D1209" s="159" t="s">
        <v>68</v>
      </c>
      <c r="E1209" s="160" t="s">
        <v>2886</v>
      </c>
      <c r="F1209" s="160" t="s">
        <v>2221</v>
      </c>
      <c r="G1209" s="164" t="str">
        <f t="shared" si="18"/>
        <v>C-87/3</v>
      </c>
    </row>
    <row r="1210" spans="1:7" ht="18" customHeight="1" x14ac:dyDescent="0.25">
      <c r="A1210" s="224"/>
      <c r="B1210" s="191" t="s">
        <v>2887</v>
      </c>
      <c r="C1210" s="163">
        <v>1423</v>
      </c>
      <c r="D1210" s="159" t="s">
        <v>68</v>
      </c>
      <c r="E1210" s="160" t="s">
        <v>2886</v>
      </c>
      <c r="F1210" s="160" t="s">
        <v>2218</v>
      </c>
      <c r="G1210" s="164" t="str">
        <f t="shared" si="18"/>
        <v>C-87/4</v>
      </c>
    </row>
    <row r="1211" spans="1:7" ht="18" customHeight="1" x14ac:dyDescent="0.25">
      <c r="A1211" s="224" t="s">
        <v>2885</v>
      </c>
      <c r="B1211" s="191" t="s">
        <v>2884</v>
      </c>
      <c r="C1211" s="163">
        <v>1423</v>
      </c>
      <c r="D1211" s="159" t="s">
        <v>68</v>
      </c>
      <c r="E1211" s="160" t="s">
        <v>2880</v>
      </c>
      <c r="F1211" s="160" t="s">
        <v>2225</v>
      </c>
      <c r="G1211" s="164" t="str">
        <f t="shared" si="18"/>
        <v>C-86/1</v>
      </c>
    </row>
    <row r="1212" spans="1:7" ht="18" customHeight="1" x14ac:dyDescent="0.25">
      <c r="A1212" s="224"/>
      <c r="B1212" s="191" t="s">
        <v>2883</v>
      </c>
      <c r="C1212" s="163">
        <v>1423</v>
      </c>
      <c r="D1212" s="159" t="s">
        <v>68</v>
      </c>
      <c r="E1212" s="160" t="s">
        <v>2880</v>
      </c>
      <c r="F1212" s="160" t="s">
        <v>2223</v>
      </c>
      <c r="G1212" s="164" t="str">
        <f t="shared" si="18"/>
        <v>C-86/2</v>
      </c>
    </row>
    <row r="1213" spans="1:7" ht="18" customHeight="1" x14ac:dyDescent="0.25">
      <c r="A1213" s="224"/>
      <c r="B1213" s="191" t="s">
        <v>2882</v>
      </c>
      <c r="C1213" s="163">
        <v>1423</v>
      </c>
      <c r="D1213" s="159" t="s">
        <v>68</v>
      </c>
      <c r="E1213" s="160" t="s">
        <v>2880</v>
      </c>
      <c r="F1213" s="160" t="s">
        <v>2221</v>
      </c>
      <c r="G1213" s="164" t="str">
        <f t="shared" si="18"/>
        <v>C-86/3</v>
      </c>
    </row>
    <row r="1214" spans="1:7" ht="18" customHeight="1" x14ac:dyDescent="0.25">
      <c r="A1214" s="224"/>
      <c r="B1214" s="191" t="s">
        <v>2881</v>
      </c>
      <c r="C1214" s="163">
        <v>1423</v>
      </c>
      <c r="D1214" s="159" t="s">
        <v>68</v>
      </c>
      <c r="E1214" s="160" t="s">
        <v>2880</v>
      </c>
      <c r="F1214" s="160" t="s">
        <v>2218</v>
      </c>
      <c r="G1214" s="164" t="str">
        <f t="shared" si="18"/>
        <v>C-86/4</v>
      </c>
    </row>
    <row r="1215" spans="1:7" ht="18" customHeight="1" x14ac:dyDescent="0.25">
      <c r="A1215" s="224" t="s">
        <v>2879</v>
      </c>
      <c r="B1215" s="191" t="s">
        <v>2878</v>
      </c>
      <c r="C1215" s="163">
        <v>1423</v>
      </c>
      <c r="D1215" s="159" t="s">
        <v>68</v>
      </c>
      <c r="E1215" s="160" t="s">
        <v>2874</v>
      </c>
      <c r="F1215" s="160" t="s">
        <v>2225</v>
      </c>
      <c r="G1215" s="164" t="str">
        <f t="shared" si="18"/>
        <v>C-85/1</v>
      </c>
    </row>
    <row r="1216" spans="1:7" ht="18" customHeight="1" x14ac:dyDescent="0.25">
      <c r="A1216" s="224"/>
      <c r="B1216" s="191" t="s">
        <v>2877</v>
      </c>
      <c r="C1216" s="163">
        <v>1423</v>
      </c>
      <c r="D1216" s="159" t="s">
        <v>68</v>
      </c>
      <c r="E1216" s="160" t="s">
        <v>2874</v>
      </c>
      <c r="F1216" s="160" t="s">
        <v>2223</v>
      </c>
      <c r="G1216" s="164" t="str">
        <f t="shared" si="18"/>
        <v>C-85/2</v>
      </c>
    </row>
    <row r="1217" spans="1:7" ht="18" customHeight="1" x14ac:dyDescent="0.25">
      <c r="A1217" s="224"/>
      <c r="B1217" s="191" t="s">
        <v>2876</v>
      </c>
      <c r="C1217" s="163">
        <v>1423</v>
      </c>
      <c r="D1217" s="159" t="s">
        <v>68</v>
      </c>
      <c r="E1217" s="160" t="s">
        <v>2874</v>
      </c>
      <c r="F1217" s="160" t="s">
        <v>2221</v>
      </c>
      <c r="G1217" s="164" t="str">
        <f t="shared" si="18"/>
        <v>C-85/3</v>
      </c>
    </row>
    <row r="1218" spans="1:7" ht="18" customHeight="1" x14ac:dyDescent="0.25">
      <c r="A1218" s="224"/>
      <c r="B1218" s="191" t="s">
        <v>2875</v>
      </c>
      <c r="C1218" s="163">
        <v>1423</v>
      </c>
      <c r="D1218" s="159" t="s">
        <v>68</v>
      </c>
      <c r="E1218" s="160" t="s">
        <v>2874</v>
      </c>
      <c r="F1218" s="160" t="s">
        <v>2218</v>
      </c>
      <c r="G1218" s="164" t="str">
        <f t="shared" si="18"/>
        <v>C-85/4</v>
      </c>
    </row>
    <row r="1219" spans="1:7" ht="18" customHeight="1" x14ac:dyDescent="0.25">
      <c r="A1219" s="224" t="s">
        <v>2873</v>
      </c>
      <c r="B1219" s="191" t="s">
        <v>2872</v>
      </c>
      <c r="C1219" s="163">
        <v>1423</v>
      </c>
      <c r="D1219" s="159" t="s">
        <v>68</v>
      </c>
      <c r="E1219" s="160" t="s">
        <v>2868</v>
      </c>
      <c r="F1219" s="160" t="s">
        <v>2225</v>
      </c>
      <c r="G1219" s="164" t="str">
        <f t="shared" ref="G1219:G1282" si="19">CONCATENATE(D1219,E1219,F1219)</f>
        <v>C-84/1</v>
      </c>
    </row>
    <row r="1220" spans="1:7" ht="18" customHeight="1" x14ac:dyDescent="0.25">
      <c r="A1220" s="224"/>
      <c r="B1220" s="191" t="s">
        <v>2871</v>
      </c>
      <c r="C1220" s="163">
        <v>1423</v>
      </c>
      <c r="D1220" s="159" t="s">
        <v>68</v>
      </c>
      <c r="E1220" s="160" t="s">
        <v>2868</v>
      </c>
      <c r="F1220" s="160" t="s">
        <v>2223</v>
      </c>
      <c r="G1220" s="164" t="str">
        <f t="shared" si="19"/>
        <v>C-84/2</v>
      </c>
    </row>
    <row r="1221" spans="1:7" ht="18" customHeight="1" x14ac:dyDescent="0.25">
      <c r="A1221" s="224"/>
      <c r="B1221" s="191" t="s">
        <v>2870</v>
      </c>
      <c r="C1221" s="163">
        <v>1423</v>
      </c>
      <c r="D1221" s="159" t="s">
        <v>68</v>
      </c>
      <c r="E1221" s="160" t="s">
        <v>2868</v>
      </c>
      <c r="F1221" s="160" t="s">
        <v>2221</v>
      </c>
      <c r="G1221" s="164" t="str">
        <f t="shared" si="19"/>
        <v>C-84/3</v>
      </c>
    </row>
    <row r="1222" spans="1:7" ht="18" customHeight="1" x14ac:dyDescent="0.25">
      <c r="A1222" s="224"/>
      <c r="B1222" s="191" t="s">
        <v>2869</v>
      </c>
      <c r="C1222" s="163">
        <v>1423</v>
      </c>
      <c r="D1222" s="159" t="s">
        <v>68</v>
      </c>
      <c r="E1222" s="160" t="s">
        <v>2868</v>
      </c>
      <c r="F1222" s="160" t="s">
        <v>2218</v>
      </c>
      <c r="G1222" s="164" t="str">
        <f t="shared" si="19"/>
        <v>C-84/4</v>
      </c>
    </row>
    <row r="1223" spans="1:7" ht="18" customHeight="1" x14ac:dyDescent="0.25">
      <c r="A1223" s="224" t="s">
        <v>2867</v>
      </c>
      <c r="B1223" s="191" t="s">
        <v>2866</v>
      </c>
      <c r="C1223" s="163">
        <v>1423</v>
      </c>
      <c r="D1223" s="159" t="s">
        <v>68</v>
      </c>
      <c r="E1223" s="160" t="s">
        <v>2862</v>
      </c>
      <c r="F1223" s="160" t="s">
        <v>2225</v>
      </c>
      <c r="G1223" s="164" t="str">
        <f t="shared" si="19"/>
        <v>C-83/1</v>
      </c>
    </row>
    <row r="1224" spans="1:7" ht="18" customHeight="1" x14ac:dyDescent="0.25">
      <c r="A1224" s="224"/>
      <c r="B1224" s="191" t="s">
        <v>2865</v>
      </c>
      <c r="C1224" s="163">
        <v>1423</v>
      </c>
      <c r="D1224" s="159" t="s">
        <v>68</v>
      </c>
      <c r="E1224" s="160" t="s">
        <v>2862</v>
      </c>
      <c r="F1224" s="160" t="s">
        <v>2223</v>
      </c>
      <c r="G1224" s="164" t="str">
        <f t="shared" si="19"/>
        <v>C-83/2</v>
      </c>
    </row>
    <row r="1225" spans="1:7" ht="18" customHeight="1" x14ac:dyDescent="0.25">
      <c r="A1225" s="224"/>
      <c r="B1225" s="191" t="s">
        <v>2864</v>
      </c>
      <c r="C1225" s="163">
        <v>1423</v>
      </c>
      <c r="D1225" s="159" t="s">
        <v>68</v>
      </c>
      <c r="E1225" s="160" t="s">
        <v>2862</v>
      </c>
      <c r="F1225" s="160" t="s">
        <v>2221</v>
      </c>
      <c r="G1225" s="164" t="str">
        <f t="shared" si="19"/>
        <v>C-83/3</v>
      </c>
    </row>
    <row r="1226" spans="1:7" ht="18" customHeight="1" x14ac:dyDescent="0.25">
      <c r="A1226" s="224"/>
      <c r="B1226" s="191" t="s">
        <v>2863</v>
      </c>
      <c r="C1226" s="163">
        <v>1423</v>
      </c>
      <c r="D1226" s="159" t="s">
        <v>68</v>
      </c>
      <c r="E1226" s="160" t="s">
        <v>2862</v>
      </c>
      <c r="F1226" s="160" t="s">
        <v>2218</v>
      </c>
      <c r="G1226" s="164" t="str">
        <f t="shared" si="19"/>
        <v>C-83/4</v>
      </c>
    </row>
    <row r="1227" spans="1:7" ht="18" customHeight="1" x14ac:dyDescent="0.25">
      <c r="A1227" s="224" t="s">
        <v>2861</v>
      </c>
      <c r="B1227" s="191" t="s">
        <v>2860</v>
      </c>
      <c r="C1227" s="163">
        <v>1423</v>
      </c>
      <c r="D1227" s="159" t="s">
        <v>68</v>
      </c>
      <c r="E1227" s="160" t="s">
        <v>2856</v>
      </c>
      <c r="F1227" s="160" t="s">
        <v>2225</v>
      </c>
      <c r="G1227" s="164" t="str">
        <f t="shared" si="19"/>
        <v>C-82/1</v>
      </c>
    </row>
    <row r="1228" spans="1:7" ht="18" customHeight="1" x14ac:dyDescent="0.25">
      <c r="A1228" s="224"/>
      <c r="B1228" s="191" t="s">
        <v>2859</v>
      </c>
      <c r="C1228" s="163">
        <v>1423</v>
      </c>
      <c r="D1228" s="159" t="s">
        <v>68</v>
      </c>
      <c r="E1228" s="160" t="s">
        <v>2856</v>
      </c>
      <c r="F1228" s="160" t="s">
        <v>2223</v>
      </c>
      <c r="G1228" s="164" t="str">
        <f t="shared" si="19"/>
        <v>C-82/2</v>
      </c>
    </row>
    <row r="1229" spans="1:7" ht="18" customHeight="1" x14ac:dyDescent="0.25">
      <c r="A1229" s="224"/>
      <c r="B1229" s="191" t="s">
        <v>2858</v>
      </c>
      <c r="C1229" s="163">
        <v>1423</v>
      </c>
      <c r="D1229" s="159" t="s">
        <v>68</v>
      </c>
      <c r="E1229" s="160" t="s">
        <v>2856</v>
      </c>
      <c r="F1229" s="160" t="s">
        <v>2221</v>
      </c>
      <c r="G1229" s="164" t="str">
        <f t="shared" si="19"/>
        <v>C-82/3</v>
      </c>
    </row>
    <row r="1230" spans="1:7" ht="18" customHeight="1" x14ac:dyDescent="0.25">
      <c r="A1230" s="224"/>
      <c r="B1230" s="191" t="s">
        <v>2857</v>
      </c>
      <c r="C1230" s="163">
        <v>1423</v>
      </c>
      <c r="D1230" s="159" t="s">
        <v>68</v>
      </c>
      <c r="E1230" s="160" t="s">
        <v>2856</v>
      </c>
      <c r="F1230" s="160" t="s">
        <v>2218</v>
      </c>
      <c r="G1230" s="164" t="str">
        <f t="shared" si="19"/>
        <v>C-82/4</v>
      </c>
    </row>
    <row r="1231" spans="1:7" ht="18" customHeight="1" x14ac:dyDescent="0.25">
      <c r="A1231" s="224" t="s">
        <v>2855</v>
      </c>
      <c r="B1231" s="191" t="s">
        <v>2854</v>
      </c>
      <c r="C1231" s="163">
        <v>1423</v>
      </c>
      <c r="D1231" s="159" t="s">
        <v>68</v>
      </c>
      <c r="E1231" s="160" t="s">
        <v>2850</v>
      </c>
      <c r="F1231" s="160" t="s">
        <v>2225</v>
      </c>
      <c r="G1231" s="164" t="str">
        <f t="shared" si="19"/>
        <v>C-81/1</v>
      </c>
    </row>
    <row r="1232" spans="1:7" ht="18" customHeight="1" x14ac:dyDescent="0.25">
      <c r="A1232" s="224"/>
      <c r="B1232" s="191" t="s">
        <v>2853</v>
      </c>
      <c r="C1232" s="163">
        <v>1423</v>
      </c>
      <c r="D1232" s="159" t="s">
        <v>68</v>
      </c>
      <c r="E1232" s="160" t="s">
        <v>2850</v>
      </c>
      <c r="F1232" s="160" t="s">
        <v>2223</v>
      </c>
      <c r="G1232" s="164" t="str">
        <f t="shared" si="19"/>
        <v>C-81/2</v>
      </c>
    </row>
    <row r="1233" spans="1:7" ht="18" customHeight="1" x14ac:dyDescent="0.25">
      <c r="A1233" s="224"/>
      <c r="B1233" s="191" t="s">
        <v>2852</v>
      </c>
      <c r="C1233" s="163">
        <v>1423</v>
      </c>
      <c r="D1233" s="159" t="s">
        <v>68</v>
      </c>
      <c r="E1233" s="160" t="s">
        <v>2850</v>
      </c>
      <c r="F1233" s="160" t="s">
        <v>2221</v>
      </c>
      <c r="G1233" s="164" t="str">
        <f t="shared" si="19"/>
        <v>C-81/3</v>
      </c>
    </row>
    <row r="1234" spans="1:7" ht="18" customHeight="1" x14ac:dyDescent="0.25">
      <c r="A1234" s="224"/>
      <c r="B1234" s="191" t="s">
        <v>2851</v>
      </c>
      <c r="C1234" s="163">
        <v>1423</v>
      </c>
      <c r="D1234" s="159" t="s">
        <v>68</v>
      </c>
      <c r="E1234" s="160" t="s">
        <v>2850</v>
      </c>
      <c r="F1234" s="160" t="s">
        <v>2218</v>
      </c>
      <c r="G1234" s="164" t="str">
        <f t="shared" si="19"/>
        <v>C-81/4</v>
      </c>
    </row>
    <row r="1235" spans="1:7" ht="18" customHeight="1" x14ac:dyDescent="0.25">
      <c r="A1235" s="224" t="s">
        <v>2849</v>
      </c>
      <c r="B1235" s="191" t="s">
        <v>2848</v>
      </c>
      <c r="C1235" s="163">
        <v>1423</v>
      </c>
      <c r="D1235" s="159" t="s">
        <v>68</v>
      </c>
      <c r="E1235" s="160" t="s">
        <v>2844</v>
      </c>
      <c r="F1235" s="160" t="s">
        <v>2225</v>
      </c>
      <c r="G1235" s="164" t="str">
        <f t="shared" si="19"/>
        <v>C-80/1</v>
      </c>
    </row>
    <row r="1236" spans="1:7" ht="18" customHeight="1" x14ac:dyDescent="0.25">
      <c r="A1236" s="224"/>
      <c r="B1236" s="191" t="s">
        <v>2847</v>
      </c>
      <c r="C1236" s="163">
        <v>1423</v>
      </c>
      <c r="D1236" s="159" t="s">
        <v>68</v>
      </c>
      <c r="E1236" s="160" t="s">
        <v>2844</v>
      </c>
      <c r="F1236" s="160" t="s">
        <v>2223</v>
      </c>
      <c r="G1236" s="164" t="str">
        <f t="shared" si="19"/>
        <v>C-80/2</v>
      </c>
    </row>
    <row r="1237" spans="1:7" ht="18" customHeight="1" x14ac:dyDescent="0.25">
      <c r="A1237" s="224"/>
      <c r="B1237" s="191" t="s">
        <v>2846</v>
      </c>
      <c r="C1237" s="163">
        <v>1423</v>
      </c>
      <c r="D1237" s="159" t="s">
        <v>68</v>
      </c>
      <c r="E1237" s="160" t="s">
        <v>2844</v>
      </c>
      <c r="F1237" s="160" t="s">
        <v>2221</v>
      </c>
      <c r="G1237" s="164" t="str">
        <f t="shared" si="19"/>
        <v>C-80/3</v>
      </c>
    </row>
    <row r="1238" spans="1:7" ht="18" customHeight="1" x14ac:dyDescent="0.25">
      <c r="A1238" s="224"/>
      <c r="B1238" s="191" t="s">
        <v>2845</v>
      </c>
      <c r="C1238" s="163">
        <v>1423</v>
      </c>
      <c r="D1238" s="159" t="s">
        <v>68</v>
      </c>
      <c r="E1238" s="160" t="s">
        <v>2844</v>
      </c>
      <c r="F1238" s="160" t="s">
        <v>2218</v>
      </c>
      <c r="G1238" s="164" t="str">
        <f t="shared" si="19"/>
        <v>C-80/4</v>
      </c>
    </row>
    <row r="1239" spans="1:7" ht="18" customHeight="1" x14ac:dyDescent="0.25">
      <c r="A1239" s="224" t="s">
        <v>2843</v>
      </c>
      <c r="B1239" s="191" t="s">
        <v>2842</v>
      </c>
      <c r="C1239" s="163">
        <v>1423</v>
      </c>
      <c r="D1239" s="159" t="s">
        <v>68</v>
      </c>
      <c r="E1239" s="160" t="s">
        <v>2727</v>
      </c>
      <c r="F1239" s="160" t="s">
        <v>2225</v>
      </c>
      <c r="G1239" s="164" t="str">
        <f t="shared" si="19"/>
        <v>C-79/1</v>
      </c>
    </row>
    <row r="1240" spans="1:7" ht="18" customHeight="1" x14ac:dyDescent="0.25">
      <c r="A1240" s="224"/>
      <c r="B1240" s="191" t="s">
        <v>2841</v>
      </c>
      <c r="C1240" s="163">
        <v>1423</v>
      </c>
      <c r="D1240" s="159" t="s">
        <v>68</v>
      </c>
      <c r="E1240" s="160" t="s">
        <v>2727</v>
      </c>
      <c r="F1240" s="160" t="s">
        <v>2223</v>
      </c>
      <c r="G1240" s="164" t="str">
        <f t="shared" si="19"/>
        <v>C-79/2</v>
      </c>
    </row>
    <row r="1241" spans="1:7" ht="18" customHeight="1" x14ac:dyDescent="0.25">
      <c r="A1241" s="224"/>
      <c r="B1241" s="191" t="s">
        <v>2840</v>
      </c>
      <c r="C1241" s="163">
        <v>1423</v>
      </c>
      <c r="D1241" s="159" t="s">
        <v>68</v>
      </c>
      <c r="E1241" s="160" t="s">
        <v>2727</v>
      </c>
      <c r="F1241" s="160" t="s">
        <v>2221</v>
      </c>
      <c r="G1241" s="164" t="str">
        <f t="shared" si="19"/>
        <v>C-79/3</v>
      </c>
    </row>
    <row r="1242" spans="1:7" ht="18" customHeight="1" x14ac:dyDescent="0.25">
      <c r="A1242" s="224"/>
      <c r="B1242" s="191" t="s">
        <v>2839</v>
      </c>
      <c r="C1242" s="163">
        <v>1423</v>
      </c>
      <c r="D1242" s="159" t="s">
        <v>68</v>
      </c>
      <c r="E1242" s="160" t="s">
        <v>2727</v>
      </c>
      <c r="F1242" s="160" t="s">
        <v>2218</v>
      </c>
      <c r="G1242" s="164" t="str">
        <f t="shared" si="19"/>
        <v>C-79/4</v>
      </c>
    </row>
    <row r="1243" spans="1:7" ht="18" customHeight="1" x14ac:dyDescent="0.25">
      <c r="A1243" s="224" t="s">
        <v>2838</v>
      </c>
      <c r="B1243" s="191" t="s">
        <v>2837</v>
      </c>
      <c r="C1243" s="163">
        <v>1423</v>
      </c>
      <c r="D1243" s="159" t="s">
        <v>68</v>
      </c>
      <c r="E1243" s="160" t="s">
        <v>2833</v>
      </c>
      <c r="F1243" s="160" t="s">
        <v>2225</v>
      </c>
      <c r="G1243" s="164" t="str">
        <f t="shared" si="19"/>
        <v>C-113/1</v>
      </c>
    </row>
    <row r="1244" spans="1:7" ht="18" customHeight="1" x14ac:dyDescent="0.25">
      <c r="A1244" s="224"/>
      <c r="B1244" s="191" t="s">
        <v>2836</v>
      </c>
      <c r="C1244" s="163">
        <v>1423</v>
      </c>
      <c r="D1244" s="159" t="s">
        <v>68</v>
      </c>
      <c r="E1244" s="160" t="s">
        <v>2833</v>
      </c>
      <c r="F1244" s="160" t="s">
        <v>2223</v>
      </c>
      <c r="G1244" s="164" t="str">
        <f t="shared" si="19"/>
        <v>C-113/2</v>
      </c>
    </row>
    <row r="1245" spans="1:7" ht="18" customHeight="1" x14ac:dyDescent="0.25">
      <c r="A1245" s="224"/>
      <c r="B1245" s="191" t="s">
        <v>2835</v>
      </c>
      <c r="C1245" s="163">
        <v>1423</v>
      </c>
      <c r="D1245" s="159" t="s">
        <v>68</v>
      </c>
      <c r="E1245" s="160" t="s">
        <v>2833</v>
      </c>
      <c r="F1245" s="160" t="s">
        <v>2221</v>
      </c>
      <c r="G1245" s="164" t="str">
        <f t="shared" si="19"/>
        <v>C-113/3</v>
      </c>
    </row>
    <row r="1246" spans="1:7" ht="18" customHeight="1" x14ac:dyDescent="0.25">
      <c r="A1246" s="224"/>
      <c r="B1246" s="191" t="s">
        <v>2834</v>
      </c>
      <c r="C1246" s="163">
        <v>1423</v>
      </c>
      <c r="D1246" s="159" t="s">
        <v>68</v>
      </c>
      <c r="E1246" s="160" t="s">
        <v>2833</v>
      </c>
      <c r="F1246" s="160" t="s">
        <v>2218</v>
      </c>
      <c r="G1246" s="164" t="str">
        <f t="shared" si="19"/>
        <v>C-113/4</v>
      </c>
    </row>
    <row r="1247" spans="1:7" ht="18" customHeight="1" x14ac:dyDescent="0.25">
      <c r="A1247" s="224" t="s">
        <v>2832</v>
      </c>
      <c r="B1247" s="191" t="s">
        <v>2831</v>
      </c>
      <c r="C1247" s="163">
        <v>1423</v>
      </c>
      <c r="D1247" s="159" t="s">
        <v>68</v>
      </c>
      <c r="E1247" s="160" t="s">
        <v>2827</v>
      </c>
      <c r="F1247" s="160" t="s">
        <v>2225</v>
      </c>
      <c r="G1247" s="164" t="str">
        <f t="shared" si="19"/>
        <v>C-112/1</v>
      </c>
    </row>
    <row r="1248" spans="1:7" ht="18" customHeight="1" x14ac:dyDescent="0.25">
      <c r="A1248" s="224"/>
      <c r="B1248" s="191" t="s">
        <v>2830</v>
      </c>
      <c r="C1248" s="163">
        <v>1423</v>
      </c>
      <c r="D1248" s="159" t="s">
        <v>68</v>
      </c>
      <c r="E1248" s="160" t="s">
        <v>2827</v>
      </c>
      <c r="F1248" s="160" t="s">
        <v>2223</v>
      </c>
      <c r="G1248" s="164" t="str">
        <f t="shared" si="19"/>
        <v>C-112/2</v>
      </c>
    </row>
    <row r="1249" spans="1:7" ht="18" customHeight="1" x14ac:dyDescent="0.25">
      <c r="A1249" s="224"/>
      <c r="B1249" s="191" t="s">
        <v>2829</v>
      </c>
      <c r="C1249" s="163">
        <v>1423</v>
      </c>
      <c r="D1249" s="159" t="s">
        <v>68</v>
      </c>
      <c r="E1249" s="160" t="s">
        <v>2827</v>
      </c>
      <c r="F1249" s="160" t="s">
        <v>2221</v>
      </c>
      <c r="G1249" s="164" t="str">
        <f t="shared" si="19"/>
        <v>C-112/3</v>
      </c>
    </row>
    <row r="1250" spans="1:7" ht="18" customHeight="1" x14ac:dyDescent="0.25">
      <c r="A1250" s="224"/>
      <c r="B1250" s="191" t="s">
        <v>2828</v>
      </c>
      <c r="C1250" s="163">
        <v>1423</v>
      </c>
      <c r="D1250" s="159" t="s">
        <v>68</v>
      </c>
      <c r="E1250" s="160" t="s">
        <v>2827</v>
      </c>
      <c r="F1250" s="160" t="s">
        <v>2218</v>
      </c>
      <c r="G1250" s="164" t="str">
        <f t="shared" si="19"/>
        <v>C-112/4</v>
      </c>
    </row>
    <row r="1251" spans="1:7" ht="18" customHeight="1" x14ac:dyDescent="0.25">
      <c r="A1251" s="224" t="s">
        <v>2826</v>
      </c>
      <c r="B1251" s="191" t="s">
        <v>2825</v>
      </c>
      <c r="C1251" s="163">
        <v>1423</v>
      </c>
      <c r="D1251" s="159" t="s">
        <v>68</v>
      </c>
      <c r="E1251" s="160" t="s">
        <v>2423</v>
      </c>
      <c r="F1251" s="160" t="s">
        <v>2225</v>
      </c>
      <c r="G1251" s="164" t="str">
        <f t="shared" si="19"/>
        <v>C-109/1</v>
      </c>
    </row>
    <row r="1252" spans="1:7" ht="18" customHeight="1" x14ac:dyDescent="0.25">
      <c r="A1252" s="224"/>
      <c r="B1252" s="191" t="s">
        <v>2824</v>
      </c>
      <c r="C1252" s="163">
        <v>1423</v>
      </c>
      <c r="D1252" s="159" t="s">
        <v>68</v>
      </c>
      <c r="E1252" s="160" t="s">
        <v>2423</v>
      </c>
      <c r="F1252" s="160" t="s">
        <v>2223</v>
      </c>
      <c r="G1252" s="164" t="str">
        <f t="shared" si="19"/>
        <v>C-109/2</v>
      </c>
    </row>
    <row r="1253" spans="1:7" ht="18" customHeight="1" x14ac:dyDescent="0.25">
      <c r="A1253" s="224"/>
      <c r="B1253" s="191" t="s">
        <v>2823</v>
      </c>
      <c r="C1253" s="163">
        <v>1423</v>
      </c>
      <c r="D1253" s="159" t="s">
        <v>68</v>
      </c>
      <c r="E1253" s="160" t="s">
        <v>2423</v>
      </c>
      <c r="F1253" s="160" t="s">
        <v>2221</v>
      </c>
      <c r="G1253" s="164" t="str">
        <f t="shared" si="19"/>
        <v>C-109/3</v>
      </c>
    </row>
    <row r="1254" spans="1:7" ht="18" customHeight="1" x14ac:dyDescent="0.25">
      <c r="A1254" s="224"/>
      <c r="B1254" s="191" t="s">
        <v>2822</v>
      </c>
      <c r="C1254" s="163">
        <v>1423</v>
      </c>
      <c r="D1254" s="159" t="s">
        <v>68</v>
      </c>
      <c r="E1254" s="160" t="s">
        <v>2423</v>
      </c>
      <c r="F1254" s="160" t="s">
        <v>2218</v>
      </c>
      <c r="G1254" s="164" t="str">
        <f t="shared" si="19"/>
        <v>C-109/4</v>
      </c>
    </row>
    <row r="1255" spans="1:7" ht="18" customHeight="1" x14ac:dyDescent="0.25">
      <c r="A1255" s="224" t="s">
        <v>2821</v>
      </c>
      <c r="B1255" s="191" t="s">
        <v>2820</v>
      </c>
      <c r="C1255" s="163">
        <v>1423</v>
      </c>
      <c r="D1255" s="159" t="s">
        <v>68</v>
      </c>
      <c r="E1255" s="160" t="s">
        <v>2816</v>
      </c>
      <c r="F1255" s="160" t="s">
        <v>2225</v>
      </c>
      <c r="G1255" s="164" t="str">
        <f t="shared" si="19"/>
        <v>C-110/1</v>
      </c>
    </row>
    <row r="1256" spans="1:7" ht="18" customHeight="1" x14ac:dyDescent="0.25">
      <c r="A1256" s="224"/>
      <c r="B1256" s="191" t="s">
        <v>2819</v>
      </c>
      <c r="C1256" s="163">
        <v>1423</v>
      </c>
      <c r="D1256" s="159" t="s">
        <v>68</v>
      </c>
      <c r="E1256" s="160" t="s">
        <v>2816</v>
      </c>
      <c r="F1256" s="160" t="s">
        <v>2223</v>
      </c>
      <c r="G1256" s="164" t="str">
        <f t="shared" si="19"/>
        <v>C-110/2</v>
      </c>
    </row>
    <row r="1257" spans="1:7" ht="18" customHeight="1" x14ac:dyDescent="0.25">
      <c r="A1257" s="224"/>
      <c r="B1257" s="191" t="s">
        <v>2818</v>
      </c>
      <c r="C1257" s="163">
        <v>1423</v>
      </c>
      <c r="D1257" s="159" t="s">
        <v>68</v>
      </c>
      <c r="E1257" s="160" t="s">
        <v>2816</v>
      </c>
      <c r="F1257" s="160" t="s">
        <v>2221</v>
      </c>
      <c r="G1257" s="164" t="str">
        <f t="shared" si="19"/>
        <v>C-110/3</v>
      </c>
    </row>
    <row r="1258" spans="1:7" ht="18" customHeight="1" x14ac:dyDescent="0.25">
      <c r="A1258" s="224"/>
      <c r="B1258" s="191" t="s">
        <v>2817</v>
      </c>
      <c r="C1258" s="163">
        <v>1423</v>
      </c>
      <c r="D1258" s="159" t="s">
        <v>68</v>
      </c>
      <c r="E1258" s="160" t="s">
        <v>2816</v>
      </c>
      <c r="F1258" s="160" t="s">
        <v>2218</v>
      </c>
      <c r="G1258" s="164" t="str">
        <f t="shared" si="19"/>
        <v>C-110/4</v>
      </c>
    </row>
    <row r="1259" spans="1:7" ht="18" customHeight="1" x14ac:dyDescent="0.25">
      <c r="A1259" s="224" t="s">
        <v>2815</v>
      </c>
      <c r="B1259" s="191" t="s">
        <v>2814</v>
      </c>
      <c r="C1259" s="163">
        <v>1423</v>
      </c>
      <c r="D1259" s="159" t="s">
        <v>68</v>
      </c>
      <c r="E1259" s="160" t="s">
        <v>2810</v>
      </c>
      <c r="F1259" s="160" t="s">
        <v>2225</v>
      </c>
      <c r="G1259" s="164" t="str">
        <f t="shared" si="19"/>
        <v>C-111/1</v>
      </c>
    </row>
    <row r="1260" spans="1:7" ht="18" customHeight="1" x14ac:dyDescent="0.25">
      <c r="A1260" s="224"/>
      <c r="B1260" s="191" t="s">
        <v>2813</v>
      </c>
      <c r="C1260" s="163">
        <v>1423</v>
      </c>
      <c r="D1260" s="159" t="s">
        <v>68</v>
      </c>
      <c r="E1260" s="160" t="s">
        <v>2810</v>
      </c>
      <c r="F1260" s="160" t="s">
        <v>2223</v>
      </c>
      <c r="G1260" s="164" t="str">
        <f t="shared" si="19"/>
        <v>C-111/2</v>
      </c>
    </row>
    <row r="1261" spans="1:7" ht="18" customHeight="1" x14ac:dyDescent="0.25">
      <c r="A1261" s="224"/>
      <c r="B1261" s="191" t="s">
        <v>2812</v>
      </c>
      <c r="C1261" s="163">
        <v>1423</v>
      </c>
      <c r="D1261" s="159" t="s">
        <v>68</v>
      </c>
      <c r="E1261" s="160" t="s">
        <v>2810</v>
      </c>
      <c r="F1261" s="160" t="s">
        <v>2221</v>
      </c>
      <c r="G1261" s="164" t="str">
        <f t="shared" si="19"/>
        <v>C-111/3</v>
      </c>
    </row>
    <row r="1262" spans="1:7" ht="18" customHeight="1" x14ac:dyDescent="0.25">
      <c r="A1262" s="224"/>
      <c r="B1262" s="191" t="s">
        <v>2811</v>
      </c>
      <c r="C1262" s="163">
        <v>1423</v>
      </c>
      <c r="D1262" s="159" t="s">
        <v>68</v>
      </c>
      <c r="E1262" s="160" t="s">
        <v>2810</v>
      </c>
      <c r="F1262" s="160" t="s">
        <v>2218</v>
      </c>
      <c r="G1262" s="164" t="str">
        <f t="shared" si="19"/>
        <v>C-111/4</v>
      </c>
    </row>
    <row r="1263" spans="1:7" ht="18" customHeight="1" x14ac:dyDescent="0.25">
      <c r="A1263" s="224" t="s">
        <v>2809</v>
      </c>
      <c r="B1263" s="191" t="s">
        <v>2808</v>
      </c>
      <c r="C1263" s="163">
        <v>1423</v>
      </c>
      <c r="D1263" s="159" t="s">
        <v>68</v>
      </c>
      <c r="E1263" s="160" t="s">
        <v>2411</v>
      </c>
      <c r="F1263" s="160" t="s">
        <v>2225</v>
      </c>
      <c r="G1263" s="164" t="str">
        <f t="shared" si="19"/>
        <v>C-104/1</v>
      </c>
    </row>
    <row r="1264" spans="1:7" ht="18" customHeight="1" x14ac:dyDescent="0.25">
      <c r="A1264" s="224"/>
      <c r="B1264" s="191" t="s">
        <v>2807</v>
      </c>
      <c r="C1264" s="163">
        <v>1423</v>
      </c>
      <c r="D1264" s="159" t="s">
        <v>68</v>
      </c>
      <c r="E1264" s="160" t="s">
        <v>2411</v>
      </c>
      <c r="F1264" s="160" t="s">
        <v>2223</v>
      </c>
      <c r="G1264" s="164" t="str">
        <f t="shared" si="19"/>
        <v>C-104/2</v>
      </c>
    </row>
    <row r="1265" spans="1:7" ht="18" customHeight="1" x14ac:dyDescent="0.25">
      <c r="A1265" s="224"/>
      <c r="B1265" s="191" t="s">
        <v>2806</v>
      </c>
      <c r="C1265" s="163">
        <v>1423</v>
      </c>
      <c r="D1265" s="159" t="s">
        <v>68</v>
      </c>
      <c r="E1265" s="160" t="s">
        <v>2411</v>
      </c>
      <c r="F1265" s="160" t="s">
        <v>2221</v>
      </c>
      <c r="G1265" s="164" t="str">
        <f t="shared" si="19"/>
        <v>C-104/3</v>
      </c>
    </row>
    <row r="1266" spans="1:7" ht="18" customHeight="1" x14ac:dyDescent="0.25">
      <c r="A1266" s="224"/>
      <c r="B1266" s="191" t="s">
        <v>2805</v>
      </c>
      <c r="C1266" s="163">
        <v>1423</v>
      </c>
      <c r="D1266" s="159" t="s">
        <v>68</v>
      </c>
      <c r="E1266" s="160" t="s">
        <v>2411</v>
      </c>
      <c r="F1266" s="160" t="s">
        <v>2218</v>
      </c>
      <c r="G1266" s="164" t="str">
        <f t="shared" si="19"/>
        <v>C-104/4</v>
      </c>
    </row>
    <row r="1267" spans="1:7" ht="18" customHeight="1" x14ac:dyDescent="0.25">
      <c r="A1267" s="224" t="s">
        <v>2804</v>
      </c>
      <c r="B1267" s="191" t="s">
        <v>2803</v>
      </c>
      <c r="C1267" s="163">
        <v>1423</v>
      </c>
      <c r="D1267" s="159" t="s">
        <v>68</v>
      </c>
      <c r="E1267" s="160" t="s">
        <v>2407</v>
      </c>
      <c r="F1267" s="160" t="s">
        <v>2225</v>
      </c>
      <c r="G1267" s="164" t="str">
        <f t="shared" si="19"/>
        <v>C-105/1</v>
      </c>
    </row>
    <row r="1268" spans="1:7" ht="18" customHeight="1" x14ac:dyDescent="0.25">
      <c r="A1268" s="224"/>
      <c r="B1268" s="191" t="s">
        <v>2802</v>
      </c>
      <c r="C1268" s="163">
        <v>1423</v>
      </c>
      <c r="D1268" s="159" t="s">
        <v>68</v>
      </c>
      <c r="E1268" s="160" t="s">
        <v>2407</v>
      </c>
      <c r="F1268" s="160" t="s">
        <v>2223</v>
      </c>
      <c r="G1268" s="164" t="str">
        <f t="shared" si="19"/>
        <v>C-105/2</v>
      </c>
    </row>
    <row r="1269" spans="1:7" ht="18" customHeight="1" x14ac:dyDescent="0.25">
      <c r="A1269" s="224"/>
      <c r="B1269" s="191" t="s">
        <v>2801</v>
      </c>
      <c r="C1269" s="163">
        <v>1423</v>
      </c>
      <c r="D1269" s="159" t="s">
        <v>68</v>
      </c>
      <c r="E1269" s="160" t="s">
        <v>2407</v>
      </c>
      <c r="F1269" s="160" t="s">
        <v>2221</v>
      </c>
      <c r="G1269" s="164" t="str">
        <f t="shared" si="19"/>
        <v>C-105/3</v>
      </c>
    </row>
    <row r="1270" spans="1:7" ht="18" customHeight="1" x14ac:dyDescent="0.25">
      <c r="A1270" s="224"/>
      <c r="B1270" s="191" t="s">
        <v>2800</v>
      </c>
      <c r="C1270" s="163">
        <v>1423</v>
      </c>
      <c r="D1270" s="159" t="s">
        <v>68</v>
      </c>
      <c r="E1270" s="160" t="s">
        <v>2407</v>
      </c>
      <c r="F1270" s="160" t="s">
        <v>2218</v>
      </c>
      <c r="G1270" s="164" t="str">
        <f t="shared" si="19"/>
        <v>C-105/4</v>
      </c>
    </row>
    <row r="1271" spans="1:7" ht="18" customHeight="1" x14ac:dyDescent="0.25">
      <c r="A1271" s="224" t="s">
        <v>2799</v>
      </c>
      <c r="B1271" s="191" t="s">
        <v>2798</v>
      </c>
      <c r="C1271" s="163">
        <v>1423</v>
      </c>
      <c r="D1271" s="159" t="s">
        <v>68</v>
      </c>
      <c r="E1271" s="160" t="s">
        <v>2435</v>
      </c>
      <c r="F1271" s="160" t="s">
        <v>2225</v>
      </c>
      <c r="G1271" s="164" t="str">
        <f t="shared" si="19"/>
        <v>C-106/1</v>
      </c>
    </row>
    <row r="1272" spans="1:7" ht="18" customHeight="1" x14ac:dyDescent="0.25">
      <c r="A1272" s="224"/>
      <c r="B1272" s="191" t="s">
        <v>2797</v>
      </c>
      <c r="C1272" s="163">
        <v>1423</v>
      </c>
      <c r="D1272" s="159" t="s">
        <v>68</v>
      </c>
      <c r="E1272" s="160" t="s">
        <v>2435</v>
      </c>
      <c r="F1272" s="160" t="s">
        <v>2223</v>
      </c>
      <c r="G1272" s="164" t="str">
        <f t="shared" si="19"/>
        <v>C-106/2</v>
      </c>
    </row>
    <row r="1273" spans="1:7" ht="18" customHeight="1" x14ac:dyDescent="0.25">
      <c r="A1273" s="224"/>
      <c r="B1273" s="191" t="s">
        <v>2796</v>
      </c>
      <c r="C1273" s="163">
        <v>1423</v>
      </c>
      <c r="D1273" s="159" t="s">
        <v>68</v>
      </c>
      <c r="E1273" s="160" t="s">
        <v>2435</v>
      </c>
      <c r="F1273" s="160" t="s">
        <v>2221</v>
      </c>
      <c r="G1273" s="164" t="str">
        <f t="shared" si="19"/>
        <v>C-106/3</v>
      </c>
    </row>
    <row r="1274" spans="1:7" ht="18" customHeight="1" x14ac:dyDescent="0.25">
      <c r="A1274" s="224"/>
      <c r="B1274" s="191" t="s">
        <v>2795</v>
      </c>
      <c r="C1274" s="163">
        <v>1423</v>
      </c>
      <c r="D1274" s="159" t="s">
        <v>68</v>
      </c>
      <c r="E1274" s="160" t="s">
        <v>2435</v>
      </c>
      <c r="F1274" s="160" t="s">
        <v>2218</v>
      </c>
      <c r="G1274" s="164" t="str">
        <f t="shared" si="19"/>
        <v>C-106/4</v>
      </c>
    </row>
    <row r="1275" spans="1:7" ht="18" customHeight="1" x14ac:dyDescent="0.25">
      <c r="A1275" s="224" t="s">
        <v>2794</v>
      </c>
      <c r="B1275" s="191" t="s">
        <v>2793</v>
      </c>
      <c r="C1275" s="163">
        <v>1423</v>
      </c>
      <c r="D1275" s="159" t="s">
        <v>68</v>
      </c>
      <c r="E1275" s="160" t="s">
        <v>2431</v>
      </c>
      <c r="F1275" s="160" t="s">
        <v>2225</v>
      </c>
      <c r="G1275" s="164" t="str">
        <f t="shared" si="19"/>
        <v>C-107/1</v>
      </c>
    </row>
    <row r="1276" spans="1:7" ht="18" customHeight="1" x14ac:dyDescent="0.25">
      <c r="A1276" s="224"/>
      <c r="B1276" s="191" t="s">
        <v>2792</v>
      </c>
      <c r="C1276" s="163">
        <v>1423</v>
      </c>
      <c r="D1276" s="159" t="s">
        <v>68</v>
      </c>
      <c r="E1276" s="160" t="s">
        <v>2431</v>
      </c>
      <c r="F1276" s="160" t="s">
        <v>2223</v>
      </c>
      <c r="G1276" s="164" t="str">
        <f t="shared" si="19"/>
        <v>C-107/2</v>
      </c>
    </row>
    <row r="1277" spans="1:7" ht="18" customHeight="1" x14ac:dyDescent="0.25">
      <c r="A1277" s="224"/>
      <c r="B1277" s="191" t="s">
        <v>2791</v>
      </c>
      <c r="C1277" s="163">
        <v>1423</v>
      </c>
      <c r="D1277" s="159" t="s">
        <v>68</v>
      </c>
      <c r="E1277" s="160" t="s">
        <v>2431</v>
      </c>
      <c r="F1277" s="160" t="s">
        <v>2221</v>
      </c>
      <c r="G1277" s="164" t="str">
        <f t="shared" si="19"/>
        <v>C-107/3</v>
      </c>
    </row>
    <row r="1278" spans="1:7" ht="18" customHeight="1" x14ac:dyDescent="0.25">
      <c r="A1278" s="224"/>
      <c r="B1278" s="191" t="s">
        <v>2790</v>
      </c>
      <c r="C1278" s="163">
        <v>1423</v>
      </c>
      <c r="D1278" s="159" t="s">
        <v>68</v>
      </c>
      <c r="E1278" s="160" t="s">
        <v>2431</v>
      </c>
      <c r="F1278" s="160" t="s">
        <v>2218</v>
      </c>
      <c r="G1278" s="164" t="str">
        <f t="shared" si="19"/>
        <v>C-107/4</v>
      </c>
    </row>
    <row r="1279" spans="1:7" ht="18" customHeight="1" x14ac:dyDescent="0.25">
      <c r="A1279" s="224" t="s">
        <v>2789</v>
      </c>
      <c r="B1279" s="191" t="s">
        <v>2788</v>
      </c>
      <c r="C1279" s="163">
        <v>1423</v>
      </c>
      <c r="D1279" s="159" t="s">
        <v>68</v>
      </c>
      <c r="E1279" s="160" t="s">
        <v>2427</v>
      </c>
      <c r="F1279" s="160" t="s">
        <v>2225</v>
      </c>
      <c r="G1279" s="164" t="str">
        <f t="shared" si="19"/>
        <v>C-108/1</v>
      </c>
    </row>
    <row r="1280" spans="1:7" ht="18" customHeight="1" x14ac:dyDescent="0.25">
      <c r="A1280" s="224"/>
      <c r="B1280" s="191" t="s">
        <v>2787</v>
      </c>
      <c r="C1280" s="163">
        <v>1423</v>
      </c>
      <c r="D1280" s="159" t="s">
        <v>68</v>
      </c>
      <c r="E1280" s="160" t="s">
        <v>2427</v>
      </c>
      <c r="F1280" s="160" t="s">
        <v>2223</v>
      </c>
      <c r="G1280" s="164" t="str">
        <f t="shared" si="19"/>
        <v>C-108/2</v>
      </c>
    </row>
    <row r="1281" spans="1:7" ht="18" customHeight="1" x14ac:dyDescent="0.25">
      <c r="A1281" s="224"/>
      <c r="B1281" s="191" t="s">
        <v>2786</v>
      </c>
      <c r="C1281" s="163">
        <v>1423</v>
      </c>
      <c r="D1281" s="159" t="s">
        <v>68</v>
      </c>
      <c r="E1281" s="160" t="s">
        <v>2427</v>
      </c>
      <c r="F1281" s="160" t="s">
        <v>2221</v>
      </c>
      <c r="G1281" s="164" t="str">
        <f t="shared" si="19"/>
        <v>C-108/3</v>
      </c>
    </row>
    <row r="1282" spans="1:7" ht="18" customHeight="1" x14ac:dyDescent="0.25">
      <c r="A1282" s="224"/>
      <c r="B1282" s="191" t="s">
        <v>2785</v>
      </c>
      <c r="C1282" s="163">
        <v>1423</v>
      </c>
      <c r="D1282" s="159" t="s">
        <v>68</v>
      </c>
      <c r="E1282" s="160" t="s">
        <v>2427</v>
      </c>
      <c r="F1282" s="160" t="s">
        <v>2218</v>
      </c>
      <c r="G1282" s="164" t="str">
        <f t="shared" si="19"/>
        <v>C-108/4</v>
      </c>
    </row>
    <row r="1283" spans="1:7" ht="18" customHeight="1" x14ac:dyDescent="0.25">
      <c r="A1283" s="224" t="s">
        <v>2784</v>
      </c>
      <c r="B1283" s="191" t="s">
        <v>2783</v>
      </c>
      <c r="C1283" s="163">
        <v>1423</v>
      </c>
      <c r="D1283" s="159" t="s">
        <v>68</v>
      </c>
      <c r="E1283" s="160" t="s">
        <v>2415</v>
      </c>
      <c r="F1283" s="160" t="s">
        <v>2225</v>
      </c>
      <c r="G1283" s="164" t="str">
        <f t="shared" ref="G1283:G1346" si="20">CONCATENATE(D1283,E1283,F1283)</f>
        <v>C-103/1</v>
      </c>
    </row>
    <row r="1284" spans="1:7" ht="18" customHeight="1" x14ac:dyDescent="0.25">
      <c r="A1284" s="224"/>
      <c r="B1284" s="191" t="s">
        <v>2782</v>
      </c>
      <c r="C1284" s="163">
        <v>1423</v>
      </c>
      <c r="D1284" s="159" t="s">
        <v>68</v>
      </c>
      <c r="E1284" s="160" t="s">
        <v>2415</v>
      </c>
      <c r="F1284" s="160" t="s">
        <v>2223</v>
      </c>
      <c r="G1284" s="164" t="str">
        <f t="shared" si="20"/>
        <v>C-103/2</v>
      </c>
    </row>
    <row r="1285" spans="1:7" ht="18" customHeight="1" x14ac:dyDescent="0.25">
      <c r="A1285" s="224"/>
      <c r="B1285" s="191" t="s">
        <v>2781</v>
      </c>
      <c r="C1285" s="163">
        <v>1423</v>
      </c>
      <c r="D1285" s="159" t="s">
        <v>68</v>
      </c>
      <c r="E1285" s="160" t="s">
        <v>2415</v>
      </c>
      <c r="F1285" s="160" t="s">
        <v>2221</v>
      </c>
      <c r="G1285" s="164" t="str">
        <f t="shared" si="20"/>
        <v>C-103/3</v>
      </c>
    </row>
    <row r="1286" spans="1:7" ht="18" customHeight="1" x14ac:dyDescent="0.25">
      <c r="A1286" s="224"/>
      <c r="B1286" s="191" t="s">
        <v>2780</v>
      </c>
      <c r="C1286" s="163">
        <v>1423</v>
      </c>
      <c r="D1286" s="159" t="s">
        <v>68</v>
      </c>
      <c r="E1286" s="160" t="s">
        <v>2415</v>
      </c>
      <c r="F1286" s="160" t="s">
        <v>2218</v>
      </c>
      <c r="G1286" s="164" t="str">
        <f t="shared" si="20"/>
        <v>C-103/4</v>
      </c>
    </row>
    <row r="1287" spans="1:7" ht="18" customHeight="1" x14ac:dyDescent="0.25">
      <c r="A1287" s="224" t="s">
        <v>2779</v>
      </c>
      <c r="B1287" s="191" t="s">
        <v>2778</v>
      </c>
      <c r="C1287" s="163">
        <v>1423</v>
      </c>
      <c r="D1287" s="159" t="s">
        <v>68</v>
      </c>
      <c r="E1287" s="160" t="s">
        <v>2419</v>
      </c>
      <c r="F1287" s="160" t="s">
        <v>2225</v>
      </c>
      <c r="G1287" s="164" t="str">
        <f t="shared" si="20"/>
        <v>C-102/1</v>
      </c>
    </row>
    <row r="1288" spans="1:7" ht="18" customHeight="1" x14ac:dyDescent="0.25">
      <c r="A1288" s="224"/>
      <c r="B1288" s="191" t="s">
        <v>2777</v>
      </c>
      <c r="C1288" s="163">
        <v>1423</v>
      </c>
      <c r="D1288" s="159" t="s">
        <v>68</v>
      </c>
      <c r="E1288" s="160" t="s">
        <v>2419</v>
      </c>
      <c r="F1288" s="160" t="s">
        <v>2223</v>
      </c>
      <c r="G1288" s="164" t="str">
        <f t="shared" si="20"/>
        <v>C-102/2</v>
      </c>
    </row>
    <row r="1289" spans="1:7" ht="18" customHeight="1" x14ac:dyDescent="0.25">
      <c r="A1289" s="224"/>
      <c r="B1289" s="191" t="s">
        <v>2776</v>
      </c>
      <c r="C1289" s="163">
        <v>1423</v>
      </c>
      <c r="D1289" s="159" t="s">
        <v>68</v>
      </c>
      <c r="E1289" s="160" t="s">
        <v>2419</v>
      </c>
      <c r="F1289" s="160" t="s">
        <v>2221</v>
      </c>
      <c r="G1289" s="164" t="str">
        <f t="shared" si="20"/>
        <v>C-102/3</v>
      </c>
    </row>
    <row r="1290" spans="1:7" ht="18" customHeight="1" x14ac:dyDescent="0.25">
      <c r="A1290" s="224"/>
      <c r="B1290" s="191" t="s">
        <v>2775</v>
      </c>
      <c r="C1290" s="163">
        <v>1423</v>
      </c>
      <c r="D1290" s="159" t="s">
        <v>68</v>
      </c>
      <c r="E1290" s="160" t="s">
        <v>2419</v>
      </c>
      <c r="F1290" s="160" t="s">
        <v>2218</v>
      </c>
      <c r="G1290" s="164" t="str">
        <f t="shared" si="20"/>
        <v>C-102/4</v>
      </c>
    </row>
    <row r="1291" spans="1:7" ht="18" customHeight="1" x14ac:dyDescent="0.25">
      <c r="A1291" s="224" t="s">
        <v>2774</v>
      </c>
      <c r="B1291" s="191" t="s">
        <v>2773</v>
      </c>
      <c r="C1291" s="163">
        <v>1423</v>
      </c>
      <c r="D1291" s="159" t="s">
        <v>68</v>
      </c>
      <c r="E1291" s="160" t="s">
        <v>2769</v>
      </c>
      <c r="F1291" s="160" t="s">
        <v>2225</v>
      </c>
      <c r="G1291" s="164" t="str">
        <f t="shared" si="20"/>
        <v>C-101/1</v>
      </c>
    </row>
    <row r="1292" spans="1:7" ht="18" customHeight="1" x14ac:dyDescent="0.25">
      <c r="A1292" s="224"/>
      <c r="B1292" s="191" t="s">
        <v>2772</v>
      </c>
      <c r="C1292" s="163">
        <v>1423</v>
      </c>
      <c r="D1292" s="159" t="s">
        <v>68</v>
      </c>
      <c r="E1292" s="160" t="s">
        <v>2769</v>
      </c>
      <c r="F1292" s="160" t="s">
        <v>2223</v>
      </c>
      <c r="G1292" s="164" t="str">
        <f t="shared" si="20"/>
        <v>C-101/2</v>
      </c>
    </row>
    <row r="1293" spans="1:7" ht="18" customHeight="1" x14ac:dyDescent="0.25">
      <c r="A1293" s="224"/>
      <c r="B1293" s="191" t="s">
        <v>2771</v>
      </c>
      <c r="C1293" s="163">
        <v>1423</v>
      </c>
      <c r="D1293" s="159" t="s">
        <v>68</v>
      </c>
      <c r="E1293" s="160" t="s">
        <v>2769</v>
      </c>
      <c r="F1293" s="160" t="s">
        <v>2221</v>
      </c>
      <c r="G1293" s="164" t="str">
        <f t="shared" si="20"/>
        <v>C-101/3</v>
      </c>
    </row>
    <row r="1294" spans="1:7" ht="18" customHeight="1" x14ac:dyDescent="0.25">
      <c r="A1294" s="224"/>
      <c r="B1294" s="191" t="s">
        <v>2770</v>
      </c>
      <c r="C1294" s="163">
        <v>1423</v>
      </c>
      <c r="D1294" s="159" t="s">
        <v>68</v>
      </c>
      <c r="E1294" s="160" t="s">
        <v>2769</v>
      </c>
      <c r="F1294" s="160" t="s">
        <v>2218</v>
      </c>
      <c r="G1294" s="164" t="str">
        <f t="shared" si="20"/>
        <v>C-101/4</v>
      </c>
    </row>
    <row r="1295" spans="1:7" ht="18" customHeight="1" x14ac:dyDescent="0.25">
      <c r="A1295" s="224" t="s">
        <v>2768</v>
      </c>
      <c r="B1295" s="191" t="s">
        <v>2767</v>
      </c>
      <c r="C1295" s="163">
        <v>1423</v>
      </c>
      <c r="D1295" s="159" t="s">
        <v>68</v>
      </c>
      <c r="E1295" s="160" t="s">
        <v>2763</v>
      </c>
      <c r="F1295" s="160" t="s">
        <v>2225</v>
      </c>
      <c r="G1295" s="164" t="str">
        <f t="shared" si="20"/>
        <v>C-100/1</v>
      </c>
    </row>
    <row r="1296" spans="1:7" ht="18" customHeight="1" x14ac:dyDescent="0.25">
      <c r="A1296" s="224"/>
      <c r="B1296" s="191" t="s">
        <v>2766</v>
      </c>
      <c r="C1296" s="163">
        <v>1423</v>
      </c>
      <c r="D1296" s="159" t="s">
        <v>68</v>
      </c>
      <c r="E1296" s="160" t="s">
        <v>2763</v>
      </c>
      <c r="F1296" s="160" t="s">
        <v>2223</v>
      </c>
      <c r="G1296" s="164" t="str">
        <f t="shared" si="20"/>
        <v>C-100/2</v>
      </c>
    </row>
    <row r="1297" spans="1:7" ht="18" customHeight="1" x14ac:dyDescent="0.25">
      <c r="A1297" s="224"/>
      <c r="B1297" s="191" t="s">
        <v>2765</v>
      </c>
      <c r="C1297" s="163">
        <v>1423</v>
      </c>
      <c r="D1297" s="159" t="s">
        <v>68</v>
      </c>
      <c r="E1297" s="160" t="s">
        <v>2763</v>
      </c>
      <c r="F1297" s="160" t="s">
        <v>2221</v>
      </c>
      <c r="G1297" s="164" t="str">
        <f t="shared" si="20"/>
        <v>C-100/3</v>
      </c>
    </row>
    <row r="1298" spans="1:7" ht="18" customHeight="1" x14ac:dyDescent="0.25">
      <c r="A1298" s="224"/>
      <c r="B1298" s="191" t="s">
        <v>2764</v>
      </c>
      <c r="C1298" s="163">
        <v>1423</v>
      </c>
      <c r="D1298" s="159" t="s">
        <v>68</v>
      </c>
      <c r="E1298" s="160" t="s">
        <v>2763</v>
      </c>
      <c r="F1298" s="160" t="s">
        <v>2218</v>
      </c>
      <c r="G1298" s="164" t="str">
        <f t="shared" si="20"/>
        <v>C-100/4</v>
      </c>
    </row>
    <row r="1299" spans="1:7" ht="18" customHeight="1" x14ac:dyDescent="0.25">
      <c r="A1299" s="224" t="s">
        <v>2762</v>
      </c>
      <c r="B1299" s="191" t="s">
        <v>2761</v>
      </c>
      <c r="C1299" s="163">
        <v>1423</v>
      </c>
      <c r="D1299" s="159" t="s">
        <v>68</v>
      </c>
      <c r="E1299" s="160" t="s">
        <v>2757</v>
      </c>
      <c r="F1299" s="160" t="s">
        <v>2225</v>
      </c>
      <c r="G1299" s="164" t="str">
        <f t="shared" si="20"/>
        <v>C-99/1</v>
      </c>
    </row>
    <row r="1300" spans="1:7" ht="18" customHeight="1" x14ac:dyDescent="0.25">
      <c r="A1300" s="224"/>
      <c r="B1300" s="191" t="s">
        <v>2760</v>
      </c>
      <c r="C1300" s="163">
        <v>1423</v>
      </c>
      <c r="D1300" s="159" t="s">
        <v>68</v>
      </c>
      <c r="E1300" s="160" t="s">
        <v>2757</v>
      </c>
      <c r="F1300" s="160" t="s">
        <v>2223</v>
      </c>
      <c r="G1300" s="164" t="str">
        <f t="shared" si="20"/>
        <v>C-99/2</v>
      </c>
    </row>
    <row r="1301" spans="1:7" ht="18" customHeight="1" x14ac:dyDescent="0.25">
      <c r="A1301" s="224"/>
      <c r="B1301" s="191" t="s">
        <v>2759</v>
      </c>
      <c r="C1301" s="163">
        <v>1423</v>
      </c>
      <c r="D1301" s="159" t="s">
        <v>68</v>
      </c>
      <c r="E1301" s="160" t="s">
        <v>2757</v>
      </c>
      <c r="F1301" s="160" t="s">
        <v>2221</v>
      </c>
      <c r="G1301" s="164" t="str">
        <f t="shared" si="20"/>
        <v>C-99/3</v>
      </c>
    </row>
    <row r="1302" spans="1:7" ht="18" customHeight="1" x14ac:dyDescent="0.25">
      <c r="A1302" s="224"/>
      <c r="B1302" s="191" t="s">
        <v>2758</v>
      </c>
      <c r="C1302" s="163">
        <v>1423</v>
      </c>
      <c r="D1302" s="159" t="s">
        <v>68</v>
      </c>
      <c r="E1302" s="160" t="s">
        <v>2757</v>
      </c>
      <c r="F1302" s="160" t="s">
        <v>2218</v>
      </c>
      <c r="G1302" s="164" t="str">
        <f t="shared" si="20"/>
        <v>C-99/4</v>
      </c>
    </row>
    <row r="1303" spans="1:7" ht="18" customHeight="1" x14ac:dyDescent="0.25">
      <c r="A1303" s="224" t="s">
        <v>2756</v>
      </c>
      <c r="B1303" s="191" t="s">
        <v>2755</v>
      </c>
      <c r="C1303" s="163">
        <v>1423</v>
      </c>
      <c r="D1303" s="159" t="s">
        <v>68</v>
      </c>
      <c r="E1303" s="160" t="s">
        <v>2751</v>
      </c>
      <c r="F1303" s="160" t="s">
        <v>2225</v>
      </c>
      <c r="G1303" s="164" t="str">
        <f t="shared" si="20"/>
        <v>C-98/1</v>
      </c>
    </row>
    <row r="1304" spans="1:7" ht="18" customHeight="1" x14ac:dyDescent="0.25">
      <c r="A1304" s="224"/>
      <c r="B1304" s="191" t="s">
        <v>2754</v>
      </c>
      <c r="C1304" s="163">
        <v>1423</v>
      </c>
      <c r="D1304" s="159" t="s">
        <v>68</v>
      </c>
      <c r="E1304" s="160" t="s">
        <v>2751</v>
      </c>
      <c r="F1304" s="160" t="s">
        <v>2223</v>
      </c>
      <c r="G1304" s="164" t="str">
        <f t="shared" si="20"/>
        <v>C-98/2</v>
      </c>
    </row>
    <row r="1305" spans="1:7" ht="18" customHeight="1" x14ac:dyDescent="0.25">
      <c r="A1305" s="224"/>
      <c r="B1305" s="191" t="s">
        <v>2753</v>
      </c>
      <c r="C1305" s="163">
        <v>1423</v>
      </c>
      <c r="D1305" s="159" t="s">
        <v>68</v>
      </c>
      <c r="E1305" s="160" t="s">
        <v>2751</v>
      </c>
      <c r="F1305" s="160" t="s">
        <v>2221</v>
      </c>
      <c r="G1305" s="164" t="str">
        <f t="shared" si="20"/>
        <v>C-98/3</v>
      </c>
    </row>
    <row r="1306" spans="1:7" ht="18" customHeight="1" x14ac:dyDescent="0.25">
      <c r="A1306" s="224"/>
      <c r="B1306" s="191" t="s">
        <v>2752</v>
      </c>
      <c r="C1306" s="163">
        <v>1423</v>
      </c>
      <c r="D1306" s="159" t="s">
        <v>68</v>
      </c>
      <c r="E1306" s="160" t="s">
        <v>2751</v>
      </c>
      <c r="F1306" s="160" t="s">
        <v>2218</v>
      </c>
      <c r="G1306" s="164" t="str">
        <f t="shared" si="20"/>
        <v>C-98/4</v>
      </c>
    </row>
    <row r="1307" spans="1:7" ht="18" customHeight="1" x14ac:dyDescent="0.25">
      <c r="A1307" s="224" t="s">
        <v>2750</v>
      </c>
      <c r="B1307" s="191" t="s">
        <v>2749</v>
      </c>
      <c r="C1307" s="163">
        <v>1423</v>
      </c>
      <c r="D1307" s="159"/>
      <c r="E1307" s="160"/>
      <c r="F1307" s="160" t="s">
        <v>2225</v>
      </c>
      <c r="G1307" s="164" t="str">
        <f t="shared" si="20"/>
        <v>/1</v>
      </c>
    </row>
    <row r="1308" spans="1:7" ht="18" customHeight="1" x14ac:dyDescent="0.25">
      <c r="A1308" s="224"/>
      <c r="B1308" s="191" t="s">
        <v>2748</v>
      </c>
      <c r="C1308" s="163">
        <v>1423</v>
      </c>
      <c r="D1308" s="159"/>
      <c r="E1308" s="160"/>
      <c r="F1308" s="160" t="s">
        <v>2223</v>
      </c>
      <c r="G1308" s="164" t="str">
        <f t="shared" si="20"/>
        <v>/2</v>
      </c>
    </row>
    <row r="1309" spans="1:7" ht="18" customHeight="1" x14ac:dyDescent="0.25">
      <c r="A1309" s="224"/>
      <c r="B1309" s="191" t="s">
        <v>2747</v>
      </c>
      <c r="C1309" s="163">
        <v>1423</v>
      </c>
      <c r="D1309" s="159"/>
      <c r="E1309" s="160"/>
      <c r="F1309" s="160" t="s">
        <v>2221</v>
      </c>
      <c r="G1309" s="164" t="str">
        <f t="shared" si="20"/>
        <v>/3</v>
      </c>
    </row>
    <row r="1310" spans="1:7" ht="18" customHeight="1" x14ac:dyDescent="0.25">
      <c r="A1310" s="224"/>
      <c r="B1310" s="191" t="s">
        <v>2746</v>
      </c>
      <c r="C1310" s="163">
        <v>1423</v>
      </c>
      <c r="D1310" s="159"/>
      <c r="E1310" s="160"/>
      <c r="F1310" s="160" t="s">
        <v>2218</v>
      </c>
      <c r="G1310" s="164" t="str">
        <f t="shared" si="20"/>
        <v>/4</v>
      </c>
    </row>
    <row r="1311" spans="1:7" ht="18" customHeight="1" x14ac:dyDescent="0.25">
      <c r="A1311" s="224" t="s">
        <v>2745</v>
      </c>
      <c r="B1311" s="191" t="s">
        <v>2744</v>
      </c>
      <c r="C1311" s="161">
        <v>1376</v>
      </c>
      <c r="D1311" s="162"/>
      <c r="E1311" s="160"/>
      <c r="F1311" s="160" t="s">
        <v>2225</v>
      </c>
      <c r="G1311" s="164" t="str">
        <f t="shared" si="20"/>
        <v>/1</v>
      </c>
    </row>
    <row r="1312" spans="1:7" ht="18" customHeight="1" x14ac:dyDescent="0.25">
      <c r="A1312" s="224"/>
      <c r="B1312" s="191" t="s">
        <v>2743</v>
      </c>
      <c r="C1312" s="161">
        <v>1376</v>
      </c>
      <c r="D1312" s="162"/>
      <c r="E1312" s="160"/>
      <c r="F1312" s="160" t="s">
        <v>2223</v>
      </c>
      <c r="G1312" s="164" t="str">
        <f t="shared" si="20"/>
        <v>/2</v>
      </c>
    </row>
    <row r="1313" spans="1:7" ht="18" customHeight="1" x14ac:dyDescent="0.25">
      <c r="A1313" s="224"/>
      <c r="B1313" s="191" t="s">
        <v>2742</v>
      </c>
      <c r="C1313" s="161">
        <v>1376</v>
      </c>
      <c r="D1313" s="162"/>
      <c r="E1313" s="160"/>
      <c r="F1313" s="160" t="s">
        <v>2221</v>
      </c>
      <c r="G1313" s="164" t="str">
        <f t="shared" si="20"/>
        <v>/3</v>
      </c>
    </row>
    <row r="1314" spans="1:7" ht="18" customHeight="1" x14ac:dyDescent="0.25">
      <c r="A1314" s="224"/>
      <c r="B1314" s="191" t="s">
        <v>2741</v>
      </c>
      <c r="C1314" s="161">
        <v>1376</v>
      </c>
      <c r="D1314" s="162"/>
      <c r="E1314" s="160"/>
      <c r="F1314" s="160" t="s">
        <v>2218</v>
      </c>
      <c r="G1314" s="164" t="str">
        <f t="shared" si="20"/>
        <v>/4</v>
      </c>
    </row>
    <row r="1315" spans="1:7" ht="18" customHeight="1" x14ac:dyDescent="0.25">
      <c r="A1315" s="224" t="s">
        <v>2740</v>
      </c>
      <c r="B1315" s="191" t="s">
        <v>2739</v>
      </c>
      <c r="C1315" s="161">
        <v>1421</v>
      </c>
      <c r="D1315" s="159"/>
      <c r="E1315" s="160"/>
      <c r="F1315" s="160" t="s">
        <v>2225</v>
      </c>
      <c r="G1315" s="164" t="str">
        <f t="shared" si="20"/>
        <v>/1</v>
      </c>
    </row>
    <row r="1316" spans="1:7" ht="18" customHeight="1" x14ac:dyDescent="0.25">
      <c r="A1316" s="224"/>
      <c r="B1316" s="191" t="s">
        <v>2738</v>
      </c>
      <c r="C1316" s="161">
        <v>1421</v>
      </c>
      <c r="D1316" s="159"/>
      <c r="E1316" s="160"/>
      <c r="F1316" s="160" t="s">
        <v>2223</v>
      </c>
      <c r="G1316" s="164" t="str">
        <f t="shared" si="20"/>
        <v>/2</v>
      </c>
    </row>
    <row r="1317" spans="1:7" ht="18" customHeight="1" x14ac:dyDescent="0.25">
      <c r="A1317" s="224"/>
      <c r="B1317" s="191" t="s">
        <v>2737</v>
      </c>
      <c r="C1317" s="161">
        <v>1421</v>
      </c>
      <c r="D1317" s="159"/>
      <c r="E1317" s="160"/>
      <c r="F1317" s="160" t="s">
        <v>2221</v>
      </c>
      <c r="G1317" s="164" t="str">
        <f t="shared" si="20"/>
        <v>/3</v>
      </c>
    </row>
    <row r="1318" spans="1:7" ht="18" customHeight="1" x14ac:dyDescent="0.25">
      <c r="A1318" s="224"/>
      <c r="B1318" s="191" t="s">
        <v>2736</v>
      </c>
      <c r="C1318" s="161">
        <v>1421</v>
      </c>
      <c r="D1318" s="159"/>
      <c r="E1318" s="160"/>
      <c r="F1318" s="160" t="s">
        <v>2218</v>
      </c>
      <c r="G1318" s="164" t="str">
        <f t="shared" si="20"/>
        <v>/4</v>
      </c>
    </row>
    <row r="1319" spans="1:7" ht="18" customHeight="1" x14ac:dyDescent="0.25">
      <c r="A1319" s="224" t="s">
        <v>2735</v>
      </c>
      <c r="B1319" s="191" t="s">
        <v>2734</v>
      </c>
      <c r="C1319" s="161">
        <v>1410</v>
      </c>
      <c r="D1319" s="159"/>
      <c r="E1319" s="160"/>
      <c r="F1319" s="160" t="s">
        <v>2225</v>
      </c>
      <c r="G1319" s="164" t="str">
        <f t="shared" si="20"/>
        <v>/1</v>
      </c>
    </row>
    <row r="1320" spans="1:7" ht="18" customHeight="1" x14ac:dyDescent="0.25">
      <c r="A1320" s="224"/>
      <c r="B1320" s="191" t="s">
        <v>2733</v>
      </c>
      <c r="C1320" s="161">
        <v>1410</v>
      </c>
      <c r="D1320" s="159"/>
      <c r="E1320" s="160"/>
      <c r="F1320" s="160" t="s">
        <v>2223</v>
      </c>
      <c r="G1320" s="164" t="str">
        <f t="shared" si="20"/>
        <v>/2</v>
      </c>
    </row>
    <row r="1321" spans="1:7" ht="18" customHeight="1" x14ac:dyDescent="0.25">
      <c r="A1321" s="224"/>
      <c r="B1321" s="191" t="s">
        <v>2732</v>
      </c>
      <c r="C1321" s="161">
        <v>1410</v>
      </c>
      <c r="D1321" s="159"/>
      <c r="E1321" s="160"/>
      <c r="F1321" s="160" t="s">
        <v>2221</v>
      </c>
      <c r="G1321" s="164" t="str">
        <f t="shared" si="20"/>
        <v>/3</v>
      </c>
    </row>
    <row r="1322" spans="1:7" ht="18" customHeight="1" x14ac:dyDescent="0.25">
      <c r="A1322" s="224"/>
      <c r="B1322" s="191" t="s">
        <v>2731</v>
      </c>
      <c r="C1322" s="161">
        <v>1410</v>
      </c>
      <c r="D1322" s="159"/>
      <c r="E1322" s="160"/>
      <c r="F1322" s="160" t="s">
        <v>2218</v>
      </c>
      <c r="G1322" s="164" t="str">
        <f t="shared" si="20"/>
        <v>/4</v>
      </c>
    </row>
    <row r="1323" spans="1:7" ht="18" customHeight="1" x14ac:dyDescent="0.25">
      <c r="A1323" s="224" t="s">
        <v>554</v>
      </c>
      <c r="B1323" s="191" t="s">
        <v>553</v>
      </c>
      <c r="C1323" s="161">
        <v>1543</v>
      </c>
      <c r="D1323" s="159" t="s">
        <v>48</v>
      </c>
      <c r="E1323" s="160" t="s">
        <v>2727</v>
      </c>
      <c r="F1323" s="160" t="s">
        <v>2225</v>
      </c>
      <c r="G1323" s="164" t="str">
        <f t="shared" si="20"/>
        <v>D-79/1</v>
      </c>
    </row>
    <row r="1324" spans="1:7" ht="18" customHeight="1" x14ac:dyDescent="0.25">
      <c r="A1324" s="224"/>
      <c r="B1324" s="191" t="s">
        <v>2730</v>
      </c>
      <c r="C1324" s="161">
        <v>1543</v>
      </c>
      <c r="D1324" s="159" t="s">
        <v>48</v>
      </c>
      <c r="E1324" s="160" t="s">
        <v>2727</v>
      </c>
      <c r="F1324" s="160" t="s">
        <v>2223</v>
      </c>
      <c r="G1324" s="164" t="str">
        <f t="shared" si="20"/>
        <v>D-79/2</v>
      </c>
    </row>
    <row r="1325" spans="1:7" ht="18" customHeight="1" x14ac:dyDescent="0.25">
      <c r="A1325" s="224"/>
      <c r="B1325" s="191" t="s">
        <v>2729</v>
      </c>
      <c r="C1325" s="161">
        <v>1543</v>
      </c>
      <c r="D1325" s="159" t="s">
        <v>48</v>
      </c>
      <c r="E1325" s="160" t="s">
        <v>2727</v>
      </c>
      <c r="F1325" s="160" t="s">
        <v>2221</v>
      </c>
      <c r="G1325" s="164" t="str">
        <f t="shared" si="20"/>
        <v>D-79/3</v>
      </c>
    </row>
    <row r="1326" spans="1:7" ht="18" customHeight="1" x14ac:dyDescent="0.25">
      <c r="A1326" s="224"/>
      <c r="B1326" s="191" t="s">
        <v>2728</v>
      </c>
      <c r="C1326" s="161">
        <v>1543</v>
      </c>
      <c r="D1326" s="159" t="s">
        <v>48</v>
      </c>
      <c r="E1326" s="160" t="s">
        <v>2727</v>
      </c>
      <c r="F1326" s="160" t="s">
        <v>2218</v>
      </c>
      <c r="G1326" s="164" t="str">
        <f t="shared" si="20"/>
        <v>D-79/4</v>
      </c>
    </row>
    <row r="1327" spans="1:7" ht="18" customHeight="1" x14ac:dyDescent="0.25">
      <c r="A1327" s="224" t="s">
        <v>552</v>
      </c>
      <c r="B1327" s="191" t="s">
        <v>551</v>
      </c>
      <c r="C1327" s="161">
        <v>1543</v>
      </c>
      <c r="D1327" s="159" t="s">
        <v>48</v>
      </c>
      <c r="E1327" s="160" t="s">
        <v>2723</v>
      </c>
      <c r="F1327" s="160" t="s">
        <v>2225</v>
      </c>
      <c r="G1327" s="164" t="str">
        <f t="shared" si="20"/>
        <v>D-78/1</v>
      </c>
    </row>
    <row r="1328" spans="1:7" ht="18" customHeight="1" x14ac:dyDescent="0.25">
      <c r="A1328" s="224"/>
      <c r="B1328" s="191" t="s">
        <v>2726</v>
      </c>
      <c r="C1328" s="161">
        <v>1543</v>
      </c>
      <c r="D1328" s="159" t="s">
        <v>48</v>
      </c>
      <c r="E1328" s="160" t="s">
        <v>2723</v>
      </c>
      <c r="F1328" s="160" t="s">
        <v>2223</v>
      </c>
      <c r="G1328" s="164" t="str">
        <f t="shared" si="20"/>
        <v>D-78/2</v>
      </c>
    </row>
    <row r="1329" spans="1:7" ht="18" customHeight="1" x14ac:dyDescent="0.25">
      <c r="A1329" s="224"/>
      <c r="B1329" s="191" t="s">
        <v>2725</v>
      </c>
      <c r="C1329" s="161">
        <v>1543</v>
      </c>
      <c r="D1329" s="159" t="s">
        <v>48</v>
      </c>
      <c r="E1329" s="160" t="s">
        <v>2723</v>
      </c>
      <c r="F1329" s="160" t="s">
        <v>2221</v>
      </c>
      <c r="G1329" s="164" t="str">
        <f t="shared" si="20"/>
        <v>D-78/3</v>
      </c>
    </row>
    <row r="1330" spans="1:7" ht="18" customHeight="1" x14ac:dyDescent="0.25">
      <c r="A1330" s="224"/>
      <c r="B1330" s="191" t="s">
        <v>2724</v>
      </c>
      <c r="C1330" s="161">
        <v>1543</v>
      </c>
      <c r="D1330" s="159" t="s">
        <v>48</v>
      </c>
      <c r="E1330" s="160" t="s">
        <v>2723</v>
      </c>
      <c r="F1330" s="160" t="s">
        <v>2218</v>
      </c>
      <c r="G1330" s="164" t="str">
        <f t="shared" si="20"/>
        <v>D-78/4</v>
      </c>
    </row>
    <row r="1331" spans="1:7" ht="18" customHeight="1" x14ac:dyDescent="0.25">
      <c r="A1331" s="224" t="s">
        <v>2722</v>
      </c>
      <c r="B1331" s="191" t="s">
        <v>2721</v>
      </c>
      <c r="C1331" s="161">
        <v>1543</v>
      </c>
      <c r="D1331" s="159" t="s">
        <v>48</v>
      </c>
      <c r="E1331" s="160" t="s">
        <v>2717</v>
      </c>
      <c r="F1331" s="160" t="s">
        <v>2225</v>
      </c>
      <c r="G1331" s="164" t="str">
        <f t="shared" si="20"/>
        <v>D-77/1</v>
      </c>
    </row>
    <row r="1332" spans="1:7" ht="18" customHeight="1" x14ac:dyDescent="0.25">
      <c r="A1332" s="224"/>
      <c r="B1332" s="191" t="s">
        <v>2720</v>
      </c>
      <c r="C1332" s="161">
        <v>1543</v>
      </c>
      <c r="D1332" s="159" t="s">
        <v>48</v>
      </c>
      <c r="E1332" s="160" t="s">
        <v>2717</v>
      </c>
      <c r="F1332" s="160" t="s">
        <v>2223</v>
      </c>
      <c r="G1332" s="164" t="str">
        <f t="shared" si="20"/>
        <v>D-77/2</v>
      </c>
    </row>
    <row r="1333" spans="1:7" ht="18" customHeight="1" x14ac:dyDescent="0.25">
      <c r="A1333" s="224"/>
      <c r="B1333" s="191" t="s">
        <v>2719</v>
      </c>
      <c r="C1333" s="161">
        <v>1543</v>
      </c>
      <c r="D1333" s="159" t="s">
        <v>48</v>
      </c>
      <c r="E1333" s="160" t="s">
        <v>2717</v>
      </c>
      <c r="F1333" s="160" t="s">
        <v>2221</v>
      </c>
      <c r="G1333" s="164" t="str">
        <f t="shared" si="20"/>
        <v>D-77/3</v>
      </c>
    </row>
    <row r="1334" spans="1:7" ht="18" customHeight="1" x14ac:dyDescent="0.25">
      <c r="A1334" s="224"/>
      <c r="B1334" s="191" t="s">
        <v>2718</v>
      </c>
      <c r="C1334" s="161">
        <v>1543</v>
      </c>
      <c r="D1334" s="159" t="s">
        <v>48</v>
      </c>
      <c r="E1334" s="160" t="s">
        <v>2717</v>
      </c>
      <c r="F1334" s="160" t="s">
        <v>2218</v>
      </c>
      <c r="G1334" s="164" t="str">
        <f t="shared" si="20"/>
        <v>D-77/4</v>
      </c>
    </row>
    <row r="1335" spans="1:7" ht="18" customHeight="1" x14ac:dyDescent="0.25">
      <c r="A1335" s="224" t="s">
        <v>2716</v>
      </c>
      <c r="B1335" s="191" t="s">
        <v>2715</v>
      </c>
      <c r="C1335" s="161">
        <v>1543</v>
      </c>
      <c r="D1335" s="159" t="s">
        <v>48</v>
      </c>
      <c r="E1335" s="160" t="s">
        <v>2711</v>
      </c>
      <c r="F1335" s="160" t="s">
        <v>2225</v>
      </c>
      <c r="G1335" s="164" t="str">
        <f t="shared" si="20"/>
        <v>D-76/1</v>
      </c>
    </row>
    <row r="1336" spans="1:7" ht="18" customHeight="1" x14ac:dyDescent="0.25">
      <c r="A1336" s="224"/>
      <c r="B1336" s="191" t="s">
        <v>2714</v>
      </c>
      <c r="C1336" s="161">
        <v>1543</v>
      </c>
      <c r="D1336" s="159" t="s">
        <v>48</v>
      </c>
      <c r="E1336" s="160" t="s">
        <v>2711</v>
      </c>
      <c r="F1336" s="160" t="s">
        <v>2223</v>
      </c>
      <c r="G1336" s="164" t="str">
        <f t="shared" si="20"/>
        <v>D-76/2</v>
      </c>
    </row>
    <row r="1337" spans="1:7" ht="18" customHeight="1" x14ac:dyDescent="0.25">
      <c r="A1337" s="224"/>
      <c r="B1337" s="191" t="s">
        <v>2713</v>
      </c>
      <c r="C1337" s="161">
        <v>1543</v>
      </c>
      <c r="D1337" s="159" t="s">
        <v>48</v>
      </c>
      <c r="E1337" s="160" t="s">
        <v>2711</v>
      </c>
      <c r="F1337" s="160" t="s">
        <v>2221</v>
      </c>
      <c r="G1337" s="164" t="str">
        <f t="shared" si="20"/>
        <v>D-76/3</v>
      </c>
    </row>
    <row r="1338" spans="1:7" ht="18" customHeight="1" x14ac:dyDescent="0.25">
      <c r="A1338" s="224"/>
      <c r="B1338" s="191" t="s">
        <v>2712</v>
      </c>
      <c r="C1338" s="161">
        <v>1543</v>
      </c>
      <c r="D1338" s="159" t="s">
        <v>48</v>
      </c>
      <c r="E1338" s="160" t="s">
        <v>2711</v>
      </c>
      <c r="F1338" s="160" t="s">
        <v>2218</v>
      </c>
      <c r="G1338" s="164" t="str">
        <f t="shared" si="20"/>
        <v>D-76/4</v>
      </c>
    </row>
    <row r="1339" spans="1:7" ht="18" customHeight="1" x14ac:dyDescent="0.25">
      <c r="A1339" s="224" t="s">
        <v>2710</v>
      </c>
      <c r="B1339" s="191" t="s">
        <v>2709</v>
      </c>
      <c r="C1339" s="161">
        <v>1543</v>
      </c>
      <c r="D1339" s="159" t="s">
        <v>48</v>
      </c>
      <c r="E1339" s="160" t="s">
        <v>2705</v>
      </c>
      <c r="F1339" s="160" t="s">
        <v>2225</v>
      </c>
      <c r="G1339" s="164" t="str">
        <f t="shared" si="20"/>
        <v>D-75/1</v>
      </c>
    </row>
    <row r="1340" spans="1:7" ht="18" customHeight="1" x14ac:dyDescent="0.25">
      <c r="A1340" s="224"/>
      <c r="B1340" s="191" t="s">
        <v>2708</v>
      </c>
      <c r="C1340" s="161">
        <v>1543</v>
      </c>
      <c r="D1340" s="159" t="s">
        <v>48</v>
      </c>
      <c r="E1340" s="160" t="s">
        <v>2705</v>
      </c>
      <c r="F1340" s="160" t="s">
        <v>2223</v>
      </c>
      <c r="G1340" s="164" t="str">
        <f t="shared" si="20"/>
        <v>D-75/2</v>
      </c>
    </row>
    <row r="1341" spans="1:7" ht="18" customHeight="1" x14ac:dyDescent="0.25">
      <c r="A1341" s="224"/>
      <c r="B1341" s="191" t="s">
        <v>2707</v>
      </c>
      <c r="C1341" s="161">
        <v>1543</v>
      </c>
      <c r="D1341" s="159" t="s">
        <v>48</v>
      </c>
      <c r="E1341" s="160" t="s">
        <v>2705</v>
      </c>
      <c r="F1341" s="160" t="s">
        <v>2221</v>
      </c>
      <c r="G1341" s="164" t="str">
        <f t="shared" si="20"/>
        <v>D-75/3</v>
      </c>
    </row>
    <row r="1342" spans="1:7" ht="18" customHeight="1" x14ac:dyDescent="0.25">
      <c r="A1342" s="224"/>
      <c r="B1342" s="191" t="s">
        <v>2706</v>
      </c>
      <c r="C1342" s="161">
        <v>1543</v>
      </c>
      <c r="D1342" s="159" t="s">
        <v>48</v>
      </c>
      <c r="E1342" s="160" t="s">
        <v>2705</v>
      </c>
      <c r="F1342" s="160" t="s">
        <v>2218</v>
      </c>
      <c r="G1342" s="164" t="str">
        <f t="shared" si="20"/>
        <v>D-75/4</v>
      </c>
    </row>
    <row r="1343" spans="1:7" ht="18" customHeight="1" x14ac:dyDescent="0.25">
      <c r="A1343" s="224" t="s">
        <v>2704</v>
      </c>
      <c r="B1343" s="191" t="s">
        <v>2703</v>
      </c>
      <c r="C1343" s="161">
        <v>1543</v>
      </c>
      <c r="D1343" s="159" t="s">
        <v>48</v>
      </c>
      <c r="E1343" s="160" t="s">
        <v>2699</v>
      </c>
      <c r="F1343" s="160" t="s">
        <v>2225</v>
      </c>
      <c r="G1343" s="164" t="str">
        <f t="shared" si="20"/>
        <v>D-74/1</v>
      </c>
    </row>
    <row r="1344" spans="1:7" ht="18" customHeight="1" x14ac:dyDescent="0.25">
      <c r="A1344" s="224"/>
      <c r="B1344" s="191" t="s">
        <v>2702</v>
      </c>
      <c r="C1344" s="161">
        <v>1543</v>
      </c>
      <c r="D1344" s="159" t="s">
        <v>48</v>
      </c>
      <c r="E1344" s="160" t="s">
        <v>2699</v>
      </c>
      <c r="F1344" s="160" t="s">
        <v>2223</v>
      </c>
      <c r="G1344" s="164" t="str">
        <f t="shared" si="20"/>
        <v>D-74/2</v>
      </c>
    </row>
    <row r="1345" spans="1:7" ht="18" customHeight="1" x14ac:dyDescent="0.25">
      <c r="A1345" s="224"/>
      <c r="B1345" s="191" t="s">
        <v>2701</v>
      </c>
      <c r="C1345" s="161">
        <v>1543</v>
      </c>
      <c r="D1345" s="159" t="s">
        <v>48</v>
      </c>
      <c r="E1345" s="160" t="s">
        <v>2699</v>
      </c>
      <c r="F1345" s="160" t="s">
        <v>2221</v>
      </c>
      <c r="G1345" s="164" t="str">
        <f t="shared" si="20"/>
        <v>D-74/3</v>
      </c>
    </row>
    <row r="1346" spans="1:7" ht="18" customHeight="1" x14ac:dyDescent="0.25">
      <c r="A1346" s="224"/>
      <c r="B1346" s="191" t="s">
        <v>2700</v>
      </c>
      <c r="C1346" s="161">
        <v>1543</v>
      </c>
      <c r="D1346" s="159" t="s">
        <v>48</v>
      </c>
      <c r="E1346" s="160" t="s">
        <v>2699</v>
      </c>
      <c r="F1346" s="160" t="s">
        <v>2218</v>
      </c>
      <c r="G1346" s="164" t="str">
        <f t="shared" si="20"/>
        <v>D-74/4</v>
      </c>
    </row>
    <row r="1347" spans="1:7" ht="18" customHeight="1" x14ac:dyDescent="0.25">
      <c r="A1347" s="224" t="s">
        <v>2698</v>
      </c>
      <c r="B1347" s="191" t="s">
        <v>2697</v>
      </c>
      <c r="C1347" s="161">
        <v>1543</v>
      </c>
      <c r="D1347" s="159" t="s">
        <v>48</v>
      </c>
      <c r="E1347" s="160" t="s">
        <v>2693</v>
      </c>
      <c r="F1347" s="160" t="s">
        <v>2225</v>
      </c>
      <c r="G1347" s="164" t="str">
        <f t="shared" ref="G1347:G1410" si="21">CONCATENATE(D1347,E1347,F1347)</f>
        <v>D-73/1</v>
      </c>
    </row>
    <row r="1348" spans="1:7" ht="18" customHeight="1" x14ac:dyDescent="0.25">
      <c r="A1348" s="224"/>
      <c r="B1348" s="191" t="s">
        <v>2696</v>
      </c>
      <c r="C1348" s="161">
        <v>1543</v>
      </c>
      <c r="D1348" s="159" t="s">
        <v>48</v>
      </c>
      <c r="E1348" s="160" t="s">
        <v>2693</v>
      </c>
      <c r="F1348" s="160" t="s">
        <v>2223</v>
      </c>
      <c r="G1348" s="164" t="str">
        <f t="shared" si="21"/>
        <v>D-73/2</v>
      </c>
    </row>
    <row r="1349" spans="1:7" ht="18" customHeight="1" x14ac:dyDescent="0.25">
      <c r="A1349" s="224"/>
      <c r="B1349" s="191" t="s">
        <v>2695</v>
      </c>
      <c r="C1349" s="161">
        <v>1543</v>
      </c>
      <c r="D1349" s="159" t="s">
        <v>48</v>
      </c>
      <c r="E1349" s="160" t="s">
        <v>2693</v>
      </c>
      <c r="F1349" s="160" t="s">
        <v>2221</v>
      </c>
      <c r="G1349" s="164" t="str">
        <f t="shared" si="21"/>
        <v>D-73/3</v>
      </c>
    </row>
    <row r="1350" spans="1:7" ht="18" customHeight="1" x14ac:dyDescent="0.25">
      <c r="A1350" s="224"/>
      <c r="B1350" s="191" t="s">
        <v>2694</v>
      </c>
      <c r="C1350" s="161">
        <v>1543</v>
      </c>
      <c r="D1350" s="159" t="s">
        <v>48</v>
      </c>
      <c r="E1350" s="160" t="s">
        <v>2693</v>
      </c>
      <c r="F1350" s="160" t="s">
        <v>2218</v>
      </c>
      <c r="G1350" s="164" t="str">
        <f t="shared" si="21"/>
        <v>D-73/4</v>
      </c>
    </row>
    <row r="1351" spans="1:7" ht="18" customHeight="1" x14ac:dyDescent="0.25">
      <c r="A1351" s="224" t="s">
        <v>2692</v>
      </c>
      <c r="B1351" s="191" t="s">
        <v>2691</v>
      </c>
      <c r="C1351" s="161">
        <v>1543</v>
      </c>
      <c r="D1351" s="159" t="s">
        <v>48</v>
      </c>
      <c r="E1351" s="160" t="s">
        <v>2687</v>
      </c>
      <c r="F1351" s="160" t="s">
        <v>2225</v>
      </c>
      <c r="G1351" s="164" t="str">
        <f t="shared" si="21"/>
        <v>D-72/1</v>
      </c>
    </row>
    <row r="1352" spans="1:7" ht="18" customHeight="1" x14ac:dyDescent="0.25">
      <c r="A1352" s="224"/>
      <c r="B1352" s="191" t="s">
        <v>2690</v>
      </c>
      <c r="C1352" s="161">
        <v>1543</v>
      </c>
      <c r="D1352" s="159" t="s">
        <v>48</v>
      </c>
      <c r="E1352" s="160" t="s">
        <v>2687</v>
      </c>
      <c r="F1352" s="160" t="s">
        <v>2223</v>
      </c>
      <c r="G1352" s="164" t="str">
        <f t="shared" si="21"/>
        <v>D-72/2</v>
      </c>
    </row>
    <row r="1353" spans="1:7" ht="18" customHeight="1" x14ac:dyDescent="0.25">
      <c r="A1353" s="224"/>
      <c r="B1353" s="191" t="s">
        <v>2689</v>
      </c>
      <c r="C1353" s="161">
        <v>1543</v>
      </c>
      <c r="D1353" s="159" t="s">
        <v>48</v>
      </c>
      <c r="E1353" s="160" t="s">
        <v>2687</v>
      </c>
      <c r="F1353" s="160" t="s">
        <v>2221</v>
      </c>
      <c r="G1353" s="164" t="str">
        <f t="shared" si="21"/>
        <v>D-72/3</v>
      </c>
    </row>
    <row r="1354" spans="1:7" ht="18" customHeight="1" x14ac:dyDescent="0.25">
      <c r="A1354" s="224"/>
      <c r="B1354" s="191" t="s">
        <v>2688</v>
      </c>
      <c r="C1354" s="161">
        <v>1543</v>
      </c>
      <c r="D1354" s="159" t="s">
        <v>48</v>
      </c>
      <c r="E1354" s="160" t="s">
        <v>2687</v>
      </c>
      <c r="F1354" s="160" t="s">
        <v>2218</v>
      </c>
      <c r="G1354" s="164" t="str">
        <f t="shared" si="21"/>
        <v>D-72/4</v>
      </c>
    </row>
    <row r="1355" spans="1:7" ht="18" customHeight="1" x14ac:dyDescent="0.25">
      <c r="A1355" s="224" t="s">
        <v>2686</v>
      </c>
      <c r="B1355" s="191" t="s">
        <v>2685</v>
      </c>
      <c r="C1355" s="161">
        <v>1543</v>
      </c>
      <c r="D1355" s="159" t="s">
        <v>48</v>
      </c>
      <c r="E1355" s="160" t="s">
        <v>2681</v>
      </c>
      <c r="F1355" s="160" t="s">
        <v>2225</v>
      </c>
      <c r="G1355" s="164" t="str">
        <f t="shared" si="21"/>
        <v>D-71/1</v>
      </c>
    </row>
    <row r="1356" spans="1:7" ht="18" customHeight="1" x14ac:dyDescent="0.25">
      <c r="A1356" s="224"/>
      <c r="B1356" s="191" t="s">
        <v>2684</v>
      </c>
      <c r="C1356" s="161">
        <v>1543</v>
      </c>
      <c r="D1356" s="159" t="s">
        <v>48</v>
      </c>
      <c r="E1356" s="160" t="s">
        <v>2681</v>
      </c>
      <c r="F1356" s="160" t="s">
        <v>2223</v>
      </c>
      <c r="G1356" s="164" t="str">
        <f t="shared" si="21"/>
        <v>D-71/2</v>
      </c>
    </row>
    <row r="1357" spans="1:7" ht="18" customHeight="1" x14ac:dyDescent="0.25">
      <c r="A1357" s="224"/>
      <c r="B1357" s="191" t="s">
        <v>2683</v>
      </c>
      <c r="C1357" s="161">
        <v>1543</v>
      </c>
      <c r="D1357" s="159" t="s">
        <v>48</v>
      </c>
      <c r="E1357" s="160" t="s">
        <v>2681</v>
      </c>
      <c r="F1357" s="160" t="s">
        <v>2221</v>
      </c>
      <c r="G1357" s="164" t="str">
        <f t="shared" si="21"/>
        <v>D-71/3</v>
      </c>
    </row>
    <row r="1358" spans="1:7" ht="18" customHeight="1" x14ac:dyDescent="0.25">
      <c r="A1358" s="224"/>
      <c r="B1358" s="191" t="s">
        <v>2682</v>
      </c>
      <c r="C1358" s="161">
        <v>1543</v>
      </c>
      <c r="D1358" s="159" t="s">
        <v>48</v>
      </c>
      <c r="E1358" s="160" t="s">
        <v>2681</v>
      </c>
      <c r="F1358" s="160" t="s">
        <v>2218</v>
      </c>
      <c r="G1358" s="164" t="str">
        <f t="shared" si="21"/>
        <v>D-71/4</v>
      </c>
    </row>
    <row r="1359" spans="1:7" ht="18" customHeight="1" x14ac:dyDescent="0.25">
      <c r="A1359" s="224" t="s">
        <v>2680</v>
      </c>
      <c r="B1359" s="191" t="s">
        <v>2679</v>
      </c>
      <c r="C1359" s="161">
        <v>1543</v>
      </c>
      <c r="D1359" s="159" t="s">
        <v>48</v>
      </c>
      <c r="E1359" s="160" t="s">
        <v>2675</v>
      </c>
      <c r="F1359" s="160" t="s">
        <v>2225</v>
      </c>
      <c r="G1359" s="164" t="str">
        <f t="shared" si="21"/>
        <v>D-63/1</v>
      </c>
    </row>
    <row r="1360" spans="1:7" ht="18" customHeight="1" x14ac:dyDescent="0.25">
      <c r="A1360" s="224"/>
      <c r="B1360" s="191" t="s">
        <v>2678</v>
      </c>
      <c r="C1360" s="161">
        <v>1543</v>
      </c>
      <c r="D1360" s="159" t="s">
        <v>48</v>
      </c>
      <c r="E1360" s="160" t="s">
        <v>2675</v>
      </c>
      <c r="F1360" s="160" t="s">
        <v>2223</v>
      </c>
      <c r="G1360" s="164" t="str">
        <f t="shared" si="21"/>
        <v>D-63/2</v>
      </c>
    </row>
    <row r="1361" spans="1:7" ht="18" customHeight="1" x14ac:dyDescent="0.25">
      <c r="A1361" s="224"/>
      <c r="B1361" s="191" t="s">
        <v>2677</v>
      </c>
      <c r="C1361" s="161">
        <v>1543</v>
      </c>
      <c r="D1361" s="159" t="s">
        <v>48</v>
      </c>
      <c r="E1361" s="160" t="s">
        <v>2675</v>
      </c>
      <c r="F1361" s="160" t="s">
        <v>2221</v>
      </c>
      <c r="G1361" s="164" t="str">
        <f t="shared" si="21"/>
        <v>D-63/3</v>
      </c>
    </row>
    <row r="1362" spans="1:7" ht="18" customHeight="1" x14ac:dyDescent="0.25">
      <c r="A1362" s="224"/>
      <c r="B1362" s="191" t="s">
        <v>2676</v>
      </c>
      <c r="C1362" s="161">
        <v>1543</v>
      </c>
      <c r="D1362" s="159" t="s">
        <v>48</v>
      </c>
      <c r="E1362" s="160" t="s">
        <v>2675</v>
      </c>
      <c r="F1362" s="160" t="s">
        <v>2218</v>
      </c>
      <c r="G1362" s="164" t="str">
        <f t="shared" si="21"/>
        <v>D-63/4</v>
      </c>
    </row>
    <row r="1363" spans="1:7" ht="18" customHeight="1" x14ac:dyDescent="0.25">
      <c r="A1363" s="224" t="s">
        <v>2674</v>
      </c>
      <c r="B1363" s="191" t="s">
        <v>2673</v>
      </c>
      <c r="C1363" s="161">
        <v>1543</v>
      </c>
      <c r="D1363" s="159" t="s">
        <v>48</v>
      </c>
      <c r="E1363" s="160" t="s">
        <v>2669</v>
      </c>
      <c r="F1363" s="160" t="s">
        <v>2225</v>
      </c>
      <c r="G1363" s="164" t="str">
        <f t="shared" si="21"/>
        <v>D-64/1</v>
      </c>
    </row>
    <row r="1364" spans="1:7" ht="18" customHeight="1" x14ac:dyDescent="0.25">
      <c r="A1364" s="224"/>
      <c r="B1364" s="191" t="s">
        <v>2672</v>
      </c>
      <c r="C1364" s="161">
        <v>1543</v>
      </c>
      <c r="D1364" s="159" t="s">
        <v>48</v>
      </c>
      <c r="E1364" s="160" t="s">
        <v>2669</v>
      </c>
      <c r="F1364" s="160" t="s">
        <v>2223</v>
      </c>
      <c r="G1364" s="164" t="str">
        <f t="shared" si="21"/>
        <v>D-64/2</v>
      </c>
    </row>
    <row r="1365" spans="1:7" ht="18" customHeight="1" x14ac:dyDescent="0.25">
      <c r="A1365" s="224"/>
      <c r="B1365" s="191" t="s">
        <v>2671</v>
      </c>
      <c r="C1365" s="161">
        <v>1543</v>
      </c>
      <c r="D1365" s="159" t="s">
        <v>48</v>
      </c>
      <c r="E1365" s="160" t="s">
        <v>2669</v>
      </c>
      <c r="F1365" s="160" t="s">
        <v>2221</v>
      </c>
      <c r="G1365" s="164" t="str">
        <f t="shared" si="21"/>
        <v>D-64/3</v>
      </c>
    </row>
    <row r="1366" spans="1:7" ht="18" customHeight="1" x14ac:dyDescent="0.25">
      <c r="A1366" s="224"/>
      <c r="B1366" s="191" t="s">
        <v>2670</v>
      </c>
      <c r="C1366" s="161">
        <v>1543</v>
      </c>
      <c r="D1366" s="159" t="s">
        <v>48</v>
      </c>
      <c r="E1366" s="160" t="s">
        <v>2669</v>
      </c>
      <c r="F1366" s="160" t="s">
        <v>2218</v>
      </c>
      <c r="G1366" s="164" t="str">
        <f t="shared" si="21"/>
        <v>D-64/4</v>
      </c>
    </row>
    <row r="1367" spans="1:7" ht="18" customHeight="1" x14ac:dyDescent="0.25">
      <c r="A1367" s="224" t="s">
        <v>2668</v>
      </c>
      <c r="B1367" s="191" t="s">
        <v>2667</v>
      </c>
      <c r="C1367" s="161">
        <v>1543</v>
      </c>
      <c r="D1367" s="159" t="s">
        <v>48</v>
      </c>
      <c r="E1367" s="160" t="s">
        <v>2663</v>
      </c>
      <c r="F1367" s="160" t="s">
        <v>2225</v>
      </c>
      <c r="G1367" s="164" t="str">
        <f t="shared" si="21"/>
        <v>D-65/1</v>
      </c>
    </row>
    <row r="1368" spans="1:7" ht="18" customHeight="1" x14ac:dyDescent="0.25">
      <c r="A1368" s="224"/>
      <c r="B1368" s="191" t="s">
        <v>2666</v>
      </c>
      <c r="C1368" s="161">
        <v>1543</v>
      </c>
      <c r="D1368" s="159" t="s">
        <v>48</v>
      </c>
      <c r="E1368" s="160" t="s">
        <v>2663</v>
      </c>
      <c r="F1368" s="160" t="s">
        <v>2223</v>
      </c>
      <c r="G1368" s="164" t="str">
        <f t="shared" si="21"/>
        <v>D-65/2</v>
      </c>
    </row>
    <row r="1369" spans="1:7" ht="18" customHeight="1" x14ac:dyDescent="0.25">
      <c r="A1369" s="224"/>
      <c r="B1369" s="191" t="s">
        <v>2665</v>
      </c>
      <c r="C1369" s="161">
        <v>1543</v>
      </c>
      <c r="D1369" s="159" t="s">
        <v>48</v>
      </c>
      <c r="E1369" s="160" t="s">
        <v>2663</v>
      </c>
      <c r="F1369" s="160" t="s">
        <v>2221</v>
      </c>
      <c r="G1369" s="164" t="str">
        <f t="shared" si="21"/>
        <v>D-65/3</v>
      </c>
    </row>
    <row r="1370" spans="1:7" ht="18" customHeight="1" x14ac:dyDescent="0.25">
      <c r="A1370" s="224"/>
      <c r="B1370" s="191" t="s">
        <v>2664</v>
      </c>
      <c r="C1370" s="161">
        <v>1543</v>
      </c>
      <c r="D1370" s="159" t="s">
        <v>48</v>
      </c>
      <c r="E1370" s="160" t="s">
        <v>2663</v>
      </c>
      <c r="F1370" s="160" t="s">
        <v>2218</v>
      </c>
      <c r="G1370" s="164" t="str">
        <f t="shared" si="21"/>
        <v>D-65/4</v>
      </c>
    </row>
    <row r="1371" spans="1:7" ht="18" customHeight="1" x14ac:dyDescent="0.25">
      <c r="A1371" s="224" t="s">
        <v>2662</v>
      </c>
      <c r="B1371" s="191" t="s">
        <v>2661</v>
      </c>
      <c r="C1371" s="161">
        <v>1543</v>
      </c>
      <c r="D1371" s="159" t="s">
        <v>48</v>
      </c>
      <c r="E1371" s="160" t="s">
        <v>2657</v>
      </c>
      <c r="F1371" s="160" t="s">
        <v>2225</v>
      </c>
      <c r="G1371" s="164" t="str">
        <f t="shared" si="21"/>
        <v>D-66/1</v>
      </c>
    </row>
    <row r="1372" spans="1:7" ht="18" customHeight="1" x14ac:dyDescent="0.25">
      <c r="A1372" s="224"/>
      <c r="B1372" s="191" t="s">
        <v>2660</v>
      </c>
      <c r="C1372" s="161">
        <v>1543</v>
      </c>
      <c r="D1372" s="159" t="s">
        <v>48</v>
      </c>
      <c r="E1372" s="160" t="s">
        <v>2657</v>
      </c>
      <c r="F1372" s="160" t="s">
        <v>2223</v>
      </c>
      <c r="G1372" s="164" t="str">
        <f t="shared" si="21"/>
        <v>D-66/2</v>
      </c>
    </row>
    <row r="1373" spans="1:7" ht="18" customHeight="1" x14ac:dyDescent="0.25">
      <c r="A1373" s="224"/>
      <c r="B1373" s="191" t="s">
        <v>2659</v>
      </c>
      <c r="C1373" s="161">
        <v>1543</v>
      </c>
      <c r="D1373" s="159" t="s">
        <v>48</v>
      </c>
      <c r="E1373" s="160" t="s">
        <v>2657</v>
      </c>
      <c r="F1373" s="160" t="s">
        <v>2221</v>
      </c>
      <c r="G1373" s="164" t="str">
        <f t="shared" si="21"/>
        <v>D-66/3</v>
      </c>
    </row>
    <row r="1374" spans="1:7" ht="18" customHeight="1" x14ac:dyDescent="0.25">
      <c r="A1374" s="224"/>
      <c r="B1374" s="191" t="s">
        <v>2658</v>
      </c>
      <c r="C1374" s="161">
        <v>1543</v>
      </c>
      <c r="D1374" s="159" t="s">
        <v>48</v>
      </c>
      <c r="E1374" s="160" t="s">
        <v>2657</v>
      </c>
      <c r="F1374" s="160" t="s">
        <v>2218</v>
      </c>
      <c r="G1374" s="164" t="str">
        <f t="shared" si="21"/>
        <v>D-66/4</v>
      </c>
    </row>
    <row r="1375" spans="1:7" ht="18" customHeight="1" x14ac:dyDescent="0.25">
      <c r="A1375" s="224" t="s">
        <v>2656</v>
      </c>
      <c r="B1375" s="191" t="s">
        <v>2655</v>
      </c>
      <c r="C1375" s="161">
        <v>1543</v>
      </c>
      <c r="D1375" s="159" t="s">
        <v>48</v>
      </c>
      <c r="E1375" s="160" t="s">
        <v>2651</v>
      </c>
      <c r="F1375" s="160" t="s">
        <v>2225</v>
      </c>
      <c r="G1375" s="164" t="str">
        <f t="shared" si="21"/>
        <v>D-67/1</v>
      </c>
    </row>
    <row r="1376" spans="1:7" ht="18" customHeight="1" x14ac:dyDescent="0.25">
      <c r="A1376" s="224"/>
      <c r="B1376" s="191" t="s">
        <v>2654</v>
      </c>
      <c r="C1376" s="161">
        <v>1543</v>
      </c>
      <c r="D1376" s="159" t="s">
        <v>48</v>
      </c>
      <c r="E1376" s="160" t="s">
        <v>2651</v>
      </c>
      <c r="F1376" s="160" t="s">
        <v>2223</v>
      </c>
      <c r="G1376" s="164" t="str">
        <f t="shared" si="21"/>
        <v>D-67/2</v>
      </c>
    </row>
    <row r="1377" spans="1:7" ht="18" customHeight="1" x14ac:dyDescent="0.25">
      <c r="A1377" s="224"/>
      <c r="B1377" s="191" t="s">
        <v>2653</v>
      </c>
      <c r="C1377" s="161">
        <v>1543</v>
      </c>
      <c r="D1377" s="159" t="s">
        <v>48</v>
      </c>
      <c r="E1377" s="160" t="s">
        <v>2651</v>
      </c>
      <c r="F1377" s="160" t="s">
        <v>2221</v>
      </c>
      <c r="G1377" s="164" t="str">
        <f t="shared" si="21"/>
        <v>D-67/3</v>
      </c>
    </row>
    <row r="1378" spans="1:7" ht="18" customHeight="1" x14ac:dyDescent="0.25">
      <c r="A1378" s="224"/>
      <c r="B1378" s="191" t="s">
        <v>2652</v>
      </c>
      <c r="C1378" s="161">
        <v>1543</v>
      </c>
      <c r="D1378" s="159" t="s">
        <v>48</v>
      </c>
      <c r="E1378" s="160" t="s">
        <v>2651</v>
      </c>
      <c r="F1378" s="160" t="s">
        <v>2218</v>
      </c>
      <c r="G1378" s="164" t="str">
        <f t="shared" si="21"/>
        <v>D-67/4</v>
      </c>
    </row>
    <row r="1379" spans="1:7" ht="18" customHeight="1" x14ac:dyDescent="0.25">
      <c r="A1379" s="224" t="s">
        <v>2650</v>
      </c>
      <c r="B1379" s="191" t="s">
        <v>2649</v>
      </c>
      <c r="C1379" s="161">
        <v>1543</v>
      </c>
      <c r="D1379" s="159" t="s">
        <v>48</v>
      </c>
      <c r="E1379" s="160" t="s">
        <v>2645</v>
      </c>
      <c r="F1379" s="160" t="s">
        <v>2225</v>
      </c>
      <c r="G1379" s="164" t="str">
        <f t="shared" si="21"/>
        <v>D-68/1</v>
      </c>
    </row>
    <row r="1380" spans="1:7" ht="18" customHeight="1" x14ac:dyDescent="0.25">
      <c r="A1380" s="224"/>
      <c r="B1380" s="191" t="s">
        <v>2648</v>
      </c>
      <c r="C1380" s="161">
        <v>1543</v>
      </c>
      <c r="D1380" s="159" t="s">
        <v>48</v>
      </c>
      <c r="E1380" s="160" t="s">
        <v>2645</v>
      </c>
      <c r="F1380" s="160" t="s">
        <v>2223</v>
      </c>
      <c r="G1380" s="164" t="str">
        <f t="shared" si="21"/>
        <v>D-68/2</v>
      </c>
    </row>
    <row r="1381" spans="1:7" ht="18" customHeight="1" x14ac:dyDescent="0.25">
      <c r="A1381" s="224"/>
      <c r="B1381" s="191" t="s">
        <v>2647</v>
      </c>
      <c r="C1381" s="161">
        <v>1543</v>
      </c>
      <c r="D1381" s="159" t="s">
        <v>48</v>
      </c>
      <c r="E1381" s="160" t="s">
        <v>2645</v>
      </c>
      <c r="F1381" s="160" t="s">
        <v>2221</v>
      </c>
      <c r="G1381" s="164" t="str">
        <f t="shared" si="21"/>
        <v>D-68/3</v>
      </c>
    </row>
    <row r="1382" spans="1:7" ht="18" customHeight="1" x14ac:dyDescent="0.25">
      <c r="A1382" s="224"/>
      <c r="B1382" s="191" t="s">
        <v>2646</v>
      </c>
      <c r="C1382" s="161">
        <v>1543</v>
      </c>
      <c r="D1382" s="159" t="s">
        <v>48</v>
      </c>
      <c r="E1382" s="160" t="s">
        <v>2645</v>
      </c>
      <c r="F1382" s="160" t="s">
        <v>2218</v>
      </c>
      <c r="G1382" s="164" t="str">
        <f t="shared" si="21"/>
        <v>D-68/4</v>
      </c>
    </row>
    <row r="1383" spans="1:7" ht="18" customHeight="1" x14ac:dyDescent="0.25">
      <c r="A1383" s="224" t="s">
        <v>2644</v>
      </c>
      <c r="B1383" s="191" t="s">
        <v>2643</v>
      </c>
      <c r="C1383" s="161">
        <v>1543</v>
      </c>
      <c r="D1383" s="159" t="s">
        <v>48</v>
      </c>
      <c r="E1383" s="160" t="s">
        <v>2639</v>
      </c>
      <c r="F1383" s="160" t="s">
        <v>2225</v>
      </c>
      <c r="G1383" s="164" t="str">
        <f t="shared" si="21"/>
        <v>D-69/1</v>
      </c>
    </row>
    <row r="1384" spans="1:7" ht="18" customHeight="1" x14ac:dyDescent="0.25">
      <c r="A1384" s="224"/>
      <c r="B1384" s="191" t="s">
        <v>2642</v>
      </c>
      <c r="C1384" s="161">
        <v>1543</v>
      </c>
      <c r="D1384" s="159" t="s">
        <v>48</v>
      </c>
      <c r="E1384" s="160" t="s">
        <v>2639</v>
      </c>
      <c r="F1384" s="160" t="s">
        <v>2223</v>
      </c>
      <c r="G1384" s="164" t="str">
        <f t="shared" si="21"/>
        <v>D-69/2</v>
      </c>
    </row>
    <row r="1385" spans="1:7" ht="18" customHeight="1" x14ac:dyDescent="0.25">
      <c r="A1385" s="224"/>
      <c r="B1385" s="191" t="s">
        <v>2641</v>
      </c>
      <c r="C1385" s="161">
        <v>1543</v>
      </c>
      <c r="D1385" s="159" t="s">
        <v>48</v>
      </c>
      <c r="E1385" s="160" t="s">
        <v>2639</v>
      </c>
      <c r="F1385" s="160" t="s">
        <v>2221</v>
      </c>
      <c r="G1385" s="164" t="str">
        <f t="shared" si="21"/>
        <v>D-69/3</v>
      </c>
    </row>
    <row r="1386" spans="1:7" ht="18" customHeight="1" x14ac:dyDescent="0.25">
      <c r="A1386" s="224"/>
      <c r="B1386" s="191" t="s">
        <v>2640</v>
      </c>
      <c r="C1386" s="161">
        <v>1543</v>
      </c>
      <c r="D1386" s="159" t="s">
        <v>48</v>
      </c>
      <c r="E1386" s="160" t="s">
        <v>2639</v>
      </c>
      <c r="F1386" s="160" t="s">
        <v>2218</v>
      </c>
      <c r="G1386" s="164" t="str">
        <f t="shared" si="21"/>
        <v>D-69/4</v>
      </c>
    </row>
    <row r="1387" spans="1:7" ht="18" customHeight="1" x14ac:dyDescent="0.25">
      <c r="A1387" s="224" t="s">
        <v>2638</v>
      </c>
      <c r="B1387" s="191" t="s">
        <v>2637</v>
      </c>
      <c r="C1387" s="161">
        <v>1543</v>
      </c>
      <c r="D1387" s="159" t="s">
        <v>48</v>
      </c>
      <c r="E1387" s="160" t="s">
        <v>2633</v>
      </c>
      <c r="F1387" s="160" t="s">
        <v>2225</v>
      </c>
      <c r="G1387" s="164" t="str">
        <f t="shared" si="21"/>
        <v>D-70/1</v>
      </c>
    </row>
    <row r="1388" spans="1:7" ht="18" customHeight="1" x14ac:dyDescent="0.25">
      <c r="A1388" s="224"/>
      <c r="B1388" s="191" t="s">
        <v>2636</v>
      </c>
      <c r="C1388" s="161">
        <v>1543</v>
      </c>
      <c r="D1388" s="159" t="s">
        <v>48</v>
      </c>
      <c r="E1388" s="160" t="s">
        <v>2633</v>
      </c>
      <c r="F1388" s="160" t="s">
        <v>2223</v>
      </c>
      <c r="G1388" s="164" t="str">
        <f t="shared" si="21"/>
        <v>D-70/2</v>
      </c>
    </row>
    <row r="1389" spans="1:7" ht="18" customHeight="1" x14ac:dyDescent="0.25">
      <c r="A1389" s="224"/>
      <c r="B1389" s="191" t="s">
        <v>2635</v>
      </c>
      <c r="C1389" s="161">
        <v>1543</v>
      </c>
      <c r="D1389" s="159" t="s">
        <v>48</v>
      </c>
      <c r="E1389" s="160" t="s">
        <v>2633</v>
      </c>
      <c r="F1389" s="160" t="s">
        <v>2221</v>
      </c>
      <c r="G1389" s="164" t="str">
        <f t="shared" si="21"/>
        <v>D-70/3</v>
      </c>
    </row>
    <row r="1390" spans="1:7" ht="18" customHeight="1" x14ac:dyDescent="0.25">
      <c r="A1390" s="224"/>
      <c r="B1390" s="191" t="s">
        <v>2634</v>
      </c>
      <c r="C1390" s="161">
        <v>1543</v>
      </c>
      <c r="D1390" s="159" t="s">
        <v>48</v>
      </c>
      <c r="E1390" s="160" t="s">
        <v>2633</v>
      </c>
      <c r="F1390" s="160" t="s">
        <v>2218</v>
      </c>
      <c r="G1390" s="164" t="str">
        <f t="shared" si="21"/>
        <v>D-70/4</v>
      </c>
    </row>
    <row r="1391" spans="1:7" ht="18" customHeight="1" x14ac:dyDescent="0.25">
      <c r="A1391" s="224" t="s">
        <v>2632</v>
      </c>
      <c r="B1391" s="191" t="s">
        <v>2631</v>
      </c>
      <c r="C1391" s="161">
        <v>1543</v>
      </c>
      <c r="D1391" s="159" t="s">
        <v>48</v>
      </c>
      <c r="E1391" s="160" t="s">
        <v>2627</v>
      </c>
      <c r="F1391" s="160" t="s">
        <v>2225</v>
      </c>
      <c r="G1391" s="164" t="str">
        <f t="shared" si="21"/>
        <v>D-53/1</v>
      </c>
    </row>
    <row r="1392" spans="1:7" ht="18" customHeight="1" x14ac:dyDescent="0.25">
      <c r="A1392" s="224"/>
      <c r="B1392" s="191" t="s">
        <v>2630</v>
      </c>
      <c r="C1392" s="161">
        <v>1543</v>
      </c>
      <c r="D1392" s="159" t="s">
        <v>48</v>
      </c>
      <c r="E1392" s="160" t="s">
        <v>2627</v>
      </c>
      <c r="F1392" s="160" t="s">
        <v>2223</v>
      </c>
      <c r="G1392" s="164" t="str">
        <f t="shared" si="21"/>
        <v>D-53/2</v>
      </c>
    </row>
    <row r="1393" spans="1:7" ht="18" customHeight="1" x14ac:dyDescent="0.25">
      <c r="A1393" s="224"/>
      <c r="B1393" s="191" t="s">
        <v>2629</v>
      </c>
      <c r="C1393" s="161">
        <v>1543</v>
      </c>
      <c r="D1393" s="159" t="s">
        <v>48</v>
      </c>
      <c r="E1393" s="160" t="s">
        <v>2627</v>
      </c>
      <c r="F1393" s="160" t="s">
        <v>2221</v>
      </c>
      <c r="G1393" s="164" t="str">
        <f t="shared" si="21"/>
        <v>D-53/3</v>
      </c>
    </row>
    <row r="1394" spans="1:7" ht="18" customHeight="1" x14ac:dyDescent="0.25">
      <c r="A1394" s="224"/>
      <c r="B1394" s="191" t="s">
        <v>2628</v>
      </c>
      <c r="C1394" s="161">
        <v>1543</v>
      </c>
      <c r="D1394" s="159" t="s">
        <v>48</v>
      </c>
      <c r="E1394" s="160" t="s">
        <v>2627</v>
      </c>
      <c r="F1394" s="160" t="s">
        <v>2218</v>
      </c>
      <c r="G1394" s="164" t="str">
        <f t="shared" si="21"/>
        <v>D-53/4</v>
      </c>
    </row>
    <row r="1395" spans="1:7" ht="18" customHeight="1" x14ac:dyDescent="0.25">
      <c r="A1395" s="224" t="s">
        <v>2626</v>
      </c>
      <c r="B1395" s="191" t="s">
        <v>2625</v>
      </c>
      <c r="C1395" s="161">
        <v>1543</v>
      </c>
      <c r="D1395" s="159" t="s">
        <v>48</v>
      </c>
      <c r="E1395" s="160" t="s">
        <v>2621</v>
      </c>
      <c r="F1395" s="160" t="s">
        <v>2225</v>
      </c>
      <c r="G1395" s="164" t="str">
        <f t="shared" si="21"/>
        <v>D-54/1</v>
      </c>
    </row>
    <row r="1396" spans="1:7" ht="18" customHeight="1" x14ac:dyDescent="0.25">
      <c r="A1396" s="224"/>
      <c r="B1396" s="191" t="s">
        <v>2624</v>
      </c>
      <c r="C1396" s="161">
        <v>1543</v>
      </c>
      <c r="D1396" s="159" t="s">
        <v>48</v>
      </c>
      <c r="E1396" s="160" t="s">
        <v>2621</v>
      </c>
      <c r="F1396" s="160" t="s">
        <v>2223</v>
      </c>
      <c r="G1396" s="164" t="str">
        <f t="shared" si="21"/>
        <v>D-54/2</v>
      </c>
    </row>
    <row r="1397" spans="1:7" ht="18" customHeight="1" x14ac:dyDescent="0.25">
      <c r="A1397" s="224"/>
      <c r="B1397" s="191" t="s">
        <v>2623</v>
      </c>
      <c r="C1397" s="161">
        <v>1543</v>
      </c>
      <c r="D1397" s="159" t="s">
        <v>48</v>
      </c>
      <c r="E1397" s="160" t="s">
        <v>2621</v>
      </c>
      <c r="F1397" s="160" t="s">
        <v>2221</v>
      </c>
      <c r="G1397" s="164" t="str">
        <f t="shared" si="21"/>
        <v>D-54/3</v>
      </c>
    </row>
    <row r="1398" spans="1:7" ht="18" customHeight="1" x14ac:dyDescent="0.25">
      <c r="A1398" s="224"/>
      <c r="B1398" s="191" t="s">
        <v>2622</v>
      </c>
      <c r="C1398" s="161">
        <v>1543</v>
      </c>
      <c r="D1398" s="159" t="s">
        <v>48</v>
      </c>
      <c r="E1398" s="160" t="s">
        <v>2621</v>
      </c>
      <c r="F1398" s="160" t="s">
        <v>2218</v>
      </c>
      <c r="G1398" s="164" t="str">
        <f t="shared" si="21"/>
        <v>D-54/4</v>
      </c>
    </row>
    <row r="1399" spans="1:7" ht="18" customHeight="1" x14ac:dyDescent="0.25">
      <c r="A1399" s="224" t="s">
        <v>2620</v>
      </c>
      <c r="B1399" s="191" t="s">
        <v>2619</v>
      </c>
      <c r="C1399" s="161">
        <v>1543</v>
      </c>
      <c r="D1399" s="159" t="s">
        <v>48</v>
      </c>
      <c r="E1399" s="160" t="s">
        <v>2615</v>
      </c>
      <c r="F1399" s="160" t="s">
        <v>2225</v>
      </c>
      <c r="G1399" s="164" t="str">
        <f t="shared" si="21"/>
        <v>D-55/1</v>
      </c>
    </row>
    <row r="1400" spans="1:7" ht="18" customHeight="1" x14ac:dyDescent="0.25">
      <c r="A1400" s="224"/>
      <c r="B1400" s="191" t="s">
        <v>2618</v>
      </c>
      <c r="C1400" s="161">
        <v>1543</v>
      </c>
      <c r="D1400" s="159" t="s">
        <v>48</v>
      </c>
      <c r="E1400" s="160" t="s">
        <v>2615</v>
      </c>
      <c r="F1400" s="160" t="s">
        <v>2223</v>
      </c>
      <c r="G1400" s="164" t="str">
        <f t="shared" si="21"/>
        <v>D-55/2</v>
      </c>
    </row>
    <row r="1401" spans="1:7" ht="18" customHeight="1" x14ac:dyDescent="0.25">
      <c r="A1401" s="224"/>
      <c r="B1401" s="191" t="s">
        <v>2617</v>
      </c>
      <c r="C1401" s="161">
        <v>1543</v>
      </c>
      <c r="D1401" s="159" t="s">
        <v>48</v>
      </c>
      <c r="E1401" s="160" t="s">
        <v>2615</v>
      </c>
      <c r="F1401" s="160" t="s">
        <v>2221</v>
      </c>
      <c r="G1401" s="164" t="str">
        <f t="shared" si="21"/>
        <v>D-55/3</v>
      </c>
    </row>
    <row r="1402" spans="1:7" ht="18" customHeight="1" x14ac:dyDescent="0.25">
      <c r="A1402" s="224"/>
      <c r="B1402" s="191" t="s">
        <v>2616</v>
      </c>
      <c r="C1402" s="161">
        <v>1543</v>
      </c>
      <c r="D1402" s="159" t="s">
        <v>48</v>
      </c>
      <c r="E1402" s="160" t="s">
        <v>2615</v>
      </c>
      <c r="F1402" s="160" t="s">
        <v>2218</v>
      </c>
      <c r="G1402" s="164" t="str">
        <f t="shared" si="21"/>
        <v>D-55/4</v>
      </c>
    </row>
    <row r="1403" spans="1:7" ht="18" customHeight="1" x14ac:dyDescent="0.25">
      <c r="A1403" s="224" t="s">
        <v>2614</v>
      </c>
      <c r="B1403" s="191" t="s">
        <v>2613</v>
      </c>
      <c r="C1403" s="161">
        <v>1543</v>
      </c>
      <c r="D1403" s="159" t="s">
        <v>48</v>
      </c>
      <c r="E1403" s="160" t="s">
        <v>2609</v>
      </c>
      <c r="F1403" s="160" t="s">
        <v>2225</v>
      </c>
      <c r="G1403" s="164" t="str">
        <f t="shared" si="21"/>
        <v>D-56/1</v>
      </c>
    </row>
    <row r="1404" spans="1:7" ht="18" customHeight="1" x14ac:dyDescent="0.25">
      <c r="A1404" s="224"/>
      <c r="B1404" s="191" t="s">
        <v>2612</v>
      </c>
      <c r="C1404" s="161">
        <v>1543</v>
      </c>
      <c r="D1404" s="159" t="s">
        <v>48</v>
      </c>
      <c r="E1404" s="160" t="s">
        <v>2609</v>
      </c>
      <c r="F1404" s="160" t="s">
        <v>2223</v>
      </c>
      <c r="G1404" s="164" t="str">
        <f t="shared" si="21"/>
        <v>D-56/2</v>
      </c>
    </row>
    <row r="1405" spans="1:7" ht="18" customHeight="1" x14ac:dyDescent="0.25">
      <c r="A1405" s="224"/>
      <c r="B1405" s="191" t="s">
        <v>2611</v>
      </c>
      <c r="C1405" s="161">
        <v>1543</v>
      </c>
      <c r="D1405" s="159" t="s">
        <v>48</v>
      </c>
      <c r="E1405" s="160" t="s">
        <v>2609</v>
      </c>
      <c r="F1405" s="160" t="s">
        <v>2221</v>
      </c>
      <c r="G1405" s="164" t="str">
        <f t="shared" si="21"/>
        <v>D-56/3</v>
      </c>
    </row>
    <row r="1406" spans="1:7" ht="18" customHeight="1" x14ac:dyDescent="0.25">
      <c r="A1406" s="224"/>
      <c r="B1406" s="191" t="s">
        <v>2610</v>
      </c>
      <c r="C1406" s="161">
        <v>1543</v>
      </c>
      <c r="D1406" s="159" t="s">
        <v>48</v>
      </c>
      <c r="E1406" s="160" t="s">
        <v>2609</v>
      </c>
      <c r="F1406" s="160" t="s">
        <v>2218</v>
      </c>
      <c r="G1406" s="164" t="str">
        <f t="shared" si="21"/>
        <v>D-56/4</v>
      </c>
    </row>
    <row r="1407" spans="1:7" ht="18" customHeight="1" x14ac:dyDescent="0.25">
      <c r="A1407" s="224" t="s">
        <v>2608</v>
      </c>
      <c r="B1407" s="191" t="s">
        <v>2607</v>
      </c>
      <c r="C1407" s="161">
        <v>1543</v>
      </c>
      <c r="D1407" s="159" t="s">
        <v>48</v>
      </c>
      <c r="E1407" s="160" t="s">
        <v>2603</v>
      </c>
      <c r="F1407" s="160" t="s">
        <v>2225</v>
      </c>
      <c r="G1407" s="164" t="str">
        <f t="shared" si="21"/>
        <v>D-57/1</v>
      </c>
    </row>
    <row r="1408" spans="1:7" ht="18" customHeight="1" x14ac:dyDescent="0.25">
      <c r="A1408" s="224"/>
      <c r="B1408" s="191" t="s">
        <v>2606</v>
      </c>
      <c r="C1408" s="161">
        <v>1543</v>
      </c>
      <c r="D1408" s="159" t="s">
        <v>48</v>
      </c>
      <c r="E1408" s="160" t="s">
        <v>2603</v>
      </c>
      <c r="F1408" s="160" t="s">
        <v>2223</v>
      </c>
      <c r="G1408" s="164" t="str">
        <f t="shared" si="21"/>
        <v>D-57/2</v>
      </c>
    </row>
    <row r="1409" spans="1:7" ht="18" customHeight="1" x14ac:dyDescent="0.25">
      <c r="A1409" s="224"/>
      <c r="B1409" s="191" t="s">
        <v>2605</v>
      </c>
      <c r="C1409" s="161">
        <v>1543</v>
      </c>
      <c r="D1409" s="159" t="s">
        <v>48</v>
      </c>
      <c r="E1409" s="160" t="s">
        <v>2603</v>
      </c>
      <c r="F1409" s="160" t="s">
        <v>2221</v>
      </c>
      <c r="G1409" s="164" t="str">
        <f t="shared" si="21"/>
        <v>D-57/3</v>
      </c>
    </row>
    <row r="1410" spans="1:7" ht="18" customHeight="1" x14ac:dyDescent="0.25">
      <c r="A1410" s="224"/>
      <c r="B1410" s="191" t="s">
        <v>2604</v>
      </c>
      <c r="C1410" s="161">
        <v>1543</v>
      </c>
      <c r="D1410" s="159" t="s">
        <v>48</v>
      </c>
      <c r="E1410" s="160" t="s">
        <v>2603</v>
      </c>
      <c r="F1410" s="160" t="s">
        <v>2218</v>
      </c>
      <c r="G1410" s="164" t="str">
        <f t="shared" si="21"/>
        <v>D-57/4</v>
      </c>
    </row>
    <row r="1411" spans="1:7" ht="18" customHeight="1" x14ac:dyDescent="0.25">
      <c r="A1411" s="224" t="s">
        <v>2602</v>
      </c>
      <c r="B1411" s="191" t="s">
        <v>2601</v>
      </c>
      <c r="C1411" s="161">
        <v>1543</v>
      </c>
      <c r="D1411" s="159" t="s">
        <v>48</v>
      </c>
      <c r="E1411" s="160" t="s">
        <v>2597</v>
      </c>
      <c r="F1411" s="160" t="s">
        <v>2225</v>
      </c>
      <c r="G1411" s="164" t="str">
        <f t="shared" ref="G1411:G1474" si="22">CONCATENATE(D1411,E1411,F1411)</f>
        <v>D-58/1</v>
      </c>
    </row>
    <row r="1412" spans="1:7" ht="18" customHeight="1" x14ac:dyDescent="0.25">
      <c r="A1412" s="224"/>
      <c r="B1412" s="191" t="s">
        <v>2600</v>
      </c>
      <c r="C1412" s="161">
        <v>1543</v>
      </c>
      <c r="D1412" s="159" t="s">
        <v>48</v>
      </c>
      <c r="E1412" s="160" t="s">
        <v>2597</v>
      </c>
      <c r="F1412" s="160" t="s">
        <v>2223</v>
      </c>
      <c r="G1412" s="164" t="str">
        <f t="shared" si="22"/>
        <v>D-58/2</v>
      </c>
    </row>
    <row r="1413" spans="1:7" ht="18" customHeight="1" x14ac:dyDescent="0.25">
      <c r="A1413" s="224"/>
      <c r="B1413" s="191" t="s">
        <v>2599</v>
      </c>
      <c r="C1413" s="161">
        <v>1543</v>
      </c>
      <c r="D1413" s="159" t="s">
        <v>48</v>
      </c>
      <c r="E1413" s="160" t="s">
        <v>2597</v>
      </c>
      <c r="F1413" s="160" t="s">
        <v>2221</v>
      </c>
      <c r="G1413" s="164" t="str">
        <f t="shared" si="22"/>
        <v>D-58/3</v>
      </c>
    </row>
    <row r="1414" spans="1:7" ht="18" customHeight="1" x14ac:dyDescent="0.25">
      <c r="A1414" s="224"/>
      <c r="B1414" s="191" t="s">
        <v>2598</v>
      </c>
      <c r="C1414" s="161">
        <v>1543</v>
      </c>
      <c r="D1414" s="159" t="s">
        <v>48</v>
      </c>
      <c r="E1414" s="160" t="s">
        <v>2597</v>
      </c>
      <c r="F1414" s="160" t="s">
        <v>2218</v>
      </c>
      <c r="G1414" s="164" t="str">
        <f t="shared" si="22"/>
        <v>D-58/4</v>
      </c>
    </row>
    <row r="1415" spans="1:7" ht="18" customHeight="1" x14ac:dyDescent="0.25">
      <c r="A1415" s="224" t="s">
        <v>2596</v>
      </c>
      <c r="B1415" s="191" t="s">
        <v>2595</v>
      </c>
      <c r="C1415" s="161">
        <v>1543</v>
      </c>
      <c r="D1415" s="159" t="s">
        <v>48</v>
      </c>
      <c r="E1415" s="160" t="s">
        <v>2591</v>
      </c>
      <c r="F1415" s="160" t="s">
        <v>2225</v>
      </c>
      <c r="G1415" s="164" t="str">
        <f t="shared" si="22"/>
        <v>D-59/1</v>
      </c>
    </row>
    <row r="1416" spans="1:7" ht="18" customHeight="1" x14ac:dyDescent="0.25">
      <c r="A1416" s="224"/>
      <c r="B1416" s="191" t="s">
        <v>2594</v>
      </c>
      <c r="C1416" s="161">
        <v>1543</v>
      </c>
      <c r="D1416" s="159" t="s">
        <v>48</v>
      </c>
      <c r="E1416" s="160" t="s">
        <v>2591</v>
      </c>
      <c r="F1416" s="160" t="s">
        <v>2223</v>
      </c>
      <c r="G1416" s="164" t="str">
        <f t="shared" si="22"/>
        <v>D-59/2</v>
      </c>
    </row>
    <row r="1417" spans="1:7" ht="18" customHeight="1" x14ac:dyDescent="0.25">
      <c r="A1417" s="224"/>
      <c r="B1417" s="191" t="s">
        <v>2593</v>
      </c>
      <c r="C1417" s="161">
        <v>1543</v>
      </c>
      <c r="D1417" s="159" t="s">
        <v>48</v>
      </c>
      <c r="E1417" s="160" t="s">
        <v>2591</v>
      </c>
      <c r="F1417" s="160" t="s">
        <v>2221</v>
      </c>
      <c r="G1417" s="164" t="str">
        <f t="shared" si="22"/>
        <v>D-59/3</v>
      </c>
    </row>
    <row r="1418" spans="1:7" ht="18" customHeight="1" x14ac:dyDescent="0.25">
      <c r="A1418" s="224"/>
      <c r="B1418" s="191" t="s">
        <v>2592</v>
      </c>
      <c r="C1418" s="161">
        <v>1543</v>
      </c>
      <c r="D1418" s="159" t="s">
        <v>48</v>
      </c>
      <c r="E1418" s="160" t="s">
        <v>2591</v>
      </c>
      <c r="F1418" s="160" t="s">
        <v>2218</v>
      </c>
      <c r="G1418" s="164" t="str">
        <f t="shared" si="22"/>
        <v>D-59/4</v>
      </c>
    </row>
    <row r="1419" spans="1:7" ht="18" customHeight="1" x14ac:dyDescent="0.25">
      <c r="A1419" s="224" t="s">
        <v>2590</v>
      </c>
      <c r="B1419" s="191" t="s">
        <v>2589</v>
      </c>
      <c r="C1419" s="161">
        <v>1543</v>
      </c>
      <c r="D1419" s="159" t="s">
        <v>48</v>
      </c>
      <c r="E1419" s="160" t="s">
        <v>2585</v>
      </c>
      <c r="F1419" s="160" t="s">
        <v>2225</v>
      </c>
      <c r="G1419" s="164" t="str">
        <f t="shared" si="22"/>
        <v>D-60/1</v>
      </c>
    </row>
    <row r="1420" spans="1:7" ht="18" customHeight="1" x14ac:dyDescent="0.25">
      <c r="A1420" s="224"/>
      <c r="B1420" s="191" t="s">
        <v>2588</v>
      </c>
      <c r="C1420" s="161">
        <v>1543</v>
      </c>
      <c r="D1420" s="159" t="s">
        <v>48</v>
      </c>
      <c r="E1420" s="160" t="s">
        <v>2585</v>
      </c>
      <c r="F1420" s="160" t="s">
        <v>2223</v>
      </c>
      <c r="G1420" s="164" t="str">
        <f t="shared" si="22"/>
        <v>D-60/2</v>
      </c>
    </row>
    <row r="1421" spans="1:7" ht="18" customHeight="1" x14ac:dyDescent="0.25">
      <c r="A1421" s="224"/>
      <c r="B1421" s="191" t="s">
        <v>2587</v>
      </c>
      <c r="C1421" s="161">
        <v>1543</v>
      </c>
      <c r="D1421" s="159" t="s">
        <v>48</v>
      </c>
      <c r="E1421" s="160" t="s">
        <v>2585</v>
      </c>
      <c r="F1421" s="160" t="s">
        <v>2221</v>
      </c>
      <c r="G1421" s="164" t="str">
        <f t="shared" si="22"/>
        <v>D-60/3</v>
      </c>
    </row>
    <row r="1422" spans="1:7" ht="18" customHeight="1" x14ac:dyDescent="0.25">
      <c r="A1422" s="224"/>
      <c r="B1422" s="191" t="s">
        <v>2586</v>
      </c>
      <c r="C1422" s="161">
        <v>1543</v>
      </c>
      <c r="D1422" s="159" t="s">
        <v>48</v>
      </c>
      <c r="E1422" s="160" t="s">
        <v>2585</v>
      </c>
      <c r="F1422" s="160" t="s">
        <v>2218</v>
      </c>
      <c r="G1422" s="164" t="str">
        <f t="shared" si="22"/>
        <v>D-60/4</v>
      </c>
    </row>
    <row r="1423" spans="1:7" ht="18" customHeight="1" x14ac:dyDescent="0.25">
      <c r="A1423" s="224" t="s">
        <v>2584</v>
      </c>
      <c r="B1423" s="191" t="s">
        <v>2583</v>
      </c>
      <c r="C1423" s="161">
        <v>1543</v>
      </c>
      <c r="D1423" s="159" t="s">
        <v>48</v>
      </c>
      <c r="E1423" s="160" t="s">
        <v>2579</v>
      </c>
      <c r="F1423" s="160" t="s">
        <v>2225</v>
      </c>
      <c r="G1423" s="164" t="str">
        <f t="shared" si="22"/>
        <v>D-05/1</v>
      </c>
    </row>
    <row r="1424" spans="1:7" ht="18" customHeight="1" x14ac:dyDescent="0.25">
      <c r="A1424" s="224"/>
      <c r="B1424" s="191" t="s">
        <v>2582</v>
      </c>
      <c r="C1424" s="161">
        <v>1543</v>
      </c>
      <c r="D1424" s="159" t="s">
        <v>48</v>
      </c>
      <c r="E1424" s="160" t="s">
        <v>2579</v>
      </c>
      <c r="F1424" s="160" t="s">
        <v>2223</v>
      </c>
      <c r="G1424" s="164" t="str">
        <f t="shared" si="22"/>
        <v>D-05/2</v>
      </c>
    </row>
    <row r="1425" spans="1:7" ht="18" customHeight="1" x14ac:dyDescent="0.25">
      <c r="A1425" s="224"/>
      <c r="B1425" s="191" t="s">
        <v>2581</v>
      </c>
      <c r="C1425" s="161">
        <v>1543</v>
      </c>
      <c r="D1425" s="159" t="s">
        <v>48</v>
      </c>
      <c r="E1425" s="160" t="s">
        <v>2579</v>
      </c>
      <c r="F1425" s="160" t="s">
        <v>2221</v>
      </c>
      <c r="G1425" s="164" t="str">
        <f t="shared" si="22"/>
        <v>D-05/3</v>
      </c>
    </row>
    <row r="1426" spans="1:7" ht="18" customHeight="1" x14ac:dyDescent="0.25">
      <c r="A1426" s="224"/>
      <c r="B1426" s="191" t="s">
        <v>2580</v>
      </c>
      <c r="C1426" s="161">
        <v>1543</v>
      </c>
      <c r="D1426" s="159" t="s">
        <v>48</v>
      </c>
      <c r="E1426" s="160" t="s">
        <v>2579</v>
      </c>
      <c r="F1426" s="160" t="s">
        <v>2218</v>
      </c>
      <c r="G1426" s="164" t="str">
        <f t="shared" si="22"/>
        <v>D-05/4</v>
      </c>
    </row>
    <row r="1427" spans="1:7" ht="18" customHeight="1" x14ac:dyDescent="0.25">
      <c r="A1427" s="224" t="s">
        <v>2578</v>
      </c>
      <c r="B1427" s="191" t="s">
        <v>2577</v>
      </c>
      <c r="C1427" s="161">
        <v>1543</v>
      </c>
      <c r="D1427" s="159" t="s">
        <v>48</v>
      </c>
      <c r="E1427" s="160" t="s">
        <v>2573</v>
      </c>
      <c r="F1427" s="160" t="s">
        <v>2225</v>
      </c>
      <c r="G1427" s="164" t="str">
        <f t="shared" si="22"/>
        <v>D-06/1</v>
      </c>
    </row>
    <row r="1428" spans="1:7" ht="18" customHeight="1" x14ac:dyDescent="0.25">
      <c r="A1428" s="224"/>
      <c r="B1428" s="191" t="s">
        <v>2576</v>
      </c>
      <c r="C1428" s="161">
        <v>1543</v>
      </c>
      <c r="D1428" s="159" t="s">
        <v>48</v>
      </c>
      <c r="E1428" s="160" t="s">
        <v>2573</v>
      </c>
      <c r="F1428" s="160" t="s">
        <v>2223</v>
      </c>
      <c r="G1428" s="164" t="str">
        <f t="shared" si="22"/>
        <v>D-06/2</v>
      </c>
    </row>
    <row r="1429" spans="1:7" ht="18" customHeight="1" x14ac:dyDescent="0.25">
      <c r="A1429" s="224"/>
      <c r="B1429" s="191" t="s">
        <v>2575</v>
      </c>
      <c r="C1429" s="161">
        <v>1543</v>
      </c>
      <c r="D1429" s="159" t="s">
        <v>48</v>
      </c>
      <c r="E1429" s="160" t="s">
        <v>2573</v>
      </c>
      <c r="F1429" s="160" t="s">
        <v>2221</v>
      </c>
      <c r="G1429" s="164" t="str">
        <f t="shared" si="22"/>
        <v>D-06/3</v>
      </c>
    </row>
    <row r="1430" spans="1:7" ht="18" customHeight="1" x14ac:dyDescent="0.25">
      <c r="A1430" s="224"/>
      <c r="B1430" s="191" t="s">
        <v>2574</v>
      </c>
      <c r="C1430" s="161">
        <v>1543</v>
      </c>
      <c r="D1430" s="159" t="s">
        <v>48</v>
      </c>
      <c r="E1430" s="160" t="s">
        <v>2573</v>
      </c>
      <c r="F1430" s="160" t="s">
        <v>2218</v>
      </c>
      <c r="G1430" s="164" t="str">
        <f t="shared" si="22"/>
        <v>D-06/4</v>
      </c>
    </row>
    <row r="1431" spans="1:7" ht="18" customHeight="1" x14ac:dyDescent="0.25">
      <c r="A1431" s="224" t="s">
        <v>2572</v>
      </c>
      <c r="B1431" s="191" t="s">
        <v>2571</v>
      </c>
      <c r="C1431" s="161">
        <v>1543</v>
      </c>
      <c r="D1431" s="159" t="s">
        <v>48</v>
      </c>
      <c r="E1431" s="160" t="s">
        <v>2567</v>
      </c>
      <c r="F1431" s="160" t="s">
        <v>2225</v>
      </c>
      <c r="G1431" s="164" t="str">
        <f t="shared" si="22"/>
        <v>D-07/1</v>
      </c>
    </row>
    <row r="1432" spans="1:7" ht="18" customHeight="1" x14ac:dyDescent="0.25">
      <c r="A1432" s="224"/>
      <c r="B1432" s="191" t="s">
        <v>2570</v>
      </c>
      <c r="C1432" s="161">
        <v>1543</v>
      </c>
      <c r="D1432" s="159" t="s">
        <v>48</v>
      </c>
      <c r="E1432" s="160" t="s">
        <v>2567</v>
      </c>
      <c r="F1432" s="160" t="s">
        <v>2223</v>
      </c>
      <c r="G1432" s="164" t="str">
        <f t="shared" si="22"/>
        <v>D-07/2</v>
      </c>
    </row>
    <row r="1433" spans="1:7" ht="18" customHeight="1" x14ac:dyDescent="0.25">
      <c r="A1433" s="224"/>
      <c r="B1433" s="191" t="s">
        <v>2569</v>
      </c>
      <c r="C1433" s="161">
        <v>1543</v>
      </c>
      <c r="D1433" s="159" t="s">
        <v>48</v>
      </c>
      <c r="E1433" s="160" t="s">
        <v>2567</v>
      </c>
      <c r="F1433" s="160" t="s">
        <v>2221</v>
      </c>
      <c r="G1433" s="164" t="str">
        <f t="shared" si="22"/>
        <v>D-07/3</v>
      </c>
    </row>
    <row r="1434" spans="1:7" ht="18" customHeight="1" x14ac:dyDescent="0.25">
      <c r="A1434" s="224"/>
      <c r="B1434" s="191" t="s">
        <v>2568</v>
      </c>
      <c r="C1434" s="161">
        <v>1543</v>
      </c>
      <c r="D1434" s="159" t="s">
        <v>48</v>
      </c>
      <c r="E1434" s="160" t="s">
        <v>2567</v>
      </c>
      <c r="F1434" s="160" t="s">
        <v>2218</v>
      </c>
      <c r="G1434" s="164" t="str">
        <f t="shared" si="22"/>
        <v>D-07/4</v>
      </c>
    </row>
    <row r="1435" spans="1:7" ht="18" customHeight="1" x14ac:dyDescent="0.25">
      <c r="A1435" s="224" t="s">
        <v>2566</v>
      </c>
      <c r="B1435" s="191" t="s">
        <v>2565</v>
      </c>
      <c r="C1435" s="161">
        <v>1543</v>
      </c>
      <c r="D1435" s="159" t="s">
        <v>48</v>
      </c>
      <c r="E1435" s="160" t="s">
        <v>2248</v>
      </c>
      <c r="F1435" s="160" t="s">
        <v>2225</v>
      </c>
      <c r="G1435" s="164" t="str">
        <f t="shared" si="22"/>
        <v>D-08/1</v>
      </c>
    </row>
    <row r="1436" spans="1:7" ht="18" customHeight="1" x14ac:dyDescent="0.25">
      <c r="A1436" s="224"/>
      <c r="B1436" s="191" t="s">
        <v>2564</v>
      </c>
      <c r="C1436" s="161">
        <v>1543</v>
      </c>
      <c r="D1436" s="159" t="s">
        <v>48</v>
      </c>
      <c r="E1436" s="160" t="s">
        <v>2248</v>
      </c>
      <c r="F1436" s="160" t="s">
        <v>2223</v>
      </c>
      <c r="G1436" s="164" t="str">
        <f t="shared" si="22"/>
        <v>D-08/2</v>
      </c>
    </row>
    <row r="1437" spans="1:7" ht="18" customHeight="1" x14ac:dyDescent="0.25">
      <c r="A1437" s="224"/>
      <c r="B1437" s="191" t="s">
        <v>2563</v>
      </c>
      <c r="C1437" s="161">
        <v>1543</v>
      </c>
      <c r="D1437" s="159" t="s">
        <v>48</v>
      </c>
      <c r="E1437" s="160" t="s">
        <v>2248</v>
      </c>
      <c r="F1437" s="160" t="s">
        <v>2221</v>
      </c>
      <c r="G1437" s="164" t="str">
        <f t="shared" si="22"/>
        <v>D-08/3</v>
      </c>
    </row>
    <row r="1438" spans="1:7" ht="18" customHeight="1" x14ac:dyDescent="0.25">
      <c r="A1438" s="224"/>
      <c r="B1438" s="191" t="s">
        <v>2562</v>
      </c>
      <c r="C1438" s="161">
        <v>1543</v>
      </c>
      <c r="D1438" s="159" t="s">
        <v>48</v>
      </c>
      <c r="E1438" s="160" t="s">
        <v>2248</v>
      </c>
      <c r="F1438" s="160" t="s">
        <v>2218</v>
      </c>
      <c r="G1438" s="164" t="str">
        <f t="shared" si="22"/>
        <v>D-08/4</v>
      </c>
    </row>
    <row r="1439" spans="1:7" ht="18" customHeight="1" x14ac:dyDescent="0.25">
      <c r="A1439" s="224" t="s">
        <v>2561</v>
      </c>
      <c r="B1439" s="191" t="s">
        <v>2560</v>
      </c>
      <c r="C1439" s="161">
        <v>1543</v>
      </c>
      <c r="D1439" s="159" t="s">
        <v>48</v>
      </c>
      <c r="E1439" s="160" t="s">
        <v>2556</v>
      </c>
      <c r="F1439" s="160" t="s">
        <v>2225</v>
      </c>
      <c r="G1439" s="164" t="str">
        <f t="shared" si="22"/>
        <v>D-09/1</v>
      </c>
    </row>
    <row r="1440" spans="1:7" ht="18" customHeight="1" x14ac:dyDescent="0.25">
      <c r="A1440" s="224"/>
      <c r="B1440" s="191" t="s">
        <v>2559</v>
      </c>
      <c r="C1440" s="161">
        <v>1543</v>
      </c>
      <c r="D1440" s="159" t="s">
        <v>48</v>
      </c>
      <c r="E1440" s="160" t="s">
        <v>2556</v>
      </c>
      <c r="F1440" s="160" t="s">
        <v>2223</v>
      </c>
      <c r="G1440" s="164" t="str">
        <f t="shared" si="22"/>
        <v>D-09/2</v>
      </c>
    </row>
    <row r="1441" spans="1:7" ht="18" customHeight="1" x14ac:dyDescent="0.25">
      <c r="A1441" s="224"/>
      <c r="B1441" s="191" t="s">
        <v>2558</v>
      </c>
      <c r="C1441" s="161">
        <v>1543</v>
      </c>
      <c r="D1441" s="159" t="s">
        <v>48</v>
      </c>
      <c r="E1441" s="160" t="s">
        <v>2556</v>
      </c>
      <c r="F1441" s="160" t="s">
        <v>2221</v>
      </c>
      <c r="G1441" s="164" t="str">
        <f t="shared" si="22"/>
        <v>D-09/3</v>
      </c>
    </row>
    <row r="1442" spans="1:7" ht="18" customHeight="1" x14ac:dyDescent="0.25">
      <c r="A1442" s="224"/>
      <c r="B1442" s="191" t="s">
        <v>2557</v>
      </c>
      <c r="C1442" s="161">
        <v>1543</v>
      </c>
      <c r="D1442" s="159" t="s">
        <v>48</v>
      </c>
      <c r="E1442" s="160" t="s">
        <v>2556</v>
      </c>
      <c r="F1442" s="160" t="s">
        <v>2218</v>
      </c>
      <c r="G1442" s="164" t="str">
        <f t="shared" si="22"/>
        <v>D-09/4</v>
      </c>
    </row>
    <row r="1443" spans="1:7" ht="18" customHeight="1" x14ac:dyDescent="0.25">
      <c r="A1443" s="224" t="s">
        <v>2555</v>
      </c>
      <c r="B1443" s="191" t="s">
        <v>2554</v>
      </c>
      <c r="C1443" s="161">
        <v>1543</v>
      </c>
      <c r="D1443" s="159" t="s">
        <v>48</v>
      </c>
      <c r="E1443" s="160" t="s">
        <v>2550</v>
      </c>
      <c r="F1443" s="160" t="s">
        <v>2225</v>
      </c>
      <c r="G1443" s="164" t="str">
        <f t="shared" si="22"/>
        <v>D-10/1</v>
      </c>
    </row>
    <row r="1444" spans="1:7" ht="18" customHeight="1" x14ac:dyDescent="0.25">
      <c r="A1444" s="224"/>
      <c r="B1444" s="191" t="s">
        <v>2553</v>
      </c>
      <c r="C1444" s="161">
        <v>1543</v>
      </c>
      <c r="D1444" s="159" t="s">
        <v>48</v>
      </c>
      <c r="E1444" s="160" t="s">
        <v>2550</v>
      </c>
      <c r="F1444" s="160" t="s">
        <v>2223</v>
      </c>
      <c r="G1444" s="164" t="str">
        <f t="shared" si="22"/>
        <v>D-10/2</v>
      </c>
    </row>
    <row r="1445" spans="1:7" ht="18" customHeight="1" x14ac:dyDescent="0.25">
      <c r="A1445" s="224"/>
      <c r="B1445" s="191" t="s">
        <v>2552</v>
      </c>
      <c r="C1445" s="161">
        <v>1543</v>
      </c>
      <c r="D1445" s="159" t="s">
        <v>48</v>
      </c>
      <c r="E1445" s="160" t="s">
        <v>2550</v>
      </c>
      <c r="F1445" s="160" t="s">
        <v>2221</v>
      </c>
      <c r="G1445" s="164" t="str">
        <f t="shared" si="22"/>
        <v>D-10/3</v>
      </c>
    </row>
    <row r="1446" spans="1:7" ht="18" customHeight="1" x14ac:dyDescent="0.25">
      <c r="A1446" s="224"/>
      <c r="B1446" s="191" t="s">
        <v>2551</v>
      </c>
      <c r="C1446" s="161">
        <v>1543</v>
      </c>
      <c r="D1446" s="159" t="s">
        <v>48</v>
      </c>
      <c r="E1446" s="160" t="s">
        <v>2550</v>
      </c>
      <c r="F1446" s="160" t="s">
        <v>2218</v>
      </c>
      <c r="G1446" s="164" t="str">
        <f t="shared" si="22"/>
        <v>D-10/4</v>
      </c>
    </row>
    <row r="1447" spans="1:7" ht="18" customHeight="1" x14ac:dyDescent="0.25">
      <c r="A1447" s="224" t="s">
        <v>2549</v>
      </c>
      <c r="B1447" s="191" t="s">
        <v>2548</v>
      </c>
      <c r="C1447" s="161">
        <v>1543</v>
      </c>
      <c r="D1447" s="159" t="s">
        <v>48</v>
      </c>
      <c r="E1447" s="160" t="s">
        <v>2544</v>
      </c>
      <c r="F1447" s="160" t="s">
        <v>2225</v>
      </c>
      <c r="G1447" s="164" t="str">
        <f t="shared" si="22"/>
        <v>D-01/1</v>
      </c>
    </row>
    <row r="1448" spans="1:7" ht="18" customHeight="1" x14ac:dyDescent="0.25">
      <c r="A1448" s="224"/>
      <c r="B1448" s="191" t="s">
        <v>2547</v>
      </c>
      <c r="C1448" s="161">
        <v>1543</v>
      </c>
      <c r="D1448" s="159" t="s">
        <v>48</v>
      </c>
      <c r="E1448" s="160" t="s">
        <v>2544</v>
      </c>
      <c r="F1448" s="160" t="s">
        <v>2223</v>
      </c>
      <c r="G1448" s="164" t="str">
        <f t="shared" si="22"/>
        <v>D-01/2</v>
      </c>
    </row>
    <row r="1449" spans="1:7" ht="18" customHeight="1" x14ac:dyDescent="0.25">
      <c r="A1449" s="224"/>
      <c r="B1449" s="191" t="s">
        <v>2546</v>
      </c>
      <c r="C1449" s="161">
        <v>1543</v>
      </c>
      <c r="D1449" s="159" t="s">
        <v>48</v>
      </c>
      <c r="E1449" s="160" t="s">
        <v>2544</v>
      </c>
      <c r="F1449" s="160" t="s">
        <v>2221</v>
      </c>
      <c r="G1449" s="164" t="str">
        <f t="shared" si="22"/>
        <v>D-01/3</v>
      </c>
    </row>
    <row r="1450" spans="1:7" ht="18" customHeight="1" x14ac:dyDescent="0.25">
      <c r="A1450" s="224"/>
      <c r="B1450" s="191" t="s">
        <v>2545</v>
      </c>
      <c r="C1450" s="161">
        <v>1543</v>
      </c>
      <c r="D1450" s="159" t="s">
        <v>48</v>
      </c>
      <c r="E1450" s="160" t="s">
        <v>2544</v>
      </c>
      <c r="F1450" s="160" t="s">
        <v>2218</v>
      </c>
      <c r="G1450" s="164" t="str">
        <f t="shared" si="22"/>
        <v>D-01/4</v>
      </c>
    </row>
    <row r="1451" spans="1:7" ht="18" customHeight="1" x14ac:dyDescent="0.25">
      <c r="A1451" s="224" t="s">
        <v>2543</v>
      </c>
      <c r="B1451" s="191" t="s">
        <v>2542</v>
      </c>
      <c r="C1451" s="161">
        <v>1543</v>
      </c>
      <c r="D1451" s="159" t="s">
        <v>48</v>
      </c>
      <c r="E1451" s="160" t="s">
        <v>2538</v>
      </c>
      <c r="F1451" s="160" t="s">
        <v>2225</v>
      </c>
      <c r="G1451" s="164" t="str">
        <f t="shared" si="22"/>
        <v>D-02/1</v>
      </c>
    </row>
    <row r="1452" spans="1:7" ht="18" customHeight="1" x14ac:dyDescent="0.25">
      <c r="A1452" s="224"/>
      <c r="B1452" s="191" t="s">
        <v>2541</v>
      </c>
      <c r="C1452" s="161">
        <v>1543</v>
      </c>
      <c r="D1452" s="159" t="s">
        <v>48</v>
      </c>
      <c r="E1452" s="160" t="s">
        <v>2538</v>
      </c>
      <c r="F1452" s="160" t="s">
        <v>2223</v>
      </c>
      <c r="G1452" s="164" t="str">
        <f t="shared" si="22"/>
        <v>D-02/2</v>
      </c>
    </row>
    <row r="1453" spans="1:7" ht="18" customHeight="1" x14ac:dyDescent="0.25">
      <c r="A1453" s="224"/>
      <c r="B1453" s="191" t="s">
        <v>2540</v>
      </c>
      <c r="C1453" s="161">
        <v>1543</v>
      </c>
      <c r="D1453" s="159" t="s">
        <v>48</v>
      </c>
      <c r="E1453" s="160" t="s">
        <v>2538</v>
      </c>
      <c r="F1453" s="160" t="s">
        <v>2221</v>
      </c>
      <c r="G1453" s="164" t="str">
        <f t="shared" si="22"/>
        <v>D-02/3</v>
      </c>
    </row>
    <row r="1454" spans="1:7" ht="18" customHeight="1" x14ac:dyDescent="0.25">
      <c r="A1454" s="224"/>
      <c r="B1454" s="191" t="s">
        <v>2539</v>
      </c>
      <c r="C1454" s="161">
        <v>1543</v>
      </c>
      <c r="D1454" s="159" t="s">
        <v>48</v>
      </c>
      <c r="E1454" s="160" t="s">
        <v>2538</v>
      </c>
      <c r="F1454" s="160" t="s">
        <v>2218</v>
      </c>
      <c r="G1454" s="164" t="str">
        <f t="shared" si="22"/>
        <v>D-02/4</v>
      </c>
    </row>
    <row r="1455" spans="1:7" ht="18" customHeight="1" x14ac:dyDescent="0.25">
      <c r="A1455" s="224" t="s">
        <v>2537</v>
      </c>
      <c r="B1455" s="191" t="s">
        <v>2536</v>
      </c>
      <c r="C1455" s="161">
        <v>1543</v>
      </c>
      <c r="D1455" s="159" t="s">
        <v>48</v>
      </c>
      <c r="E1455" s="160" t="s">
        <v>2532</v>
      </c>
      <c r="F1455" s="160" t="s">
        <v>2225</v>
      </c>
      <c r="G1455" s="164" t="str">
        <f t="shared" si="22"/>
        <v>D-03/1</v>
      </c>
    </row>
    <row r="1456" spans="1:7" ht="18" customHeight="1" x14ac:dyDescent="0.25">
      <c r="A1456" s="224"/>
      <c r="B1456" s="191" t="s">
        <v>2535</v>
      </c>
      <c r="C1456" s="161">
        <v>1543</v>
      </c>
      <c r="D1456" s="159" t="s">
        <v>48</v>
      </c>
      <c r="E1456" s="160" t="s">
        <v>2532</v>
      </c>
      <c r="F1456" s="160" t="s">
        <v>2223</v>
      </c>
      <c r="G1456" s="164" t="str">
        <f t="shared" si="22"/>
        <v>D-03/2</v>
      </c>
    </row>
    <row r="1457" spans="1:7" ht="18" customHeight="1" x14ac:dyDescent="0.25">
      <c r="A1457" s="224"/>
      <c r="B1457" s="191" t="s">
        <v>2534</v>
      </c>
      <c r="C1457" s="161">
        <v>1543</v>
      </c>
      <c r="D1457" s="159" t="s">
        <v>48</v>
      </c>
      <c r="E1457" s="160" t="s">
        <v>2532</v>
      </c>
      <c r="F1457" s="160" t="s">
        <v>2221</v>
      </c>
      <c r="G1457" s="164" t="str">
        <f t="shared" si="22"/>
        <v>D-03/3</v>
      </c>
    </row>
    <row r="1458" spans="1:7" ht="18" customHeight="1" x14ac:dyDescent="0.25">
      <c r="A1458" s="224"/>
      <c r="B1458" s="191" t="s">
        <v>2533</v>
      </c>
      <c r="C1458" s="161">
        <v>1543</v>
      </c>
      <c r="D1458" s="159" t="s">
        <v>48</v>
      </c>
      <c r="E1458" s="160" t="s">
        <v>2532</v>
      </c>
      <c r="F1458" s="160" t="s">
        <v>2218</v>
      </c>
      <c r="G1458" s="164" t="str">
        <f t="shared" si="22"/>
        <v>D-03/4</v>
      </c>
    </row>
    <row r="1459" spans="1:7" ht="18" customHeight="1" x14ac:dyDescent="0.25">
      <c r="A1459" s="224" t="s">
        <v>2531</v>
      </c>
      <c r="B1459" s="191" t="s">
        <v>2530</v>
      </c>
      <c r="C1459" s="161">
        <v>1543</v>
      </c>
      <c r="D1459" s="159" t="s">
        <v>48</v>
      </c>
      <c r="E1459" s="160" t="s">
        <v>2526</v>
      </c>
      <c r="F1459" s="160" t="s">
        <v>2225</v>
      </c>
      <c r="G1459" s="164" t="str">
        <f t="shared" si="22"/>
        <v>D-04/1</v>
      </c>
    </row>
    <row r="1460" spans="1:7" ht="18" customHeight="1" x14ac:dyDescent="0.25">
      <c r="A1460" s="224"/>
      <c r="B1460" s="191" t="s">
        <v>2529</v>
      </c>
      <c r="C1460" s="161">
        <v>1543</v>
      </c>
      <c r="D1460" s="159" t="s">
        <v>48</v>
      </c>
      <c r="E1460" s="160" t="s">
        <v>2526</v>
      </c>
      <c r="F1460" s="160" t="s">
        <v>2223</v>
      </c>
      <c r="G1460" s="164" t="str">
        <f t="shared" si="22"/>
        <v>D-04/2</v>
      </c>
    </row>
    <row r="1461" spans="1:7" ht="18" customHeight="1" x14ac:dyDescent="0.25">
      <c r="A1461" s="224"/>
      <c r="B1461" s="191" t="s">
        <v>2528</v>
      </c>
      <c r="C1461" s="161">
        <v>1543</v>
      </c>
      <c r="D1461" s="159" t="s">
        <v>48</v>
      </c>
      <c r="E1461" s="160" t="s">
        <v>2526</v>
      </c>
      <c r="F1461" s="160" t="s">
        <v>2221</v>
      </c>
      <c r="G1461" s="164" t="str">
        <f t="shared" si="22"/>
        <v>D-04/3</v>
      </c>
    </row>
    <row r="1462" spans="1:7" ht="18" customHeight="1" x14ac:dyDescent="0.25">
      <c r="A1462" s="224"/>
      <c r="B1462" s="191" t="s">
        <v>2527</v>
      </c>
      <c r="C1462" s="161">
        <v>1543</v>
      </c>
      <c r="D1462" s="159" t="s">
        <v>48</v>
      </c>
      <c r="E1462" s="160" t="s">
        <v>2526</v>
      </c>
      <c r="F1462" s="160" t="s">
        <v>2218</v>
      </c>
      <c r="G1462" s="164" t="str">
        <f t="shared" si="22"/>
        <v>D-04/4</v>
      </c>
    </row>
    <row r="1463" spans="1:7" ht="18" customHeight="1" x14ac:dyDescent="0.25">
      <c r="A1463" s="224" t="s">
        <v>550</v>
      </c>
      <c r="B1463" s="191" t="s">
        <v>549</v>
      </c>
      <c r="C1463" s="161">
        <v>1222</v>
      </c>
      <c r="D1463" s="159" t="s">
        <v>48</v>
      </c>
      <c r="E1463" s="160" t="s">
        <v>2522</v>
      </c>
      <c r="F1463" s="160" t="s">
        <v>2225</v>
      </c>
      <c r="G1463" s="164" t="str">
        <f t="shared" si="22"/>
        <v>D-62/1</v>
      </c>
    </row>
    <row r="1464" spans="1:7" ht="18" customHeight="1" x14ac:dyDescent="0.25">
      <c r="A1464" s="224"/>
      <c r="B1464" s="191" t="s">
        <v>2525</v>
      </c>
      <c r="C1464" s="161">
        <v>1222</v>
      </c>
      <c r="D1464" s="159" t="s">
        <v>48</v>
      </c>
      <c r="E1464" s="160" t="s">
        <v>2522</v>
      </c>
      <c r="F1464" s="160" t="s">
        <v>2223</v>
      </c>
      <c r="G1464" s="164" t="str">
        <f t="shared" si="22"/>
        <v>D-62/2</v>
      </c>
    </row>
    <row r="1465" spans="1:7" ht="18" customHeight="1" x14ac:dyDescent="0.25">
      <c r="A1465" s="224"/>
      <c r="B1465" s="191" t="s">
        <v>2524</v>
      </c>
      <c r="C1465" s="161">
        <v>1222</v>
      </c>
      <c r="D1465" s="159" t="s">
        <v>48</v>
      </c>
      <c r="E1465" s="160" t="s">
        <v>2522</v>
      </c>
      <c r="F1465" s="160" t="s">
        <v>2221</v>
      </c>
      <c r="G1465" s="164" t="str">
        <f t="shared" si="22"/>
        <v>D-62/3</v>
      </c>
    </row>
    <row r="1466" spans="1:7" ht="18" customHeight="1" x14ac:dyDescent="0.25">
      <c r="A1466" s="224"/>
      <c r="B1466" s="191" t="s">
        <v>2523</v>
      </c>
      <c r="C1466" s="161">
        <v>1222</v>
      </c>
      <c r="D1466" s="159" t="s">
        <v>48</v>
      </c>
      <c r="E1466" s="160" t="s">
        <v>2522</v>
      </c>
      <c r="F1466" s="160" t="s">
        <v>2218</v>
      </c>
      <c r="G1466" s="164" t="str">
        <f t="shared" si="22"/>
        <v>D-62/4</v>
      </c>
    </row>
    <row r="1467" spans="1:7" ht="18" customHeight="1" x14ac:dyDescent="0.25">
      <c r="A1467" s="224" t="s">
        <v>548</v>
      </c>
      <c r="B1467" s="191" t="s">
        <v>547</v>
      </c>
      <c r="C1467" s="161">
        <v>1222</v>
      </c>
      <c r="D1467" s="159" t="s">
        <v>48</v>
      </c>
      <c r="E1467" s="160" t="s">
        <v>2518</v>
      </c>
      <c r="F1467" s="160" t="s">
        <v>2225</v>
      </c>
      <c r="G1467" s="164" t="str">
        <f t="shared" si="22"/>
        <v>D-61/1</v>
      </c>
    </row>
    <row r="1468" spans="1:7" ht="18" customHeight="1" x14ac:dyDescent="0.25">
      <c r="A1468" s="224"/>
      <c r="B1468" s="191" t="s">
        <v>2521</v>
      </c>
      <c r="C1468" s="161">
        <v>1222</v>
      </c>
      <c r="D1468" s="159" t="s">
        <v>48</v>
      </c>
      <c r="E1468" s="160" t="s">
        <v>2518</v>
      </c>
      <c r="F1468" s="160" t="s">
        <v>2223</v>
      </c>
      <c r="G1468" s="164" t="str">
        <f t="shared" si="22"/>
        <v>D-61/2</v>
      </c>
    </row>
    <row r="1469" spans="1:7" ht="18" customHeight="1" x14ac:dyDescent="0.25">
      <c r="A1469" s="224"/>
      <c r="B1469" s="191" t="s">
        <v>2520</v>
      </c>
      <c r="C1469" s="161">
        <v>1222</v>
      </c>
      <c r="D1469" s="159" t="s">
        <v>48</v>
      </c>
      <c r="E1469" s="160" t="s">
        <v>2518</v>
      </c>
      <c r="F1469" s="160" t="s">
        <v>2221</v>
      </c>
      <c r="G1469" s="164" t="str">
        <f t="shared" si="22"/>
        <v>D-61/3</v>
      </c>
    </row>
    <row r="1470" spans="1:7" ht="18" customHeight="1" x14ac:dyDescent="0.25">
      <c r="A1470" s="224"/>
      <c r="B1470" s="191" t="s">
        <v>2519</v>
      </c>
      <c r="C1470" s="161">
        <v>1222</v>
      </c>
      <c r="D1470" s="159" t="s">
        <v>48</v>
      </c>
      <c r="E1470" s="160" t="s">
        <v>2518</v>
      </c>
      <c r="F1470" s="160" t="s">
        <v>2218</v>
      </c>
      <c r="G1470" s="164" t="str">
        <f t="shared" si="22"/>
        <v>D-61/4</v>
      </c>
    </row>
    <row r="1471" spans="1:7" ht="18" customHeight="1" x14ac:dyDescent="0.25">
      <c r="A1471" s="224" t="s">
        <v>492</v>
      </c>
      <c r="B1471" s="191" t="s">
        <v>491</v>
      </c>
      <c r="C1471" s="161">
        <v>1103</v>
      </c>
      <c r="D1471" s="159" t="s">
        <v>48</v>
      </c>
      <c r="E1471" s="160" t="s">
        <v>2473</v>
      </c>
      <c r="F1471" s="160" t="s">
        <v>2225</v>
      </c>
      <c r="G1471" s="164" t="str">
        <f t="shared" si="22"/>
        <v>D-32/1</v>
      </c>
    </row>
    <row r="1472" spans="1:7" ht="18" customHeight="1" x14ac:dyDescent="0.25">
      <c r="A1472" s="224"/>
      <c r="B1472" s="191" t="s">
        <v>2517</v>
      </c>
      <c r="C1472" s="161">
        <v>1103</v>
      </c>
      <c r="D1472" s="159" t="s">
        <v>48</v>
      </c>
      <c r="E1472" s="160" t="s">
        <v>2473</v>
      </c>
      <c r="F1472" s="160" t="s">
        <v>2223</v>
      </c>
      <c r="G1472" s="164" t="str">
        <f t="shared" si="22"/>
        <v>D-32/2</v>
      </c>
    </row>
    <row r="1473" spans="1:7" ht="18" customHeight="1" x14ac:dyDescent="0.25">
      <c r="A1473" s="224"/>
      <c r="B1473" s="191" t="s">
        <v>2516</v>
      </c>
      <c r="C1473" s="161">
        <v>1103</v>
      </c>
      <c r="D1473" s="159" t="s">
        <v>48</v>
      </c>
      <c r="E1473" s="160" t="s">
        <v>2473</v>
      </c>
      <c r="F1473" s="160" t="s">
        <v>2221</v>
      </c>
      <c r="G1473" s="164" t="str">
        <f t="shared" si="22"/>
        <v>D-32/3</v>
      </c>
    </row>
    <row r="1474" spans="1:7" ht="18" customHeight="1" x14ac:dyDescent="0.25">
      <c r="A1474" s="224"/>
      <c r="B1474" s="191" t="s">
        <v>2515</v>
      </c>
      <c r="C1474" s="161">
        <v>1103</v>
      </c>
      <c r="D1474" s="159" t="s">
        <v>48</v>
      </c>
      <c r="E1474" s="160" t="s">
        <v>2473</v>
      </c>
      <c r="F1474" s="160" t="s">
        <v>2218</v>
      </c>
      <c r="G1474" s="164" t="str">
        <f t="shared" si="22"/>
        <v>D-32/4</v>
      </c>
    </row>
    <row r="1475" spans="1:7" ht="18" customHeight="1" x14ac:dyDescent="0.25">
      <c r="A1475" s="224" t="s">
        <v>2514</v>
      </c>
      <c r="B1475" s="191" t="s">
        <v>2513</v>
      </c>
      <c r="C1475" s="161">
        <v>1287</v>
      </c>
      <c r="D1475" s="162" t="s">
        <v>38</v>
      </c>
      <c r="E1475" s="160" t="s">
        <v>2509</v>
      </c>
      <c r="F1475" s="160" t="s">
        <v>2225</v>
      </c>
      <c r="G1475" s="164" t="str">
        <f t="shared" ref="G1475:G1538" si="23">CONCATENATE(D1475,E1475,F1475)</f>
        <v>A-38/1</v>
      </c>
    </row>
    <row r="1476" spans="1:7" ht="18" customHeight="1" x14ac:dyDescent="0.25">
      <c r="A1476" s="224"/>
      <c r="B1476" s="191" t="s">
        <v>2512</v>
      </c>
      <c r="C1476" s="161">
        <v>1287</v>
      </c>
      <c r="D1476" s="162" t="s">
        <v>38</v>
      </c>
      <c r="E1476" s="160" t="s">
        <v>2509</v>
      </c>
      <c r="F1476" s="160" t="s">
        <v>2223</v>
      </c>
      <c r="G1476" s="164" t="str">
        <f t="shared" si="23"/>
        <v>A-38/2</v>
      </c>
    </row>
    <row r="1477" spans="1:7" ht="18" customHeight="1" x14ac:dyDescent="0.25">
      <c r="A1477" s="224"/>
      <c r="B1477" s="191" t="s">
        <v>2511</v>
      </c>
      <c r="C1477" s="161">
        <v>1287</v>
      </c>
      <c r="D1477" s="162" t="s">
        <v>38</v>
      </c>
      <c r="E1477" s="160" t="s">
        <v>2509</v>
      </c>
      <c r="F1477" s="160" t="s">
        <v>2221</v>
      </c>
      <c r="G1477" s="164" t="str">
        <f t="shared" si="23"/>
        <v>A-38/3</v>
      </c>
    </row>
    <row r="1478" spans="1:7" ht="18" customHeight="1" x14ac:dyDescent="0.25">
      <c r="A1478" s="224"/>
      <c r="B1478" s="191" t="s">
        <v>2510</v>
      </c>
      <c r="C1478" s="161">
        <v>1287</v>
      </c>
      <c r="D1478" s="162" t="s">
        <v>38</v>
      </c>
      <c r="E1478" s="160" t="s">
        <v>2509</v>
      </c>
      <c r="F1478" s="160" t="s">
        <v>2218</v>
      </c>
      <c r="G1478" s="164" t="str">
        <f t="shared" si="23"/>
        <v>A-38/4</v>
      </c>
    </row>
    <row r="1479" spans="1:7" ht="18" customHeight="1" x14ac:dyDescent="0.25">
      <c r="A1479" s="224" t="s">
        <v>2508</v>
      </c>
      <c r="B1479" s="191" t="s">
        <v>2507</v>
      </c>
      <c r="C1479" s="161">
        <v>1287</v>
      </c>
      <c r="D1479" s="162" t="s">
        <v>38</v>
      </c>
      <c r="E1479" s="160" t="s">
        <v>2503</v>
      </c>
      <c r="F1479" s="160" t="s">
        <v>2225</v>
      </c>
      <c r="G1479" s="164" t="str">
        <f t="shared" si="23"/>
        <v>A-37/1</v>
      </c>
    </row>
    <row r="1480" spans="1:7" ht="18" customHeight="1" x14ac:dyDescent="0.25">
      <c r="A1480" s="224"/>
      <c r="B1480" s="191" t="s">
        <v>2506</v>
      </c>
      <c r="C1480" s="161">
        <v>1287</v>
      </c>
      <c r="D1480" s="162" t="s">
        <v>38</v>
      </c>
      <c r="E1480" s="160" t="s">
        <v>2503</v>
      </c>
      <c r="F1480" s="160" t="s">
        <v>2223</v>
      </c>
      <c r="G1480" s="164" t="str">
        <f t="shared" si="23"/>
        <v>A-37/2</v>
      </c>
    </row>
    <row r="1481" spans="1:7" ht="18" customHeight="1" x14ac:dyDescent="0.25">
      <c r="A1481" s="224"/>
      <c r="B1481" s="191" t="s">
        <v>2505</v>
      </c>
      <c r="C1481" s="161">
        <v>1287</v>
      </c>
      <c r="D1481" s="162" t="s">
        <v>38</v>
      </c>
      <c r="E1481" s="160" t="s">
        <v>2503</v>
      </c>
      <c r="F1481" s="160" t="s">
        <v>2221</v>
      </c>
      <c r="G1481" s="164" t="str">
        <f t="shared" si="23"/>
        <v>A-37/3</v>
      </c>
    </row>
    <row r="1482" spans="1:7" ht="18" customHeight="1" x14ac:dyDescent="0.25">
      <c r="A1482" s="224"/>
      <c r="B1482" s="191" t="s">
        <v>2504</v>
      </c>
      <c r="C1482" s="161">
        <v>1287</v>
      </c>
      <c r="D1482" s="162" t="s">
        <v>38</v>
      </c>
      <c r="E1482" s="160" t="s">
        <v>2503</v>
      </c>
      <c r="F1482" s="160" t="s">
        <v>2218</v>
      </c>
      <c r="G1482" s="164" t="str">
        <f t="shared" si="23"/>
        <v>A-37/4</v>
      </c>
    </row>
    <row r="1483" spans="1:7" ht="18" customHeight="1" x14ac:dyDescent="0.25">
      <c r="A1483" s="224" t="s">
        <v>2502</v>
      </c>
      <c r="B1483" s="191" t="s">
        <v>2501</v>
      </c>
      <c r="C1483" s="161">
        <v>1287</v>
      </c>
      <c r="D1483" s="162" t="s">
        <v>38</v>
      </c>
      <c r="E1483" s="160" t="s">
        <v>2497</v>
      </c>
      <c r="F1483" s="160" t="s">
        <v>2225</v>
      </c>
      <c r="G1483" s="164" t="str">
        <f t="shared" si="23"/>
        <v>A-36/1</v>
      </c>
    </row>
    <row r="1484" spans="1:7" ht="18" customHeight="1" x14ac:dyDescent="0.25">
      <c r="A1484" s="224"/>
      <c r="B1484" s="191" t="s">
        <v>2500</v>
      </c>
      <c r="C1484" s="161">
        <v>1287</v>
      </c>
      <c r="D1484" s="162" t="s">
        <v>38</v>
      </c>
      <c r="E1484" s="160" t="s">
        <v>2497</v>
      </c>
      <c r="F1484" s="160" t="s">
        <v>2223</v>
      </c>
      <c r="G1484" s="164" t="str">
        <f t="shared" si="23"/>
        <v>A-36/2</v>
      </c>
    </row>
    <row r="1485" spans="1:7" ht="18" customHeight="1" x14ac:dyDescent="0.25">
      <c r="A1485" s="224"/>
      <c r="B1485" s="191" t="s">
        <v>2499</v>
      </c>
      <c r="C1485" s="161">
        <v>1287</v>
      </c>
      <c r="D1485" s="162" t="s">
        <v>38</v>
      </c>
      <c r="E1485" s="160" t="s">
        <v>2497</v>
      </c>
      <c r="F1485" s="160" t="s">
        <v>2221</v>
      </c>
      <c r="G1485" s="164" t="str">
        <f t="shared" si="23"/>
        <v>A-36/3</v>
      </c>
    </row>
    <row r="1486" spans="1:7" ht="18" customHeight="1" x14ac:dyDescent="0.25">
      <c r="A1486" s="224"/>
      <c r="B1486" s="191" t="s">
        <v>2498</v>
      </c>
      <c r="C1486" s="161">
        <v>1287</v>
      </c>
      <c r="D1486" s="162" t="s">
        <v>38</v>
      </c>
      <c r="E1486" s="160" t="s">
        <v>2497</v>
      </c>
      <c r="F1486" s="160" t="s">
        <v>2218</v>
      </c>
      <c r="G1486" s="164" t="str">
        <f t="shared" si="23"/>
        <v>A-36/4</v>
      </c>
    </row>
    <row r="1487" spans="1:7" ht="18" customHeight="1" x14ac:dyDescent="0.25">
      <c r="A1487" s="224" t="s">
        <v>2496</v>
      </c>
      <c r="B1487" s="191" t="s">
        <v>2495</v>
      </c>
      <c r="C1487" s="161">
        <v>1287</v>
      </c>
      <c r="D1487" s="162" t="s">
        <v>38</v>
      </c>
      <c r="E1487" s="160" t="s">
        <v>2491</v>
      </c>
      <c r="F1487" s="160" t="s">
        <v>2225</v>
      </c>
      <c r="G1487" s="164" t="str">
        <f t="shared" si="23"/>
        <v>A-35/1</v>
      </c>
    </row>
    <row r="1488" spans="1:7" ht="18" customHeight="1" x14ac:dyDescent="0.25">
      <c r="A1488" s="224"/>
      <c r="B1488" s="191" t="s">
        <v>2494</v>
      </c>
      <c r="C1488" s="161">
        <v>1287</v>
      </c>
      <c r="D1488" s="162" t="s">
        <v>38</v>
      </c>
      <c r="E1488" s="160" t="s">
        <v>2491</v>
      </c>
      <c r="F1488" s="160" t="s">
        <v>2223</v>
      </c>
      <c r="G1488" s="164" t="str">
        <f t="shared" si="23"/>
        <v>A-35/2</v>
      </c>
    </row>
    <row r="1489" spans="1:7" ht="18" customHeight="1" x14ac:dyDescent="0.25">
      <c r="A1489" s="224"/>
      <c r="B1489" s="191" t="s">
        <v>2493</v>
      </c>
      <c r="C1489" s="161">
        <v>1287</v>
      </c>
      <c r="D1489" s="162" t="s">
        <v>38</v>
      </c>
      <c r="E1489" s="160" t="s">
        <v>2491</v>
      </c>
      <c r="F1489" s="160" t="s">
        <v>2221</v>
      </c>
      <c r="G1489" s="164" t="str">
        <f t="shared" si="23"/>
        <v>A-35/3</v>
      </c>
    </row>
    <row r="1490" spans="1:7" ht="18" customHeight="1" x14ac:dyDescent="0.25">
      <c r="A1490" s="224"/>
      <c r="B1490" s="191" t="s">
        <v>2492</v>
      </c>
      <c r="C1490" s="161">
        <v>1287</v>
      </c>
      <c r="D1490" s="162" t="s">
        <v>38</v>
      </c>
      <c r="E1490" s="160" t="s">
        <v>2491</v>
      </c>
      <c r="F1490" s="160" t="s">
        <v>2218</v>
      </c>
      <c r="G1490" s="164" t="str">
        <f t="shared" si="23"/>
        <v>A-35/4</v>
      </c>
    </row>
    <row r="1491" spans="1:7" ht="18" customHeight="1" x14ac:dyDescent="0.25">
      <c r="A1491" s="224" t="s">
        <v>2490</v>
      </c>
      <c r="B1491" s="191" t="s">
        <v>2489</v>
      </c>
      <c r="C1491" s="161">
        <v>1287</v>
      </c>
      <c r="D1491" s="162" t="s">
        <v>38</v>
      </c>
      <c r="E1491" s="160" t="s">
        <v>2485</v>
      </c>
      <c r="F1491" s="160" t="s">
        <v>2225</v>
      </c>
      <c r="G1491" s="164" t="str">
        <f t="shared" si="23"/>
        <v>A-34/1</v>
      </c>
    </row>
    <row r="1492" spans="1:7" ht="18" customHeight="1" x14ac:dyDescent="0.25">
      <c r="A1492" s="224"/>
      <c r="B1492" s="191" t="s">
        <v>2488</v>
      </c>
      <c r="C1492" s="161">
        <v>1287</v>
      </c>
      <c r="D1492" s="162" t="s">
        <v>38</v>
      </c>
      <c r="E1492" s="160" t="s">
        <v>2485</v>
      </c>
      <c r="F1492" s="160" t="s">
        <v>2223</v>
      </c>
      <c r="G1492" s="164" t="str">
        <f t="shared" si="23"/>
        <v>A-34/2</v>
      </c>
    </row>
    <row r="1493" spans="1:7" ht="18" customHeight="1" x14ac:dyDescent="0.25">
      <c r="A1493" s="224"/>
      <c r="B1493" s="191" t="s">
        <v>2487</v>
      </c>
      <c r="C1493" s="161">
        <v>1287</v>
      </c>
      <c r="D1493" s="162" t="s">
        <v>38</v>
      </c>
      <c r="E1493" s="160" t="s">
        <v>2485</v>
      </c>
      <c r="F1493" s="160" t="s">
        <v>2221</v>
      </c>
      <c r="G1493" s="164" t="str">
        <f t="shared" si="23"/>
        <v>A-34/3</v>
      </c>
    </row>
    <row r="1494" spans="1:7" ht="18" customHeight="1" x14ac:dyDescent="0.25">
      <c r="A1494" s="224"/>
      <c r="B1494" s="191" t="s">
        <v>2486</v>
      </c>
      <c r="C1494" s="161">
        <v>1287</v>
      </c>
      <c r="D1494" s="162" t="s">
        <v>38</v>
      </c>
      <c r="E1494" s="160" t="s">
        <v>2485</v>
      </c>
      <c r="F1494" s="160" t="s">
        <v>2218</v>
      </c>
      <c r="G1494" s="164" t="str">
        <f t="shared" si="23"/>
        <v>A-34/4</v>
      </c>
    </row>
    <row r="1495" spans="1:7" ht="18" customHeight="1" x14ac:dyDescent="0.25">
      <c r="A1495" s="224" t="s">
        <v>2484</v>
      </c>
      <c r="B1495" s="191" t="s">
        <v>2483</v>
      </c>
      <c r="C1495" s="161">
        <v>1287</v>
      </c>
      <c r="D1495" s="162" t="s">
        <v>38</v>
      </c>
      <c r="E1495" s="160" t="s">
        <v>2479</v>
      </c>
      <c r="F1495" s="160" t="s">
        <v>2225</v>
      </c>
      <c r="G1495" s="164" t="str">
        <f t="shared" si="23"/>
        <v>A-33/1</v>
      </c>
    </row>
    <row r="1496" spans="1:7" ht="18" customHeight="1" x14ac:dyDescent="0.25">
      <c r="A1496" s="224"/>
      <c r="B1496" s="191" t="s">
        <v>2482</v>
      </c>
      <c r="C1496" s="161">
        <v>1287</v>
      </c>
      <c r="D1496" s="162" t="s">
        <v>38</v>
      </c>
      <c r="E1496" s="160" t="s">
        <v>2479</v>
      </c>
      <c r="F1496" s="160" t="s">
        <v>2223</v>
      </c>
      <c r="G1496" s="164" t="str">
        <f t="shared" si="23"/>
        <v>A-33/2</v>
      </c>
    </row>
    <row r="1497" spans="1:7" ht="18" customHeight="1" x14ac:dyDescent="0.25">
      <c r="A1497" s="224"/>
      <c r="B1497" s="191" t="s">
        <v>2481</v>
      </c>
      <c r="C1497" s="161">
        <v>1287</v>
      </c>
      <c r="D1497" s="162" t="s">
        <v>38</v>
      </c>
      <c r="E1497" s="160" t="s">
        <v>2479</v>
      </c>
      <c r="F1497" s="160" t="s">
        <v>2221</v>
      </c>
      <c r="G1497" s="164" t="str">
        <f t="shared" si="23"/>
        <v>A-33/3</v>
      </c>
    </row>
    <row r="1498" spans="1:7" ht="18" customHeight="1" x14ac:dyDescent="0.25">
      <c r="A1498" s="224"/>
      <c r="B1498" s="191" t="s">
        <v>2480</v>
      </c>
      <c r="C1498" s="161">
        <v>1287</v>
      </c>
      <c r="D1498" s="162" t="s">
        <v>38</v>
      </c>
      <c r="E1498" s="160" t="s">
        <v>2479</v>
      </c>
      <c r="F1498" s="160" t="s">
        <v>2218</v>
      </c>
      <c r="G1498" s="164" t="str">
        <f t="shared" si="23"/>
        <v>A-33/4</v>
      </c>
    </row>
    <row r="1499" spans="1:7" ht="18" customHeight="1" x14ac:dyDescent="0.25">
      <c r="A1499" s="224" t="s">
        <v>2478</v>
      </c>
      <c r="B1499" s="191" t="s">
        <v>2477</v>
      </c>
      <c r="C1499" s="161">
        <v>1287</v>
      </c>
      <c r="D1499" s="162" t="s">
        <v>38</v>
      </c>
      <c r="E1499" s="160" t="s">
        <v>2473</v>
      </c>
      <c r="F1499" s="160" t="s">
        <v>2225</v>
      </c>
      <c r="G1499" s="164" t="str">
        <f t="shared" si="23"/>
        <v>A-32/1</v>
      </c>
    </row>
    <row r="1500" spans="1:7" ht="18" customHeight="1" x14ac:dyDescent="0.25">
      <c r="A1500" s="224"/>
      <c r="B1500" s="191" t="s">
        <v>2476</v>
      </c>
      <c r="C1500" s="161">
        <v>1287</v>
      </c>
      <c r="D1500" s="162" t="s">
        <v>38</v>
      </c>
      <c r="E1500" s="160" t="s">
        <v>2473</v>
      </c>
      <c r="F1500" s="160" t="s">
        <v>2223</v>
      </c>
      <c r="G1500" s="164" t="str">
        <f t="shared" si="23"/>
        <v>A-32/2</v>
      </c>
    </row>
    <row r="1501" spans="1:7" ht="18" customHeight="1" x14ac:dyDescent="0.25">
      <c r="A1501" s="224"/>
      <c r="B1501" s="191" t="s">
        <v>2475</v>
      </c>
      <c r="C1501" s="161">
        <v>1287</v>
      </c>
      <c r="D1501" s="162" t="s">
        <v>38</v>
      </c>
      <c r="E1501" s="160" t="s">
        <v>2473</v>
      </c>
      <c r="F1501" s="160" t="s">
        <v>2221</v>
      </c>
      <c r="G1501" s="164" t="str">
        <f t="shared" si="23"/>
        <v>A-32/3</v>
      </c>
    </row>
    <row r="1502" spans="1:7" ht="18" customHeight="1" thickBot="1" x14ac:dyDescent="0.3">
      <c r="A1502" s="226"/>
      <c r="B1502" s="192" t="s">
        <v>2474</v>
      </c>
      <c r="C1502" s="179">
        <v>1287</v>
      </c>
      <c r="D1502" s="178" t="s">
        <v>38</v>
      </c>
      <c r="E1502" s="177" t="s">
        <v>2473</v>
      </c>
      <c r="F1502" s="160" t="s">
        <v>2218</v>
      </c>
      <c r="G1502" s="164" t="str">
        <f t="shared" si="23"/>
        <v>A-32/4</v>
      </c>
    </row>
    <row r="1503" spans="1:7" ht="18" customHeight="1" x14ac:dyDescent="0.25">
      <c r="A1503" s="227" t="s">
        <v>452</v>
      </c>
      <c r="B1503" s="175" t="s">
        <v>451</v>
      </c>
      <c r="C1503" s="174">
        <v>1205</v>
      </c>
      <c r="D1503" s="173" t="s">
        <v>38</v>
      </c>
      <c r="E1503" s="172" t="s">
        <v>2469</v>
      </c>
      <c r="F1503" s="160" t="s">
        <v>2225</v>
      </c>
      <c r="G1503" s="164" t="str">
        <f t="shared" si="23"/>
        <v>A-39/1</v>
      </c>
    </row>
    <row r="1504" spans="1:7" ht="18" customHeight="1" x14ac:dyDescent="0.25">
      <c r="A1504" s="228"/>
      <c r="B1504" s="191" t="s">
        <v>2472</v>
      </c>
      <c r="C1504" s="161">
        <v>1205</v>
      </c>
      <c r="D1504" s="162" t="s">
        <v>38</v>
      </c>
      <c r="E1504" s="160" t="s">
        <v>2469</v>
      </c>
      <c r="F1504" s="160" t="s">
        <v>2223</v>
      </c>
      <c r="G1504" s="164" t="str">
        <f t="shared" si="23"/>
        <v>A-39/2</v>
      </c>
    </row>
    <row r="1505" spans="1:7" ht="18" customHeight="1" x14ac:dyDescent="0.25">
      <c r="A1505" s="228"/>
      <c r="B1505" s="191" t="s">
        <v>2471</v>
      </c>
      <c r="C1505" s="161">
        <v>1205</v>
      </c>
      <c r="D1505" s="162" t="s">
        <v>38</v>
      </c>
      <c r="E1505" s="160" t="s">
        <v>2469</v>
      </c>
      <c r="F1505" s="160" t="s">
        <v>2221</v>
      </c>
      <c r="G1505" s="164" t="str">
        <f t="shared" si="23"/>
        <v>A-39/3</v>
      </c>
    </row>
    <row r="1506" spans="1:7" ht="18" customHeight="1" thickBot="1" x14ac:dyDescent="0.3">
      <c r="A1506" s="229"/>
      <c r="B1506" s="171" t="s">
        <v>2470</v>
      </c>
      <c r="C1506" s="170">
        <v>1205</v>
      </c>
      <c r="D1506" s="169" t="s">
        <v>38</v>
      </c>
      <c r="E1506" s="168" t="s">
        <v>2469</v>
      </c>
      <c r="F1506" s="160" t="s">
        <v>2218</v>
      </c>
      <c r="G1506" s="164" t="str">
        <f t="shared" si="23"/>
        <v>A-39/4</v>
      </c>
    </row>
    <row r="1507" spans="1:7" ht="18" customHeight="1" x14ac:dyDescent="0.25">
      <c r="A1507" s="225" t="s">
        <v>450</v>
      </c>
      <c r="B1507" s="193" t="s">
        <v>449</v>
      </c>
      <c r="C1507" s="167">
        <v>1205</v>
      </c>
      <c r="D1507" s="166" t="s">
        <v>38</v>
      </c>
      <c r="E1507" s="165" t="s">
        <v>2465</v>
      </c>
      <c r="F1507" s="160" t="s">
        <v>2225</v>
      </c>
      <c r="G1507" s="164" t="str">
        <f t="shared" si="23"/>
        <v>A-40/1</v>
      </c>
    </row>
    <row r="1508" spans="1:7" ht="18" customHeight="1" x14ac:dyDescent="0.25">
      <c r="A1508" s="224"/>
      <c r="B1508" s="191" t="s">
        <v>2468</v>
      </c>
      <c r="C1508" s="161">
        <v>1205</v>
      </c>
      <c r="D1508" s="162" t="s">
        <v>38</v>
      </c>
      <c r="E1508" s="160" t="s">
        <v>2465</v>
      </c>
      <c r="F1508" s="160" t="s">
        <v>2223</v>
      </c>
      <c r="G1508" s="164" t="str">
        <f t="shared" si="23"/>
        <v>A-40/2</v>
      </c>
    </row>
    <row r="1509" spans="1:7" ht="18" customHeight="1" x14ac:dyDescent="0.25">
      <c r="A1509" s="224"/>
      <c r="B1509" s="191" t="s">
        <v>2467</v>
      </c>
      <c r="C1509" s="161">
        <v>1205</v>
      </c>
      <c r="D1509" s="162" t="s">
        <v>38</v>
      </c>
      <c r="E1509" s="160" t="s">
        <v>2465</v>
      </c>
      <c r="F1509" s="160" t="s">
        <v>2221</v>
      </c>
      <c r="G1509" s="164" t="str">
        <f t="shared" si="23"/>
        <v>A-40/3</v>
      </c>
    </row>
    <row r="1510" spans="1:7" ht="18" customHeight="1" thickBot="1" x14ac:dyDescent="0.3">
      <c r="A1510" s="226"/>
      <c r="B1510" s="192" t="s">
        <v>2466</v>
      </c>
      <c r="C1510" s="179">
        <v>1205</v>
      </c>
      <c r="D1510" s="178" t="s">
        <v>38</v>
      </c>
      <c r="E1510" s="177" t="s">
        <v>2465</v>
      </c>
      <c r="F1510" s="160" t="s">
        <v>2218</v>
      </c>
      <c r="G1510" s="164" t="str">
        <f t="shared" si="23"/>
        <v>A-40/4</v>
      </c>
    </row>
    <row r="1511" spans="1:7" ht="18" customHeight="1" x14ac:dyDescent="0.25">
      <c r="A1511" s="227" t="s">
        <v>2464</v>
      </c>
      <c r="B1511" s="175" t="s">
        <v>2463</v>
      </c>
      <c r="C1511" s="174">
        <v>1205</v>
      </c>
      <c r="D1511" s="173" t="s">
        <v>38</v>
      </c>
      <c r="E1511" s="172" t="s">
        <v>2459</v>
      </c>
      <c r="F1511" s="160" t="s">
        <v>2225</v>
      </c>
      <c r="G1511" s="164" t="str">
        <f t="shared" si="23"/>
        <v>A-41/1</v>
      </c>
    </row>
    <row r="1512" spans="1:7" ht="18" customHeight="1" x14ac:dyDescent="0.25">
      <c r="A1512" s="228"/>
      <c r="B1512" s="191" t="s">
        <v>2462</v>
      </c>
      <c r="C1512" s="161">
        <v>1205</v>
      </c>
      <c r="D1512" s="162" t="s">
        <v>38</v>
      </c>
      <c r="E1512" s="160" t="s">
        <v>2459</v>
      </c>
      <c r="F1512" s="160" t="s">
        <v>2223</v>
      </c>
      <c r="G1512" s="164" t="str">
        <f t="shared" si="23"/>
        <v>A-41/2</v>
      </c>
    </row>
    <row r="1513" spans="1:7" ht="18" customHeight="1" x14ac:dyDescent="0.25">
      <c r="A1513" s="228"/>
      <c r="B1513" s="191" t="s">
        <v>2461</v>
      </c>
      <c r="C1513" s="161">
        <v>1205</v>
      </c>
      <c r="D1513" s="162" t="s">
        <v>38</v>
      </c>
      <c r="E1513" s="160" t="s">
        <v>2459</v>
      </c>
      <c r="F1513" s="160" t="s">
        <v>2221</v>
      </c>
      <c r="G1513" s="164" t="str">
        <f t="shared" si="23"/>
        <v>A-41/3</v>
      </c>
    </row>
    <row r="1514" spans="1:7" ht="18" customHeight="1" thickBot="1" x14ac:dyDescent="0.3">
      <c r="A1514" s="229"/>
      <c r="B1514" s="171" t="s">
        <v>2460</v>
      </c>
      <c r="C1514" s="170">
        <v>1205</v>
      </c>
      <c r="D1514" s="169" t="s">
        <v>38</v>
      </c>
      <c r="E1514" s="168" t="s">
        <v>2459</v>
      </c>
      <c r="F1514" s="160" t="s">
        <v>2218</v>
      </c>
      <c r="G1514" s="164" t="str">
        <f t="shared" si="23"/>
        <v>A-41/4</v>
      </c>
    </row>
    <row r="1515" spans="1:7" ht="18" customHeight="1" x14ac:dyDescent="0.25">
      <c r="A1515" s="225" t="s">
        <v>2458</v>
      </c>
      <c r="B1515" s="193" t="s">
        <v>2457</v>
      </c>
      <c r="C1515" s="167">
        <v>1205</v>
      </c>
      <c r="D1515" s="166" t="s">
        <v>38</v>
      </c>
      <c r="E1515" s="165" t="s">
        <v>2299</v>
      </c>
      <c r="F1515" s="160" t="s">
        <v>2225</v>
      </c>
      <c r="G1515" s="164" t="str">
        <f t="shared" si="23"/>
        <v>A-42/1</v>
      </c>
    </row>
    <row r="1516" spans="1:7" ht="18" customHeight="1" x14ac:dyDescent="0.25">
      <c r="A1516" s="224"/>
      <c r="B1516" s="191" t="s">
        <v>2456</v>
      </c>
      <c r="C1516" s="161">
        <v>1205</v>
      </c>
      <c r="D1516" s="162" t="s">
        <v>38</v>
      </c>
      <c r="E1516" s="160" t="s">
        <v>2299</v>
      </c>
      <c r="F1516" s="160" t="s">
        <v>2223</v>
      </c>
      <c r="G1516" s="164" t="str">
        <f t="shared" si="23"/>
        <v>A-42/2</v>
      </c>
    </row>
    <row r="1517" spans="1:7" ht="18" customHeight="1" x14ac:dyDescent="0.25">
      <c r="A1517" s="224"/>
      <c r="B1517" s="191" t="s">
        <v>2455</v>
      </c>
      <c r="C1517" s="161">
        <v>1205</v>
      </c>
      <c r="D1517" s="162" t="s">
        <v>38</v>
      </c>
      <c r="E1517" s="160" t="s">
        <v>2299</v>
      </c>
      <c r="F1517" s="160" t="s">
        <v>2221</v>
      </c>
      <c r="G1517" s="164" t="str">
        <f t="shared" si="23"/>
        <v>A-42/3</v>
      </c>
    </row>
    <row r="1518" spans="1:7" ht="18" customHeight="1" thickBot="1" x14ac:dyDescent="0.3">
      <c r="A1518" s="226"/>
      <c r="B1518" s="192" t="s">
        <v>2454</v>
      </c>
      <c r="C1518" s="179">
        <v>1205</v>
      </c>
      <c r="D1518" s="178" t="s">
        <v>38</v>
      </c>
      <c r="E1518" s="177" t="s">
        <v>2299</v>
      </c>
      <c r="F1518" s="160" t="s">
        <v>2218</v>
      </c>
      <c r="G1518" s="164" t="str">
        <f t="shared" si="23"/>
        <v>A-42/4</v>
      </c>
    </row>
    <row r="1519" spans="1:7" ht="18" customHeight="1" x14ac:dyDescent="0.25">
      <c r="A1519" s="227" t="s">
        <v>2453</v>
      </c>
      <c r="B1519" s="175" t="s">
        <v>2452</v>
      </c>
      <c r="C1519" s="174">
        <v>1205</v>
      </c>
      <c r="D1519" s="173" t="s">
        <v>38</v>
      </c>
      <c r="E1519" s="172" t="s">
        <v>2305</v>
      </c>
      <c r="F1519" s="160" t="s">
        <v>2225</v>
      </c>
      <c r="G1519" s="164" t="str">
        <f t="shared" si="23"/>
        <v>A-43/1</v>
      </c>
    </row>
    <row r="1520" spans="1:7" ht="18" customHeight="1" x14ac:dyDescent="0.25">
      <c r="A1520" s="228"/>
      <c r="B1520" s="191" t="s">
        <v>2451</v>
      </c>
      <c r="C1520" s="161">
        <v>1205</v>
      </c>
      <c r="D1520" s="162" t="s">
        <v>38</v>
      </c>
      <c r="E1520" s="160" t="s">
        <v>2305</v>
      </c>
      <c r="F1520" s="160" t="s">
        <v>2223</v>
      </c>
      <c r="G1520" s="164" t="str">
        <f t="shared" si="23"/>
        <v>A-43/2</v>
      </c>
    </row>
    <row r="1521" spans="1:7" ht="18" customHeight="1" x14ac:dyDescent="0.25">
      <c r="A1521" s="228"/>
      <c r="B1521" s="191" t="s">
        <v>2450</v>
      </c>
      <c r="C1521" s="161">
        <v>1205</v>
      </c>
      <c r="D1521" s="162" t="s">
        <v>38</v>
      </c>
      <c r="E1521" s="160" t="s">
        <v>2305</v>
      </c>
      <c r="F1521" s="160" t="s">
        <v>2221</v>
      </c>
      <c r="G1521" s="164" t="str">
        <f t="shared" si="23"/>
        <v>A-43/3</v>
      </c>
    </row>
    <row r="1522" spans="1:7" ht="18" customHeight="1" thickBot="1" x14ac:dyDescent="0.3">
      <c r="A1522" s="229"/>
      <c r="B1522" s="171" t="s">
        <v>2449</v>
      </c>
      <c r="C1522" s="170">
        <v>1205</v>
      </c>
      <c r="D1522" s="169" t="s">
        <v>38</v>
      </c>
      <c r="E1522" s="168" t="s">
        <v>2305</v>
      </c>
      <c r="F1522" s="160" t="s">
        <v>2218</v>
      </c>
      <c r="G1522" s="164" t="str">
        <f t="shared" si="23"/>
        <v>A-43/4</v>
      </c>
    </row>
    <row r="1523" spans="1:7" ht="18" customHeight="1" x14ac:dyDescent="0.25">
      <c r="A1523" s="225" t="s">
        <v>2448</v>
      </c>
      <c r="B1523" s="193" t="s">
        <v>2447</v>
      </c>
      <c r="C1523" s="167">
        <v>1205</v>
      </c>
      <c r="D1523" s="166" t="s">
        <v>38</v>
      </c>
      <c r="E1523" s="165" t="s">
        <v>2311</v>
      </c>
      <c r="F1523" s="160" t="s">
        <v>2225</v>
      </c>
      <c r="G1523" s="164" t="str">
        <f t="shared" si="23"/>
        <v>A-44/1</v>
      </c>
    </row>
    <row r="1524" spans="1:7" ht="18" customHeight="1" x14ac:dyDescent="0.25">
      <c r="A1524" s="224"/>
      <c r="B1524" s="191" t="s">
        <v>2446</v>
      </c>
      <c r="C1524" s="161">
        <v>1205</v>
      </c>
      <c r="D1524" s="162" t="s">
        <v>38</v>
      </c>
      <c r="E1524" s="160" t="s">
        <v>2311</v>
      </c>
      <c r="F1524" s="160" t="s">
        <v>2223</v>
      </c>
      <c r="G1524" s="164" t="str">
        <f t="shared" si="23"/>
        <v>A-44/2</v>
      </c>
    </row>
    <row r="1525" spans="1:7" ht="18" customHeight="1" x14ac:dyDescent="0.25">
      <c r="A1525" s="224"/>
      <c r="B1525" s="191" t="s">
        <v>2445</v>
      </c>
      <c r="C1525" s="161">
        <v>1205</v>
      </c>
      <c r="D1525" s="162" t="s">
        <v>38</v>
      </c>
      <c r="E1525" s="160" t="s">
        <v>2311</v>
      </c>
      <c r="F1525" s="160" t="s">
        <v>2221</v>
      </c>
      <c r="G1525" s="164" t="str">
        <f t="shared" si="23"/>
        <v>A-44/3</v>
      </c>
    </row>
    <row r="1526" spans="1:7" ht="18" customHeight="1" thickBot="1" x14ac:dyDescent="0.3">
      <c r="A1526" s="226"/>
      <c r="B1526" s="192" t="s">
        <v>2444</v>
      </c>
      <c r="C1526" s="179">
        <v>1205</v>
      </c>
      <c r="D1526" s="178" t="s">
        <v>38</v>
      </c>
      <c r="E1526" s="177" t="s">
        <v>2311</v>
      </c>
      <c r="F1526" s="160" t="s">
        <v>2218</v>
      </c>
      <c r="G1526" s="164" t="str">
        <f t="shared" si="23"/>
        <v>A-44/4</v>
      </c>
    </row>
    <row r="1527" spans="1:7" ht="18" customHeight="1" x14ac:dyDescent="0.25">
      <c r="A1527" s="227" t="s">
        <v>2443</v>
      </c>
      <c r="B1527" s="175" t="s">
        <v>2442</v>
      </c>
      <c r="C1527" s="174">
        <v>1205</v>
      </c>
      <c r="D1527" s="173" t="s">
        <v>38</v>
      </c>
      <c r="E1527" s="172" t="s">
        <v>2317</v>
      </c>
      <c r="F1527" s="160" t="s">
        <v>2225</v>
      </c>
      <c r="G1527" s="164" t="str">
        <f t="shared" si="23"/>
        <v>A-45/1</v>
      </c>
    </row>
    <row r="1528" spans="1:7" ht="18" customHeight="1" x14ac:dyDescent="0.25">
      <c r="A1528" s="228"/>
      <c r="B1528" s="191" t="s">
        <v>2441</v>
      </c>
      <c r="C1528" s="161">
        <v>1205</v>
      </c>
      <c r="D1528" s="162" t="s">
        <v>38</v>
      </c>
      <c r="E1528" s="160" t="s">
        <v>2317</v>
      </c>
      <c r="F1528" s="160" t="s">
        <v>2223</v>
      </c>
      <c r="G1528" s="164" t="str">
        <f t="shared" si="23"/>
        <v>A-45/2</v>
      </c>
    </row>
    <row r="1529" spans="1:7" ht="18" customHeight="1" x14ac:dyDescent="0.25">
      <c r="A1529" s="228"/>
      <c r="B1529" s="191" t="s">
        <v>2440</v>
      </c>
      <c r="C1529" s="161">
        <v>1205</v>
      </c>
      <c r="D1529" s="162" t="s">
        <v>38</v>
      </c>
      <c r="E1529" s="160" t="s">
        <v>2317</v>
      </c>
      <c r="F1529" s="160" t="s">
        <v>2221</v>
      </c>
      <c r="G1529" s="164" t="str">
        <f t="shared" si="23"/>
        <v>A-45/3</v>
      </c>
    </row>
    <row r="1530" spans="1:7" ht="18" customHeight="1" thickBot="1" x14ac:dyDescent="0.3">
      <c r="A1530" s="229"/>
      <c r="B1530" s="171" t="s">
        <v>2439</v>
      </c>
      <c r="C1530" s="170">
        <v>1205</v>
      </c>
      <c r="D1530" s="169" t="s">
        <v>38</v>
      </c>
      <c r="E1530" s="168" t="s">
        <v>2317</v>
      </c>
      <c r="F1530" s="160" t="s">
        <v>2218</v>
      </c>
      <c r="G1530" s="164" t="str">
        <f t="shared" si="23"/>
        <v>A-45/4</v>
      </c>
    </row>
    <row r="1531" spans="1:7" ht="18" customHeight="1" x14ac:dyDescent="0.25">
      <c r="A1531" s="225" t="s">
        <v>448</v>
      </c>
      <c r="B1531" s="193" t="s">
        <v>447</v>
      </c>
      <c r="C1531" s="167">
        <v>1499.0713657920001</v>
      </c>
      <c r="D1531" s="166" t="s">
        <v>38</v>
      </c>
      <c r="E1531" s="165" t="s">
        <v>2435</v>
      </c>
      <c r="F1531" s="160" t="s">
        <v>2225</v>
      </c>
      <c r="G1531" s="164" t="str">
        <f t="shared" si="23"/>
        <v>A-106/1</v>
      </c>
    </row>
    <row r="1532" spans="1:7" ht="18" customHeight="1" x14ac:dyDescent="0.25">
      <c r="A1532" s="224"/>
      <c r="B1532" s="191" t="s">
        <v>2438</v>
      </c>
      <c r="C1532" s="161">
        <v>1499.0713657920001</v>
      </c>
      <c r="D1532" s="162" t="s">
        <v>38</v>
      </c>
      <c r="E1532" s="160" t="s">
        <v>2435</v>
      </c>
      <c r="F1532" s="160" t="s">
        <v>2223</v>
      </c>
      <c r="G1532" s="164" t="str">
        <f t="shared" si="23"/>
        <v>A-106/2</v>
      </c>
    </row>
    <row r="1533" spans="1:7" ht="18" customHeight="1" x14ac:dyDescent="0.25">
      <c r="A1533" s="224"/>
      <c r="B1533" s="191" t="s">
        <v>2437</v>
      </c>
      <c r="C1533" s="161">
        <v>1499.0713657920001</v>
      </c>
      <c r="D1533" s="162" t="s">
        <v>38</v>
      </c>
      <c r="E1533" s="160" t="s">
        <v>2435</v>
      </c>
      <c r="F1533" s="160" t="s">
        <v>2221</v>
      </c>
      <c r="G1533" s="164" t="str">
        <f t="shared" si="23"/>
        <v>A-106/3</v>
      </c>
    </row>
    <row r="1534" spans="1:7" ht="18" customHeight="1" x14ac:dyDescent="0.25">
      <c r="A1534" s="224"/>
      <c r="B1534" s="191" t="s">
        <v>2436</v>
      </c>
      <c r="C1534" s="161">
        <v>1499.0713657920001</v>
      </c>
      <c r="D1534" s="162" t="s">
        <v>38</v>
      </c>
      <c r="E1534" s="160" t="s">
        <v>2435</v>
      </c>
      <c r="F1534" s="160" t="s">
        <v>2218</v>
      </c>
      <c r="G1534" s="164" t="str">
        <f t="shared" si="23"/>
        <v>A-106/4</v>
      </c>
    </row>
    <row r="1535" spans="1:7" ht="18" customHeight="1" x14ac:dyDescent="0.25">
      <c r="A1535" s="224" t="s">
        <v>446</v>
      </c>
      <c r="B1535" s="191" t="s">
        <v>445</v>
      </c>
      <c r="C1535" s="161">
        <v>1499.0713657920001</v>
      </c>
      <c r="D1535" s="162" t="s">
        <v>38</v>
      </c>
      <c r="E1535" s="160" t="s">
        <v>2431</v>
      </c>
      <c r="F1535" s="160" t="s">
        <v>2225</v>
      </c>
      <c r="G1535" s="164" t="str">
        <f t="shared" si="23"/>
        <v>A-107/1</v>
      </c>
    </row>
    <row r="1536" spans="1:7" ht="18" customHeight="1" x14ac:dyDescent="0.25">
      <c r="A1536" s="224"/>
      <c r="B1536" s="191" t="s">
        <v>2434</v>
      </c>
      <c r="C1536" s="161">
        <v>1499.0713657920001</v>
      </c>
      <c r="D1536" s="162" t="s">
        <v>38</v>
      </c>
      <c r="E1536" s="160" t="s">
        <v>2431</v>
      </c>
      <c r="F1536" s="160" t="s">
        <v>2223</v>
      </c>
      <c r="G1536" s="164" t="str">
        <f t="shared" si="23"/>
        <v>A-107/2</v>
      </c>
    </row>
    <row r="1537" spans="1:7" ht="18" customHeight="1" x14ac:dyDescent="0.25">
      <c r="A1537" s="224"/>
      <c r="B1537" s="191" t="s">
        <v>2433</v>
      </c>
      <c r="C1537" s="161">
        <v>1499.0713657920001</v>
      </c>
      <c r="D1537" s="162" t="s">
        <v>38</v>
      </c>
      <c r="E1537" s="160" t="s">
        <v>2431</v>
      </c>
      <c r="F1537" s="160" t="s">
        <v>2221</v>
      </c>
      <c r="G1537" s="164" t="str">
        <f t="shared" si="23"/>
        <v>A-107/3</v>
      </c>
    </row>
    <row r="1538" spans="1:7" ht="18" customHeight="1" x14ac:dyDescent="0.25">
      <c r="A1538" s="224"/>
      <c r="B1538" s="191" t="s">
        <v>2432</v>
      </c>
      <c r="C1538" s="161">
        <v>1499.0713657920001</v>
      </c>
      <c r="D1538" s="162" t="s">
        <v>38</v>
      </c>
      <c r="E1538" s="160" t="s">
        <v>2431</v>
      </c>
      <c r="F1538" s="160" t="s">
        <v>2218</v>
      </c>
      <c r="G1538" s="164" t="str">
        <f t="shared" si="23"/>
        <v>A-107/4</v>
      </c>
    </row>
    <row r="1539" spans="1:7" ht="18" customHeight="1" x14ac:dyDescent="0.25">
      <c r="A1539" s="224" t="s">
        <v>444</v>
      </c>
      <c r="B1539" s="191" t="s">
        <v>443</v>
      </c>
      <c r="C1539" s="161">
        <v>1499.0713657920001</v>
      </c>
      <c r="D1539" s="162" t="s">
        <v>38</v>
      </c>
      <c r="E1539" s="160" t="s">
        <v>2427</v>
      </c>
      <c r="F1539" s="160" t="s">
        <v>2225</v>
      </c>
      <c r="G1539" s="164" t="str">
        <f t="shared" ref="G1539:G1602" si="24">CONCATENATE(D1539,E1539,F1539)</f>
        <v>A-108/1</v>
      </c>
    </row>
    <row r="1540" spans="1:7" ht="18" customHeight="1" x14ac:dyDescent="0.25">
      <c r="A1540" s="224"/>
      <c r="B1540" s="191" t="s">
        <v>2430</v>
      </c>
      <c r="C1540" s="161">
        <v>1499.0713657920001</v>
      </c>
      <c r="D1540" s="162" t="s">
        <v>38</v>
      </c>
      <c r="E1540" s="160" t="s">
        <v>2427</v>
      </c>
      <c r="F1540" s="160" t="s">
        <v>2223</v>
      </c>
      <c r="G1540" s="164" t="str">
        <f t="shared" si="24"/>
        <v>A-108/2</v>
      </c>
    </row>
    <row r="1541" spans="1:7" ht="18" customHeight="1" x14ac:dyDescent="0.25">
      <c r="A1541" s="224"/>
      <c r="B1541" s="191" t="s">
        <v>2429</v>
      </c>
      <c r="C1541" s="161">
        <v>1499.0713657920001</v>
      </c>
      <c r="D1541" s="162" t="s">
        <v>38</v>
      </c>
      <c r="E1541" s="160" t="s">
        <v>2427</v>
      </c>
      <c r="F1541" s="160" t="s">
        <v>2221</v>
      </c>
      <c r="G1541" s="164" t="str">
        <f t="shared" si="24"/>
        <v>A-108/3</v>
      </c>
    </row>
    <row r="1542" spans="1:7" ht="18" customHeight="1" x14ac:dyDescent="0.25">
      <c r="A1542" s="224"/>
      <c r="B1542" s="191" t="s">
        <v>2428</v>
      </c>
      <c r="C1542" s="161">
        <v>1499.0713657920001</v>
      </c>
      <c r="D1542" s="162" t="s">
        <v>38</v>
      </c>
      <c r="E1542" s="160" t="s">
        <v>2427</v>
      </c>
      <c r="F1542" s="160" t="s">
        <v>2218</v>
      </c>
      <c r="G1542" s="164" t="str">
        <f t="shared" si="24"/>
        <v>A-108/4</v>
      </c>
    </row>
    <row r="1543" spans="1:7" ht="18" customHeight="1" x14ac:dyDescent="0.25">
      <c r="A1543" s="224" t="s">
        <v>442</v>
      </c>
      <c r="B1543" s="191" t="s">
        <v>441</v>
      </c>
      <c r="C1543" s="161">
        <v>1499.0713657920001</v>
      </c>
      <c r="D1543" s="162" t="s">
        <v>38</v>
      </c>
      <c r="E1543" s="160" t="s">
        <v>2423</v>
      </c>
      <c r="F1543" s="160" t="s">
        <v>2225</v>
      </c>
      <c r="G1543" s="164" t="str">
        <f t="shared" si="24"/>
        <v>A-109/1</v>
      </c>
    </row>
    <row r="1544" spans="1:7" ht="18" customHeight="1" x14ac:dyDescent="0.25">
      <c r="A1544" s="224"/>
      <c r="B1544" s="191" t="s">
        <v>2426</v>
      </c>
      <c r="C1544" s="161">
        <v>1499.0713657920001</v>
      </c>
      <c r="D1544" s="162" t="s">
        <v>38</v>
      </c>
      <c r="E1544" s="160" t="s">
        <v>2423</v>
      </c>
      <c r="F1544" s="160" t="s">
        <v>2223</v>
      </c>
      <c r="G1544" s="164" t="str">
        <f t="shared" si="24"/>
        <v>A-109/2</v>
      </c>
    </row>
    <row r="1545" spans="1:7" ht="18" customHeight="1" x14ac:dyDescent="0.25">
      <c r="A1545" s="224"/>
      <c r="B1545" s="191" t="s">
        <v>2425</v>
      </c>
      <c r="C1545" s="161">
        <v>1499.0713657920001</v>
      </c>
      <c r="D1545" s="162" t="s">
        <v>38</v>
      </c>
      <c r="E1545" s="160" t="s">
        <v>2423</v>
      </c>
      <c r="F1545" s="160" t="s">
        <v>2221</v>
      </c>
      <c r="G1545" s="164" t="str">
        <f t="shared" si="24"/>
        <v>A-109/3</v>
      </c>
    </row>
    <row r="1546" spans="1:7" ht="18" customHeight="1" x14ac:dyDescent="0.25">
      <c r="A1546" s="224"/>
      <c r="B1546" s="191" t="s">
        <v>2424</v>
      </c>
      <c r="C1546" s="161">
        <v>1499.0713657920001</v>
      </c>
      <c r="D1546" s="162" t="s">
        <v>38</v>
      </c>
      <c r="E1546" s="160" t="s">
        <v>2423</v>
      </c>
      <c r="F1546" s="160" t="s">
        <v>2218</v>
      </c>
      <c r="G1546" s="164" t="str">
        <f t="shared" si="24"/>
        <v>A-109/4</v>
      </c>
    </row>
    <row r="1547" spans="1:7" ht="18" customHeight="1" x14ac:dyDescent="0.25">
      <c r="A1547" s="224" t="s">
        <v>440</v>
      </c>
      <c r="B1547" s="191" t="s">
        <v>439</v>
      </c>
      <c r="C1547" s="161">
        <v>1499.0713657920001</v>
      </c>
      <c r="D1547" s="162" t="s">
        <v>38</v>
      </c>
      <c r="E1547" s="160" t="s">
        <v>2419</v>
      </c>
      <c r="F1547" s="160" t="s">
        <v>2225</v>
      </c>
      <c r="G1547" s="164" t="str">
        <f t="shared" si="24"/>
        <v>A-102/1</v>
      </c>
    </row>
    <row r="1548" spans="1:7" ht="18" customHeight="1" x14ac:dyDescent="0.25">
      <c r="A1548" s="224"/>
      <c r="B1548" s="191" t="s">
        <v>2422</v>
      </c>
      <c r="C1548" s="161">
        <v>1499.0713657920001</v>
      </c>
      <c r="D1548" s="162" t="s">
        <v>38</v>
      </c>
      <c r="E1548" s="160" t="s">
        <v>2419</v>
      </c>
      <c r="F1548" s="160" t="s">
        <v>2223</v>
      </c>
      <c r="G1548" s="164" t="str">
        <f t="shared" si="24"/>
        <v>A-102/2</v>
      </c>
    </row>
    <row r="1549" spans="1:7" ht="18" customHeight="1" x14ac:dyDescent="0.25">
      <c r="A1549" s="224"/>
      <c r="B1549" s="191" t="s">
        <v>2421</v>
      </c>
      <c r="C1549" s="161">
        <v>1499.0713657920001</v>
      </c>
      <c r="D1549" s="162" t="s">
        <v>38</v>
      </c>
      <c r="E1549" s="160" t="s">
        <v>2419</v>
      </c>
      <c r="F1549" s="160" t="s">
        <v>2221</v>
      </c>
      <c r="G1549" s="164" t="str">
        <f t="shared" si="24"/>
        <v>A-102/3</v>
      </c>
    </row>
    <row r="1550" spans="1:7" ht="18" customHeight="1" x14ac:dyDescent="0.25">
      <c r="A1550" s="224"/>
      <c r="B1550" s="191" t="s">
        <v>2420</v>
      </c>
      <c r="C1550" s="161">
        <v>1499.0713657920001</v>
      </c>
      <c r="D1550" s="162" t="s">
        <v>38</v>
      </c>
      <c r="E1550" s="160" t="s">
        <v>2419</v>
      </c>
      <c r="F1550" s="160" t="s">
        <v>2218</v>
      </c>
      <c r="G1550" s="164" t="str">
        <f t="shared" si="24"/>
        <v>A-102/4</v>
      </c>
    </row>
    <row r="1551" spans="1:7" ht="18" customHeight="1" x14ac:dyDescent="0.25">
      <c r="A1551" s="224" t="s">
        <v>438</v>
      </c>
      <c r="B1551" s="191" t="s">
        <v>437</v>
      </c>
      <c r="C1551" s="161">
        <v>1499.0713657920001</v>
      </c>
      <c r="D1551" s="162" t="s">
        <v>38</v>
      </c>
      <c r="E1551" s="160" t="s">
        <v>2415</v>
      </c>
      <c r="F1551" s="160" t="s">
        <v>2225</v>
      </c>
      <c r="G1551" s="164" t="str">
        <f t="shared" si="24"/>
        <v>A-103/1</v>
      </c>
    </row>
    <row r="1552" spans="1:7" ht="18" customHeight="1" x14ac:dyDescent="0.25">
      <c r="A1552" s="224"/>
      <c r="B1552" s="191" t="s">
        <v>2418</v>
      </c>
      <c r="C1552" s="161">
        <v>1499.0713657920001</v>
      </c>
      <c r="D1552" s="162" t="s">
        <v>38</v>
      </c>
      <c r="E1552" s="160" t="s">
        <v>2415</v>
      </c>
      <c r="F1552" s="160" t="s">
        <v>2223</v>
      </c>
      <c r="G1552" s="164" t="str">
        <f t="shared" si="24"/>
        <v>A-103/2</v>
      </c>
    </row>
    <row r="1553" spans="1:7" ht="18" customHeight="1" x14ac:dyDescent="0.25">
      <c r="A1553" s="224"/>
      <c r="B1553" s="191" t="s">
        <v>2417</v>
      </c>
      <c r="C1553" s="161">
        <v>1499.0713657920001</v>
      </c>
      <c r="D1553" s="162" t="s">
        <v>38</v>
      </c>
      <c r="E1553" s="160" t="s">
        <v>2415</v>
      </c>
      <c r="F1553" s="160" t="s">
        <v>2221</v>
      </c>
      <c r="G1553" s="164" t="str">
        <f t="shared" si="24"/>
        <v>A-103/3</v>
      </c>
    </row>
    <row r="1554" spans="1:7" ht="18" customHeight="1" x14ac:dyDescent="0.25">
      <c r="A1554" s="224"/>
      <c r="B1554" s="191" t="s">
        <v>2416</v>
      </c>
      <c r="C1554" s="161">
        <v>1499.0713657920001</v>
      </c>
      <c r="D1554" s="162" t="s">
        <v>38</v>
      </c>
      <c r="E1554" s="160" t="s">
        <v>2415</v>
      </c>
      <c r="F1554" s="160" t="s">
        <v>2218</v>
      </c>
      <c r="G1554" s="164" t="str">
        <f t="shared" si="24"/>
        <v>A-103/4</v>
      </c>
    </row>
    <row r="1555" spans="1:7" ht="18" customHeight="1" x14ac:dyDescent="0.25">
      <c r="A1555" s="224" t="s">
        <v>436</v>
      </c>
      <c r="B1555" s="191" t="s">
        <v>435</v>
      </c>
      <c r="C1555" s="161">
        <v>1499.0713657920001</v>
      </c>
      <c r="D1555" s="162" t="s">
        <v>38</v>
      </c>
      <c r="E1555" s="160" t="s">
        <v>2411</v>
      </c>
      <c r="F1555" s="160" t="s">
        <v>2225</v>
      </c>
      <c r="G1555" s="164" t="str">
        <f t="shared" si="24"/>
        <v>A-104/1</v>
      </c>
    </row>
    <row r="1556" spans="1:7" ht="18" customHeight="1" x14ac:dyDescent="0.25">
      <c r="A1556" s="224"/>
      <c r="B1556" s="191" t="s">
        <v>2414</v>
      </c>
      <c r="C1556" s="161">
        <v>1499.0713657920001</v>
      </c>
      <c r="D1556" s="162" t="s">
        <v>38</v>
      </c>
      <c r="E1556" s="160" t="s">
        <v>2411</v>
      </c>
      <c r="F1556" s="160" t="s">
        <v>2223</v>
      </c>
      <c r="G1556" s="164" t="str">
        <f t="shared" si="24"/>
        <v>A-104/2</v>
      </c>
    </row>
    <row r="1557" spans="1:7" ht="18" customHeight="1" x14ac:dyDescent="0.25">
      <c r="A1557" s="224"/>
      <c r="B1557" s="191" t="s">
        <v>2413</v>
      </c>
      <c r="C1557" s="161">
        <v>1499.0713657920001</v>
      </c>
      <c r="D1557" s="162" t="s">
        <v>38</v>
      </c>
      <c r="E1557" s="160" t="s">
        <v>2411</v>
      </c>
      <c r="F1557" s="160" t="s">
        <v>2221</v>
      </c>
      <c r="G1557" s="164" t="str">
        <f t="shared" si="24"/>
        <v>A-104/3</v>
      </c>
    </row>
    <row r="1558" spans="1:7" ht="18" customHeight="1" x14ac:dyDescent="0.25">
      <c r="A1558" s="224"/>
      <c r="B1558" s="191" t="s">
        <v>2412</v>
      </c>
      <c r="C1558" s="161">
        <v>1499.0713657920001</v>
      </c>
      <c r="D1558" s="162" t="s">
        <v>38</v>
      </c>
      <c r="E1558" s="160" t="s">
        <v>2411</v>
      </c>
      <c r="F1558" s="160" t="s">
        <v>2218</v>
      </c>
      <c r="G1558" s="164" t="str">
        <f t="shared" si="24"/>
        <v>A-104/4</v>
      </c>
    </row>
    <row r="1559" spans="1:7" ht="18" customHeight="1" x14ac:dyDescent="0.25">
      <c r="A1559" s="224" t="s">
        <v>434</v>
      </c>
      <c r="B1559" s="191" t="s">
        <v>433</v>
      </c>
      <c r="C1559" s="161">
        <v>1499.0713657920001</v>
      </c>
      <c r="D1559" s="162" t="s">
        <v>38</v>
      </c>
      <c r="E1559" s="160" t="s">
        <v>2407</v>
      </c>
      <c r="F1559" s="160" t="s">
        <v>2225</v>
      </c>
      <c r="G1559" s="164" t="str">
        <f t="shared" si="24"/>
        <v>A-105/1</v>
      </c>
    </row>
    <row r="1560" spans="1:7" ht="18" customHeight="1" x14ac:dyDescent="0.25">
      <c r="A1560" s="224"/>
      <c r="B1560" s="191" t="s">
        <v>2410</v>
      </c>
      <c r="C1560" s="161">
        <v>1499.0713657920001</v>
      </c>
      <c r="D1560" s="162" t="s">
        <v>38</v>
      </c>
      <c r="E1560" s="160" t="s">
        <v>2407</v>
      </c>
      <c r="F1560" s="160" t="s">
        <v>2223</v>
      </c>
      <c r="G1560" s="164" t="str">
        <f t="shared" si="24"/>
        <v>A-105/2</v>
      </c>
    </row>
    <row r="1561" spans="1:7" ht="18" customHeight="1" x14ac:dyDescent="0.25">
      <c r="A1561" s="224"/>
      <c r="B1561" s="191" t="s">
        <v>2409</v>
      </c>
      <c r="C1561" s="161">
        <v>1499.0713657920001</v>
      </c>
      <c r="D1561" s="162" t="s">
        <v>38</v>
      </c>
      <c r="E1561" s="160" t="s">
        <v>2407</v>
      </c>
      <c r="F1561" s="160" t="s">
        <v>2221</v>
      </c>
      <c r="G1561" s="164" t="str">
        <f t="shared" si="24"/>
        <v>A-105/3</v>
      </c>
    </row>
    <row r="1562" spans="1:7" ht="18" customHeight="1" x14ac:dyDescent="0.25">
      <c r="A1562" s="224"/>
      <c r="B1562" s="191" t="s">
        <v>2408</v>
      </c>
      <c r="C1562" s="161">
        <v>1499.0713657920001</v>
      </c>
      <c r="D1562" s="162" t="s">
        <v>38</v>
      </c>
      <c r="E1562" s="160" t="s">
        <v>2407</v>
      </c>
      <c r="F1562" s="160" t="s">
        <v>2218</v>
      </c>
      <c r="G1562" s="164" t="str">
        <f t="shared" si="24"/>
        <v>A-105/4</v>
      </c>
    </row>
    <row r="1563" spans="1:7" ht="18" customHeight="1" x14ac:dyDescent="0.25">
      <c r="A1563" s="224" t="s">
        <v>396</v>
      </c>
      <c r="B1563" s="191" t="s">
        <v>381</v>
      </c>
      <c r="C1563" s="161">
        <v>1066</v>
      </c>
      <c r="D1563" s="159" t="s">
        <v>48</v>
      </c>
      <c r="E1563" s="160" t="s">
        <v>2234</v>
      </c>
      <c r="F1563" s="160" t="s">
        <v>2225</v>
      </c>
      <c r="G1563" s="164" t="str">
        <f t="shared" si="24"/>
        <v>D-31/1</v>
      </c>
    </row>
    <row r="1564" spans="1:7" ht="18" customHeight="1" x14ac:dyDescent="0.25">
      <c r="A1564" s="224"/>
      <c r="B1564" s="191" t="s">
        <v>379</v>
      </c>
      <c r="C1564" s="161">
        <v>1066</v>
      </c>
      <c r="D1564" s="159" t="s">
        <v>48</v>
      </c>
      <c r="E1564" s="160" t="s">
        <v>2234</v>
      </c>
      <c r="F1564" s="160" t="s">
        <v>2223</v>
      </c>
      <c r="G1564" s="164" t="str">
        <f t="shared" si="24"/>
        <v>D-31/2</v>
      </c>
    </row>
    <row r="1565" spans="1:7" ht="18" customHeight="1" x14ac:dyDescent="0.25">
      <c r="A1565" s="224"/>
      <c r="B1565" s="191" t="s">
        <v>377</v>
      </c>
      <c r="C1565" s="161">
        <v>1066</v>
      </c>
      <c r="D1565" s="159" t="s">
        <v>48</v>
      </c>
      <c r="E1565" s="160" t="s">
        <v>2234</v>
      </c>
      <c r="F1565" s="160" t="s">
        <v>2221</v>
      </c>
      <c r="G1565" s="164" t="str">
        <f t="shared" si="24"/>
        <v>D-31/3</v>
      </c>
    </row>
    <row r="1566" spans="1:7" ht="18" customHeight="1" x14ac:dyDescent="0.25">
      <c r="A1566" s="224"/>
      <c r="B1566" s="191" t="s">
        <v>375</v>
      </c>
      <c r="C1566" s="161">
        <v>1066</v>
      </c>
      <c r="D1566" s="159" t="s">
        <v>48</v>
      </c>
      <c r="E1566" s="160" t="s">
        <v>2234</v>
      </c>
      <c r="F1566" s="160" t="s">
        <v>2218</v>
      </c>
      <c r="G1566" s="164" t="str">
        <f t="shared" si="24"/>
        <v>D-31/4</v>
      </c>
    </row>
    <row r="1567" spans="1:7" ht="18" customHeight="1" x14ac:dyDescent="0.25">
      <c r="A1567" s="224" t="s">
        <v>395</v>
      </c>
      <c r="B1567" s="191" t="s">
        <v>394</v>
      </c>
      <c r="C1567" s="161">
        <v>1066</v>
      </c>
      <c r="D1567" s="159" t="s">
        <v>48</v>
      </c>
      <c r="E1567" s="160" t="s">
        <v>2406</v>
      </c>
      <c r="F1567" s="160" t="s">
        <v>2225</v>
      </c>
      <c r="G1567" s="164" t="str">
        <f t="shared" si="24"/>
        <v>D-30/1</v>
      </c>
    </row>
    <row r="1568" spans="1:7" ht="18" customHeight="1" x14ac:dyDescent="0.25">
      <c r="A1568" s="224"/>
      <c r="B1568" s="191" t="s">
        <v>2316</v>
      </c>
      <c r="C1568" s="161">
        <v>1066</v>
      </c>
      <c r="D1568" s="159" t="s">
        <v>48</v>
      </c>
      <c r="E1568" s="160" t="s">
        <v>2406</v>
      </c>
      <c r="F1568" s="160" t="s">
        <v>2223</v>
      </c>
      <c r="G1568" s="164" t="str">
        <f t="shared" si="24"/>
        <v>D-30/2</v>
      </c>
    </row>
    <row r="1569" spans="1:7" ht="18" customHeight="1" x14ac:dyDescent="0.25">
      <c r="A1569" s="224"/>
      <c r="B1569" s="191" t="s">
        <v>2310</v>
      </c>
      <c r="C1569" s="161">
        <v>1066</v>
      </c>
      <c r="D1569" s="159" t="s">
        <v>48</v>
      </c>
      <c r="E1569" s="160" t="s">
        <v>2406</v>
      </c>
      <c r="F1569" s="160" t="s">
        <v>2221</v>
      </c>
      <c r="G1569" s="164" t="str">
        <f t="shared" si="24"/>
        <v>D-30/3</v>
      </c>
    </row>
    <row r="1570" spans="1:7" ht="18" customHeight="1" x14ac:dyDescent="0.25">
      <c r="A1570" s="224"/>
      <c r="B1570" s="191" t="s">
        <v>2304</v>
      </c>
      <c r="C1570" s="161">
        <v>1066</v>
      </c>
      <c r="D1570" s="159" t="s">
        <v>48</v>
      </c>
      <c r="E1570" s="160" t="s">
        <v>2406</v>
      </c>
      <c r="F1570" s="160" t="s">
        <v>2218</v>
      </c>
      <c r="G1570" s="164" t="str">
        <f t="shared" si="24"/>
        <v>D-30/4</v>
      </c>
    </row>
    <row r="1571" spans="1:7" ht="18" customHeight="1" x14ac:dyDescent="0.25">
      <c r="A1571" s="224" t="s">
        <v>393</v>
      </c>
      <c r="B1571" s="191" t="s">
        <v>392</v>
      </c>
      <c r="C1571" s="161">
        <v>1066</v>
      </c>
      <c r="D1571" s="159" t="s">
        <v>48</v>
      </c>
      <c r="E1571" s="160" t="s">
        <v>2405</v>
      </c>
      <c r="F1571" s="160" t="s">
        <v>2225</v>
      </c>
      <c r="G1571" s="164" t="str">
        <f t="shared" si="24"/>
        <v>D-29/1</v>
      </c>
    </row>
    <row r="1572" spans="1:7" ht="18" customHeight="1" x14ac:dyDescent="0.25">
      <c r="A1572" s="224"/>
      <c r="B1572" s="191" t="s">
        <v>2293</v>
      </c>
      <c r="C1572" s="161">
        <v>1066</v>
      </c>
      <c r="D1572" s="159" t="s">
        <v>48</v>
      </c>
      <c r="E1572" s="160" t="s">
        <v>2405</v>
      </c>
      <c r="F1572" s="160" t="s">
        <v>2223</v>
      </c>
      <c r="G1572" s="164" t="str">
        <f t="shared" si="24"/>
        <v>D-29/2</v>
      </c>
    </row>
    <row r="1573" spans="1:7" ht="18" customHeight="1" x14ac:dyDescent="0.25">
      <c r="A1573" s="224"/>
      <c r="B1573" s="191" t="s">
        <v>2287</v>
      </c>
      <c r="C1573" s="161">
        <v>1066</v>
      </c>
      <c r="D1573" s="159" t="s">
        <v>48</v>
      </c>
      <c r="E1573" s="160" t="s">
        <v>2405</v>
      </c>
      <c r="F1573" s="160" t="s">
        <v>2221</v>
      </c>
      <c r="G1573" s="164" t="str">
        <f t="shared" si="24"/>
        <v>D-29/3</v>
      </c>
    </row>
    <row r="1574" spans="1:7" ht="18" customHeight="1" x14ac:dyDescent="0.25">
      <c r="A1574" s="224"/>
      <c r="B1574" s="191" t="s">
        <v>2281</v>
      </c>
      <c r="C1574" s="161">
        <v>1066</v>
      </c>
      <c r="D1574" s="159" t="s">
        <v>48</v>
      </c>
      <c r="E1574" s="160" t="s">
        <v>2405</v>
      </c>
      <c r="F1574" s="160" t="s">
        <v>2218</v>
      </c>
      <c r="G1574" s="164" t="str">
        <f t="shared" si="24"/>
        <v>D-29/4</v>
      </c>
    </row>
    <row r="1575" spans="1:7" ht="18" customHeight="1" x14ac:dyDescent="0.25">
      <c r="A1575" s="224" t="s">
        <v>391</v>
      </c>
      <c r="B1575" s="191" t="s">
        <v>390</v>
      </c>
      <c r="C1575" s="161">
        <v>1066</v>
      </c>
      <c r="D1575" s="159" t="s">
        <v>48</v>
      </c>
      <c r="E1575" s="160" t="s">
        <v>2401</v>
      </c>
      <c r="F1575" s="160" t="s">
        <v>2225</v>
      </c>
      <c r="G1575" s="164" t="str">
        <f t="shared" si="24"/>
        <v>D-28/1</v>
      </c>
    </row>
    <row r="1576" spans="1:7" ht="18" customHeight="1" x14ac:dyDescent="0.25">
      <c r="A1576" s="224"/>
      <c r="B1576" s="191" t="s">
        <v>2404</v>
      </c>
      <c r="C1576" s="161">
        <v>1066</v>
      </c>
      <c r="D1576" s="159" t="s">
        <v>48</v>
      </c>
      <c r="E1576" s="160" t="s">
        <v>2401</v>
      </c>
      <c r="F1576" s="160" t="s">
        <v>2223</v>
      </c>
      <c r="G1576" s="164" t="str">
        <f t="shared" si="24"/>
        <v>D-28/2</v>
      </c>
    </row>
    <row r="1577" spans="1:7" ht="18" customHeight="1" x14ac:dyDescent="0.25">
      <c r="A1577" s="224"/>
      <c r="B1577" s="191" t="s">
        <v>2403</v>
      </c>
      <c r="C1577" s="161">
        <v>1066</v>
      </c>
      <c r="D1577" s="159" t="s">
        <v>48</v>
      </c>
      <c r="E1577" s="160" t="s">
        <v>2401</v>
      </c>
      <c r="F1577" s="160" t="s">
        <v>2221</v>
      </c>
      <c r="G1577" s="164" t="str">
        <f t="shared" si="24"/>
        <v>D-28/3</v>
      </c>
    </row>
    <row r="1578" spans="1:7" ht="18" customHeight="1" x14ac:dyDescent="0.25">
      <c r="A1578" s="224"/>
      <c r="B1578" s="191" t="s">
        <v>2402</v>
      </c>
      <c r="C1578" s="161">
        <v>1066</v>
      </c>
      <c r="D1578" s="159" t="s">
        <v>48</v>
      </c>
      <c r="E1578" s="160" t="s">
        <v>2401</v>
      </c>
      <c r="F1578" s="160" t="s">
        <v>2218</v>
      </c>
      <c r="G1578" s="164" t="str">
        <f t="shared" si="24"/>
        <v>D-28/4</v>
      </c>
    </row>
    <row r="1579" spans="1:7" ht="18" customHeight="1" x14ac:dyDescent="0.25">
      <c r="A1579" s="224" t="s">
        <v>389</v>
      </c>
      <c r="B1579" s="191" t="s">
        <v>388</v>
      </c>
      <c r="C1579" s="161">
        <v>1066</v>
      </c>
      <c r="D1579" s="159" t="s">
        <v>48</v>
      </c>
      <c r="E1579" s="160" t="s">
        <v>2397</v>
      </c>
      <c r="F1579" s="160" t="s">
        <v>2225</v>
      </c>
      <c r="G1579" s="164" t="str">
        <f t="shared" si="24"/>
        <v>D-23/1</v>
      </c>
    </row>
    <row r="1580" spans="1:7" ht="18" customHeight="1" x14ac:dyDescent="0.25">
      <c r="A1580" s="224"/>
      <c r="B1580" s="191" t="s">
        <v>2400</v>
      </c>
      <c r="C1580" s="161">
        <v>1066</v>
      </c>
      <c r="D1580" s="159" t="s">
        <v>48</v>
      </c>
      <c r="E1580" s="160" t="s">
        <v>2397</v>
      </c>
      <c r="F1580" s="160" t="s">
        <v>2223</v>
      </c>
      <c r="G1580" s="164" t="str">
        <f t="shared" si="24"/>
        <v>D-23/2</v>
      </c>
    </row>
    <row r="1581" spans="1:7" ht="18" customHeight="1" x14ac:dyDescent="0.25">
      <c r="A1581" s="224"/>
      <c r="B1581" s="191" t="s">
        <v>2399</v>
      </c>
      <c r="C1581" s="161">
        <v>1066</v>
      </c>
      <c r="D1581" s="159" t="s">
        <v>48</v>
      </c>
      <c r="E1581" s="160" t="s">
        <v>2397</v>
      </c>
      <c r="F1581" s="160" t="s">
        <v>2221</v>
      </c>
      <c r="G1581" s="164" t="str">
        <f t="shared" si="24"/>
        <v>D-23/3</v>
      </c>
    </row>
    <row r="1582" spans="1:7" ht="18" customHeight="1" x14ac:dyDescent="0.25">
      <c r="A1582" s="224"/>
      <c r="B1582" s="191" t="s">
        <v>2398</v>
      </c>
      <c r="C1582" s="161">
        <v>1066</v>
      </c>
      <c r="D1582" s="159" t="s">
        <v>48</v>
      </c>
      <c r="E1582" s="160" t="s">
        <v>2397</v>
      </c>
      <c r="F1582" s="160" t="s">
        <v>2218</v>
      </c>
      <c r="G1582" s="164" t="str">
        <f t="shared" si="24"/>
        <v>D-23/4</v>
      </c>
    </row>
    <row r="1583" spans="1:7" ht="18" customHeight="1" x14ac:dyDescent="0.25">
      <c r="A1583" s="224" t="s">
        <v>387</v>
      </c>
      <c r="B1583" s="191" t="s">
        <v>386</v>
      </c>
      <c r="C1583" s="161">
        <v>1066</v>
      </c>
      <c r="D1583" s="159" t="s">
        <v>48</v>
      </c>
      <c r="E1583" s="160" t="s">
        <v>2393</v>
      </c>
      <c r="F1583" s="160" t="s">
        <v>2225</v>
      </c>
      <c r="G1583" s="164" t="str">
        <f t="shared" si="24"/>
        <v>D-24/1</v>
      </c>
    </row>
    <row r="1584" spans="1:7" ht="18" customHeight="1" x14ac:dyDescent="0.25">
      <c r="A1584" s="224"/>
      <c r="B1584" s="191" t="s">
        <v>2396</v>
      </c>
      <c r="C1584" s="161">
        <v>1066</v>
      </c>
      <c r="D1584" s="159" t="s">
        <v>48</v>
      </c>
      <c r="E1584" s="160" t="s">
        <v>2393</v>
      </c>
      <c r="F1584" s="160" t="s">
        <v>2223</v>
      </c>
      <c r="G1584" s="164" t="str">
        <f t="shared" si="24"/>
        <v>D-24/2</v>
      </c>
    </row>
    <row r="1585" spans="1:7" ht="18" customHeight="1" x14ac:dyDescent="0.25">
      <c r="A1585" s="224"/>
      <c r="B1585" s="191" t="s">
        <v>2395</v>
      </c>
      <c r="C1585" s="161">
        <v>1066</v>
      </c>
      <c r="D1585" s="159" t="s">
        <v>48</v>
      </c>
      <c r="E1585" s="160" t="s">
        <v>2393</v>
      </c>
      <c r="F1585" s="160" t="s">
        <v>2221</v>
      </c>
      <c r="G1585" s="164" t="str">
        <f t="shared" si="24"/>
        <v>D-24/3</v>
      </c>
    </row>
    <row r="1586" spans="1:7" ht="18" customHeight="1" x14ac:dyDescent="0.25">
      <c r="A1586" s="224"/>
      <c r="B1586" s="191" t="s">
        <v>2394</v>
      </c>
      <c r="C1586" s="161">
        <v>1066</v>
      </c>
      <c r="D1586" s="159" t="s">
        <v>48</v>
      </c>
      <c r="E1586" s="160" t="s">
        <v>2393</v>
      </c>
      <c r="F1586" s="160" t="s">
        <v>2218</v>
      </c>
      <c r="G1586" s="164" t="str">
        <f t="shared" si="24"/>
        <v>D-24/4</v>
      </c>
    </row>
    <row r="1587" spans="1:7" ht="18" customHeight="1" x14ac:dyDescent="0.25">
      <c r="A1587" s="224" t="s">
        <v>385</v>
      </c>
      <c r="B1587" s="191" t="s">
        <v>384</v>
      </c>
      <c r="C1587" s="161">
        <v>1066</v>
      </c>
      <c r="D1587" s="159" t="s">
        <v>48</v>
      </c>
      <c r="E1587" s="160" t="s">
        <v>2252</v>
      </c>
      <c r="F1587" s="160" t="s">
        <v>2225</v>
      </c>
      <c r="G1587" s="164" t="str">
        <f t="shared" si="24"/>
        <v>D-25/1</v>
      </c>
    </row>
    <row r="1588" spans="1:7" ht="18" customHeight="1" x14ac:dyDescent="0.25">
      <c r="A1588" s="224"/>
      <c r="B1588" s="191" t="s">
        <v>2392</v>
      </c>
      <c r="C1588" s="161">
        <v>1066</v>
      </c>
      <c r="D1588" s="159" t="s">
        <v>48</v>
      </c>
      <c r="E1588" s="160" t="s">
        <v>2252</v>
      </c>
      <c r="F1588" s="160" t="s">
        <v>2223</v>
      </c>
      <c r="G1588" s="164" t="str">
        <f t="shared" si="24"/>
        <v>D-25/2</v>
      </c>
    </row>
    <row r="1589" spans="1:7" ht="18" customHeight="1" x14ac:dyDescent="0.25">
      <c r="A1589" s="224"/>
      <c r="B1589" s="191" t="s">
        <v>2391</v>
      </c>
      <c r="C1589" s="161">
        <v>1066</v>
      </c>
      <c r="D1589" s="159" t="s">
        <v>48</v>
      </c>
      <c r="E1589" s="160" t="s">
        <v>2252</v>
      </c>
      <c r="F1589" s="160" t="s">
        <v>2221</v>
      </c>
      <c r="G1589" s="164" t="str">
        <f t="shared" si="24"/>
        <v>D-25/3</v>
      </c>
    </row>
    <row r="1590" spans="1:7" ht="18" customHeight="1" x14ac:dyDescent="0.25">
      <c r="A1590" s="224"/>
      <c r="B1590" s="191" t="s">
        <v>2390</v>
      </c>
      <c r="C1590" s="161">
        <v>1066</v>
      </c>
      <c r="D1590" s="159" t="s">
        <v>48</v>
      </c>
      <c r="E1590" s="160" t="s">
        <v>2252</v>
      </c>
      <c r="F1590" s="160" t="s">
        <v>2218</v>
      </c>
      <c r="G1590" s="164" t="str">
        <f t="shared" si="24"/>
        <v>D-25/4</v>
      </c>
    </row>
    <row r="1591" spans="1:7" ht="18" customHeight="1" x14ac:dyDescent="0.25">
      <c r="A1591" s="224" t="s">
        <v>383</v>
      </c>
      <c r="B1591" s="191" t="s">
        <v>382</v>
      </c>
      <c r="C1591" s="161">
        <v>1066</v>
      </c>
      <c r="D1591" s="159" t="s">
        <v>48</v>
      </c>
      <c r="E1591" s="160" t="s">
        <v>2386</v>
      </c>
      <c r="F1591" s="160" t="s">
        <v>2225</v>
      </c>
      <c r="G1591" s="164" t="str">
        <f t="shared" si="24"/>
        <v>D-26/1</v>
      </c>
    </row>
    <row r="1592" spans="1:7" ht="18" customHeight="1" x14ac:dyDescent="0.25">
      <c r="A1592" s="224"/>
      <c r="B1592" s="191" t="s">
        <v>2389</v>
      </c>
      <c r="C1592" s="161">
        <v>1066</v>
      </c>
      <c r="D1592" s="159" t="s">
        <v>48</v>
      </c>
      <c r="E1592" s="160" t="s">
        <v>2386</v>
      </c>
      <c r="F1592" s="160" t="s">
        <v>2223</v>
      </c>
      <c r="G1592" s="164" t="str">
        <f t="shared" si="24"/>
        <v>D-26/2</v>
      </c>
    </row>
    <row r="1593" spans="1:7" ht="18" customHeight="1" x14ac:dyDescent="0.25">
      <c r="A1593" s="224"/>
      <c r="B1593" s="191" t="s">
        <v>2388</v>
      </c>
      <c r="C1593" s="161">
        <v>1066</v>
      </c>
      <c r="D1593" s="159" t="s">
        <v>48</v>
      </c>
      <c r="E1593" s="160" t="s">
        <v>2386</v>
      </c>
      <c r="F1593" s="160" t="s">
        <v>2221</v>
      </c>
      <c r="G1593" s="164" t="str">
        <f t="shared" si="24"/>
        <v>D-26/3</v>
      </c>
    </row>
    <row r="1594" spans="1:7" ht="18" customHeight="1" x14ac:dyDescent="0.25">
      <c r="A1594" s="224"/>
      <c r="B1594" s="191" t="s">
        <v>2387</v>
      </c>
      <c r="C1594" s="161">
        <v>1066</v>
      </c>
      <c r="D1594" s="159" t="s">
        <v>48</v>
      </c>
      <c r="E1594" s="160" t="s">
        <v>2386</v>
      </c>
      <c r="F1594" s="160" t="s">
        <v>2218</v>
      </c>
      <c r="G1594" s="164" t="str">
        <f t="shared" si="24"/>
        <v>D-26/4</v>
      </c>
    </row>
    <row r="1595" spans="1:7" ht="18" customHeight="1" x14ac:dyDescent="0.25">
      <c r="A1595" s="224" t="s">
        <v>2385</v>
      </c>
      <c r="B1595" s="191" t="s">
        <v>2384</v>
      </c>
      <c r="C1595" s="161">
        <v>1066</v>
      </c>
      <c r="D1595" s="159" t="s">
        <v>48</v>
      </c>
      <c r="E1595" s="160" t="s">
        <v>2380</v>
      </c>
      <c r="F1595" s="160" t="s">
        <v>2225</v>
      </c>
      <c r="G1595" s="164" t="str">
        <f t="shared" si="24"/>
        <v>D-17/1</v>
      </c>
    </row>
    <row r="1596" spans="1:7" ht="18" customHeight="1" x14ac:dyDescent="0.25">
      <c r="A1596" s="224"/>
      <c r="B1596" s="191" t="s">
        <v>2383</v>
      </c>
      <c r="C1596" s="161">
        <v>1066</v>
      </c>
      <c r="D1596" s="159" t="s">
        <v>48</v>
      </c>
      <c r="E1596" s="160" t="s">
        <v>2380</v>
      </c>
      <c r="F1596" s="160" t="s">
        <v>2223</v>
      </c>
      <c r="G1596" s="164" t="str">
        <f t="shared" si="24"/>
        <v>D-17/2</v>
      </c>
    </row>
    <row r="1597" spans="1:7" ht="18" customHeight="1" x14ac:dyDescent="0.25">
      <c r="A1597" s="224"/>
      <c r="B1597" s="191" t="s">
        <v>2382</v>
      </c>
      <c r="C1597" s="161">
        <v>1066</v>
      </c>
      <c r="D1597" s="159" t="s">
        <v>48</v>
      </c>
      <c r="E1597" s="160" t="s">
        <v>2380</v>
      </c>
      <c r="F1597" s="160" t="s">
        <v>2221</v>
      </c>
      <c r="G1597" s="164" t="str">
        <f t="shared" si="24"/>
        <v>D-17/3</v>
      </c>
    </row>
    <row r="1598" spans="1:7" ht="18" customHeight="1" x14ac:dyDescent="0.25">
      <c r="A1598" s="224"/>
      <c r="B1598" s="191" t="s">
        <v>2381</v>
      </c>
      <c r="C1598" s="161">
        <v>1066</v>
      </c>
      <c r="D1598" s="159" t="s">
        <v>48</v>
      </c>
      <c r="E1598" s="160" t="s">
        <v>2380</v>
      </c>
      <c r="F1598" s="160" t="s">
        <v>2218</v>
      </c>
      <c r="G1598" s="164" t="str">
        <f t="shared" si="24"/>
        <v>D-17/4</v>
      </c>
    </row>
    <row r="1599" spans="1:7" ht="18" customHeight="1" x14ac:dyDescent="0.25">
      <c r="A1599" s="224" t="s">
        <v>2379</v>
      </c>
      <c r="B1599" s="191" t="s">
        <v>2378</v>
      </c>
      <c r="C1599" s="161">
        <v>1066</v>
      </c>
      <c r="D1599" s="159" t="s">
        <v>48</v>
      </c>
      <c r="E1599" s="160" t="s">
        <v>2374</v>
      </c>
      <c r="F1599" s="160" t="s">
        <v>2225</v>
      </c>
      <c r="G1599" s="164" t="str">
        <f t="shared" si="24"/>
        <v>D-18/1</v>
      </c>
    </row>
    <row r="1600" spans="1:7" ht="18" customHeight="1" x14ac:dyDescent="0.25">
      <c r="A1600" s="224"/>
      <c r="B1600" s="191" t="s">
        <v>2377</v>
      </c>
      <c r="C1600" s="161">
        <v>1066</v>
      </c>
      <c r="D1600" s="159" t="s">
        <v>48</v>
      </c>
      <c r="E1600" s="160" t="s">
        <v>2374</v>
      </c>
      <c r="F1600" s="160" t="s">
        <v>2223</v>
      </c>
      <c r="G1600" s="164" t="str">
        <f t="shared" si="24"/>
        <v>D-18/2</v>
      </c>
    </row>
    <row r="1601" spans="1:7" ht="18" customHeight="1" x14ac:dyDescent="0.25">
      <c r="A1601" s="224"/>
      <c r="B1601" s="191" t="s">
        <v>2376</v>
      </c>
      <c r="C1601" s="161">
        <v>1066</v>
      </c>
      <c r="D1601" s="159" t="s">
        <v>48</v>
      </c>
      <c r="E1601" s="160" t="s">
        <v>2374</v>
      </c>
      <c r="F1601" s="160" t="s">
        <v>2221</v>
      </c>
      <c r="G1601" s="164" t="str">
        <f t="shared" si="24"/>
        <v>D-18/3</v>
      </c>
    </row>
    <row r="1602" spans="1:7" ht="18" customHeight="1" x14ac:dyDescent="0.25">
      <c r="A1602" s="224"/>
      <c r="B1602" s="191" t="s">
        <v>2375</v>
      </c>
      <c r="C1602" s="161">
        <v>1066</v>
      </c>
      <c r="D1602" s="159" t="s">
        <v>48</v>
      </c>
      <c r="E1602" s="160" t="s">
        <v>2374</v>
      </c>
      <c r="F1602" s="160" t="s">
        <v>2218</v>
      </c>
      <c r="G1602" s="164" t="str">
        <f t="shared" si="24"/>
        <v>D-18/4</v>
      </c>
    </row>
    <row r="1603" spans="1:7" ht="18" customHeight="1" x14ac:dyDescent="0.25">
      <c r="A1603" s="224" t="s">
        <v>2373</v>
      </c>
      <c r="B1603" s="191" t="s">
        <v>2372</v>
      </c>
      <c r="C1603" s="161">
        <v>1066</v>
      </c>
      <c r="D1603" s="159" t="s">
        <v>48</v>
      </c>
      <c r="E1603" s="160" t="s">
        <v>2368</v>
      </c>
      <c r="F1603" s="160" t="s">
        <v>2225</v>
      </c>
      <c r="G1603" s="164" t="str">
        <f t="shared" ref="G1603:G1666" si="25">CONCATENATE(D1603,E1603,F1603)</f>
        <v>D-19/1</v>
      </c>
    </row>
    <row r="1604" spans="1:7" ht="18" customHeight="1" x14ac:dyDescent="0.25">
      <c r="A1604" s="224"/>
      <c r="B1604" s="191" t="s">
        <v>2371</v>
      </c>
      <c r="C1604" s="161">
        <v>1066</v>
      </c>
      <c r="D1604" s="159" t="s">
        <v>48</v>
      </c>
      <c r="E1604" s="160" t="s">
        <v>2368</v>
      </c>
      <c r="F1604" s="160" t="s">
        <v>2223</v>
      </c>
      <c r="G1604" s="164" t="str">
        <f t="shared" si="25"/>
        <v>D-19/2</v>
      </c>
    </row>
    <row r="1605" spans="1:7" ht="18" customHeight="1" x14ac:dyDescent="0.25">
      <c r="A1605" s="224"/>
      <c r="B1605" s="191" t="s">
        <v>2370</v>
      </c>
      <c r="C1605" s="161">
        <v>1066</v>
      </c>
      <c r="D1605" s="159" t="s">
        <v>48</v>
      </c>
      <c r="E1605" s="160" t="s">
        <v>2368</v>
      </c>
      <c r="F1605" s="160" t="s">
        <v>2221</v>
      </c>
      <c r="G1605" s="164" t="str">
        <f t="shared" si="25"/>
        <v>D-19/3</v>
      </c>
    </row>
    <row r="1606" spans="1:7" ht="18" customHeight="1" x14ac:dyDescent="0.25">
      <c r="A1606" s="224"/>
      <c r="B1606" s="191" t="s">
        <v>2369</v>
      </c>
      <c r="C1606" s="161">
        <v>1066</v>
      </c>
      <c r="D1606" s="159" t="s">
        <v>48</v>
      </c>
      <c r="E1606" s="160" t="s">
        <v>2368</v>
      </c>
      <c r="F1606" s="160" t="s">
        <v>2218</v>
      </c>
      <c r="G1606" s="164" t="str">
        <f t="shared" si="25"/>
        <v>D-19/4</v>
      </c>
    </row>
    <row r="1607" spans="1:7" ht="18" customHeight="1" x14ac:dyDescent="0.25">
      <c r="A1607" s="224" t="s">
        <v>2367</v>
      </c>
      <c r="B1607" s="191" t="s">
        <v>2366</v>
      </c>
      <c r="C1607" s="161">
        <v>1066</v>
      </c>
      <c r="D1607" s="159" t="s">
        <v>48</v>
      </c>
      <c r="E1607" s="160" t="s">
        <v>2362</v>
      </c>
      <c r="F1607" s="160" t="s">
        <v>2225</v>
      </c>
      <c r="G1607" s="164" t="str">
        <f t="shared" si="25"/>
        <v>D-20/1</v>
      </c>
    </row>
    <row r="1608" spans="1:7" ht="18" customHeight="1" x14ac:dyDescent="0.25">
      <c r="A1608" s="224"/>
      <c r="B1608" s="191" t="s">
        <v>2365</v>
      </c>
      <c r="C1608" s="161">
        <v>1066</v>
      </c>
      <c r="D1608" s="159" t="s">
        <v>48</v>
      </c>
      <c r="E1608" s="160" t="s">
        <v>2362</v>
      </c>
      <c r="F1608" s="160" t="s">
        <v>2223</v>
      </c>
      <c r="G1608" s="164" t="str">
        <f t="shared" si="25"/>
        <v>D-20/2</v>
      </c>
    </row>
    <row r="1609" spans="1:7" ht="18" customHeight="1" x14ac:dyDescent="0.25">
      <c r="A1609" s="224"/>
      <c r="B1609" s="191" t="s">
        <v>2364</v>
      </c>
      <c r="C1609" s="161">
        <v>1066</v>
      </c>
      <c r="D1609" s="159" t="s">
        <v>48</v>
      </c>
      <c r="E1609" s="160" t="s">
        <v>2362</v>
      </c>
      <c r="F1609" s="160" t="s">
        <v>2221</v>
      </c>
      <c r="G1609" s="164" t="str">
        <f t="shared" si="25"/>
        <v>D-20/3</v>
      </c>
    </row>
    <row r="1610" spans="1:7" ht="18" customHeight="1" x14ac:dyDescent="0.25">
      <c r="A1610" s="224"/>
      <c r="B1610" s="191" t="s">
        <v>2363</v>
      </c>
      <c r="C1610" s="161">
        <v>1066</v>
      </c>
      <c r="D1610" s="159" t="s">
        <v>48</v>
      </c>
      <c r="E1610" s="160" t="s">
        <v>2362</v>
      </c>
      <c r="F1610" s="160" t="s">
        <v>2218</v>
      </c>
      <c r="G1610" s="164" t="str">
        <f t="shared" si="25"/>
        <v>D-20/4</v>
      </c>
    </row>
    <row r="1611" spans="1:7" ht="18" customHeight="1" x14ac:dyDescent="0.25">
      <c r="A1611" s="224" t="s">
        <v>2361</v>
      </c>
      <c r="B1611" s="191" t="s">
        <v>2360</v>
      </c>
      <c r="C1611" s="161">
        <v>1066</v>
      </c>
      <c r="D1611" s="159" t="s">
        <v>48</v>
      </c>
      <c r="E1611" s="160" t="s">
        <v>2356</v>
      </c>
      <c r="F1611" s="160" t="s">
        <v>2225</v>
      </c>
      <c r="G1611" s="164" t="str">
        <f t="shared" si="25"/>
        <v>D-13/1</v>
      </c>
    </row>
    <row r="1612" spans="1:7" ht="18" customHeight="1" x14ac:dyDescent="0.25">
      <c r="A1612" s="224"/>
      <c r="B1612" s="191" t="s">
        <v>2359</v>
      </c>
      <c r="C1612" s="161">
        <v>1066</v>
      </c>
      <c r="D1612" s="159" t="s">
        <v>48</v>
      </c>
      <c r="E1612" s="160" t="s">
        <v>2356</v>
      </c>
      <c r="F1612" s="160" t="s">
        <v>2223</v>
      </c>
      <c r="G1612" s="164" t="str">
        <f t="shared" si="25"/>
        <v>D-13/2</v>
      </c>
    </row>
    <row r="1613" spans="1:7" ht="18" customHeight="1" x14ac:dyDescent="0.25">
      <c r="A1613" s="224"/>
      <c r="B1613" s="191" t="s">
        <v>2358</v>
      </c>
      <c r="C1613" s="161">
        <v>1066</v>
      </c>
      <c r="D1613" s="159" t="s">
        <v>48</v>
      </c>
      <c r="E1613" s="160" t="s">
        <v>2356</v>
      </c>
      <c r="F1613" s="160" t="s">
        <v>2221</v>
      </c>
      <c r="G1613" s="164" t="str">
        <f t="shared" si="25"/>
        <v>D-13/3</v>
      </c>
    </row>
    <row r="1614" spans="1:7" ht="18" customHeight="1" x14ac:dyDescent="0.25">
      <c r="A1614" s="224"/>
      <c r="B1614" s="191" t="s">
        <v>2357</v>
      </c>
      <c r="C1614" s="161">
        <v>1066</v>
      </c>
      <c r="D1614" s="159" t="s">
        <v>48</v>
      </c>
      <c r="E1614" s="160" t="s">
        <v>2356</v>
      </c>
      <c r="F1614" s="160" t="s">
        <v>2218</v>
      </c>
      <c r="G1614" s="164" t="str">
        <f t="shared" si="25"/>
        <v>D-13/4</v>
      </c>
    </row>
    <row r="1615" spans="1:7" ht="18" customHeight="1" x14ac:dyDescent="0.25">
      <c r="A1615" s="224" t="s">
        <v>2355</v>
      </c>
      <c r="B1615" s="191" t="s">
        <v>2354</v>
      </c>
      <c r="C1615" s="161">
        <v>1066</v>
      </c>
      <c r="D1615" s="159" t="s">
        <v>48</v>
      </c>
      <c r="E1615" s="160" t="s">
        <v>2350</v>
      </c>
      <c r="F1615" s="160" t="s">
        <v>2225</v>
      </c>
      <c r="G1615" s="164" t="str">
        <f t="shared" si="25"/>
        <v>D-14/1</v>
      </c>
    </row>
    <row r="1616" spans="1:7" ht="18" customHeight="1" x14ac:dyDescent="0.25">
      <c r="A1616" s="224"/>
      <c r="B1616" s="191" t="s">
        <v>2353</v>
      </c>
      <c r="C1616" s="161">
        <v>1066</v>
      </c>
      <c r="D1616" s="159" t="s">
        <v>48</v>
      </c>
      <c r="E1616" s="160" t="s">
        <v>2350</v>
      </c>
      <c r="F1616" s="160" t="s">
        <v>2223</v>
      </c>
      <c r="G1616" s="164" t="str">
        <f t="shared" si="25"/>
        <v>D-14/2</v>
      </c>
    </row>
    <row r="1617" spans="1:7" ht="18" customHeight="1" x14ac:dyDescent="0.25">
      <c r="A1617" s="224"/>
      <c r="B1617" s="191" t="s">
        <v>2352</v>
      </c>
      <c r="C1617" s="161">
        <v>1066</v>
      </c>
      <c r="D1617" s="159" t="s">
        <v>48</v>
      </c>
      <c r="E1617" s="160" t="s">
        <v>2350</v>
      </c>
      <c r="F1617" s="160" t="s">
        <v>2221</v>
      </c>
      <c r="G1617" s="164" t="str">
        <f t="shared" si="25"/>
        <v>D-14/3</v>
      </c>
    </row>
    <row r="1618" spans="1:7" ht="18" customHeight="1" x14ac:dyDescent="0.25">
      <c r="A1618" s="224"/>
      <c r="B1618" s="191" t="s">
        <v>2351</v>
      </c>
      <c r="C1618" s="161">
        <v>1066</v>
      </c>
      <c r="D1618" s="159" t="s">
        <v>48</v>
      </c>
      <c r="E1618" s="160" t="s">
        <v>2350</v>
      </c>
      <c r="F1618" s="160" t="s">
        <v>2218</v>
      </c>
      <c r="G1618" s="164" t="str">
        <f t="shared" si="25"/>
        <v>D-14/4</v>
      </c>
    </row>
    <row r="1619" spans="1:7" ht="18" customHeight="1" x14ac:dyDescent="0.25">
      <c r="A1619" s="224" t="s">
        <v>2349</v>
      </c>
      <c r="B1619" s="191" t="s">
        <v>2348</v>
      </c>
      <c r="C1619" s="161">
        <v>1066</v>
      </c>
      <c r="D1619" s="159" t="s">
        <v>48</v>
      </c>
      <c r="E1619" s="160" t="s">
        <v>2344</v>
      </c>
      <c r="F1619" s="160" t="s">
        <v>2225</v>
      </c>
      <c r="G1619" s="164" t="str">
        <f t="shared" si="25"/>
        <v>D-15/1</v>
      </c>
    </row>
    <row r="1620" spans="1:7" ht="18" customHeight="1" x14ac:dyDescent="0.25">
      <c r="A1620" s="224"/>
      <c r="B1620" s="191" t="s">
        <v>2347</v>
      </c>
      <c r="C1620" s="161">
        <v>1066</v>
      </c>
      <c r="D1620" s="159" t="s">
        <v>48</v>
      </c>
      <c r="E1620" s="160" t="s">
        <v>2344</v>
      </c>
      <c r="F1620" s="160" t="s">
        <v>2223</v>
      </c>
      <c r="G1620" s="164" t="str">
        <f t="shared" si="25"/>
        <v>D-15/2</v>
      </c>
    </row>
    <row r="1621" spans="1:7" ht="18" customHeight="1" x14ac:dyDescent="0.25">
      <c r="A1621" s="224"/>
      <c r="B1621" s="191" t="s">
        <v>2346</v>
      </c>
      <c r="C1621" s="161">
        <v>1066</v>
      </c>
      <c r="D1621" s="159" t="s">
        <v>48</v>
      </c>
      <c r="E1621" s="160" t="s">
        <v>2344</v>
      </c>
      <c r="F1621" s="160" t="s">
        <v>2221</v>
      </c>
      <c r="G1621" s="164" t="str">
        <f t="shared" si="25"/>
        <v>D-15/3</v>
      </c>
    </row>
    <row r="1622" spans="1:7" ht="18" customHeight="1" x14ac:dyDescent="0.25">
      <c r="A1622" s="224"/>
      <c r="B1622" s="191" t="s">
        <v>2345</v>
      </c>
      <c r="C1622" s="161">
        <v>1066</v>
      </c>
      <c r="D1622" s="159" t="s">
        <v>48</v>
      </c>
      <c r="E1622" s="160" t="s">
        <v>2344</v>
      </c>
      <c r="F1622" s="160" t="s">
        <v>2218</v>
      </c>
      <c r="G1622" s="164" t="str">
        <f t="shared" si="25"/>
        <v>D-15/4</v>
      </c>
    </row>
    <row r="1623" spans="1:7" ht="18" customHeight="1" x14ac:dyDescent="0.25">
      <c r="A1623" s="224" t="s">
        <v>2343</v>
      </c>
      <c r="B1623" s="191" t="s">
        <v>2342</v>
      </c>
      <c r="C1623" s="161">
        <v>1066</v>
      </c>
      <c r="D1623" s="159" t="s">
        <v>48</v>
      </c>
      <c r="E1623" s="160" t="s">
        <v>2338</v>
      </c>
      <c r="F1623" s="160" t="s">
        <v>2225</v>
      </c>
      <c r="G1623" s="164" t="str">
        <f t="shared" si="25"/>
        <v>D-16/1</v>
      </c>
    </row>
    <row r="1624" spans="1:7" ht="18" customHeight="1" x14ac:dyDescent="0.25">
      <c r="A1624" s="224"/>
      <c r="B1624" s="191" t="s">
        <v>2341</v>
      </c>
      <c r="C1624" s="161">
        <v>1066</v>
      </c>
      <c r="D1624" s="159" t="s">
        <v>48</v>
      </c>
      <c r="E1624" s="160" t="s">
        <v>2338</v>
      </c>
      <c r="F1624" s="160" t="s">
        <v>2223</v>
      </c>
      <c r="G1624" s="164" t="str">
        <f t="shared" si="25"/>
        <v>D-16/2</v>
      </c>
    </row>
    <row r="1625" spans="1:7" ht="18" customHeight="1" x14ac:dyDescent="0.25">
      <c r="A1625" s="224"/>
      <c r="B1625" s="191" t="s">
        <v>2340</v>
      </c>
      <c r="C1625" s="161">
        <v>1066</v>
      </c>
      <c r="D1625" s="159" t="s">
        <v>48</v>
      </c>
      <c r="E1625" s="160" t="s">
        <v>2338</v>
      </c>
      <c r="F1625" s="160" t="s">
        <v>2221</v>
      </c>
      <c r="G1625" s="164" t="str">
        <f t="shared" si="25"/>
        <v>D-16/3</v>
      </c>
    </row>
    <row r="1626" spans="1:7" ht="18" customHeight="1" x14ac:dyDescent="0.25">
      <c r="A1626" s="224"/>
      <c r="B1626" s="191" t="s">
        <v>2339</v>
      </c>
      <c r="C1626" s="161">
        <v>1066</v>
      </c>
      <c r="D1626" s="159" t="s">
        <v>48</v>
      </c>
      <c r="E1626" s="160" t="s">
        <v>2338</v>
      </c>
      <c r="F1626" s="160" t="s">
        <v>2218</v>
      </c>
      <c r="G1626" s="164" t="str">
        <f t="shared" si="25"/>
        <v>D-16/4</v>
      </c>
    </row>
    <row r="1627" spans="1:7" ht="18" customHeight="1" x14ac:dyDescent="0.25">
      <c r="A1627" s="224" t="s">
        <v>381</v>
      </c>
      <c r="B1627" s="191" t="s">
        <v>380</v>
      </c>
      <c r="C1627" s="161">
        <v>843</v>
      </c>
      <c r="D1627" s="159" t="s">
        <v>48</v>
      </c>
      <c r="E1627" s="160" t="s">
        <v>2334</v>
      </c>
      <c r="F1627" s="160" t="s">
        <v>2225</v>
      </c>
      <c r="G1627" s="164" t="str">
        <f t="shared" si="25"/>
        <v>D-27/1</v>
      </c>
    </row>
    <row r="1628" spans="1:7" ht="18" customHeight="1" x14ac:dyDescent="0.25">
      <c r="A1628" s="224"/>
      <c r="B1628" s="191" t="s">
        <v>2337</v>
      </c>
      <c r="C1628" s="161">
        <v>843</v>
      </c>
      <c r="D1628" s="159" t="s">
        <v>48</v>
      </c>
      <c r="E1628" s="160" t="s">
        <v>2334</v>
      </c>
      <c r="F1628" s="160" t="s">
        <v>2223</v>
      </c>
      <c r="G1628" s="164" t="str">
        <f t="shared" si="25"/>
        <v>D-27/2</v>
      </c>
    </row>
    <row r="1629" spans="1:7" ht="18" customHeight="1" x14ac:dyDescent="0.25">
      <c r="A1629" s="224"/>
      <c r="B1629" s="191" t="s">
        <v>2336</v>
      </c>
      <c r="C1629" s="161">
        <v>843</v>
      </c>
      <c r="D1629" s="159" t="s">
        <v>48</v>
      </c>
      <c r="E1629" s="160" t="s">
        <v>2334</v>
      </c>
      <c r="F1629" s="160" t="s">
        <v>2221</v>
      </c>
      <c r="G1629" s="164" t="str">
        <f t="shared" si="25"/>
        <v>D-27/3</v>
      </c>
    </row>
    <row r="1630" spans="1:7" ht="18" customHeight="1" x14ac:dyDescent="0.25">
      <c r="A1630" s="224"/>
      <c r="B1630" s="191" t="s">
        <v>2335</v>
      </c>
      <c r="C1630" s="161">
        <v>843</v>
      </c>
      <c r="D1630" s="159" t="s">
        <v>48</v>
      </c>
      <c r="E1630" s="160" t="s">
        <v>2334</v>
      </c>
      <c r="F1630" s="160" t="s">
        <v>2218</v>
      </c>
      <c r="G1630" s="164" t="str">
        <f t="shared" si="25"/>
        <v>D-27/4</v>
      </c>
    </row>
    <row r="1631" spans="1:7" ht="18" customHeight="1" x14ac:dyDescent="0.25">
      <c r="A1631" s="224" t="s">
        <v>379</v>
      </c>
      <c r="B1631" s="191" t="s">
        <v>378</v>
      </c>
      <c r="C1631" s="161">
        <v>843</v>
      </c>
      <c r="D1631" s="159" t="s">
        <v>48</v>
      </c>
      <c r="E1631" s="160" t="s">
        <v>2330</v>
      </c>
      <c r="F1631" s="160" t="s">
        <v>2225</v>
      </c>
      <c r="G1631" s="164" t="str">
        <f t="shared" si="25"/>
        <v>D-22/1</v>
      </c>
    </row>
    <row r="1632" spans="1:7" ht="18" customHeight="1" x14ac:dyDescent="0.25">
      <c r="A1632" s="224"/>
      <c r="B1632" s="191" t="s">
        <v>2333</v>
      </c>
      <c r="C1632" s="161">
        <v>843</v>
      </c>
      <c r="D1632" s="159" t="s">
        <v>48</v>
      </c>
      <c r="E1632" s="160" t="s">
        <v>2330</v>
      </c>
      <c r="F1632" s="160" t="s">
        <v>2223</v>
      </c>
      <c r="G1632" s="164" t="str">
        <f t="shared" si="25"/>
        <v>D-22/2</v>
      </c>
    </row>
    <row r="1633" spans="1:7" ht="18" customHeight="1" x14ac:dyDescent="0.25">
      <c r="A1633" s="224"/>
      <c r="B1633" s="191" t="s">
        <v>2332</v>
      </c>
      <c r="C1633" s="161">
        <v>843</v>
      </c>
      <c r="D1633" s="159" t="s">
        <v>48</v>
      </c>
      <c r="E1633" s="160" t="s">
        <v>2330</v>
      </c>
      <c r="F1633" s="160" t="s">
        <v>2221</v>
      </c>
      <c r="G1633" s="164" t="str">
        <f t="shared" si="25"/>
        <v>D-22/3</v>
      </c>
    </row>
    <row r="1634" spans="1:7" ht="18" customHeight="1" x14ac:dyDescent="0.25">
      <c r="A1634" s="224"/>
      <c r="B1634" s="191" t="s">
        <v>2331</v>
      </c>
      <c r="C1634" s="161">
        <v>843</v>
      </c>
      <c r="D1634" s="159" t="s">
        <v>48</v>
      </c>
      <c r="E1634" s="160" t="s">
        <v>2330</v>
      </c>
      <c r="F1634" s="160" t="s">
        <v>2218</v>
      </c>
      <c r="G1634" s="164" t="str">
        <f t="shared" si="25"/>
        <v>D-22/4</v>
      </c>
    </row>
    <row r="1635" spans="1:7" ht="18" customHeight="1" x14ac:dyDescent="0.25">
      <c r="A1635" s="224" t="s">
        <v>377</v>
      </c>
      <c r="B1635" s="191" t="s">
        <v>376</v>
      </c>
      <c r="C1635" s="161">
        <v>843</v>
      </c>
      <c r="D1635" s="159" t="s">
        <v>48</v>
      </c>
      <c r="E1635" s="160" t="s">
        <v>2326</v>
      </c>
      <c r="F1635" s="160" t="s">
        <v>2225</v>
      </c>
      <c r="G1635" s="164" t="str">
        <f t="shared" si="25"/>
        <v>D-21/1</v>
      </c>
    </row>
    <row r="1636" spans="1:7" ht="18" customHeight="1" x14ac:dyDescent="0.25">
      <c r="A1636" s="224"/>
      <c r="B1636" s="191" t="s">
        <v>2329</v>
      </c>
      <c r="C1636" s="161">
        <v>843</v>
      </c>
      <c r="D1636" s="159" t="s">
        <v>48</v>
      </c>
      <c r="E1636" s="160" t="s">
        <v>2326</v>
      </c>
      <c r="F1636" s="160" t="s">
        <v>2223</v>
      </c>
      <c r="G1636" s="164" t="str">
        <f t="shared" si="25"/>
        <v>D-21/2</v>
      </c>
    </row>
    <row r="1637" spans="1:7" ht="18" customHeight="1" x14ac:dyDescent="0.25">
      <c r="A1637" s="224"/>
      <c r="B1637" s="191" t="s">
        <v>2328</v>
      </c>
      <c r="C1637" s="161">
        <v>843</v>
      </c>
      <c r="D1637" s="159" t="s">
        <v>48</v>
      </c>
      <c r="E1637" s="160" t="s">
        <v>2326</v>
      </c>
      <c r="F1637" s="160" t="s">
        <v>2221</v>
      </c>
      <c r="G1637" s="164" t="str">
        <f t="shared" si="25"/>
        <v>D-21/3</v>
      </c>
    </row>
    <row r="1638" spans="1:7" ht="18" customHeight="1" x14ac:dyDescent="0.25">
      <c r="A1638" s="224"/>
      <c r="B1638" s="191" t="s">
        <v>2327</v>
      </c>
      <c r="C1638" s="161">
        <v>843</v>
      </c>
      <c r="D1638" s="159" t="s">
        <v>48</v>
      </c>
      <c r="E1638" s="160" t="s">
        <v>2326</v>
      </c>
      <c r="F1638" s="160" t="s">
        <v>2218</v>
      </c>
      <c r="G1638" s="164" t="str">
        <f t="shared" si="25"/>
        <v>D-21/4</v>
      </c>
    </row>
    <row r="1639" spans="1:7" ht="18" customHeight="1" x14ac:dyDescent="0.25">
      <c r="A1639" s="224" t="s">
        <v>375</v>
      </c>
      <c r="B1639" s="191" t="s">
        <v>374</v>
      </c>
      <c r="C1639" s="161">
        <v>843</v>
      </c>
      <c r="D1639" s="159" t="s">
        <v>48</v>
      </c>
      <c r="E1639" s="160" t="s">
        <v>2322</v>
      </c>
      <c r="F1639" s="160" t="s">
        <v>2225</v>
      </c>
      <c r="G1639" s="164" t="str">
        <f t="shared" si="25"/>
        <v>D-12/1</v>
      </c>
    </row>
    <row r="1640" spans="1:7" ht="18" customHeight="1" x14ac:dyDescent="0.25">
      <c r="A1640" s="224"/>
      <c r="B1640" s="191" t="s">
        <v>2325</v>
      </c>
      <c r="C1640" s="161">
        <v>843</v>
      </c>
      <c r="D1640" s="159" t="s">
        <v>48</v>
      </c>
      <c r="E1640" s="160" t="s">
        <v>2322</v>
      </c>
      <c r="F1640" s="160" t="s">
        <v>2223</v>
      </c>
      <c r="G1640" s="164" t="str">
        <f t="shared" si="25"/>
        <v>D-12/2</v>
      </c>
    </row>
    <row r="1641" spans="1:7" ht="18" customHeight="1" x14ac:dyDescent="0.25">
      <c r="A1641" s="224"/>
      <c r="B1641" s="191" t="s">
        <v>2324</v>
      </c>
      <c r="C1641" s="161">
        <v>843</v>
      </c>
      <c r="D1641" s="159" t="s">
        <v>48</v>
      </c>
      <c r="E1641" s="160" t="s">
        <v>2322</v>
      </c>
      <c r="F1641" s="160" t="s">
        <v>2221</v>
      </c>
      <c r="G1641" s="164" t="str">
        <f t="shared" si="25"/>
        <v>D-12/3</v>
      </c>
    </row>
    <row r="1642" spans="1:7" ht="18" customHeight="1" x14ac:dyDescent="0.25">
      <c r="A1642" s="224"/>
      <c r="B1642" s="191" t="s">
        <v>2323</v>
      </c>
      <c r="C1642" s="161">
        <v>843</v>
      </c>
      <c r="D1642" s="159" t="s">
        <v>48</v>
      </c>
      <c r="E1642" s="160" t="s">
        <v>2322</v>
      </c>
      <c r="F1642" s="160" t="s">
        <v>2218</v>
      </c>
      <c r="G1642" s="164" t="str">
        <f t="shared" si="25"/>
        <v>D-12/4</v>
      </c>
    </row>
    <row r="1643" spans="1:7" ht="18" customHeight="1" x14ac:dyDescent="0.25">
      <c r="A1643" s="224" t="s">
        <v>394</v>
      </c>
      <c r="B1643" s="191" t="s">
        <v>2321</v>
      </c>
      <c r="C1643" s="161">
        <v>1060</v>
      </c>
      <c r="D1643" s="159" t="s">
        <v>48</v>
      </c>
      <c r="E1643" s="160" t="s">
        <v>2317</v>
      </c>
      <c r="F1643" s="160" t="s">
        <v>2225</v>
      </c>
      <c r="G1643" s="164" t="str">
        <f t="shared" si="25"/>
        <v>D-45/1</v>
      </c>
    </row>
    <row r="1644" spans="1:7" ht="18" customHeight="1" x14ac:dyDescent="0.25">
      <c r="A1644" s="224"/>
      <c r="B1644" s="191" t="s">
        <v>2320</v>
      </c>
      <c r="C1644" s="161">
        <v>1060</v>
      </c>
      <c r="D1644" s="159" t="s">
        <v>48</v>
      </c>
      <c r="E1644" s="160" t="s">
        <v>2317</v>
      </c>
      <c r="F1644" s="160" t="s">
        <v>2223</v>
      </c>
      <c r="G1644" s="164" t="str">
        <f t="shared" si="25"/>
        <v>D-45/2</v>
      </c>
    </row>
    <row r="1645" spans="1:7" ht="18" customHeight="1" x14ac:dyDescent="0.25">
      <c r="A1645" s="224"/>
      <c r="B1645" s="191" t="s">
        <v>2319</v>
      </c>
      <c r="C1645" s="161">
        <v>1060</v>
      </c>
      <c r="D1645" s="159" t="s">
        <v>48</v>
      </c>
      <c r="E1645" s="160" t="s">
        <v>2317</v>
      </c>
      <c r="F1645" s="160" t="s">
        <v>2221</v>
      </c>
      <c r="G1645" s="164" t="str">
        <f t="shared" si="25"/>
        <v>D-45/3</v>
      </c>
    </row>
    <row r="1646" spans="1:7" ht="18" customHeight="1" x14ac:dyDescent="0.25">
      <c r="A1646" s="224"/>
      <c r="B1646" s="191" t="s">
        <v>2318</v>
      </c>
      <c r="C1646" s="161">
        <v>1060</v>
      </c>
      <c r="D1646" s="159" t="s">
        <v>48</v>
      </c>
      <c r="E1646" s="160" t="s">
        <v>2317</v>
      </c>
      <c r="F1646" s="160" t="s">
        <v>2218</v>
      </c>
      <c r="G1646" s="164" t="str">
        <f t="shared" si="25"/>
        <v>D-45/4</v>
      </c>
    </row>
    <row r="1647" spans="1:7" ht="18" customHeight="1" x14ac:dyDescent="0.25">
      <c r="A1647" s="224" t="s">
        <v>2316</v>
      </c>
      <c r="B1647" s="191" t="s">
        <v>2315</v>
      </c>
      <c r="C1647" s="161">
        <v>1060</v>
      </c>
      <c r="D1647" s="159" t="s">
        <v>48</v>
      </c>
      <c r="E1647" s="160" t="s">
        <v>2311</v>
      </c>
      <c r="F1647" s="160" t="s">
        <v>2225</v>
      </c>
      <c r="G1647" s="164" t="str">
        <f t="shared" si="25"/>
        <v>D-44/1</v>
      </c>
    </row>
    <row r="1648" spans="1:7" ht="18" customHeight="1" x14ac:dyDescent="0.25">
      <c r="A1648" s="224"/>
      <c r="B1648" s="191" t="s">
        <v>2314</v>
      </c>
      <c r="C1648" s="161">
        <v>1060</v>
      </c>
      <c r="D1648" s="159" t="s">
        <v>48</v>
      </c>
      <c r="E1648" s="160" t="s">
        <v>2311</v>
      </c>
      <c r="F1648" s="160" t="s">
        <v>2223</v>
      </c>
      <c r="G1648" s="164" t="str">
        <f t="shared" si="25"/>
        <v>D-44/2</v>
      </c>
    </row>
    <row r="1649" spans="1:7" ht="18" customHeight="1" x14ac:dyDescent="0.25">
      <c r="A1649" s="224"/>
      <c r="B1649" s="191" t="s">
        <v>2313</v>
      </c>
      <c r="C1649" s="161">
        <v>1060</v>
      </c>
      <c r="D1649" s="159" t="s">
        <v>48</v>
      </c>
      <c r="E1649" s="160" t="s">
        <v>2311</v>
      </c>
      <c r="F1649" s="160" t="s">
        <v>2221</v>
      </c>
      <c r="G1649" s="164" t="str">
        <f t="shared" si="25"/>
        <v>D-44/3</v>
      </c>
    </row>
    <row r="1650" spans="1:7" ht="18" customHeight="1" x14ac:dyDescent="0.25">
      <c r="A1650" s="224"/>
      <c r="B1650" s="191" t="s">
        <v>2312</v>
      </c>
      <c r="C1650" s="161">
        <v>1060</v>
      </c>
      <c r="D1650" s="159" t="s">
        <v>48</v>
      </c>
      <c r="E1650" s="160" t="s">
        <v>2311</v>
      </c>
      <c r="F1650" s="160" t="s">
        <v>2218</v>
      </c>
      <c r="G1650" s="164" t="str">
        <f t="shared" si="25"/>
        <v>D-44/4</v>
      </c>
    </row>
    <row r="1651" spans="1:7" ht="18" customHeight="1" x14ac:dyDescent="0.25">
      <c r="A1651" s="224" t="s">
        <v>2310</v>
      </c>
      <c r="B1651" s="191" t="s">
        <v>2309</v>
      </c>
      <c r="C1651" s="161">
        <v>1060</v>
      </c>
      <c r="D1651" s="159" t="s">
        <v>48</v>
      </c>
      <c r="E1651" s="160" t="s">
        <v>2305</v>
      </c>
      <c r="F1651" s="160" t="s">
        <v>2225</v>
      </c>
      <c r="G1651" s="164" t="str">
        <f t="shared" si="25"/>
        <v>D-43/1</v>
      </c>
    </row>
    <row r="1652" spans="1:7" ht="18" customHeight="1" x14ac:dyDescent="0.25">
      <c r="A1652" s="224"/>
      <c r="B1652" s="191" t="s">
        <v>2308</v>
      </c>
      <c r="C1652" s="161">
        <v>1060</v>
      </c>
      <c r="D1652" s="159" t="s">
        <v>48</v>
      </c>
      <c r="E1652" s="160" t="s">
        <v>2305</v>
      </c>
      <c r="F1652" s="160" t="s">
        <v>2223</v>
      </c>
      <c r="G1652" s="164" t="str">
        <f t="shared" si="25"/>
        <v>D-43/2</v>
      </c>
    </row>
    <row r="1653" spans="1:7" ht="18" customHeight="1" x14ac:dyDescent="0.25">
      <c r="A1653" s="224"/>
      <c r="B1653" s="191" t="s">
        <v>2307</v>
      </c>
      <c r="C1653" s="161">
        <v>1060</v>
      </c>
      <c r="D1653" s="159" t="s">
        <v>48</v>
      </c>
      <c r="E1653" s="160" t="s">
        <v>2305</v>
      </c>
      <c r="F1653" s="160" t="s">
        <v>2221</v>
      </c>
      <c r="G1653" s="164" t="str">
        <f t="shared" si="25"/>
        <v>D-43/3</v>
      </c>
    </row>
    <row r="1654" spans="1:7" ht="18" customHeight="1" x14ac:dyDescent="0.25">
      <c r="A1654" s="224"/>
      <c r="B1654" s="191" t="s">
        <v>2306</v>
      </c>
      <c r="C1654" s="161">
        <v>1060</v>
      </c>
      <c r="D1654" s="159" t="s">
        <v>48</v>
      </c>
      <c r="E1654" s="160" t="s">
        <v>2305</v>
      </c>
      <c r="F1654" s="160" t="s">
        <v>2218</v>
      </c>
      <c r="G1654" s="164" t="str">
        <f t="shared" si="25"/>
        <v>D-43/4</v>
      </c>
    </row>
    <row r="1655" spans="1:7" ht="18" customHeight="1" x14ac:dyDescent="0.25">
      <c r="A1655" s="224" t="s">
        <v>2304</v>
      </c>
      <c r="B1655" s="191" t="s">
        <v>2303</v>
      </c>
      <c r="C1655" s="161">
        <v>1060</v>
      </c>
      <c r="D1655" s="159" t="s">
        <v>48</v>
      </c>
      <c r="E1655" s="160" t="s">
        <v>2299</v>
      </c>
      <c r="F1655" s="160" t="s">
        <v>2225</v>
      </c>
      <c r="G1655" s="164" t="str">
        <f t="shared" si="25"/>
        <v>D-42/1</v>
      </c>
    </row>
    <row r="1656" spans="1:7" ht="18" customHeight="1" x14ac:dyDescent="0.25">
      <c r="A1656" s="224"/>
      <c r="B1656" s="191" t="s">
        <v>2302</v>
      </c>
      <c r="C1656" s="161">
        <v>1060</v>
      </c>
      <c r="D1656" s="159" t="s">
        <v>48</v>
      </c>
      <c r="E1656" s="160" t="s">
        <v>2299</v>
      </c>
      <c r="F1656" s="160" t="s">
        <v>2223</v>
      </c>
      <c r="G1656" s="164" t="str">
        <f t="shared" si="25"/>
        <v>D-42/2</v>
      </c>
    </row>
    <row r="1657" spans="1:7" ht="18" customHeight="1" x14ac:dyDescent="0.25">
      <c r="A1657" s="224"/>
      <c r="B1657" s="191" t="s">
        <v>2301</v>
      </c>
      <c r="C1657" s="161">
        <v>1060</v>
      </c>
      <c r="D1657" s="159" t="s">
        <v>48</v>
      </c>
      <c r="E1657" s="160" t="s">
        <v>2299</v>
      </c>
      <c r="F1657" s="160" t="s">
        <v>2221</v>
      </c>
      <c r="G1657" s="164" t="str">
        <f t="shared" si="25"/>
        <v>D-42/3</v>
      </c>
    </row>
    <row r="1658" spans="1:7" ht="18" customHeight="1" x14ac:dyDescent="0.25">
      <c r="A1658" s="224"/>
      <c r="B1658" s="191" t="s">
        <v>2300</v>
      </c>
      <c r="C1658" s="161">
        <v>1060</v>
      </c>
      <c r="D1658" s="159" t="s">
        <v>48</v>
      </c>
      <c r="E1658" s="160" t="s">
        <v>2299</v>
      </c>
      <c r="F1658" s="160" t="s">
        <v>2218</v>
      </c>
      <c r="G1658" s="164" t="str">
        <f t="shared" si="25"/>
        <v>D-42/4</v>
      </c>
    </row>
    <row r="1659" spans="1:7" ht="18" customHeight="1" x14ac:dyDescent="0.25">
      <c r="A1659" s="224" t="s">
        <v>392</v>
      </c>
      <c r="B1659" s="191" t="s">
        <v>2298</v>
      </c>
      <c r="C1659" s="161">
        <v>1183</v>
      </c>
      <c r="D1659" s="159" t="s">
        <v>48</v>
      </c>
      <c r="E1659" s="160" t="s">
        <v>2294</v>
      </c>
      <c r="F1659" s="160" t="s">
        <v>2225</v>
      </c>
      <c r="G1659" s="164" t="str">
        <f t="shared" si="25"/>
        <v>D-52/1</v>
      </c>
    </row>
    <row r="1660" spans="1:7" ht="18" customHeight="1" x14ac:dyDescent="0.25">
      <c r="A1660" s="224"/>
      <c r="B1660" s="191" t="s">
        <v>2297</v>
      </c>
      <c r="C1660" s="161">
        <v>1183</v>
      </c>
      <c r="D1660" s="159" t="s">
        <v>48</v>
      </c>
      <c r="E1660" s="160" t="s">
        <v>2294</v>
      </c>
      <c r="F1660" s="160" t="s">
        <v>2223</v>
      </c>
      <c r="G1660" s="164" t="str">
        <f t="shared" si="25"/>
        <v>D-52/2</v>
      </c>
    </row>
    <row r="1661" spans="1:7" ht="18" customHeight="1" x14ac:dyDescent="0.25">
      <c r="A1661" s="224"/>
      <c r="B1661" s="191" t="s">
        <v>2296</v>
      </c>
      <c r="C1661" s="161">
        <v>1183</v>
      </c>
      <c r="D1661" s="159" t="s">
        <v>48</v>
      </c>
      <c r="E1661" s="160" t="s">
        <v>2294</v>
      </c>
      <c r="F1661" s="160" t="s">
        <v>2221</v>
      </c>
      <c r="G1661" s="164" t="str">
        <f t="shared" si="25"/>
        <v>D-52/3</v>
      </c>
    </row>
    <row r="1662" spans="1:7" ht="18" customHeight="1" x14ac:dyDescent="0.25">
      <c r="A1662" s="224"/>
      <c r="B1662" s="191" t="s">
        <v>2295</v>
      </c>
      <c r="C1662" s="161">
        <v>1183</v>
      </c>
      <c r="D1662" s="159" t="s">
        <v>48</v>
      </c>
      <c r="E1662" s="160" t="s">
        <v>2294</v>
      </c>
      <c r="F1662" s="160" t="s">
        <v>2218</v>
      </c>
      <c r="G1662" s="164" t="str">
        <f t="shared" si="25"/>
        <v>D-52/4</v>
      </c>
    </row>
    <row r="1663" spans="1:7" ht="18" customHeight="1" x14ac:dyDescent="0.25">
      <c r="A1663" s="224" t="s">
        <v>2293</v>
      </c>
      <c r="B1663" s="191" t="s">
        <v>2292</v>
      </c>
      <c r="C1663" s="161">
        <v>1183</v>
      </c>
      <c r="D1663" s="159" t="s">
        <v>48</v>
      </c>
      <c r="E1663" s="160" t="s">
        <v>2288</v>
      </c>
      <c r="F1663" s="160" t="s">
        <v>2225</v>
      </c>
      <c r="G1663" s="164" t="str">
        <f t="shared" si="25"/>
        <v>D-51/1</v>
      </c>
    </row>
    <row r="1664" spans="1:7" ht="18" customHeight="1" x14ac:dyDescent="0.25">
      <c r="A1664" s="224"/>
      <c r="B1664" s="191" t="s">
        <v>2291</v>
      </c>
      <c r="C1664" s="161">
        <v>1183</v>
      </c>
      <c r="D1664" s="159" t="s">
        <v>48</v>
      </c>
      <c r="E1664" s="160" t="s">
        <v>2288</v>
      </c>
      <c r="F1664" s="160" t="s">
        <v>2223</v>
      </c>
      <c r="G1664" s="164" t="str">
        <f t="shared" si="25"/>
        <v>D-51/2</v>
      </c>
    </row>
    <row r="1665" spans="1:7" ht="18" customHeight="1" x14ac:dyDescent="0.25">
      <c r="A1665" s="224"/>
      <c r="B1665" s="191" t="s">
        <v>2290</v>
      </c>
      <c r="C1665" s="161">
        <v>1183</v>
      </c>
      <c r="D1665" s="159" t="s">
        <v>48</v>
      </c>
      <c r="E1665" s="160" t="s">
        <v>2288</v>
      </c>
      <c r="F1665" s="160" t="s">
        <v>2221</v>
      </c>
      <c r="G1665" s="164" t="str">
        <f t="shared" si="25"/>
        <v>D-51/3</v>
      </c>
    </row>
    <row r="1666" spans="1:7" ht="18" customHeight="1" x14ac:dyDescent="0.25">
      <c r="A1666" s="224"/>
      <c r="B1666" s="191" t="s">
        <v>2289</v>
      </c>
      <c r="C1666" s="161">
        <v>1183</v>
      </c>
      <c r="D1666" s="159" t="s">
        <v>48</v>
      </c>
      <c r="E1666" s="160" t="s">
        <v>2288</v>
      </c>
      <c r="F1666" s="160" t="s">
        <v>2218</v>
      </c>
      <c r="G1666" s="164" t="str">
        <f t="shared" si="25"/>
        <v>D-51/4</v>
      </c>
    </row>
    <row r="1667" spans="1:7" ht="18" customHeight="1" x14ac:dyDescent="0.25">
      <c r="A1667" s="224" t="s">
        <v>2287</v>
      </c>
      <c r="B1667" s="191" t="s">
        <v>2286</v>
      </c>
      <c r="C1667" s="161">
        <v>1183</v>
      </c>
      <c r="D1667" s="159" t="s">
        <v>48</v>
      </c>
      <c r="E1667" s="160" t="s">
        <v>2282</v>
      </c>
      <c r="F1667" s="160" t="s">
        <v>2225</v>
      </c>
      <c r="G1667" s="164" t="str">
        <f t="shared" ref="G1667:G1718" si="26">CONCATENATE(D1667,E1667,F1667)</f>
        <v>D-50/1</v>
      </c>
    </row>
    <row r="1668" spans="1:7" ht="18" customHeight="1" x14ac:dyDescent="0.25">
      <c r="A1668" s="224"/>
      <c r="B1668" s="191" t="s">
        <v>2285</v>
      </c>
      <c r="C1668" s="161">
        <v>1183</v>
      </c>
      <c r="D1668" s="159" t="s">
        <v>48</v>
      </c>
      <c r="E1668" s="160" t="s">
        <v>2282</v>
      </c>
      <c r="F1668" s="160" t="s">
        <v>2223</v>
      </c>
      <c r="G1668" s="164" t="str">
        <f t="shared" si="26"/>
        <v>D-50/2</v>
      </c>
    </row>
    <row r="1669" spans="1:7" ht="18" customHeight="1" x14ac:dyDescent="0.25">
      <c r="A1669" s="224"/>
      <c r="B1669" s="191" t="s">
        <v>2284</v>
      </c>
      <c r="C1669" s="161">
        <v>1183</v>
      </c>
      <c r="D1669" s="159" t="s">
        <v>48</v>
      </c>
      <c r="E1669" s="160" t="s">
        <v>2282</v>
      </c>
      <c r="F1669" s="160" t="s">
        <v>2221</v>
      </c>
      <c r="G1669" s="164" t="str">
        <f t="shared" si="26"/>
        <v>D-50/3</v>
      </c>
    </row>
    <row r="1670" spans="1:7" ht="18" customHeight="1" x14ac:dyDescent="0.25">
      <c r="A1670" s="224"/>
      <c r="B1670" s="191" t="s">
        <v>2283</v>
      </c>
      <c r="C1670" s="161">
        <v>1183</v>
      </c>
      <c r="D1670" s="159" t="s">
        <v>48</v>
      </c>
      <c r="E1670" s="160" t="s">
        <v>2282</v>
      </c>
      <c r="F1670" s="160" t="s">
        <v>2218</v>
      </c>
      <c r="G1670" s="164" t="str">
        <f t="shared" si="26"/>
        <v>D-50/4</v>
      </c>
    </row>
    <row r="1671" spans="1:7" ht="18" customHeight="1" x14ac:dyDescent="0.25">
      <c r="A1671" s="224" t="s">
        <v>2281</v>
      </c>
      <c r="B1671" s="191" t="s">
        <v>2280</v>
      </c>
      <c r="C1671" s="161">
        <v>1183</v>
      </c>
      <c r="D1671" s="159" t="s">
        <v>48</v>
      </c>
      <c r="E1671" s="160" t="s">
        <v>2276</v>
      </c>
      <c r="F1671" s="160" t="s">
        <v>2225</v>
      </c>
      <c r="G1671" s="164" t="str">
        <f t="shared" si="26"/>
        <v>D-49/1</v>
      </c>
    </row>
    <row r="1672" spans="1:7" ht="18" customHeight="1" x14ac:dyDescent="0.25">
      <c r="A1672" s="224"/>
      <c r="B1672" s="191" t="s">
        <v>2279</v>
      </c>
      <c r="C1672" s="161">
        <v>1183</v>
      </c>
      <c r="D1672" s="159" t="s">
        <v>48</v>
      </c>
      <c r="E1672" s="160" t="s">
        <v>2276</v>
      </c>
      <c r="F1672" s="160" t="s">
        <v>2223</v>
      </c>
      <c r="G1672" s="164" t="str">
        <f t="shared" si="26"/>
        <v>D-49/2</v>
      </c>
    </row>
    <row r="1673" spans="1:7" ht="18" customHeight="1" x14ac:dyDescent="0.25">
      <c r="A1673" s="224"/>
      <c r="B1673" s="191" t="s">
        <v>2278</v>
      </c>
      <c r="C1673" s="161">
        <v>1183</v>
      </c>
      <c r="D1673" s="159" t="s">
        <v>48</v>
      </c>
      <c r="E1673" s="160" t="s">
        <v>2276</v>
      </c>
      <c r="F1673" s="160" t="s">
        <v>2221</v>
      </c>
      <c r="G1673" s="164" t="str">
        <f t="shared" si="26"/>
        <v>D-49/3</v>
      </c>
    </row>
    <row r="1674" spans="1:7" ht="18" customHeight="1" x14ac:dyDescent="0.25">
      <c r="A1674" s="224"/>
      <c r="B1674" s="191" t="s">
        <v>2277</v>
      </c>
      <c r="C1674" s="161">
        <v>1183</v>
      </c>
      <c r="D1674" s="159" t="s">
        <v>48</v>
      </c>
      <c r="E1674" s="160" t="s">
        <v>2276</v>
      </c>
      <c r="F1674" s="160" t="s">
        <v>2218</v>
      </c>
      <c r="G1674" s="164" t="str">
        <f t="shared" si="26"/>
        <v>D-49/4</v>
      </c>
    </row>
    <row r="1675" spans="1:7" ht="18" customHeight="1" x14ac:dyDescent="0.25">
      <c r="A1675" s="224" t="s">
        <v>2275</v>
      </c>
      <c r="B1675" s="191" t="s">
        <v>2274</v>
      </c>
      <c r="C1675" s="161">
        <v>1183</v>
      </c>
      <c r="D1675" s="159" t="s">
        <v>48</v>
      </c>
      <c r="E1675" s="160" t="s">
        <v>2270</v>
      </c>
      <c r="F1675" s="160" t="s">
        <v>2225</v>
      </c>
      <c r="G1675" s="164" t="str">
        <f t="shared" si="26"/>
        <v>D-48/1</v>
      </c>
    </row>
    <row r="1676" spans="1:7" ht="18" customHeight="1" x14ac:dyDescent="0.25">
      <c r="A1676" s="224"/>
      <c r="B1676" s="191" t="s">
        <v>2273</v>
      </c>
      <c r="C1676" s="161">
        <v>1183</v>
      </c>
      <c r="D1676" s="159" t="s">
        <v>48</v>
      </c>
      <c r="E1676" s="160" t="s">
        <v>2270</v>
      </c>
      <c r="F1676" s="160" t="s">
        <v>2223</v>
      </c>
      <c r="G1676" s="164" t="str">
        <f t="shared" si="26"/>
        <v>D-48/2</v>
      </c>
    </row>
    <row r="1677" spans="1:7" ht="18" customHeight="1" x14ac:dyDescent="0.25">
      <c r="A1677" s="224"/>
      <c r="B1677" s="191" t="s">
        <v>2272</v>
      </c>
      <c r="C1677" s="161">
        <v>1183</v>
      </c>
      <c r="D1677" s="159" t="s">
        <v>48</v>
      </c>
      <c r="E1677" s="160" t="s">
        <v>2270</v>
      </c>
      <c r="F1677" s="160" t="s">
        <v>2221</v>
      </c>
      <c r="G1677" s="164" t="str">
        <f t="shared" si="26"/>
        <v>D-48/3</v>
      </c>
    </row>
    <row r="1678" spans="1:7" ht="18" customHeight="1" x14ac:dyDescent="0.25">
      <c r="A1678" s="224"/>
      <c r="B1678" s="191" t="s">
        <v>2271</v>
      </c>
      <c r="C1678" s="161">
        <v>1183</v>
      </c>
      <c r="D1678" s="159" t="s">
        <v>48</v>
      </c>
      <c r="E1678" s="160" t="s">
        <v>2270</v>
      </c>
      <c r="F1678" s="160" t="s">
        <v>2218</v>
      </c>
      <c r="G1678" s="164" t="str">
        <f t="shared" si="26"/>
        <v>D-48/4</v>
      </c>
    </row>
    <row r="1679" spans="1:7" ht="18" customHeight="1" x14ac:dyDescent="0.25">
      <c r="A1679" s="224" t="s">
        <v>2269</v>
      </c>
      <c r="B1679" s="191" t="s">
        <v>2268</v>
      </c>
      <c r="C1679" s="161">
        <v>1183</v>
      </c>
      <c r="D1679" s="159" t="s">
        <v>48</v>
      </c>
      <c r="E1679" s="160" t="s">
        <v>2256</v>
      </c>
      <c r="F1679" s="160" t="s">
        <v>2225</v>
      </c>
      <c r="G1679" s="164" t="str">
        <f t="shared" si="26"/>
        <v>D-47/1</v>
      </c>
    </row>
    <row r="1680" spans="1:7" ht="18" customHeight="1" x14ac:dyDescent="0.25">
      <c r="A1680" s="224"/>
      <c r="B1680" s="191" t="s">
        <v>2267</v>
      </c>
      <c r="C1680" s="161">
        <v>1183</v>
      </c>
      <c r="D1680" s="159" t="s">
        <v>48</v>
      </c>
      <c r="E1680" s="160" t="s">
        <v>2256</v>
      </c>
      <c r="F1680" s="160" t="s">
        <v>2223</v>
      </c>
      <c r="G1680" s="164" t="str">
        <f t="shared" si="26"/>
        <v>D-47/2</v>
      </c>
    </row>
    <row r="1681" spans="1:7" ht="18" customHeight="1" x14ac:dyDescent="0.25">
      <c r="A1681" s="224"/>
      <c r="B1681" s="191" t="s">
        <v>2266</v>
      </c>
      <c r="C1681" s="161">
        <v>1183</v>
      </c>
      <c r="D1681" s="159" t="s">
        <v>48</v>
      </c>
      <c r="E1681" s="160" t="s">
        <v>2256</v>
      </c>
      <c r="F1681" s="160" t="s">
        <v>2221</v>
      </c>
      <c r="G1681" s="164" t="str">
        <f t="shared" si="26"/>
        <v>D-47/3</v>
      </c>
    </row>
    <row r="1682" spans="1:7" ht="18" customHeight="1" x14ac:dyDescent="0.25">
      <c r="A1682" s="224"/>
      <c r="B1682" s="191" t="s">
        <v>2265</v>
      </c>
      <c r="C1682" s="161">
        <v>1183</v>
      </c>
      <c r="D1682" s="159" t="s">
        <v>48</v>
      </c>
      <c r="E1682" s="160" t="s">
        <v>2256</v>
      </c>
      <c r="F1682" s="160" t="s">
        <v>2218</v>
      </c>
      <c r="G1682" s="164" t="str">
        <f t="shared" si="26"/>
        <v>D-47/4</v>
      </c>
    </row>
    <row r="1683" spans="1:7" ht="18" customHeight="1" x14ac:dyDescent="0.25">
      <c r="A1683" s="224" t="s">
        <v>2264</v>
      </c>
      <c r="B1683" s="191" t="s">
        <v>2263</v>
      </c>
      <c r="C1683" s="161">
        <v>1183</v>
      </c>
      <c r="D1683" s="159" t="s">
        <v>48</v>
      </c>
      <c r="E1683" s="160" t="s">
        <v>2243</v>
      </c>
      <c r="F1683" s="160" t="s">
        <v>2225</v>
      </c>
      <c r="G1683" s="164" t="str">
        <f t="shared" si="26"/>
        <v>D-46/1</v>
      </c>
    </row>
    <row r="1684" spans="1:7" ht="18" customHeight="1" x14ac:dyDescent="0.25">
      <c r="A1684" s="224"/>
      <c r="B1684" s="191" t="s">
        <v>2262</v>
      </c>
      <c r="C1684" s="161">
        <v>1183</v>
      </c>
      <c r="D1684" s="159" t="s">
        <v>48</v>
      </c>
      <c r="E1684" s="160" t="s">
        <v>2243</v>
      </c>
      <c r="F1684" s="160" t="s">
        <v>2223</v>
      </c>
      <c r="G1684" s="164" t="str">
        <f t="shared" si="26"/>
        <v>D-46/2</v>
      </c>
    </row>
    <row r="1685" spans="1:7" ht="18" customHeight="1" x14ac:dyDescent="0.25">
      <c r="A1685" s="224"/>
      <c r="B1685" s="191" t="s">
        <v>2261</v>
      </c>
      <c r="C1685" s="161">
        <v>1183</v>
      </c>
      <c r="D1685" s="159" t="s">
        <v>48</v>
      </c>
      <c r="E1685" s="160" t="s">
        <v>2243</v>
      </c>
      <c r="F1685" s="160" t="s">
        <v>2221</v>
      </c>
      <c r="G1685" s="164" t="str">
        <f t="shared" si="26"/>
        <v>D-46/3</v>
      </c>
    </row>
    <row r="1686" spans="1:7" ht="18" customHeight="1" x14ac:dyDescent="0.25">
      <c r="A1686" s="224"/>
      <c r="B1686" s="191" t="s">
        <v>2260</v>
      </c>
      <c r="C1686" s="161">
        <v>1183</v>
      </c>
      <c r="D1686" s="159" t="s">
        <v>48</v>
      </c>
      <c r="E1686" s="160" t="s">
        <v>2243</v>
      </c>
      <c r="F1686" s="160" t="s">
        <v>2218</v>
      </c>
      <c r="G1686" s="164" t="str">
        <f t="shared" si="26"/>
        <v>D-46/4</v>
      </c>
    </row>
    <row r="1687" spans="1:7" ht="18" customHeight="1" x14ac:dyDescent="0.25">
      <c r="A1687" s="224" t="s">
        <v>95</v>
      </c>
      <c r="B1687" s="191" t="s">
        <v>309</v>
      </c>
      <c r="C1687" s="163">
        <v>1116</v>
      </c>
      <c r="D1687" s="162" t="s">
        <v>38</v>
      </c>
      <c r="E1687" s="160" t="s">
        <v>2256</v>
      </c>
      <c r="F1687" s="160" t="s">
        <v>2225</v>
      </c>
      <c r="G1687" s="164" t="str">
        <f t="shared" si="26"/>
        <v>A-47/1</v>
      </c>
    </row>
    <row r="1688" spans="1:7" ht="18" customHeight="1" x14ac:dyDescent="0.25">
      <c r="A1688" s="224"/>
      <c r="B1688" s="191" t="s">
        <v>2259</v>
      </c>
      <c r="C1688" s="163">
        <v>1116</v>
      </c>
      <c r="D1688" s="162" t="s">
        <v>38</v>
      </c>
      <c r="E1688" s="160" t="s">
        <v>2256</v>
      </c>
      <c r="F1688" s="160" t="s">
        <v>2223</v>
      </c>
      <c r="G1688" s="164" t="str">
        <f t="shared" si="26"/>
        <v>A-47/2</v>
      </c>
    </row>
    <row r="1689" spans="1:7" ht="18" customHeight="1" x14ac:dyDescent="0.25">
      <c r="A1689" s="224"/>
      <c r="B1689" s="191" t="s">
        <v>2258</v>
      </c>
      <c r="C1689" s="163">
        <v>1116</v>
      </c>
      <c r="D1689" s="162" t="s">
        <v>38</v>
      </c>
      <c r="E1689" s="160" t="s">
        <v>2256</v>
      </c>
      <c r="F1689" s="160" t="s">
        <v>2221</v>
      </c>
      <c r="G1689" s="164" t="str">
        <f t="shared" si="26"/>
        <v>A-47/3</v>
      </c>
    </row>
    <row r="1690" spans="1:7" ht="18" customHeight="1" x14ac:dyDescent="0.25">
      <c r="A1690" s="224"/>
      <c r="B1690" s="191" t="s">
        <v>2257</v>
      </c>
      <c r="C1690" s="163">
        <v>1116</v>
      </c>
      <c r="D1690" s="162" t="s">
        <v>38</v>
      </c>
      <c r="E1690" s="160" t="s">
        <v>2256</v>
      </c>
      <c r="F1690" s="160" t="s">
        <v>2218</v>
      </c>
      <c r="G1690" s="164" t="str">
        <f t="shared" si="26"/>
        <v>A-47/4</v>
      </c>
    </row>
    <row r="1691" spans="1:7" ht="18" customHeight="1" x14ac:dyDescent="0.25">
      <c r="A1691" s="224" t="s">
        <v>308</v>
      </c>
      <c r="B1691" s="191" t="s">
        <v>307</v>
      </c>
      <c r="C1691" s="161">
        <v>1095.4642883184001</v>
      </c>
      <c r="D1691" s="159" t="s">
        <v>68</v>
      </c>
      <c r="E1691" s="160" t="s">
        <v>2252</v>
      </c>
      <c r="F1691" s="160" t="s">
        <v>2225</v>
      </c>
      <c r="G1691" s="164" t="str">
        <f t="shared" si="26"/>
        <v>C-25/1</v>
      </c>
    </row>
    <row r="1692" spans="1:7" ht="18" customHeight="1" x14ac:dyDescent="0.25">
      <c r="A1692" s="224"/>
      <c r="B1692" s="191" t="s">
        <v>2255</v>
      </c>
      <c r="C1692" s="161">
        <v>1095.4642883184001</v>
      </c>
      <c r="D1692" s="159" t="s">
        <v>68</v>
      </c>
      <c r="E1692" s="160" t="s">
        <v>2252</v>
      </c>
      <c r="F1692" s="160" t="s">
        <v>2223</v>
      </c>
      <c r="G1692" s="164" t="str">
        <f t="shared" si="26"/>
        <v>C-25/2</v>
      </c>
    </row>
    <row r="1693" spans="1:7" ht="18" customHeight="1" x14ac:dyDescent="0.25">
      <c r="A1693" s="224"/>
      <c r="B1693" s="191" t="s">
        <v>2254</v>
      </c>
      <c r="C1693" s="161">
        <v>1095.4642883184001</v>
      </c>
      <c r="D1693" s="159" t="s">
        <v>68</v>
      </c>
      <c r="E1693" s="160" t="s">
        <v>2252</v>
      </c>
      <c r="F1693" s="160" t="s">
        <v>2221</v>
      </c>
      <c r="G1693" s="164" t="str">
        <f t="shared" si="26"/>
        <v>C-25/3</v>
      </c>
    </row>
    <row r="1694" spans="1:7" ht="18" customHeight="1" x14ac:dyDescent="0.25">
      <c r="A1694" s="224"/>
      <c r="B1694" s="191" t="s">
        <v>2253</v>
      </c>
      <c r="C1694" s="161">
        <v>1095.4642883184001</v>
      </c>
      <c r="D1694" s="159" t="s">
        <v>68</v>
      </c>
      <c r="E1694" s="160" t="s">
        <v>2252</v>
      </c>
      <c r="F1694" s="160" t="s">
        <v>2218</v>
      </c>
      <c r="G1694" s="164" t="str">
        <f t="shared" si="26"/>
        <v>C-25/4</v>
      </c>
    </row>
    <row r="1695" spans="1:7" ht="18" customHeight="1" x14ac:dyDescent="0.25">
      <c r="A1695" s="224" t="s">
        <v>306</v>
      </c>
      <c r="B1695" s="191" t="s">
        <v>305</v>
      </c>
      <c r="C1695" s="161">
        <v>1095.4642883184001</v>
      </c>
      <c r="D1695" s="159" t="s">
        <v>68</v>
      </c>
      <c r="E1695" s="160" t="s">
        <v>2248</v>
      </c>
      <c r="F1695" s="160" t="s">
        <v>2225</v>
      </c>
      <c r="G1695" s="164" t="str">
        <f t="shared" si="26"/>
        <v>C-08/1</v>
      </c>
    </row>
    <row r="1696" spans="1:7" ht="18" customHeight="1" x14ac:dyDescent="0.25">
      <c r="A1696" s="224"/>
      <c r="B1696" s="191" t="s">
        <v>2251</v>
      </c>
      <c r="C1696" s="161">
        <v>1095.4642883184001</v>
      </c>
      <c r="D1696" s="159" t="s">
        <v>68</v>
      </c>
      <c r="E1696" s="160" t="s">
        <v>2248</v>
      </c>
      <c r="F1696" s="160" t="s">
        <v>2223</v>
      </c>
      <c r="G1696" s="164" t="str">
        <f t="shared" si="26"/>
        <v>C-08/2</v>
      </c>
    </row>
    <row r="1697" spans="1:7" ht="18" customHeight="1" x14ac:dyDescent="0.25">
      <c r="A1697" s="224"/>
      <c r="B1697" s="191" t="s">
        <v>2250</v>
      </c>
      <c r="C1697" s="161">
        <v>1095.4642883184001</v>
      </c>
      <c r="D1697" s="159" t="s">
        <v>68</v>
      </c>
      <c r="E1697" s="160" t="s">
        <v>2248</v>
      </c>
      <c r="F1697" s="160" t="s">
        <v>2221</v>
      </c>
      <c r="G1697" s="164" t="str">
        <f t="shared" si="26"/>
        <v>C-08/3</v>
      </c>
    </row>
    <row r="1698" spans="1:7" ht="18" customHeight="1" x14ac:dyDescent="0.25">
      <c r="A1698" s="224"/>
      <c r="B1698" s="191" t="s">
        <v>2249</v>
      </c>
      <c r="C1698" s="161">
        <v>1095.4642883184001</v>
      </c>
      <c r="D1698" s="159" t="s">
        <v>68</v>
      </c>
      <c r="E1698" s="160" t="s">
        <v>2248</v>
      </c>
      <c r="F1698" s="160" t="s">
        <v>2218</v>
      </c>
      <c r="G1698" s="164" t="str">
        <f t="shared" si="26"/>
        <v>C-08/4</v>
      </c>
    </row>
    <row r="1699" spans="1:7" ht="18" customHeight="1" x14ac:dyDescent="0.25">
      <c r="A1699" s="224" t="s">
        <v>101</v>
      </c>
      <c r="B1699" s="191" t="s">
        <v>2247</v>
      </c>
      <c r="C1699" s="161">
        <v>1194</v>
      </c>
      <c r="D1699" s="162" t="s">
        <v>38</v>
      </c>
      <c r="E1699" s="160" t="s">
        <v>2243</v>
      </c>
      <c r="F1699" s="160" t="s">
        <v>2225</v>
      </c>
      <c r="G1699" s="164" t="str">
        <f t="shared" si="26"/>
        <v>A-46/1</v>
      </c>
    </row>
    <row r="1700" spans="1:7" ht="18" customHeight="1" x14ac:dyDescent="0.25">
      <c r="A1700" s="224"/>
      <c r="B1700" s="191" t="s">
        <v>2246</v>
      </c>
      <c r="C1700" s="161">
        <v>1194</v>
      </c>
      <c r="D1700" s="162" t="s">
        <v>38</v>
      </c>
      <c r="E1700" s="160" t="s">
        <v>2243</v>
      </c>
      <c r="F1700" s="160" t="s">
        <v>2223</v>
      </c>
      <c r="G1700" s="164" t="str">
        <f t="shared" si="26"/>
        <v>A-46/2</v>
      </c>
    </row>
    <row r="1701" spans="1:7" ht="18" customHeight="1" x14ac:dyDescent="0.25">
      <c r="A1701" s="224"/>
      <c r="B1701" s="191" t="s">
        <v>2245</v>
      </c>
      <c r="C1701" s="161">
        <v>1194</v>
      </c>
      <c r="D1701" s="162" t="s">
        <v>38</v>
      </c>
      <c r="E1701" s="160" t="s">
        <v>2243</v>
      </c>
      <c r="F1701" s="160" t="s">
        <v>2221</v>
      </c>
      <c r="G1701" s="164" t="str">
        <f t="shared" si="26"/>
        <v>A-46/3</v>
      </c>
    </row>
    <row r="1702" spans="1:7" ht="18" customHeight="1" x14ac:dyDescent="0.25">
      <c r="A1702" s="224"/>
      <c r="B1702" s="191" t="s">
        <v>2244</v>
      </c>
      <c r="C1702" s="161">
        <v>1194</v>
      </c>
      <c r="D1702" s="162" t="s">
        <v>38</v>
      </c>
      <c r="E1702" s="160" t="s">
        <v>2243</v>
      </c>
      <c r="F1702" s="160" t="s">
        <v>2218</v>
      </c>
      <c r="G1702" s="164" t="str">
        <f t="shared" si="26"/>
        <v>A-46/4</v>
      </c>
    </row>
    <row r="1703" spans="1:7" ht="18" customHeight="1" x14ac:dyDescent="0.25">
      <c r="A1703" s="224" t="s">
        <v>107</v>
      </c>
      <c r="B1703" s="191" t="s">
        <v>300</v>
      </c>
      <c r="C1703" s="161">
        <v>1225</v>
      </c>
      <c r="D1703" s="162" t="s">
        <v>38</v>
      </c>
      <c r="E1703" s="160" t="s">
        <v>2219</v>
      </c>
      <c r="F1703" s="160" t="s">
        <v>2225</v>
      </c>
      <c r="G1703" s="164" t="str">
        <f t="shared" si="26"/>
        <v>A-11/1</v>
      </c>
    </row>
    <row r="1704" spans="1:7" ht="18" customHeight="1" x14ac:dyDescent="0.25">
      <c r="A1704" s="224"/>
      <c r="B1704" s="191" t="s">
        <v>2242</v>
      </c>
      <c r="C1704" s="161">
        <v>1225</v>
      </c>
      <c r="D1704" s="162" t="s">
        <v>38</v>
      </c>
      <c r="E1704" s="160" t="s">
        <v>2219</v>
      </c>
      <c r="F1704" s="160" t="s">
        <v>2223</v>
      </c>
      <c r="G1704" s="164" t="str">
        <f t="shared" si="26"/>
        <v>A-11/2</v>
      </c>
    </row>
    <row r="1705" spans="1:7" ht="18" customHeight="1" x14ac:dyDescent="0.25">
      <c r="A1705" s="224"/>
      <c r="B1705" s="191" t="s">
        <v>2241</v>
      </c>
      <c r="C1705" s="161">
        <v>1225</v>
      </c>
      <c r="D1705" s="162" t="s">
        <v>38</v>
      </c>
      <c r="E1705" s="160" t="s">
        <v>2219</v>
      </c>
      <c r="F1705" s="160" t="s">
        <v>2221</v>
      </c>
      <c r="G1705" s="164" t="str">
        <f t="shared" si="26"/>
        <v>A-11/3</v>
      </c>
    </row>
    <row r="1706" spans="1:7" ht="18" customHeight="1" x14ac:dyDescent="0.25">
      <c r="A1706" s="224"/>
      <c r="B1706" s="191" t="s">
        <v>2240</v>
      </c>
      <c r="C1706" s="161">
        <v>1225</v>
      </c>
      <c r="D1706" s="162" t="s">
        <v>38</v>
      </c>
      <c r="E1706" s="160" t="s">
        <v>2219</v>
      </c>
      <c r="F1706" s="160" t="s">
        <v>2218</v>
      </c>
      <c r="G1706" s="164" t="str">
        <f t="shared" si="26"/>
        <v>A-11/4</v>
      </c>
    </row>
    <row r="1707" spans="1:7" ht="18" customHeight="1" x14ac:dyDescent="0.25">
      <c r="A1707" s="224" t="s">
        <v>2239</v>
      </c>
      <c r="B1707" s="191" t="s">
        <v>2238</v>
      </c>
      <c r="C1707" s="161">
        <v>1030</v>
      </c>
      <c r="D1707" s="162" t="s">
        <v>38</v>
      </c>
      <c r="E1707" s="160" t="s">
        <v>2234</v>
      </c>
      <c r="F1707" s="160" t="s">
        <v>2225</v>
      </c>
      <c r="G1707" s="164" t="str">
        <f t="shared" si="26"/>
        <v>A-31/1</v>
      </c>
    </row>
    <row r="1708" spans="1:7" ht="18" customHeight="1" x14ac:dyDescent="0.25">
      <c r="A1708" s="224"/>
      <c r="B1708" s="191" t="s">
        <v>2237</v>
      </c>
      <c r="C1708" s="161">
        <v>1030</v>
      </c>
      <c r="D1708" s="162" t="s">
        <v>38</v>
      </c>
      <c r="E1708" s="160" t="s">
        <v>2234</v>
      </c>
      <c r="F1708" s="160" t="s">
        <v>2223</v>
      </c>
      <c r="G1708" s="164" t="str">
        <f t="shared" si="26"/>
        <v>A-31/2</v>
      </c>
    </row>
    <row r="1709" spans="1:7" ht="18" customHeight="1" x14ac:dyDescent="0.25">
      <c r="A1709" s="224"/>
      <c r="B1709" s="191" t="s">
        <v>2236</v>
      </c>
      <c r="C1709" s="161">
        <v>1030</v>
      </c>
      <c r="D1709" s="162" t="s">
        <v>38</v>
      </c>
      <c r="E1709" s="160" t="s">
        <v>2234</v>
      </c>
      <c r="F1709" s="160" t="s">
        <v>2221</v>
      </c>
      <c r="G1709" s="164" t="str">
        <f t="shared" si="26"/>
        <v>A-31/3</v>
      </c>
    </row>
    <row r="1710" spans="1:7" ht="18" customHeight="1" x14ac:dyDescent="0.25">
      <c r="A1710" s="224"/>
      <c r="B1710" s="191" t="s">
        <v>2235</v>
      </c>
      <c r="C1710" s="161">
        <v>1030</v>
      </c>
      <c r="D1710" s="162" t="s">
        <v>38</v>
      </c>
      <c r="E1710" s="160" t="s">
        <v>2234</v>
      </c>
      <c r="F1710" s="160" t="s">
        <v>2218</v>
      </c>
      <c r="G1710" s="164" t="str">
        <f t="shared" si="26"/>
        <v>A-31/4</v>
      </c>
    </row>
    <row r="1711" spans="1:7" ht="18" customHeight="1" x14ac:dyDescent="0.25">
      <c r="A1711" s="224" t="s">
        <v>2233</v>
      </c>
      <c r="B1711" s="191" t="s">
        <v>2232</v>
      </c>
      <c r="C1711" s="161">
        <v>1438</v>
      </c>
      <c r="D1711" s="159" t="s">
        <v>68</v>
      </c>
      <c r="E1711" s="160" t="s">
        <v>2228</v>
      </c>
      <c r="F1711" s="160" t="s">
        <v>2225</v>
      </c>
      <c r="G1711" s="164" t="str">
        <f t="shared" si="26"/>
        <v>C-97/1</v>
      </c>
    </row>
    <row r="1712" spans="1:7" ht="18" customHeight="1" x14ac:dyDescent="0.25">
      <c r="A1712" s="224"/>
      <c r="B1712" s="191" t="s">
        <v>2231</v>
      </c>
      <c r="C1712" s="161">
        <v>1438</v>
      </c>
      <c r="D1712" s="159" t="s">
        <v>68</v>
      </c>
      <c r="E1712" s="160" t="s">
        <v>2228</v>
      </c>
      <c r="F1712" s="160" t="s">
        <v>2223</v>
      </c>
      <c r="G1712" s="164" t="str">
        <f t="shared" si="26"/>
        <v>C-97/2</v>
      </c>
    </row>
    <row r="1713" spans="1:7" ht="18" customHeight="1" x14ac:dyDescent="0.25">
      <c r="A1713" s="224"/>
      <c r="B1713" s="191" t="s">
        <v>2230</v>
      </c>
      <c r="C1713" s="161">
        <v>1438</v>
      </c>
      <c r="D1713" s="159" t="s">
        <v>68</v>
      </c>
      <c r="E1713" s="160" t="s">
        <v>2228</v>
      </c>
      <c r="F1713" s="160" t="s">
        <v>2221</v>
      </c>
      <c r="G1713" s="164" t="str">
        <f t="shared" si="26"/>
        <v>C-97/3</v>
      </c>
    </row>
    <row r="1714" spans="1:7" ht="18" customHeight="1" x14ac:dyDescent="0.25">
      <c r="A1714" s="224"/>
      <c r="B1714" s="191" t="s">
        <v>2229</v>
      </c>
      <c r="C1714" s="161">
        <v>1438</v>
      </c>
      <c r="D1714" s="159" t="s">
        <v>68</v>
      </c>
      <c r="E1714" s="160" t="s">
        <v>2228</v>
      </c>
      <c r="F1714" s="160" t="s">
        <v>2218</v>
      </c>
      <c r="G1714" s="164" t="str">
        <f t="shared" si="26"/>
        <v>C-97/4</v>
      </c>
    </row>
    <row r="1715" spans="1:7" ht="18" customHeight="1" x14ac:dyDescent="0.25">
      <c r="A1715" s="224" t="s">
        <v>2227</v>
      </c>
      <c r="B1715" s="191" t="s">
        <v>2226</v>
      </c>
      <c r="C1715" s="161">
        <v>1058</v>
      </c>
      <c r="D1715" s="159" t="s">
        <v>48</v>
      </c>
      <c r="E1715" s="160" t="s">
        <v>2219</v>
      </c>
      <c r="F1715" s="160" t="s">
        <v>2225</v>
      </c>
      <c r="G1715" s="164" t="str">
        <f t="shared" si="26"/>
        <v>D-11/1</v>
      </c>
    </row>
    <row r="1716" spans="1:7" ht="18" customHeight="1" x14ac:dyDescent="0.25">
      <c r="A1716" s="224"/>
      <c r="B1716" s="191" t="s">
        <v>2224</v>
      </c>
      <c r="C1716" s="161">
        <v>1058</v>
      </c>
      <c r="D1716" s="159" t="s">
        <v>48</v>
      </c>
      <c r="E1716" s="160" t="s">
        <v>2219</v>
      </c>
      <c r="F1716" s="160" t="s">
        <v>2223</v>
      </c>
      <c r="G1716" s="164" t="str">
        <f t="shared" si="26"/>
        <v>D-11/2</v>
      </c>
    </row>
    <row r="1717" spans="1:7" ht="18" customHeight="1" x14ac:dyDescent="0.25">
      <c r="A1717" s="224"/>
      <c r="B1717" s="191" t="s">
        <v>2222</v>
      </c>
      <c r="C1717" s="161">
        <v>1058</v>
      </c>
      <c r="D1717" s="159" t="s">
        <v>48</v>
      </c>
      <c r="E1717" s="160" t="s">
        <v>2219</v>
      </c>
      <c r="F1717" s="160" t="s">
        <v>2221</v>
      </c>
      <c r="G1717" s="164" t="str">
        <f t="shared" si="26"/>
        <v>D-11/3</v>
      </c>
    </row>
    <row r="1718" spans="1:7" ht="18" customHeight="1" x14ac:dyDescent="0.25">
      <c r="A1718" s="224"/>
      <c r="B1718" s="191" t="s">
        <v>2220</v>
      </c>
      <c r="C1718" s="161">
        <v>1058</v>
      </c>
      <c r="D1718" s="159" t="s">
        <v>48</v>
      </c>
      <c r="E1718" s="160" t="s">
        <v>2219</v>
      </c>
      <c r="F1718" s="160" t="s">
        <v>2218</v>
      </c>
      <c r="G1718" s="164" t="str">
        <f t="shared" si="26"/>
        <v>D-11/4</v>
      </c>
    </row>
  </sheetData>
  <autoFilter ref="A2:G1718" xr:uid="{00000000-0009-0000-0000-000001000000}"/>
  <mergeCells count="429"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  <mergeCell ref="A75:A78"/>
    <mergeCell ref="A79:A82"/>
    <mergeCell ref="A83:A86"/>
    <mergeCell ref="A87:A90"/>
    <mergeCell ref="A91:A94"/>
    <mergeCell ref="A95:A98"/>
    <mergeCell ref="A51:A54"/>
    <mergeCell ref="A55:A58"/>
    <mergeCell ref="A59:A62"/>
    <mergeCell ref="A63:A66"/>
    <mergeCell ref="A67:A70"/>
    <mergeCell ref="A71:A74"/>
    <mergeCell ref="A123:A126"/>
    <mergeCell ref="A127:A130"/>
    <mergeCell ref="A131:A134"/>
    <mergeCell ref="A135:A138"/>
    <mergeCell ref="A139:A142"/>
    <mergeCell ref="A143:A146"/>
    <mergeCell ref="A99:A102"/>
    <mergeCell ref="A103:A106"/>
    <mergeCell ref="A107:A110"/>
    <mergeCell ref="A111:A114"/>
    <mergeCell ref="A115:A118"/>
    <mergeCell ref="A119:A122"/>
    <mergeCell ref="A171:A174"/>
    <mergeCell ref="A175:A178"/>
    <mergeCell ref="A179:A182"/>
    <mergeCell ref="A183:A186"/>
    <mergeCell ref="A187:A190"/>
    <mergeCell ref="A191:A194"/>
    <mergeCell ref="A147:A150"/>
    <mergeCell ref="A151:A154"/>
    <mergeCell ref="A155:A158"/>
    <mergeCell ref="A159:A162"/>
    <mergeCell ref="A163:A166"/>
    <mergeCell ref="A167:A170"/>
    <mergeCell ref="A219:A222"/>
    <mergeCell ref="A223:A226"/>
    <mergeCell ref="A227:A230"/>
    <mergeCell ref="A231:A234"/>
    <mergeCell ref="A235:A238"/>
    <mergeCell ref="A239:A242"/>
    <mergeCell ref="A195:A198"/>
    <mergeCell ref="A199:A202"/>
    <mergeCell ref="A203:A206"/>
    <mergeCell ref="A207:A210"/>
    <mergeCell ref="A211:A214"/>
    <mergeCell ref="A215:A218"/>
    <mergeCell ref="A267:A270"/>
    <mergeCell ref="A271:A274"/>
    <mergeCell ref="A275:A278"/>
    <mergeCell ref="A279:A282"/>
    <mergeCell ref="A283:A286"/>
    <mergeCell ref="A287:A290"/>
    <mergeCell ref="A243:A246"/>
    <mergeCell ref="A247:A250"/>
    <mergeCell ref="A251:A254"/>
    <mergeCell ref="A255:A258"/>
    <mergeCell ref="A259:A262"/>
    <mergeCell ref="A263:A266"/>
    <mergeCell ref="A315:A318"/>
    <mergeCell ref="A319:A322"/>
    <mergeCell ref="A323:A326"/>
    <mergeCell ref="A327:A330"/>
    <mergeCell ref="A331:A334"/>
    <mergeCell ref="A335:A338"/>
    <mergeCell ref="A291:A294"/>
    <mergeCell ref="A295:A298"/>
    <mergeCell ref="A299:A302"/>
    <mergeCell ref="A303:A306"/>
    <mergeCell ref="A307:A310"/>
    <mergeCell ref="A311:A314"/>
    <mergeCell ref="A363:A366"/>
    <mergeCell ref="A367:A370"/>
    <mergeCell ref="A371:A374"/>
    <mergeCell ref="A375:A378"/>
    <mergeCell ref="A379:A382"/>
    <mergeCell ref="A383:A386"/>
    <mergeCell ref="A339:A342"/>
    <mergeCell ref="A343:A346"/>
    <mergeCell ref="A347:A350"/>
    <mergeCell ref="A351:A354"/>
    <mergeCell ref="A355:A358"/>
    <mergeCell ref="A359:A362"/>
    <mergeCell ref="A411:A414"/>
    <mergeCell ref="A415:A418"/>
    <mergeCell ref="A419:A422"/>
    <mergeCell ref="A423:A426"/>
    <mergeCell ref="A427:A430"/>
    <mergeCell ref="A431:A434"/>
    <mergeCell ref="A387:A390"/>
    <mergeCell ref="A391:A394"/>
    <mergeCell ref="A395:A398"/>
    <mergeCell ref="A399:A402"/>
    <mergeCell ref="A403:A406"/>
    <mergeCell ref="A407:A410"/>
    <mergeCell ref="A459:A462"/>
    <mergeCell ref="A463:A466"/>
    <mergeCell ref="A467:A470"/>
    <mergeCell ref="A471:A474"/>
    <mergeCell ref="A475:A478"/>
    <mergeCell ref="A479:A482"/>
    <mergeCell ref="A435:A438"/>
    <mergeCell ref="A439:A442"/>
    <mergeCell ref="A443:A446"/>
    <mergeCell ref="A447:A450"/>
    <mergeCell ref="A451:A454"/>
    <mergeCell ref="A455:A458"/>
    <mergeCell ref="A507:A510"/>
    <mergeCell ref="A511:A514"/>
    <mergeCell ref="A515:A518"/>
    <mergeCell ref="A519:A522"/>
    <mergeCell ref="A523:A526"/>
    <mergeCell ref="A527:A530"/>
    <mergeCell ref="A483:A486"/>
    <mergeCell ref="A487:A490"/>
    <mergeCell ref="A491:A494"/>
    <mergeCell ref="A495:A498"/>
    <mergeCell ref="A499:A502"/>
    <mergeCell ref="A503:A506"/>
    <mergeCell ref="A555:A558"/>
    <mergeCell ref="A559:A562"/>
    <mergeCell ref="A563:A566"/>
    <mergeCell ref="A567:A570"/>
    <mergeCell ref="A571:A574"/>
    <mergeCell ref="A575:A578"/>
    <mergeCell ref="A531:A534"/>
    <mergeCell ref="A535:A538"/>
    <mergeCell ref="A539:A542"/>
    <mergeCell ref="A543:A546"/>
    <mergeCell ref="A547:A550"/>
    <mergeCell ref="A551:A554"/>
    <mergeCell ref="A603:A606"/>
    <mergeCell ref="A607:A610"/>
    <mergeCell ref="A611:A614"/>
    <mergeCell ref="A615:A618"/>
    <mergeCell ref="A619:A622"/>
    <mergeCell ref="A623:A626"/>
    <mergeCell ref="A579:A582"/>
    <mergeCell ref="A583:A586"/>
    <mergeCell ref="A587:A590"/>
    <mergeCell ref="A591:A594"/>
    <mergeCell ref="A595:A598"/>
    <mergeCell ref="A599:A602"/>
    <mergeCell ref="A651:A654"/>
    <mergeCell ref="A655:A658"/>
    <mergeCell ref="A659:A662"/>
    <mergeCell ref="A663:A666"/>
    <mergeCell ref="A667:A670"/>
    <mergeCell ref="A671:A674"/>
    <mergeCell ref="A627:A630"/>
    <mergeCell ref="A631:A634"/>
    <mergeCell ref="A635:A638"/>
    <mergeCell ref="A639:A642"/>
    <mergeCell ref="A643:A646"/>
    <mergeCell ref="A647:A650"/>
    <mergeCell ref="A699:A702"/>
    <mergeCell ref="A703:A706"/>
    <mergeCell ref="A707:A710"/>
    <mergeCell ref="A711:A714"/>
    <mergeCell ref="A715:A718"/>
    <mergeCell ref="A719:A722"/>
    <mergeCell ref="A675:A678"/>
    <mergeCell ref="A679:A682"/>
    <mergeCell ref="A683:A686"/>
    <mergeCell ref="A687:A690"/>
    <mergeCell ref="A691:A694"/>
    <mergeCell ref="A695:A698"/>
    <mergeCell ref="A747:A750"/>
    <mergeCell ref="A751:A754"/>
    <mergeCell ref="A755:A758"/>
    <mergeCell ref="A759:A762"/>
    <mergeCell ref="A763:A766"/>
    <mergeCell ref="A767:A770"/>
    <mergeCell ref="A723:A726"/>
    <mergeCell ref="A727:A730"/>
    <mergeCell ref="A731:A734"/>
    <mergeCell ref="A735:A738"/>
    <mergeCell ref="A739:A742"/>
    <mergeCell ref="A743:A746"/>
    <mergeCell ref="A795:A798"/>
    <mergeCell ref="A799:A802"/>
    <mergeCell ref="A803:A806"/>
    <mergeCell ref="A807:A810"/>
    <mergeCell ref="A811:A814"/>
    <mergeCell ref="A815:A818"/>
    <mergeCell ref="A771:A774"/>
    <mergeCell ref="A775:A778"/>
    <mergeCell ref="A779:A782"/>
    <mergeCell ref="A783:A786"/>
    <mergeCell ref="A787:A790"/>
    <mergeCell ref="A791:A794"/>
    <mergeCell ref="A843:A846"/>
    <mergeCell ref="A847:A850"/>
    <mergeCell ref="A851:A854"/>
    <mergeCell ref="A855:A858"/>
    <mergeCell ref="A859:A862"/>
    <mergeCell ref="A863:A866"/>
    <mergeCell ref="A819:A822"/>
    <mergeCell ref="A823:A826"/>
    <mergeCell ref="A827:A830"/>
    <mergeCell ref="A831:A834"/>
    <mergeCell ref="A835:A838"/>
    <mergeCell ref="A839:A842"/>
    <mergeCell ref="A891:A894"/>
    <mergeCell ref="A895:A898"/>
    <mergeCell ref="A899:A902"/>
    <mergeCell ref="A903:A906"/>
    <mergeCell ref="A907:A910"/>
    <mergeCell ref="A911:A914"/>
    <mergeCell ref="A867:A870"/>
    <mergeCell ref="A871:A874"/>
    <mergeCell ref="A875:A878"/>
    <mergeCell ref="A879:A882"/>
    <mergeCell ref="A883:A886"/>
    <mergeCell ref="A887:A890"/>
    <mergeCell ref="A939:A942"/>
    <mergeCell ref="A943:A946"/>
    <mergeCell ref="A947:A950"/>
    <mergeCell ref="A951:A954"/>
    <mergeCell ref="A955:A958"/>
    <mergeCell ref="A959:A962"/>
    <mergeCell ref="A915:A918"/>
    <mergeCell ref="A919:A922"/>
    <mergeCell ref="A923:A926"/>
    <mergeCell ref="A927:A930"/>
    <mergeCell ref="A931:A934"/>
    <mergeCell ref="A935:A938"/>
    <mergeCell ref="A987:A990"/>
    <mergeCell ref="A991:A994"/>
    <mergeCell ref="A995:A998"/>
    <mergeCell ref="A999:A1002"/>
    <mergeCell ref="A1003:A1006"/>
    <mergeCell ref="A1007:A1010"/>
    <mergeCell ref="A963:A966"/>
    <mergeCell ref="A967:A970"/>
    <mergeCell ref="A971:A974"/>
    <mergeCell ref="A975:A978"/>
    <mergeCell ref="A979:A982"/>
    <mergeCell ref="A983:A986"/>
    <mergeCell ref="A1035:A1038"/>
    <mergeCell ref="A1039:A1042"/>
    <mergeCell ref="A1043:A1046"/>
    <mergeCell ref="A1047:A1050"/>
    <mergeCell ref="A1051:A1054"/>
    <mergeCell ref="A1055:A1058"/>
    <mergeCell ref="A1011:A1014"/>
    <mergeCell ref="A1015:A1018"/>
    <mergeCell ref="A1019:A1022"/>
    <mergeCell ref="A1023:A1026"/>
    <mergeCell ref="A1027:A1030"/>
    <mergeCell ref="A1031:A1034"/>
    <mergeCell ref="A1083:A1086"/>
    <mergeCell ref="A1087:A1090"/>
    <mergeCell ref="A1091:A1094"/>
    <mergeCell ref="A1095:A1098"/>
    <mergeCell ref="A1099:A1102"/>
    <mergeCell ref="A1103:A1106"/>
    <mergeCell ref="A1059:A1062"/>
    <mergeCell ref="A1063:A1066"/>
    <mergeCell ref="A1067:A1070"/>
    <mergeCell ref="A1071:A1074"/>
    <mergeCell ref="A1075:A1078"/>
    <mergeCell ref="A1079:A1082"/>
    <mergeCell ref="A1131:A1134"/>
    <mergeCell ref="A1135:A1138"/>
    <mergeCell ref="A1139:A1142"/>
    <mergeCell ref="A1143:A1146"/>
    <mergeCell ref="A1147:A1150"/>
    <mergeCell ref="A1151:A1154"/>
    <mergeCell ref="A1107:A1110"/>
    <mergeCell ref="A1111:A1114"/>
    <mergeCell ref="A1115:A1118"/>
    <mergeCell ref="A1119:A1122"/>
    <mergeCell ref="A1123:A1126"/>
    <mergeCell ref="A1127:A1130"/>
    <mergeCell ref="A1179:A1182"/>
    <mergeCell ref="A1183:A1186"/>
    <mergeCell ref="A1187:A1190"/>
    <mergeCell ref="A1191:A1194"/>
    <mergeCell ref="A1195:A1198"/>
    <mergeCell ref="A1199:A1202"/>
    <mergeCell ref="A1155:A1158"/>
    <mergeCell ref="A1159:A1162"/>
    <mergeCell ref="A1163:A1166"/>
    <mergeCell ref="A1167:A1170"/>
    <mergeCell ref="A1171:A1174"/>
    <mergeCell ref="A1175:A1178"/>
    <mergeCell ref="A1227:A1230"/>
    <mergeCell ref="A1231:A1234"/>
    <mergeCell ref="A1235:A1238"/>
    <mergeCell ref="A1239:A1242"/>
    <mergeCell ref="A1243:A1246"/>
    <mergeCell ref="A1247:A1250"/>
    <mergeCell ref="A1203:A1206"/>
    <mergeCell ref="A1207:A1210"/>
    <mergeCell ref="A1211:A1214"/>
    <mergeCell ref="A1215:A1218"/>
    <mergeCell ref="A1219:A1222"/>
    <mergeCell ref="A1223:A1226"/>
    <mergeCell ref="A1275:A1278"/>
    <mergeCell ref="A1279:A1282"/>
    <mergeCell ref="A1283:A1286"/>
    <mergeCell ref="A1287:A1290"/>
    <mergeCell ref="A1291:A1294"/>
    <mergeCell ref="A1295:A1298"/>
    <mergeCell ref="A1251:A1254"/>
    <mergeCell ref="A1255:A1258"/>
    <mergeCell ref="A1259:A1262"/>
    <mergeCell ref="A1263:A1266"/>
    <mergeCell ref="A1267:A1270"/>
    <mergeCell ref="A1271:A1274"/>
    <mergeCell ref="A1323:A1326"/>
    <mergeCell ref="A1327:A1330"/>
    <mergeCell ref="A1331:A1334"/>
    <mergeCell ref="A1335:A1338"/>
    <mergeCell ref="A1339:A1342"/>
    <mergeCell ref="A1343:A1346"/>
    <mergeCell ref="A1299:A1302"/>
    <mergeCell ref="A1303:A1306"/>
    <mergeCell ref="A1307:A1310"/>
    <mergeCell ref="A1311:A1314"/>
    <mergeCell ref="A1315:A1318"/>
    <mergeCell ref="A1319:A1322"/>
    <mergeCell ref="A1371:A1374"/>
    <mergeCell ref="A1375:A1378"/>
    <mergeCell ref="A1379:A1382"/>
    <mergeCell ref="A1383:A1386"/>
    <mergeCell ref="A1387:A1390"/>
    <mergeCell ref="A1391:A1394"/>
    <mergeCell ref="A1347:A1350"/>
    <mergeCell ref="A1351:A1354"/>
    <mergeCell ref="A1355:A1358"/>
    <mergeCell ref="A1359:A1362"/>
    <mergeCell ref="A1363:A1366"/>
    <mergeCell ref="A1367:A1370"/>
    <mergeCell ref="A1419:A1422"/>
    <mergeCell ref="A1423:A1426"/>
    <mergeCell ref="A1427:A1430"/>
    <mergeCell ref="A1431:A1434"/>
    <mergeCell ref="A1435:A1438"/>
    <mergeCell ref="A1439:A1442"/>
    <mergeCell ref="A1395:A1398"/>
    <mergeCell ref="A1399:A1402"/>
    <mergeCell ref="A1403:A1406"/>
    <mergeCell ref="A1407:A1410"/>
    <mergeCell ref="A1411:A1414"/>
    <mergeCell ref="A1415:A1418"/>
    <mergeCell ref="A1467:A1470"/>
    <mergeCell ref="A1471:A1474"/>
    <mergeCell ref="A1475:A1478"/>
    <mergeCell ref="A1479:A1482"/>
    <mergeCell ref="A1483:A1486"/>
    <mergeCell ref="A1487:A1490"/>
    <mergeCell ref="A1443:A1446"/>
    <mergeCell ref="A1447:A1450"/>
    <mergeCell ref="A1451:A1454"/>
    <mergeCell ref="A1455:A1458"/>
    <mergeCell ref="A1459:A1462"/>
    <mergeCell ref="A1463:A1466"/>
    <mergeCell ref="A1515:A1518"/>
    <mergeCell ref="A1519:A1522"/>
    <mergeCell ref="A1523:A1526"/>
    <mergeCell ref="A1527:A1530"/>
    <mergeCell ref="A1531:A1534"/>
    <mergeCell ref="A1535:A1538"/>
    <mergeCell ref="A1491:A1494"/>
    <mergeCell ref="A1495:A1498"/>
    <mergeCell ref="A1499:A1502"/>
    <mergeCell ref="A1503:A1506"/>
    <mergeCell ref="A1507:A1510"/>
    <mergeCell ref="A1511:A1514"/>
    <mergeCell ref="A1563:A1566"/>
    <mergeCell ref="A1567:A1570"/>
    <mergeCell ref="A1571:A1574"/>
    <mergeCell ref="A1575:A1578"/>
    <mergeCell ref="A1579:A1582"/>
    <mergeCell ref="A1583:A1586"/>
    <mergeCell ref="A1539:A1542"/>
    <mergeCell ref="A1543:A1546"/>
    <mergeCell ref="A1547:A1550"/>
    <mergeCell ref="A1551:A1554"/>
    <mergeCell ref="A1555:A1558"/>
    <mergeCell ref="A1559:A1562"/>
    <mergeCell ref="A1611:A1614"/>
    <mergeCell ref="A1615:A1618"/>
    <mergeCell ref="A1619:A1622"/>
    <mergeCell ref="A1623:A1626"/>
    <mergeCell ref="A1627:A1630"/>
    <mergeCell ref="A1631:A1634"/>
    <mergeCell ref="A1587:A1590"/>
    <mergeCell ref="A1591:A1594"/>
    <mergeCell ref="A1595:A1598"/>
    <mergeCell ref="A1599:A1602"/>
    <mergeCell ref="A1603:A1606"/>
    <mergeCell ref="A1607:A1610"/>
    <mergeCell ref="A1659:A1662"/>
    <mergeCell ref="A1663:A1666"/>
    <mergeCell ref="A1667:A1670"/>
    <mergeCell ref="A1671:A1674"/>
    <mergeCell ref="A1675:A1678"/>
    <mergeCell ref="A1679:A1682"/>
    <mergeCell ref="A1635:A1638"/>
    <mergeCell ref="A1639:A1642"/>
    <mergeCell ref="A1643:A1646"/>
    <mergeCell ref="A1647:A1650"/>
    <mergeCell ref="A1651:A1654"/>
    <mergeCell ref="A1655:A1658"/>
    <mergeCell ref="A1707:A1710"/>
    <mergeCell ref="A1711:A1714"/>
    <mergeCell ref="A1715:A1718"/>
    <mergeCell ref="A1683:A1686"/>
    <mergeCell ref="A1687:A1690"/>
    <mergeCell ref="A1691:A1694"/>
    <mergeCell ref="A1695:A1698"/>
    <mergeCell ref="A1699:A1702"/>
    <mergeCell ref="A1703:A1706"/>
  </mergeCells>
  <conditionalFormatting sqref="B1719:B1048576">
    <cfRule type="duplicateValues" dxfId="12702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57"/>
  <sheetViews>
    <sheetView workbookViewId="0"/>
  </sheetViews>
  <sheetFormatPr defaultColWidth="9.140625" defaultRowHeight="14.25" x14ac:dyDescent="0.2"/>
  <cols>
    <col min="1" max="1" width="9.140625" style="67"/>
    <col min="2" max="2" width="11.7109375" style="67" customWidth="1"/>
    <col min="3" max="3" width="12.42578125" style="67" hidden="1" customWidth="1"/>
    <col min="4" max="4" width="16" style="67" customWidth="1"/>
    <col min="5" max="5" width="11.42578125" style="67" customWidth="1"/>
    <col min="6" max="6" width="12.5703125" style="67" hidden="1" customWidth="1"/>
    <col min="7" max="7" width="12.28515625" style="67" customWidth="1"/>
    <col min="8" max="10" width="9.140625" style="67"/>
    <col min="11" max="11" width="33.42578125" style="67" bestFit="1" customWidth="1"/>
    <col min="12" max="12" width="36.5703125" style="67" hidden="1" customWidth="1"/>
    <col min="13" max="14" width="9.140625" style="67"/>
    <col min="15" max="15" width="13" style="67" customWidth="1"/>
    <col min="16" max="16384" width="9.140625" style="67"/>
  </cols>
  <sheetData>
    <row r="1" spans="1:15" s="104" customFormat="1" ht="45" x14ac:dyDescent="0.25">
      <c r="A1" s="106" t="s">
        <v>33</v>
      </c>
      <c r="B1" s="106" t="s">
        <v>2156</v>
      </c>
      <c r="C1" s="107" t="s">
        <v>2155</v>
      </c>
      <c r="D1" s="106" t="s">
        <v>297</v>
      </c>
      <c r="E1" s="106" t="s">
        <v>293</v>
      </c>
      <c r="F1" s="106" t="s">
        <v>2154</v>
      </c>
      <c r="G1" s="105" t="s">
        <v>2153</v>
      </c>
      <c r="H1" s="105" t="s">
        <v>2152</v>
      </c>
      <c r="I1" s="105" t="s">
        <v>2151</v>
      </c>
      <c r="J1" s="105" t="s">
        <v>2150</v>
      </c>
      <c r="K1" s="105" t="s">
        <v>2207</v>
      </c>
      <c r="L1" s="105"/>
      <c r="M1" s="105" t="s">
        <v>3955</v>
      </c>
      <c r="N1" s="105"/>
      <c r="O1" s="105"/>
    </row>
    <row r="2" spans="1:15" ht="14.25" customHeight="1" x14ac:dyDescent="0.2">
      <c r="A2" s="67" t="str">
        <f t="shared" ref="A2:A65" si="0">LEFT(C2,1)</f>
        <v>A</v>
      </c>
      <c r="B2" s="85" t="s">
        <v>2149</v>
      </c>
      <c r="C2" s="90" t="s">
        <v>2148</v>
      </c>
      <c r="D2" s="103" t="s">
        <v>296</v>
      </c>
      <c r="E2" s="67" t="s">
        <v>289</v>
      </c>
      <c r="F2" s="67" t="s">
        <v>298</v>
      </c>
      <c r="G2" s="67" t="str">
        <f t="shared" ref="G2:G65" si="1">F2</f>
        <v>Released</v>
      </c>
      <c r="H2" s="67">
        <v>15.3</v>
      </c>
      <c r="I2" s="67">
        <v>8.5</v>
      </c>
      <c r="J2" s="67">
        <f t="shared" ref="J2:J65" si="2">I2*H2</f>
        <v>130.05000000000001</v>
      </c>
      <c r="K2" s="67" t="str">
        <f>VLOOKUP(B2,[1]Sheet1!$B:$J,9,)</f>
        <v>LEFT CORNER/RIGHT CORNER</v>
      </c>
      <c r="L2" s="67" t="e">
        <f>VLOOKUP(B2,#REF!,13,)</f>
        <v>#REF!</v>
      </c>
      <c r="M2" s="68"/>
      <c r="N2" s="68"/>
    </row>
    <row r="3" spans="1:15" ht="14.25" customHeight="1" x14ac:dyDescent="0.2">
      <c r="A3" s="67" t="str">
        <f t="shared" si="0"/>
        <v>A</v>
      </c>
      <c r="B3" s="85" t="s">
        <v>2147</v>
      </c>
      <c r="C3" s="90" t="s">
        <v>2146</v>
      </c>
      <c r="D3" s="103" t="s">
        <v>296</v>
      </c>
      <c r="E3" s="67" t="s">
        <v>289</v>
      </c>
      <c r="F3" s="67" t="s">
        <v>298</v>
      </c>
      <c r="G3" s="67" t="str">
        <f t="shared" si="1"/>
        <v>Released</v>
      </c>
      <c r="H3" s="67">
        <v>15.3</v>
      </c>
      <c r="I3" s="67">
        <v>8.5</v>
      </c>
      <c r="J3" s="67">
        <f t="shared" si="2"/>
        <v>130.05000000000001</v>
      </c>
      <c r="K3" s="67" t="str">
        <f>VLOOKUP(B3,[1]Sheet1!$B:$J,9,)</f>
        <v>LEFT/ RIGHT</v>
      </c>
      <c r="L3" s="67" t="e">
        <f>VLOOKUP(B3,#REF!,13,)</f>
        <v>#REF!</v>
      </c>
      <c r="M3" s="68"/>
      <c r="N3" s="68"/>
    </row>
    <row r="4" spans="1:15" ht="14.25" customHeight="1" x14ac:dyDescent="0.2">
      <c r="A4" s="67" t="str">
        <f t="shared" si="0"/>
        <v>A</v>
      </c>
      <c r="B4" s="85" t="s">
        <v>2145</v>
      </c>
      <c r="C4" s="90" t="s">
        <v>2144</v>
      </c>
      <c r="D4" s="103" t="s">
        <v>296</v>
      </c>
      <c r="E4" s="67" t="s">
        <v>289</v>
      </c>
      <c r="F4" s="67" t="s">
        <v>298</v>
      </c>
      <c r="G4" s="67" t="str">
        <f t="shared" si="1"/>
        <v>Released</v>
      </c>
      <c r="H4" s="67">
        <v>15.3</v>
      </c>
      <c r="I4" s="67">
        <v>8.5</v>
      </c>
      <c r="J4" s="67">
        <f t="shared" si="2"/>
        <v>130.05000000000001</v>
      </c>
      <c r="K4" s="67" t="str">
        <f>VLOOKUP(B4,[1]Sheet1!$B:$J,9,)</f>
        <v>LEFT/ RIGHT</v>
      </c>
      <c r="L4" s="67" t="e">
        <f>VLOOKUP(B4,#REF!,13,)</f>
        <v>#REF!</v>
      </c>
      <c r="M4" s="68"/>
      <c r="N4" s="68"/>
    </row>
    <row r="5" spans="1:15" ht="14.25" customHeight="1" x14ac:dyDescent="0.2">
      <c r="A5" s="67" t="str">
        <f t="shared" si="0"/>
        <v>A</v>
      </c>
      <c r="B5" s="85" t="s">
        <v>2143</v>
      </c>
      <c r="C5" s="90" t="s">
        <v>2142</v>
      </c>
      <c r="D5" s="103" t="s">
        <v>296</v>
      </c>
      <c r="E5" s="67" t="s">
        <v>289</v>
      </c>
      <c r="F5" s="67" t="s">
        <v>298</v>
      </c>
      <c r="G5" s="67" t="str">
        <f t="shared" si="1"/>
        <v>Released</v>
      </c>
      <c r="H5" s="67">
        <v>15.3</v>
      </c>
      <c r="I5" s="67">
        <v>8.5</v>
      </c>
      <c r="J5" s="67">
        <f t="shared" si="2"/>
        <v>130.05000000000001</v>
      </c>
      <c r="K5" s="67" t="str">
        <f>VLOOKUP(B5,[1]Sheet1!$B:$J,9,)</f>
        <v>LEFT/ RIGHT</v>
      </c>
      <c r="L5" s="67" t="e">
        <f>VLOOKUP(B5,#REF!,13,)</f>
        <v>#REF!</v>
      </c>
      <c r="M5" s="68"/>
      <c r="N5" s="68"/>
    </row>
    <row r="6" spans="1:15" ht="14.25" customHeight="1" x14ac:dyDescent="0.2">
      <c r="A6" s="67" t="str">
        <f t="shared" si="0"/>
        <v>A</v>
      </c>
      <c r="B6" s="85" t="s">
        <v>2141</v>
      </c>
      <c r="C6" s="90" t="s">
        <v>2140</v>
      </c>
      <c r="D6" s="103" t="s">
        <v>296</v>
      </c>
      <c r="E6" s="67" t="s">
        <v>289</v>
      </c>
      <c r="F6" s="67" t="s">
        <v>298</v>
      </c>
      <c r="G6" s="67" t="str">
        <f t="shared" si="1"/>
        <v>Released</v>
      </c>
      <c r="H6" s="67">
        <v>15.3</v>
      </c>
      <c r="I6" s="67">
        <v>8.5</v>
      </c>
      <c r="J6" s="67">
        <f t="shared" si="2"/>
        <v>130.05000000000001</v>
      </c>
      <c r="K6" s="67" t="str">
        <f>VLOOKUP(B6,[1]Sheet1!$B:$J,9,)</f>
        <v>LEFT/ RIGHT</v>
      </c>
      <c r="L6" s="67" t="e">
        <f>VLOOKUP(B6,#REF!,13,)</f>
        <v>#REF!</v>
      </c>
      <c r="M6" s="68"/>
      <c r="N6" s="68"/>
    </row>
    <row r="7" spans="1:15" ht="14.25" customHeight="1" x14ac:dyDescent="0.2">
      <c r="A7" s="67" t="str">
        <f t="shared" si="0"/>
        <v>A</v>
      </c>
      <c r="B7" s="89" t="s">
        <v>2139</v>
      </c>
      <c r="C7" s="87" t="s">
        <v>2138</v>
      </c>
      <c r="D7" s="88" t="s">
        <v>296</v>
      </c>
      <c r="E7" s="67" t="s">
        <v>289</v>
      </c>
      <c r="F7" s="67" t="s">
        <v>177</v>
      </c>
      <c r="G7" s="152" t="str">
        <f t="shared" si="1"/>
        <v>Frozen</v>
      </c>
      <c r="H7" s="67">
        <v>15.3</v>
      </c>
      <c r="I7" s="67">
        <v>8.5</v>
      </c>
      <c r="J7" s="67">
        <f t="shared" si="2"/>
        <v>130.05000000000001</v>
      </c>
      <c r="K7" s="67" t="str">
        <f>VLOOKUP(B7,[1]Sheet1!$B:$J,9,)</f>
        <v>LEFT/ RIGHT</v>
      </c>
      <c r="L7" s="67" t="e">
        <f>VLOOKUP(B7,#REF!,13,)</f>
        <v>#REF!</v>
      </c>
      <c r="M7" s="68"/>
      <c r="N7" s="68"/>
    </row>
    <row r="8" spans="1:15" ht="14.25" customHeight="1" x14ac:dyDescent="0.2">
      <c r="A8" s="67" t="str">
        <f t="shared" si="0"/>
        <v>A</v>
      </c>
      <c r="B8" s="89" t="s">
        <v>2137</v>
      </c>
      <c r="C8" s="87" t="s">
        <v>2136</v>
      </c>
      <c r="D8" s="88" t="s">
        <v>296</v>
      </c>
      <c r="E8" s="67" t="s">
        <v>289</v>
      </c>
      <c r="F8" s="67" t="s">
        <v>177</v>
      </c>
      <c r="G8" s="152" t="str">
        <f t="shared" si="1"/>
        <v>Frozen</v>
      </c>
      <c r="H8" s="67">
        <v>15.3</v>
      </c>
      <c r="I8" s="67">
        <v>8.5</v>
      </c>
      <c r="J8" s="67">
        <f t="shared" si="2"/>
        <v>130.05000000000001</v>
      </c>
      <c r="K8" s="67" t="str">
        <f>VLOOKUP(B8,[1]Sheet1!$B:$J,9,)</f>
        <v>LEFT/ RIGHT</v>
      </c>
      <c r="L8" s="67" t="e">
        <f>VLOOKUP(B8,#REF!,13,)</f>
        <v>#REF!</v>
      </c>
      <c r="M8" s="68"/>
      <c r="N8" s="68"/>
    </row>
    <row r="9" spans="1:15" ht="14.25" customHeight="1" x14ac:dyDescent="0.2">
      <c r="A9" s="67" t="str">
        <f t="shared" si="0"/>
        <v>A</v>
      </c>
      <c r="B9" s="89" t="s">
        <v>2135</v>
      </c>
      <c r="C9" s="87" t="s">
        <v>2134</v>
      </c>
      <c r="D9" s="88" t="s">
        <v>296</v>
      </c>
      <c r="E9" s="67" t="s">
        <v>289</v>
      </c>
      <c r="F9" s="67" t="s">
        <v>177</v>
      </c>
      <c r="G9" s="152" t="str">
        <f t="shared" si="1"/>
        <v>Frozen</v>
      </c>
      <c r="H9" s="67">
        <v>15.3</v>
      </c>
      <c r="I9" s="67">
        <v>8.5</v>
      </c>
      <c r="J9" s="67">
        <f t="shared" si="2"/>
        <v>130.05000000000001</v>
      </c>
      <c r="K9" s="67" t="str">
        <f>VLOOKUP(B9,[1]Sheet1!$B:$J,9,)</f>
        <v>LEFT/ RIGHT</v>
      </c>
      <c r="L9" s="67" t="e">
        <f>VLOOKUP(B9,#REF!,13,)</f>
        <v>#REF!</v>
      </c>
      <c r="M9" s="68"/>
      <c r="N9" s="68"/>
    </row>
    <row r="10" spans="1:15" ht="14.25" customHeight="1" x14ac:dyDescent="0.2">
      <c r="A10" s="67" t="str">
        <f t="shared" si="0"/>
        <v>A</v>
      </c>
      <c r="B10" s="89" t="s">
        <v>2133</v>
      </c>
      <c r="C10" s="87" t="s">
        <v>2132</v>
      </c>
      <c r="D10" s="88" t="s">
        <v>296</v>
      </c>
      <c r="E10" s="67" t="s">
        <v>289</v>
      </c>
      <c r="F10" s="67" t="s">
        <v>177</v>
      </c>
      <c r="G10" s="152" t="str">
        <f t="shared" si="1"/>
        <v>Frozen</v>
      </c>
      <c r="H10" s="67">
        <v>15.3</v>
      </c>
      <c r="I10" s="67">
        <v>8.5</v>
      </c>
      <c r="J10" s="67">
        <f t="shared" si="2"/>
        <v>130.05000000000001</v>
      </c>
      <c r="K10" s="67" t="str">
        <f>VLOOKUP(B10,[1]Sheet1!$B:$J,9,)</f>
        <v>LEFT/ RIGHT</v>
      </c>
      <c r="L10" s="67" t="e">
        <f>VLOOKUP(B10,#REF!,13,)</f>
        <v>#REF!</v>
      </c>
      <c r="M10" s="68"/>
      <c r="N10" s="68"/>
    </row>
    <row r="11" spans="1:15" ht="14.25" customHeight="1" x14ac:dyDescent="0.2">
      <c r="A11" s="67" t="str">
        <f t="shared" si="0"/>
        <v>A</v>
      </c>
      <c r="B11" s="89" t="s">
        <v>2131</v>
      </c>
      <c r="C11" s="87" t="s">
        <v>2130</v>
      </c>
      <c r="D11" s="88" t="s">
        <v>296</v>
      </c>
      <c r="E11" s="67" t="s">
        <v>289</v>
      </c>
      <c r="F11" s="67" t="s">
        <v>177</v>
      </c>
      <c r="G11" s="152" t="str">
        <f t="shared" si="1"/>
        <v>Frozen</v>
      </c>
      <c r="H11" s="67">
        <v>15.3</v>
      </c>
      <c r="I11" s="67">
        <v>8.5</v>
      </c>
      <c r="J11" s="67">
        <f t="shared" si="2"/>
        <v>130.05000000000001</v>
      </c>
      <c r="K11" s="67" t="str">
        <f>VLOOKUP(B11,[1]Sheet1!$B:$J,9,)</f>
        <v>LEFT CORNER/RIGHT CORNER</v>
      </c>
      <c r="L11" s="67" t="e">
        <f>VLOOKUP(B11,#REF!,13,)</f>
        <v>#REF!</v>
      </c>
      <c r="M11" s="68"/>
      <c r="N11" s="68"/>
    </row>
    <row r="12" spans="1:15" ht="14.25" customHeight="1" x14ac:dyDescent="0.2">
      <c r="A12" s="67" t="str">
        <f t="shared" si="0"/>
        <v>A</v>
      </c>
      <c r="B12" s="89" t="s">
        <v>2129</v>
      </c>
      <c r="C12" s="87" t="s">
        <v>2128</v>
      </c>
      <c r="D12" s="88" t="s">
        <v>296</v>
      </c>
      <c r="E12" s="67" t="s">
        <v>289</v>
      </c>
      <c r="F12" s="67" t="s">
        <v>177</v>
      </c>
      <c r="G12" s="152" t="str">
        <f t="shared" si="1"/>
        <v>Frozen</v>
      </c>
      <c r="H12" s="67">
        <v>15.3</v>
      </c>
      <c r="I12" s="67">
        <v>8.5</v>
      </c>
      <c r="J12" s="67">
        <f t="shared" si="2"/>
        <v>130.05000000000001</v>
      </c>
      <c r="K12" s="67" t="str">
        <f>VLOOKUP(B12,[1]Sheet1!$B:$J,9,)</f>
        <v>LEFT CORNER/RIGHT CORNER</v>
      </c>
      <c r="L12" s="67" t="e">
        <f>VLOOKUP(B12,#REF!,13,)</f>
        <v>#REF!</v>
      </c>
      <c r="M12" s="68"/>
      <c r="N12" s="68"/>
    </row>
    <row r="13" spans="1:15" ht="14.25" customHeight="1" x14ac:dyDescent="0.2">
      <c r="A13" s="67" t="str">
        <f t="shared" si="0"/>
        <v>A</v>
      </c>
      <c r="B13" s="89" t="s">
        <v>2127</v>
      </c>
      <c r="C13" s="87" t="s">
        <v>2126</v>
      </c>
      <c r="D13" s="88" t="s">
        <v>296</v>
      </c>
      <c r="E13" s="67" t="s">
        <v>289</v>
      </c>
      <c r="F13" s="67" t="s">
        <v>177</v>
      </c>
      <c r="G13" s="152" t="str">
        <f t="shared" si="1"/>
        <v>Frozen</v>
      </c>
      <c r="H13" s="67">
        <v>15.3</v>
      </c>
      <c r="I13" s="67">
        <v>8.5</v>
      </c>
      <c r="J13" s="67">
        <f t="shared" si="2"/>
        <v>130.05000000000001</v>
      </c>
      <c r="K13" s="67" t="str">
        <f>VLOOKUP(B13,[1]Sheet1!$B:$J,9,)</f>
        <v>LEFT/ RIGHT</v>
      </c>
      <c r="L13" s="67" t="e">
        <f>VLOOKUP(B13,#REF!,13,)</f>
        <v>#REF!</v>
      </c>
      <c r="M13" s="68"/>
      <c r="N13" s="68"/>
    </row>
    <row r="14" spans="1:15" ht="14.25" customHeight="1" x14ac:dyDescent="0.2">
      <c r="A14" s="67" t="str">
        <f t="shared" si="0"/>
        <v>A</v>
      </c>
      <c r="B14" s="89" t="s">
        <v>2125</v>
      </c>
      <c r="C14" s="87" t="s">
        <v>2124</v>
      </c>
      <c r="D14" s="88" t="s">
        <v>296</v>
      </c>
      <c r="E14" s="67" t="s">
        <v>289</v>
      </c>
      <c r="F14" s="67" t="s">
        <v>177</v>
      </c>
      <c r="G14" s="152" t="str">
        <f t="shared" si="1"/>
        <v>Frozen</v>
      </c>
      <c r="H14" s="67">
        <v>15.3</v>
      </c>
      <c r="I14" s="67">
        <v>8.5</v>
      </c>
      <c r="J14" s="67">
        <f t="shared" si="2"/>
        <v>130.05000000000001</v>
      </c>
      <c r="K14" s="67" t="str">
        <f>VLOOKUP(B14,[1]Sheet1!$B:$J,9,)</f>
        <v>LEFT/ RIGHT</v>
      </c>
      <c r="L14" s="67" t="e">
        <f>VLOOKUP(B14,#REF!,13,)</f>
        <v>#REF!</v>
      </c>
      <c r="M14" s="68"/>
      <c r="N14" s="68"/>
    </row>
    <row r="15" spans="1:15" ht="14.25" customHeight="1" x14ac:dyDescent="0.2">
      <c r="A15" s="67" t="str">
        <f t="shared" si="0"/>
        <v>A</v>
      </c>
      <c r="B15" s="89" t="s">
        <v>2123</v>
      </c>
      <c r="C15" s="87" t="s">
        <v>2122</v>
      </c>
      <c r="D15" s="88" t="s">
        <v>296</v>
      </c>
      <c r="E15" s="67" t="s">
        <v>289</v>
      </c>
      <c r="F15" s="67" t="s">
        <v>177</v>
      </c>
      <c r="G15" s="152" t="str">
        <f t="shared" si="1"/>
        <v>Frozen</v>
      </c>
      <c r="H15" s="67">
        <v>15.3</v>
      </c>
      <c r="I15" s="67">
        <v>8.5</v>
      </c>
      <c r="J15" s="67">
        <f t="shared" si="2"/>
        <v>130.05000000000001</v>
      </c>
      <c r="K15" s="67" t="str">
        <f>VLOOKUP(B15,[1]Sheet1!$B:$J,9,)</f>
        <v>LEFT/ RIGHT</v>
      </c>
      <c r="L15" s="67" t="e">
        <f>VLOOKUP(B15,#REF!,13,)</f>
        <v>#REF!</v>
      </c>
      <c r="M15" s="68"/>
      <c r="N15" s="68"/>
    </row>
    <row r="16" spans="1:15" ht="14.25" customHeight="1" x14ac:dyDescent="0.2">
      <c r="A16" s="67" t="str">
        <f t="shared" si="0"/>
        <v>A</v>
      </c>
      <c r="B16" s="89" t="s">
        <v>2121</v>
      </c>
      <c r="C16" s="87" t="s">
        <v>2120</v>
      </c>
      <c r="D16" s="88" t="s">
        <v>296</v>
      </c>
      <c r="E16" s="67" t="s">
        <v>289</v>
      </c>
      <c r="F16" s="67" t="s">
        <v>177</v>
      </c>
      <c r="G16" s="152" t="str">
        <f t="shared" si="1"/>
        <v>Frozen</v>
      </c>
      <c r="H16" s="67">
        <v>15.3</v>
      </c>
      <c r="I16" s="67">
        <v>8.5</v>
      </c>
      <c r="J16" s="67">
        <f t="shared" si="2"/>
        <v>130.05000000000001</v>
      </c>
      <c r="K16" s="67" t="str">
        <f>VLOOKUP(B16,[1]Sheet1!$B:$J,9,)</f>
        <v>LEFT/ RIGHT</v>
      </c>
      <c r="L16" s="67" t="e">
        <f>VLOOKUP(B16,#REF!,13,)</f>
        <v>#REF!</v>
      </c>
      <c r="M16" s="68"/>
      <c r="N16" s="68"/>
    </row>
    <row r="17" spans="1:14" ht="14.25" customHeight="1" x14ac:dyDescent="0.2">
      <c r="A17" s="67" t="str">
        <f t="shared" si="0"/>
        <v>A</v>
      </c>
      <c r="B17" s="85" t="s">
        <v>2119</v>
      </c>
      <c r="C17" s="90" t="s">
        <v>2118</v>
      </c>
      <c r="D17" s="103" t="s">
        <v>296</v>
      </c>
      <c r="E17" s="67" t="s">
        <v>289</v>
      </c>
      <c r="F17" s="67" t="s">
        <v>298</v>
      </c>
      <c r="G17" s="67" t="str">
        <f t="shared" si="1"/>
        <v>Released</v>
      </c>
      <c r="H17" s="67">
        <v>15.3</v>
      </c>
      <c r="I17" s="67">
        <v>8.5</v>
      </c>
      <c r="J17" s="67">
        <f t="shared" si="2"/>
        <v>130.05000000000001</v>
      </c>
      <c r="K17" s="67" t="str">
        <f>VLOOKUP(B17,[1]Sheet1!$B:$J,9,)</f>
        <v>LEFT/ RIGHT</v>
      </c>
      <c r="L17" s="67" t="e">
        <f>VLOOKUP(B17,#REF!,13,)</f>
        <v>#REF!</v>
      </c>
      <c r="M17" s="68"/>
      <c r="N17" s="68"/>
    </row>
    <row r="18" spans="1:14" ht="14.25" customHeight="1" x14ac:dyDescent="0.2">
      <c r="A18" s="67" t="str">
        <f t="shared" si="0"/>
        <v>A</v>
      </c>
      <c r="B18" s="85" t="s">
        <v>2117</v>
      </c>
      <c r="C18" s="90" t="s">
        <v>2116</v>
      </c>
      <c r="D18" s="103" t="s">
        <v>296</v>
      </c>
      <c r="E18" s="67" t="s">
        <v>289</v>
      </c>
      <c r="F18" s="67" t="s">
        <v>298</v>
      </c>
      <c r="G18" s="67" t="str">
        <f t="shared" si="1"/>
        <v>Released</v>
      </c>
      <c r="H18" s="67">
        <v>15.3</v>
      </c>
      <c r="I18" s="67">
        <v>8.5</v>
      </c>
      <c r="J18" s="67">
        <f t="shared" si="2"/>
        <v>130.05000000000001</v>
      </c>
      <c r="K18" s="67" t="str">
        <f>VLOOKUP(B18,[1]Sheet1!$B:$J,9,)</f>
        <v>LEFT/ RIGHT</v>
      </c>
      <c r="L18" s="67" t="e">
        <f>VLOOKUP(B18,#REF!,13,)</f>
        <v>#REF!</v>
      </c>
      <c r="M18" s="68"/>
      <c r="N18" s="68"/>
    </row>
    <row r="19" spans="1:14" ht="14.25" customHeight="1" x14ac:dyDescent="0.2">
      <c r="A19" s="67" t="str">
        <f t="shared" si="0"/>
        <v>A</v>
      </c>
      <c r="B19" s="85" t="s">
        <v>2115</v>
      </c>
      <c r="C19" s="90" t="s">
        <v>2114</v>
      </c>
      <c r="D19" s="103" t="s">
        <v>296</v>
      </c>
      <c r="E19" s="67" t="s">
        <v>289</v>
      </c>
      <c r="F19" s="67" t="s">
        <v>298</v>
      </c>
      <c r="G19" s="67" t="str">
        <f t="shared" si="1"/>
        <v>Released</v>
      </c>
      <c r="H19" s="67">
        <v>15.3</v>
      </c>
      <c r="I19" s="67">
        <v>8.5</v>
      </c>
      <c r="J19" s="67">
        <f t="shared" si="2"/>
        <v>130.05000000000001</v>
      </c>
      <c r="K19" s="67" t="str">
        <f>VLOOKUP(B19,[1]Sheet1!$B:$J,9,)</f>
        <v>LEFT/ RIGHT</v>
      </c>
      <c r="L19" s="67" t="e">
        <f>VLOOKUP(B19,#REF!,13,)</f>
        <v>#REF!</v>
      </c>
      <c r="M19" s="68"/>
      <c r="N19" s="68"/>
    </row>
    <row r="20" spans="1:14" ht="14.25" customHeight="1" x14ac:dyDescent="0.2">
      <c r="A20" s="67" t="str">
        <f t="shared" si="0"/>
        <v>A</v>
      </c>
      <c r="B20" s="85" t="s">
        <v>2113</v>
      </c>
      <c r="C20" s="90" t="s">
        <v>2112</v>
      </c>
      <c r="D20" s="103" t="s">
        <v>296</v>
      </c>
      <c r="E20" s="67" t="s">
        <v>289</v>
      </c>
      <c r="F20" s="67" t="s">
        <v>298</v>
      </c>
      <c r="G20" s="67" t="str">
        <f t="shared" si="1"/>
        <v>Released</v>
      </c>
      <c r="H20" s="67">
        <v>15.3</v>
      </c>
      <c r="I20" s="67">
        <v>8.5</v>
      </c>
      <c r="J20" s="67">
        <f t="shared" si="2"/>
        <v>130.05000000000001</v>
      </c>
      <c r="K20" s="67" t="str">
        <f>VLOOKUP(B20,[1]Sheet1!$B:$J,9,)</f>
        <v>LEFT/ RIGHT</v>
      </c>
      <c r="L20" s="67" t="e">
        <f>VLOOKUP(B20,#REF!,13,)</f>
        <v>#REF!</v>
      </c>
      <c r="M20" s="68"/>
      <c r="N20" s="68"/>
    </row>
    <row r="21" spans="1:14" ht="14.25" customHeight="1" x14ac:dyDescent="0.2">
      <c r="A21" s="67" t="str">
        <f t="shared" si="0"/>
        <v>A</v>
      </c>
      <c r="B21" s="85" t="s">
        <v>2111</v>
      </c>
      <c r="C21" s="90" t="s">
        <v>2110</v>
      </c>
      <c r="D21" s="103" t="s">
        <v>296</v>
      </c>
      <c r="E21" s="67" t="s">
        <v>289</v>
      </c>
      <c r="F21" s="67" t="s">
        <v>298</v>
      </c>
      <c r="G21" s="67" t="str">
        <f t="shared" si="1"/>
        <v>Released</v>
      </c>
      <c r="H21" s="67">
        <v>15.3</v>
      </c>
      <c r="I21" s="67">
        <v>8.5</v>
      </c>
      <c r="J21" s="67">
        <f t="shared" si="2"/>
        <v>130.05000000000001</v>
      </c>
      <c r="K21" s="67" t="str">
        <f>VLOOKUP(B21,[1]Sheet1!$B:$J,9,)</f>
        <v>LEFT CORNER/RIGHT CORNER</v>
      </c>
      <c r="L21" s="67" t="e">
        <f>VLOOKUP(B21,#REF!,13,)</f>
        <v>#REF!</v>
      </c>
      <c r="M21" s="68"/>
      <c r="N21" s="68"/>
    </row>
    <row r="22" spans="1:14" ht="14.25" customHeight="1" x14ac:dyDescent="0.2">
      <c r="A22" s="67" t="str">
        <f t="shared" si="0"/>
        <v>A</v>
      </c>
      <c r="B22" s="85" t="s">
        <v>2109</v>
      </c>
      <c r="C22" s="90" t="s">
        <v>2108</v>
      </c>
      <c r="D22" s="103" t="s">
        <v>296</v>
      </c>
      <c r="E22" s="67" t="s">
        <v>289</v>
      </c>
      <c r="F22" s="67" t="s">
        <v>298</v>
      </c>
      <c r="G22" s="67" t="str">
        <f t="shared" si="1"/>
        <v>Released</v>
      </c>
      <c r="H22" s="67">
        <v>15.3</v>
      </c>
      <c r="I22" s="67">
        <v>8.5</v>
      </c>
      <c r="J22" s="67">
        <f t="shared" si="2"/>
        <v>130.05000000000001</v>
      </c>
      <c r="K22" s="67" t="str">
        <f>VLOOKUP(B22,[1]Sheet1!$B:$J,9,)</f>
        <v>LEFT CORNER/RIGHT CORNER</v>
      </c>
      <c r="L22" s="67" t="e">
        <f>VLOOKUP(B22,#REF!,13,)</f>
        <v>#REF!</v>
      </c>
      <c r="M22" s="68"/>
      <c r="N22" s="68"/>
    </row>
    <row r="23" spans="1:14" ht="14.25" customHeight="1" x14ac:dyDescent="0.2">
      <c r="A23" s="67" t="str">
        <f t="shared" si="0"/>
        <v>A</v>
      </c>
      <c r="B23" s="85" t="s">
        <v>2107</v>
      </c>
      <c r="C23" s="90" t="s">
        <v>2106</v>
      </c>
      <c r="D23" s="103" t="s">
        <v>296</v>
      </c>
      <c r="E23" s="67" t="s">
        <v>289</v>
      </c>
      <c r="F23" s="67" t="s">
        <v>298</v>
      </c>
      <c r="G23" s="67" t="str">
        <f t="shared" si="1"/>
        <v>Released</v>
      </c>
      <c r="H23" s="67">
        <v>15.3</v>
      </c>
      <c r="I23" s="67">
        <v>8.5</v>
      </c>
      <c r="J23" s="67">
        <f t="shared" si="2"/>
        <v>130.05000000000001</v>
      </c>
      <c r="K23" s="67" t="str">
        <f>VLOOKUP(B23,[1]Sheet1!$B:$J,9,)</f>
        <v>LEFT/ RIGHT</v>
      </c>
      <c r="L23" s="67" t="e">
        <f>VLOOKUP(B23,#REF!,13,)</f>
        <v>#REF!</v>
      </c>
      <c r="M23" s="68"/>
      <c r="N23" s="68"/>
    </row>
    <row r="24" spans="1:14" ht="14.25" customHeight="1" x14ac:dyDescent="0.2">
      <c r="A24" s="67" t="str">
        <f t="shared" si="0"/>
        <v>A</v>
      </c>
      <c r="B24" s="85" t="s">
        <v>2105</v>
      </c>
      <c r="C24" s="90" t="s">
        <v>2104</v>
      </c>
      <c r="D24" s="103" t="s">
        <v>296</v>
      </c>
      <c r="E24" s="67" t="s">
        <v>289</v>
      </c>
      <c r="F24" s="67" t="s">
        <v>298</v>
      </c>
      <c r="G24" s="67" t="str">
        <f t="shared" si="1"/>
        <v>Released</v>
      </c>
      <c r="H24" s="67">
        <v>15.3</v>
      </c>
      <c r="I24" s="67">
        <v>8.5</v>
      </c>
      <c r="J24" s="67">
        <f t="shared" si="2"/>
        <v>130.05000000000001</v>
      </c>
      <c r="K24" s="67" t="str">
        <f>VLOOKUP(B24,[1]Sheet1!$B:$J,9,)</f>
        <v>LEFT/ RIGHT</v>
      </c>
      <c r="L24" s="67" t="e">
        <f>VLOOKUP(B24,#REF!,13,)</f>
        <v>#REF!</v>
      </c>
      <c r="M24" s="68"/>
      <c r="N24" s="68"/>
    </row>
    <row r="25" spans="1:14" ht="14.25" customHeight="1" x14ac:dyDescent="0.2">
      <c r="A25" s="67" t="str">
        <f t="shared" si="0"/>
        <v>A</v>
      </c>
      <c r="B25" s="85" t="s">
        <v>2103</v>
      </c>
      <c r="C25" s="90" t="s">
        <v>2102</v>
      </c>
      <c r="D25" s="103" t="s">
        <v>296</v>
      </c>
      <c r="E25" s="67" t="s">
        <v>289</v>
      </c>
      <c r="F25" s="67" t="s">
        <v>298</v>
      </c>
      <c r="G25" s="67" t="str">
        <f t="shared" si="1"/>
        <v>Released</v>
      </c>
      <c r="H25" s="67">
        <v>15.3</v>
      </c>
      <c r="I25" s="67">
        <v>8.5</v>
      </c>
      <c r="J25" s="67">
        <f t="shared" si="2"/>
        <v>130.05000000000001</v>
      </c>
      <c r="K25" s="67" t="str">
        <f>VLOOKUP(B25,[1]Sheet1!$B:$J,9,)</f>
        <v>LEFT/ RIGHT</v>
      </c>
      <c r="L25" s="67" t="e">
        <f>VLOOKUP(B25,#REF!,13,)</f>
        <v>#REF!</v>
      </c>
      <c r="M25" s="68"/>
      <c r="N25" s="68"/>
    </row>
    <row r="26" spans="1:14" ht="14.25" customHeight="1" x14ac:dyDescent="0.2">
      <c r="A26" s="67" t="str">
        <f t="shared" si="0"/>
        <v>A</v>
      </c>
      <c r="B26" s="85" t="s">
        <v>2101</v>
      </c>
      <c r="C26" s="90" t="s">
        <v>2100</v>
      </c>
      <c r="D26" s="103" t="s">
        <v>296</v>
      </c>
      <c r="E26" s="67" t="s">
        <v>289</v>
      </c>
      <c r="F26" s="67" t="s">
        <v>298</v>
      </c>
      <c r="G26" s="67" t="str">
        <f t="shared" si="1"/>
        <v>Released</v>
      </c>
      <c r="H26" s="67">
        <v>15.3</v>
      </c>
      <c r="I26" s="67">
        <v>8.5</v>
      </c>
      <c r="J26" s="67">
        <f t="shared" si="2"/>
        <v>130.05000000000001</v>
      </c>
      <c r="K26" s="67" t="str">
        <f>VLOOKUP(B26,[1]Sheet1!$B:$J,9,)</f>
        <v>LEFT/ RIGHT</v>
      </c>
      <c r="L26" s="67" t="e">
        <f>VLOOKUP(B26,#REF!,13,)</f>
        <v>#REF!</v>
      </c>
      <c r="M26" s="68"/>
      <c r="N26" s="68"/>
    </row>
    <row r="27" spans="1:14" ht="14.25" customHeight="1" x14ac:dyDescent="0.2">
      <c r="A27" s="67" t="str">
        <f t="shared" si="0"/>
        <v>A</v>
      </c>
      <c r="B27" s="89" t="s">
        <v>2099</v>
      </c>
      <c r="C27" s="87" t="s">
        <v>2098</v>
      </c>
      <c r="D27" s="88" t="s">
        <v>296</v>
      </c>
      <c r="E27" s="67" t="s">
        <v>289</v>
      </c>
      <c r="F27" s="67" t="s">
        <v>177</v>
      </c>
      <c r="G27" s="152" t="str">
        <f t="shared" si="1"/>
        <v>Frozen</v>
      </c>
      <c r="H27" s="67">
        <v>15.3</v>
      </c>
      <c r="I27" s="67">
        <v>8.5</v>
      </c>
      <c r="J27" s="67">
        <f t="shared" si="2"/>
        <v>130.05000000000001</v>
      </c>
      <c r="K27" s="67" t="str">
        <f>VLOOKUP(B27,[1]Sheet1!$B:$J,9,)</f>
        <v>LEFT/ RIGHT</v>
      </c>
      <c r="L27" s="67" t="e">
        <f>VLOOKUP(B27,#REF!,13,)</f>
        <v>#REF!</v>
      </c>
      <c r="M27" s="68"/>
      <c r="N27" s="68"/>
    </row>
    <row r="28" spans="1:14" ht="14.25" customHeight="1" x14ac:dyDescent="0.2">
      <c r="A28" s="67" t="str">
        <f t="shared" si="0"/>
        <v>A</v>
      </c>
      <c r="B28" s="89" t="s">
        <v>2097</v>
      </c>
      <c r="C28" s="87" t="s">
        <v>2096</v>
      </c>
      <c r="D28" s="88" t="s">
        <v>296</v>
      </c>
      <c r="E28" s="67" t="s">
        <v>289</v>
      </c>
      <c r="F28" s="67" t="s">
        <v>177</v>
      </c>
      <c r="G28" s="152" t="str">
        <f t="shared" si="1"/>
        <v>Frozen</v>
      </c>
      <c r="H28" s="67">
        <v>15.3</v>
      </c>
      <c r="I28" s="67">
        <v>8.5</v>
      </c>
      <c r="J28" s="67">
        <f t="shared" si="2"/>
        <v>130.05000000000001</v>
      </c>
      <c r="K28" s="67" t="str">
        <f>VLOOKUP(B28,[1]Sheet1!$B:$J,9,)</f>
        <v>LEFT/ RIGHT</v>
      </c>
      <c r="L28" s="67" t="e">
        <f>VLOOKUP(B28,#REF!,13,)</f>
        <v>#REF!</v>
      </c>
      <c r="M28" s="68"/>
      <c r="N28" s="68"/>
    </row>
    <row r="29" spans="1:14" ht="14.25" customHeight="1" x14ac:dyDescent="0.2">
      <c r="A29" s="67" t="str">
        <f t="shared" si="0"/>
        <v>A</v>
      </c>
      <c r="B29" s="89" t="s">
        <v>2095</v>
      </c>
      <c r="C29" s="87" t="s">
        <v>2094</v>
      </c>
      <c r="D29" s="88" t="s">
        <v>296</v>
      </c>
      <c r="E29" s="67" t="s">
        <v>289</v>
      </c>
      <c r="F29" s="67" t="s">
        <v>177</v>
      </c>
      <c r="G29" s="152" t="str">
        <f t="shared" si="1"/>
        <v>Frozen</v>
      </c>
      <c r="H29" s="67">
        <v>15.3</v>
      </c>
      <c r="I29" s="67">
        <v>8.5</v>
      </c>
      <c r="J29" s="67">
        <f t="shared" si="2"/>
        <v>130.05000000000001</v>
      </c>
      <c r="K29" s="67" t="str">
        <f>VLOOKUP(B29,[1]Sheet1!$B:$J,9,)</f>
        <v>LEFT/ RIGHT</v>
      </c>
      <c r="L29" s="67" t="e">
        <f>VLOOKUP(B29,#REF!,13,)</f>
        <v>#REF!</v>
      </c>
      <c r="M29" s="68"/>
      <c r="N29" s="68"/>
    </row>
    <row r="30" spans="1:14" ht="14.25" customHeight="1" x14ac:dyDescent="0.2">
      <c r="A30" s="67" t="str">
        <f t="shared" si="0"/>
        <v>A</v>
      </c>
      <c r="B30" s="89" t="s">
        <v>2093</v>
      </c>
      <c r="C30" s="87" t="s">
        <v>2092</v>
      </c>
      <c r="D30" s="88" t="s">
        <v>296</v>
      </c>
      <c r="E30" s="67" t="s">
        <v>289</v>
      </c>
      <c r="F30" s="67" t="s">
        <v>177</v>
      </c>
      <c r="G30" s="152" t="str">
        <f t="shared" si="1"/>
        <v>Frozen</v>
      </c>
      <c r="H30" s="67">
        <v>15.3</v>
      </c>
      <c r="I30" s="67">
        <v>8.5</v>
      </c>
      <c r="J30" s="67">
        <f t="shared" si="2"/>
        <v>130.05000000000001</v>
      </c>
      <c r="K30" s="67" t="str">
        <f>VLOOKUP(B30,[1]Sheet1!$B:$J,9,)</f>
        <v>LEFT/ RIGHT</v>
      </c>
      <c r="L30" s="67" t="e">
        <f>VLOOKUP(B30,#REF!,13,)</f>
        <v>#REF!</v>
      </c>
      <c r="M30" s="68"/>
      <c r="N30" s="68"/>
    </row>
    <row r="31" spans="1:14" ht="14.25" customHeight="1" x14ac:dyDescent="0.2">
      <c r="A31" s="67" t="str">
        <f t="shared" si="0"/>
        <v>A</v>
      </c>
      <c r="B31" s="89" t="s">
        <v>2091</v>
      </c>
      <c r="C31" s="87" t="s">
        <v>2090</v>
      </c>
      <c r="D31" s="88" t="s">
        <v>296</v>
      </c>
      <c r="E31" s="67" t="s">
        <v>289</v>
      </c>
      <c r="F31" s="67" t="s">
        <v>177</v>
      </c>
      <c r="G31" s="152" t="str">
        <f t="shared" si="1"/>
        <v>Frozen</v>
      </c>
      <c r="H31" s="67">
        <v>15.3</v>
      </c>
      <c r="I31" s="67">
        <v>8.5</v>
      </c>
      <c r="J31" s="67">
        <f t="shared" si="2"/>
        <v>130.05000000000001</v>
      </c>
      <c r="K31" s="67" t="str">
        <f>VLOOKUP(B31,[1]Sheet1!$B:$J,9,)</f>
        <v>LEFT/ RIGHT</v>
      </c>
      <c r="L31" s="67" t="e">
        <f>VLOOKUP(B31,#REF!,13,)</f>
        <v>#REF!</v>
      </c>
      <c r="M31" s="68"/>
      <c r="N31" s="68"/>
    </row>
    <row r="32" spans="1:14" ht="14.25" customHeight="1" x14ac:dyDescent="0.2">
      <c r="A32" s="67" t="str">
        <f t="shared" si="0"/>
        <v>A</v>
      </c>
      <c r="B32" s="89" t="s">
        <v>2089</v>
      </c>
      <c r="C32" s="87" t="s">
        <v>2088</v>
      </c>
      <c r="D32" s="88" t="s">
        <v>296</v>
      </c>
      <c r="E32" s="67" t="s">
        <v>289</v>
      </c>
      <c r="F32" s="67" t="s">
        <v>177</v>
      </c>
      <c r="G32" s="152" t="str">
        <f t="shared" si="1"/>
        <v>Frozen</v>
      </c>
      <c r="H32" s="67">
        <v>15.3</v>
      </c>
      <c r="I32" s="67">
        <v>8.5</v>
      </c>
      <c r="J32" s="67">
        <f t="shared" si="2"/>
        <v>130.05000000000001</v>
      </c>
      <c r="K32" s="67" t="str">
        <f>VLOOKUP(B32,[1]Sheet1!$B:$J,9,)</f>
        <v>LEFT/ RIGHT</v>
      </c>
      <c r="L32" s="67" t="e">
        <f>VLOOKUP(B32,#REF!,13,)</f>
        <v>#REF!</v>
      </c>
      <c r="M32" s="68"/>
      <c r="N32" s="68"/>
    </row>
    <row r="33" spans="1:14" ht="14.25" customHeight="1" x14ac:dyDescent="0.2">
      <c r="A33" s="67" t="str">
        <f t="shared" si="0"/>
        <v>A</v>
      </c>
      <c r="B33" s="89" t="s">
        <v>2087</v>
      </c>
      <c r="C33" s="87" t="s">
        <v>2086</v>
      </c>
      <c r="D33" s="88" t="s">
        <v>296</v>
      </c>
      <c r="E33" s="67" t="s">
        <v>289</v>
      </c>
      <c r="F33" s="67" t="s">
        <v>177</v>
      </c>
      <c r="G33" s="152" t="str">
        <f t="shared" si="1"/>
        <v>Frozen</v>
      </c>
      <c r="H33" s="67">
        <v>15.3</v>
      </c>
      <c r="I33" s="67">
        <v>8.5</v>
      </c>
      <c r="J33" s="67">
        <f t="shared" si="2"/>
        <v>130.05000000000001</v>
      </c>
      <c r="K33" s="67" t="str">
        <f>VLOOKUP(B33,[1]Sheet1!$B:$J,9,)</f>
        <v>LEFT CORNER/RIGHT CORNER</v>
      </c>
      <c r="L33" s="67" t="e">
        <f>VLOOKUP(B33,#REF!,13,)</f>
        <v>#REF!</v>
      </c>
      <c r="M33" s="68"/>
      <c r="N33" s="68"/>
    </row>
    <row r="34" spans="1:14" ht="14.25" customHeight="1" x14ac:dyDescent="0.2">
      <c r="A34" s="67" t="str">
        <f t="shared" si="0"/>
        <v>A</v>
      </c>
      <c r="B34" s="89" t="s">
        <v>2085</v>
      </c>
      <c r="C34" s="87" t="s">
        <v>2084</v>
      </c>
      <c r="D34" s="88" t="s">
        <v>296</v>
      </c>
      <c r="E34" s="67" t="s">
        <v>289</v>
      </c>
      <c r="F34" s="67" t="s">
        <v>177</v>
      </c>
      <c r="G34" s="152" t="str">
        <f t="shared" si="1"/>
        <v>Frozen</v>
      </c>
      <c r="H34" s="67">
        <v>15.3</v>
      </c>
      <c r="I34" s="67">
        <v>8.5</v>
      </c>
      <c r="J34" s="67">
        <f t="shared" si="2"/>
        <v>130.05000000000001</v>
      </c>
      <c r="K34" s="67" t="str">
        <f>VLOOKUP(B34,[1]Sheet1!$B:$J,9,)</f>
        <v>LEFT CORNER/RIGHT CORNER</v>
      </c>
      <c r="L34" s="67" t="e">
        <f>VLOOKUP(B34,#REF!,13,)</f>
        <v>#REF!</v>
      </c>
      <c r="M34" s="68"/>
      <c r="N34" s="68"/>
    </row>
    <row r="35" spans="1:14" ht="14.25" customHeight="1" x14ac:dyDescent="0.2">
      <c r="A35" s="67" t="str">
        <f t="shared" si="0"/>
        <v>A</v>
      </c>
      <c r="B35" s="89" t="s">
        <v>2083</v>
      </c>
      <c r="C35" s="87" t="s">
        <v>2082</v>
      </c>
      <c r="D35" s="88" t="s">
        <v>296</v>
      </c>
      <c r="E35" s="67" t="s">
        <v>289</v>
      </c>
      <c r="F35" s="67" t="s">
        <v>177</v>
      </c>
      <c r="G35" s="152" t="str">
        <f t="shared" si="1"/>
        <v>Frozen</v>
      </c>
      <c r="H35" s="67">
        <v>15.3</v>
      </c>
      <c r="I35" s="67">
        <v>8.5</v>
      </c>
      <c r="J35" s="67">
        <f t="shared" si="2"/>
        <v>130.05000000000001</v>
      </c>
      <c r="K35" s="67" t="str">
        <f>VLOOKUP(B35,[1]Sheet1!$B:$J,9,)</f>
        <v>LEFT/ RIGHT</v>
      </c>
      <c r="L35" s="67" t="e">
        <f>VLOOKUP(B35,#REF!,13,)</f>
        <v>#REF!</v>
      </c>
      <c r="M35" s="68"/>
      <c r="N35" s="68"/>
    </row>
    <row r="36" spans="1:14" ht="14.25" customHeight="1" x14ac:dyDescent="0.2">
      <c r="A36" s="67" t="str">
        <f t="shared" si="0"/>
        <v>A</v>
      </c>
      <c r="B36" s="89" t="s">
        <v>2081</v>
      </c>
      <c r="C36" s="87" t="s">
        <v>2080</v>
      </c>
      <c r="D36" s="88" t="s">
        <v>296</v>
      </c>
      <c r="E36" s="67" t="s">
        <v>289</v>
      </c>
      <c r="F36" s="67" t="s">
        <v>177</v>
      </c>
      <c r="G36" s="152" t="str">
        <f t="shared" si="1"/>
        <v>Frozen</v>
      </c>
      <c r="H36" s="67">
        <v>15.3</v>
      </c>
      <c r="I36" s="67">
        <v>8.5</v>
      </c>
      <c r="J36" s="67">
        <f t="shared" si="2"/>
        <v>130.05000000000001</v>
      </c>
      <c r="K36" s="67" t="str">
        <f>VLOOKUP(B36,[1]Sheet1!$B:$J,9,)</f>
        <v>LEFT/ RIGHT</v>
      </c>
      <c r="L36" s="67" t="e">
        <f>VLOOKUP(B36,#REF!,13,)</f>
        <v>#REF!</v>
      </c>
      <c r="M36" s="68"/>
      <c r="N36" s="68"/>
    </row>
    <row r="37" spans="1:14" ht="14.25" customHeight="1" x14ac:dyDescent="0.2">
      <c r="A37" s="67" t="str">
        <f t="shared" si="0"/>
        <v>A</v>
      </c>
      <c r="B37" s="89" t="s">
        <v>2079</v>
      </c>
      <c r="C37" s="87" t="s">
        <v>2078</v>
      </c>
      <c r="D37" s="88" t="s">
        <v>296</v>
      </c>
      <c r="E37" s="67" t="s">
        <v>289</v>
      </c>
      <c r="F37" s="67" t="s">
        <v>177</v>
      </c>
      <c r="G37" s="152" t="str">
        <f t="shared" si="1"/>
        <v>Frozen</v>
      </c>
      <c r="H37" s="67">
        <v>15.3</v>
      </c>
      <c r="I37" s="67">
        <v>8.5</v>
      </c>
      <c r="J37" s="67">
        <f t="shared" si="2"/>
        <v>130.05000000000001</v>
      </c>
      <c r="K37" s="67" t="str">
        <f>VLOOKUP(B37,[1]Sheet1!$B:$J,9,)</f>
        <v>LEFT/ RIGHT</v>
      </c>
      <c r="L37" s="67" t="e">
        <f>VLOOKUP(B37,#REF!,13,)</f>
        <v>#REF!</v>
      </c>
      <c r="M37" s="68"/>
      <c r="N37" s="68"/>
    </row>
    <row r="38" spans="1:14" ht="14.25" customHeight="1" x14ac:dyDescent="0.2">
      <c r="A38" s="67" t="str">
        <f t="shared" si="0"/>
        <v>A</v>
      </c>
      <c r="B38" s="89" t="s">
        <v>2077</v>
      </c>
      <c r="C38" s="87" t="s">
        <v>2076</v>
      </c>
      <c r="D38" s="88" t="s">
        <v>296</v>
      </c>
      <c r="E38" s="67" t="s">
        <v>289</v>
      </c>
      <c r="F38" s="67" t="s">
        <v>177</v>
      </c>
      <c r="G38" s="152" t="str">
        <f t="shared" si="1"/>
        <v>Frozen</v>
      </c>
      <c r="H38" s="67">
        <v>15.3</v>
      </c>
      <c r="I38" s="67">
        <v>8.5</v>
      </c>
      <c r="J38" s="67">
        <f t="shared" si="2"/>
        <v>130.05000000000001</v>
      </c>
      <c r="K38" s="67" t="str">
        <f>VLOOKUP(B38,[1]Sheet1!$B:$J,9,)</f>
        <v>LEFT/ RIGHT</v>
      </c>
      <c r="L38" s="67" t="e">
        <f>VLOOKUP(B38,#REF!,13,)</f>
        <v>#REF!</v>
      </c>
      <c r="M38" s="68"/>
      <c r="N38" s="68"/>
    </row>
    <row r="39" spans="1:14" ht="14.25" customHeight="1" x14ac:dyDescent="0.2">
      <c r="A39" s="67" t="str">
        <f t="shared" si="0"/>
        <v>A</v>
      </c>
      <c r="B39" s="89" t="s">
        <v>2075</v>
      </c>
      <c r="C39" s="87" t="s">
        <v>2074</v>
      </c>
      <c r="D39" s="88" t="s">
        <v>296</v>
      </c>
      <c r="E39" s="67" t="s">
        <v>289</v>
      </c>
      <c r="F39" s="67" t="s">
        <v>177</v>
      </c>
      <c r="G39" s="152" t="str">
        <f t="shared" si="1"/>
        <v>Frozen</v>
      </c>
      <c r="H39" s="67">
        <v>15.3</v>
      </c>
      <c r="I39" s="67">
        <v>8.5</v>
      </c>
      <c r="J39" s="67">
        <f t="shared" si="2"/>
        <v>130.05000000000001</v>
      </c>
      <c r="K39" s="67" t="str">
        <f>VLOOKUP(B39,[1]Sheet1!$B:$J,9,)</f>
        <v>LEFT/ RIGHT</v>
      </c>
      <c r="L39" s="67" t="e">
        <f>VLOOKUP(B39,#REF!,13,)</f>
        <v>#REF!</v>
      </c>
      <c r="M39" s="68"/>
      <c r="N39" s="68"/>
    </row>
    <row r="40" spans="1:14" ht="14.25" customHeight="1" x14ac:dyDescent="0.2">
      <c r="A40" s="67" t="str">
        <f t="shared" si="0"/>
        <v>A</v>
      </c>
      <c r="B40" s="89" t="s">
        <v>2073</v>
      </c>
      <c r="C40" s="87" t="s">
        <v>2072</v>
      </c>
      <c r="D40" s="88" t="s">
        <v>296</v>
      </c>
      <c r="E40" s="67" t="s">
        <v>289</v>
      </c>
      <c r="F40" s="67" t="s">
        <v>177</v>
      </c>
      <c r="G40" s="152" t="str">
        <f t="shared" si="1"/>
        <v>Frozen</v>
      </c>
      <c r="H40" s="67">
        <v>15.3</v>
      </c>
      <c r="I40" s="67">
        <v>8.5</v>
      </c>
      <c r="J40" s="67">
        <f t="shared" si="2"/>
        <v>130.05000000000001</v>
      </c>
      <c r="K40" s="67" t="str">
        <f>VLOOKUP(B40,[1]Sheet1!$B:$J,9,)</f>
        <v>LEFT/ RIGHT</v>
      </c>
      <c r="L40" s="67" t="e">
        <f>VLOOKUP(B40,#REF!,13,)</f>
        <v>#REF!</v>
      </c>
      <c r="M40" s="68"/>
      <c r="N40" s="68"/>
    </row>
    <row r="41" spans="1:14" ht="14.25" customHeight="1" x14ac:dyDescent="0.2">
      <c r="A41" s="67" t="str">
        <f t="shared" si="0"/>
        <v>A</v>
      </c>
      <c r="B41" s="85" t="s">
        <v>2071</v>
      </c>
      <c r="C41" s="90" t="s">
        <v>2070</v>
      </c>
      <c r="D41" s="103" t="s">
        <v>296</v>
      </c>
      <c r="E41" s="67" t="s">
        <v>289</v>
      </c>
      <c r="F41" s="67" t="s">
        <v>298</v>
      </c>
      <c r="G41" s="67" t="str">
        <f t="shared" si="1"/>
        <v>Released</v>
      </c>
      <c r="H41" s="67">
        <v>15.3</v>
      </c>
      <c r="I41" s="67">
        <v>8.5</v>
      </c>
      <c r="J41" s="67">
        <f t="shared" si="2"/>
        <v>130.05000000000001</v>
      </c>
      <c r="K41" s="67" t="str">
        <f>VLOOKUP(B41,[1]Sheet1!$B:$J,9,)</f>
        <v>LEFT/ RIGHT</v>
      </c>
      <c r="L41" s="67" t="e">
        <f>VLOOKUP(B41,#REF!,13,)</f>
        <v>#REF!</v>
      </c>
      <c r="M41" s="68"/>
      <c r="N41" s="68"/>
    </row>
    <row r="42" spans="1:14" ht="14.25" customHeight="1" x14ac:dyDescent="0.2">
      <c r="A42" s="67" t="str">
        <f t="shared" si="0"/>
        <v>A</v>
      </c>
      <c r="B42" s="85" t="s">
        <v>2069</v>
      </c>
      <c r="C42" s="90" t="s">
        <v>2068</v>
      </c>
      <c r="D42" s="103" t="s">
        <v>296</v>
      </c>
      <c r="E42" s="67" t="s">
        <v>289</v>
      </c>
      <c r="F42" s="67" t="s">
        <v>298</v>
      </c>
      <c r="G42" s="67" t="str">
        <f t="shared" si="1"/>
        <v>Released</v>
      </c>
      <c r="H42" s="67">
        <v>15.3</v>
      </c>
      <c r="I42" s="67">
        <v>8.5</v>
      </c>
      <c r="J42" s="67">
        <f t="shared" si="2"/>
        <v>130.05000000000001</v>
      </c>
      <c r="K42" s="67" t="str">
        <f>VLOOKUP(B42,[1]Sheet1!$B:$J,9,)</f>
        <v>LEFT/ RIGHT</v>
      </c>
      <c r="L42" s="67" t="e">
        <f>VLOOKUP(B42,#REF!,13,)</f>
        <v>#REF!</v>
      </c>
      <c r="M42" s="68"/>
      <c r="N42" s="68"/>
    </row>
    <row r="43" spans="1:14" ht="14.25" customHeight="1" x14ac:dyDescent="0.2">
      <c r="A43" s="67" t="str">
        <f t="shared" si="0"/>
        <v>A</v>
      </c>
      <c r="B43" s="85" t="s">
        <v>2067</v>
      </c>
      <c r="C43" s="90" t="s">
        <v>2066</v>
      </c>
      <c r="D43" s="103" t="s">
        <v>296</v>
      </c>
      <c r="E43" s="67" t="s">
        <v>289</v>
      </c>
      <c r="F43" s="67" t="s">
        <v>298</v>
      </c>
      <c r="G43" s="67" t="str">
        <f t="shared" si="1"/>
        <v>Released</v>
      </c>
      <c r="H43" s="67">
        <v>15.3</v>
      </c>
      <c r="I43" s="67">
        <v>8.5</v>
      </c>
      <c r="J43" s="67">
        <f t="shared" si="2"/>
        <v>130.05000000000001</v>
      </c>
      <c r="K43" s="67" t="str">
        <f>VLOOKUP(B43,[1]Sheet1!$B:$J,9,)</f>
        <v>LEFT/ RIGHT</v>
      </c>
      <c r="L43" s="67" t="e">
        <f>VLOOKUP(B43,#REF!,13,)</f>
        <v>#REF!</v>
      </c>
      <c r="M43" s="68"/>
      <c r="N43" s="68"/>
    </row>
    <row r="44" spans="1:14" ht="14.25" customHeight="1" x14ac:dyDescent="0.2">
      <c r="A44" s="67" t="str">
        <f t="shared" si="0"/>
        <v>A</v>
      </c>
      <c r="B44" s="85" t="s">
        <v>2065</v>
      </c>
      <c r="C44" s="90" t="s">
        <v>2064</v>
      </c>
      <c r="D44" s="103" t="s">
        <v>296</v>
      </c>
      <c r="E44" s="67" t="s">
        <v>289</v>
      </c>
      <c r="F44" s="67" t="s">
        <v>298</v>
      </c>
      <c r="G44" s="67" t="str">
        <f t="shared" si="1"/>
        <v>Released</v>
      </c>
      <c r="H44" s="67">
        <v>15.3</v>
      </c>
      <c r="I44" s="67">
        <v>8.5</v>
      </c>
      <c r="J44" s="67">
        <f t="shared" si="2"/>
        <v>130.05000000000001</v>
      </c>
      <c r="K44" s="67" t="str">
        <f>VLOOKUP(B44,[1]Sheet1!$B:$J,9,)</f>
        <v>LEFT/ RIGHT</v>
      </c>
      <c r="L44" s="67" t="e">
        <f>VLOOKUP(B44,#REF!,13,)</f>
        <v>#REF!</v>
      </c>
      <c r="M44" s="68"/>
      <c r="N44" s="68"/>
    </row>
    <row r="45" spans="1:14" ht="14.25" customHeight="1" x14ac:dyDescent="0.2">
      <c r="A45" s="67" t="str">
        <f t="shared" si="0"/>
        <v>A</v>
      </c>
      <c r="B45" s="85" t="s">
        <v>2063</v>
      </c>
      <c r="C45" s="90" t="s">
        <v>2062</v>
      </c>
      <c r="D45" s="103" t="s">
        <v>296</v>
      </c>
      <c r="E45" s="67" t="s">
        <v>289</v>
      </c>
      <c r="F45" s="67" t="s">
        <v>298</v>
      </c>
      <c r="G45" s="67" t="str">
        <f t="shared" si="1"/>
        <v>Released</v>
      </c>
      <c r="H45" s="67">
        <v>15.3</v>
      </c>
      <c r="I45" s="67">
        <v>8.5</v>
      </c>
      <c r="J45" s="67">
        <f t="shared" si="2"/>
        <v>130.05000000000001</v>
      </c>
      <c r="K45" s="67" t="str">
        <f>VLOOKUP(B45,[1]Sheet1!$B:$J,9,)</f>
        <v>LEFT CORNER/RIGHT CORNER</v>
      </c>
      <c r="L45" s="67" t="e">
        <f>VLOOKUP(B45,#REF!,13,)</f>
        <v>#REF!</v>
      </c>
      <c r="M45" s="68"/>
      <c r="N45" s="68"/>
    </row>
    <row r="46" spans="1:14" ht="14.25" customHeight="1" x14ac:dyDescent="0.2">
      <c r="A46" s="67" t="str">
        <f t="shared" si="0"/>
        <v>A</v>
      </c>
      <c r="B46" s="89" t="s">
        <v>2061</v>
      </c>
      <c r="C46" s="87" t="s">
        <v>2060</v>
      </c>
      <c r="D46" s="88" t="s">
        <v>296</v>
      </c>
      <c r="E46" s="67" t="s">
        <v>289</v>
      </c>
      <c r="F46" s="67" t="s">
        <v>177</v>
      </c>
      <c r="G46" s="152" t="str">
        <f t="shared" si="1"/>
        <v>Frozen</v>
      </c>
      <c r="H46" s="67">
        <v>15.3</v>
      </c>
      <c r="I46" s="67">
        <v>8.5</v>
      </c>
      <c r="J46" s="67">
        <f t="shared" si="2"/>
        <v>130.05000000000001</v>
      </c>
      <c r="K46" s="67" t="str">
        <f>VLOOKUP(B46,[1]Sheet1!$B:$J,9,)</f>
        <v>LEFT CORNER/RIGHT CORNER</v>
      </c>
      <c r="L46" s="67" t="e">
        <f>VLOOKUP(B46,#REF!,13,)</f>
        <v>#REF!</v>
      </c>
      <c r="M46" s="68"/>
      <c r="N46" s="68"/>
    </row>
    <row r="47" spans="1:14" ht="14.25" customHeight="1" x14ac:dyDescent="0.2">
      <c r="A47" s="67" t="str">
        <f t="shared" si="0"/>
        <v>A</v>
      </c>
      <c r="B47" s="89" t="s">
        <v>2059</v>
      </c>
      <c r="C47" s="87" t="s">
        <v>2058</v>
      </c>
      <c r="D47" s="88" t="s">
        <v>296</v>
      </c>
      <c r="E47" s="67" t="s">
        <v>289</v>
      </c>
      <c r="F47" s="67" t="s">
        <v>177</v>
      </c>
      <c r="G47" s="152" t="str">
        <f t="shared" si="1"/>
        <v>Frozen</v>
      </c>
      <c r="H47" s="67">
        <v>15.3</v>
      </c>
      <c r="I47" s="67">
        <v>8.5</v>
      </c>
      <c r="J47" s="67">
        <f t="shared" si="2"/>
        <v>130.05000000000001</v>
      </c>
      <c r="K47" s="67" t="str">
        <f>VLOOKUP(B47,[1]Sheet1!$B:$J,9,)</f>
        <v>LEFT/ RIGHT</v>
      </c>
      <c r="L47" s="67" t="e">
        <f>VLOOKUP(B47,#REF!,13,)</f>
        <v>#REF!</v>
      </c>
      <c r="M47" s="68"/>
      <c r="N47" s="68"/>
    </row>
    <row r="48" spans="1:14" ht="14.25" customHeight="1" x14ac:dyDescent="0.2">
      <c r="A48" s="67" t="str">
        <f t="shared" si="0"/>
        <v>A</v>
      </c>
      <c r="B48" s="89" t="s">
        <v>2057</v>
      </c>
      <c r="C48" s="87" t="s">
        <v>2056</v>
      </c>
      <c r="D48" s="88" t="s">
        <v>296</v>
      </c>
      <c r="E48" s="67" t="s">
        <v>289</v>
      </c>
      <c r="F48" s="67" t="s">
        <v>177</v>
      </c>
      <c r="G48" s="152" t="str">
        <f t="shared" si="1"/>
        <v>Frozen</v>
      </c>
      <c r="H48" s="67">
        <v>15.3</v>
      </c>
      <c r="I48" s="67">
        <v>8.5</v>
      </c>
      <c r="J48" s="67">
        <f t="shared" si="2"/>
        <v>130.05000000000001</v>
      </c>
      <c r="K48" s="67" t="str">
        <f>VLOOKUP(B48,[1]Sheet1!$B:$J,9,)</f>
        <v>LEFT/ RIGHT</v>
      </c>
      <c r="L48" s="67" t="e">
        <f>VLOOKUP(B48,#REF!,13,)</f>
        <v>#REF!</v>
      </c>
      <c r="M48" s="68"/>
      <c r="N48" s="68"/>
    </row>
    <row r="49" spans="1:14" ht="14.25" customHeight="1" x14ac:dyDescent="0.2">
      <c r="A49" s="67" t="str">
        <f t="shared" si="0"/>
        <v>A</v>
      </c>
      <c r="B49" s="89" t="s">
        <v>2055</v>
      </c>
      <c r="C49" s="87" t="s">
        <v>2054</v>
      </c>
      <c r="D49" s="88" t="s">
        <v>296</v>
      </c>
      <c r="E49" s="67" t="s">
        <v>289</v>
      </c>
      <c r="F49" s="67" t="s">
        <v>177</v>
      </c>
      <c r="G49" s="152" t="str">
        <f t="shared" si="1"/>
        <v>Frozen</v>
      </c>
      <c r="H49" s="67">
        <v>15.3</v>
      </c>
      <c r="I49" s="67">
        <v>8.5</v>
      </c>
      <c r="J49" s="67">
        <f t="shared" si="2"/>
        <v>130.05000000000001</v>
      </c>
      <c r="K49" s="67" t="str">
        <f>VLOOKUP(B49,[1]Sheet1!$B:$J,9,)</f>
        <v>LEFT/ RIGHT</v>
      </c>
      <c r="L49" s="67" t="e">
        <f>VLOOKUP(B49,#REF!,13,)</f>
        <v>#REF!</v>
      </c>
      <c r="M49" s="68"/>
      <c r="N49" s="68"/>
    </row>
    <row r="50" spans="1:14" ht="14.25" customHeight="1" x14ac:dyDescent="0.2">
      <c r="A50" s="67" t="str">
        <f t="shared" si="0"/>
        <v>A</v>
      </c>
      <c r="B50" s="85" t="s">
        <v>2053</v>
      </c>
      <c r="C50" s="90" t="s">
        <v>2052</v>
      </c>
      <c r="D50" s="103" t="s">
        <v>296</v>
      </c>
      <c r="E50" s="67" t="s">
        <v>289</v>
      </c>
      <c r="F50" s="67" t="s">
        <v>298</v>
      </c>
      <c r="G50" s="67" t="str">
        <f t="shared" si="1"/>
        <v>Released</v>
      </c>
      <c r="H50" s="67">
        <v>15.3</v>
      </c>
      <c r="I50" s="67">
        <v>8.5</v>
      </c>
      <c r="J50" s="67">
        <f t="shared" si="2"/>
        <v>130.05000000000001</v>
      </c>
      <c r="K50" s="67" t="str">
        <f>VLOOKUP(B50,[1]Sheet1!$B:$J,9,)</f>
        <v>LEFT/ RIGHT</v>
      </c>
      <c r="L50" s="67" t="e">
        <f>VLOOKUP(B50,#REF!,13,)</f>
        <v>#REF!</v>
      </c>
      <c r="M50" s="68"/>
      <c r="N50" s="68"/>
    </row>
    <row r="51" spans="1:14" ht="14.25" customHeight="1" x14ac:dyDescent="0.2">
      <c r="A51" s="67" t="str">
        <f t="shared" si="0"/>
        <v>A</v>
      </c>
      <c r="B51" s="85" t="s">
        <v>2051</v>
      </c>
      <c r="C51" s="90" t="s">
        <v>2050</v>
      </c>
      <c r="D51" s="103" t="s">
        <v>296</v>
      </c>
      <c r="E51" s="67" t="s">
        <v>289</v>
      </c>
      <c r="F51" s="67" t="s">
        <v>298</v>
      </c>
      <c r="G51" s="67" t="str">
        <f t="shared" si="1"/>
        <v>Released</v>
      </c>
      <c r="H51" s="67">
        <v>15.3</v>
      </c>
      <c r="I51" s="67">
        <v>8.5</v>
      </c>
      <c r="J51" s="67">
        <f t="shared" si="2"/>
        <v>130.05000000000001</v>
      </c>
      <c r="K51" s="67" t="str">
        <f>VLOOKUP(B51,[1]Sheet1!$B:$J,9,)</f>
        <v>LEFT/ RIGHT</v>
      </c>
      <c r="L51" s="67" t="e">
        <f>VLOOKUP(B51,#REF!,13,)</f>
        <v>#REF!</v>
      </c>
      <c r="M51" s="68"/>
      <c r="N51" s="68"/>
    </row>
    <row r="52" spans="1:14" ht="14.25" customHeight="1" x14ac:dyDescent="0.2">
      <c r="A52" s="67" t="str">
        <f t="shared" si="0"/>
        <v>A</v>
      </c>
      <c r="B52" s="85" t="s">
        <v>2049</v>
      </c>
      <c r="C52" s="90" t="s">
        <v>2048</v>
      </c>
      <c r="D52" s="103" t="s">
        <v>296</v>
      </c>
      <c r="E52" s="67" t="s">
        <v>289</v>
      </c>
      <c r="F52" s="67" t="s">
        <v>298</v>
      </c>
      <c r="G52" s="67" t="str">
        <f t="shared" si="1"/>
        <v>Released</v>
      </c>
      <c r="H52" s="67">
        <v>15.3</v>
      </c>
      <c r="I52" s="67">
        <v>8.5</v>
      </c>
      <c r="J52" s="67">
        <f t="shared" si="2"/>
        <v>130.05000000000001</v>
      </c>
      <c r="K52" s="67" t="str">
        <f>VLOOKUP(B52,[1]Sheet1!$B:$J,9,)</f>
        <v>LEFT/ RIGHT</v>
      </c>
      <c r="L52" s="67" t="e">
        <f>VLOOKUP(B52,#REF!,13,)</f>
        <v>#REF!</v>
      </c>
      <c r="M52" s="68"/>
      <c r="N52" s="68"/>
    </row>
    <row r="53" spans="1:14" ht="14.25" customHeight="1" x14ac:dyDescent="0.2">
      <c r="A53" s="67" t="str">
        <f t="shared" si="0"/>
        <v>A</v>
      </c>
      <c r="B53" s="85" t="s">
        <v>2047</v>
      </c>
      <c r="C53" s="90" t="s">
        <v>2046</v>
      </c>
      <c r="D53" s="103" t="s">
        <v>296</v>
      </c>
      <c r="E53" s="67" t="s">
        <v>289</v>
      </c>
      <c r="F53" s="67" t="s">
        <v>298</v>
      </c>
      <c r="G53" s="67" t="str">
        <f t="shared" si="1"/>
        <v>Released</v>
      </c>
      <c r="H53" s="67">
        <v>15.3</v>
      </c>
      <c r="I53" s="67">
        <v>8.5</v>
      </c>
      <c r="J53" s="67">
        <f t="shared" si="2"/>
        <v>130.05000000000001</v>
      </c>
      <c r="K53" s="67" t="str">
        <f>VLOOKUP(B53,[1]Sheet1!$B:$J,9,)</f>
        <v>LEFT/ RIGHT</v>
      </c>
      <c r="L53" s="67" t="e">
        <f>VLOOKUP(B53,#REF!,13,)</f>
        <v>#REF!</v>
      </c>
      <c r="M53" s="68"/>
      <c r="N53" s="68"/>
    </row>
    <row r="54" spans="1:14" ht="14.25" customHeight="1" x14ac:dyDescent="0.2">
      <c r="A54" s="67" t="str">
        <f t="shared" si="0"/>
        <v>A</v>
      </c>
      <c r="B54" s="85" t="s">
        <v>2045</v>
      </c>
      <c r="C54" s="90" t="s">
        <v>2044</v>
      </c>
      <c r="D54" s="103" t="s">
        <v>296</v>
      </c>
      <c r="E54" s="67" t="s">
        <v>289</v>
      </c>
      <c r="F54" s="67" t="s">
        <v>298</v>
      </c>
      <c r="G54" s="67" t="str">
        <f t="shared" si="1"/>
        <v>Released</v>
      </c>
      <c r="H54" s="67">
        <v>15.3</v>
      </c>
      <c r="I54" s="67">
        <v>8.5</v>
      </c>
      <c r="J54" s="67">
        <f t="shared" si="2"/>
        <v>130.05000000000001</v>
      </c>
      <c r="K54" s="67" t="str">
        <f>VLOOKUP(B54,[1]Sheet1!$B:$J,9,)</f>
        <v>LEFT/ RIGHT</v>
      </c>
      <c r="L54" s="67" t="e">
        <f>VLOOKUP(B54,#REF!,13,)</f>
        <v>#REF!</v>
      </c>
      <c r="M54" s="68"/>
      <c r="N54" s="68"/>
    </row>
    <row r="55" spans="1:14" ht="14.25" customHeight="1" x14ac:dyDescent="0.2">
      <c r="A55" s="67" t="str">
        <f t="shared" si="0"/>
        <v>A</v>
      </c>
      <c r="B55" s="85" t="s">
        <v>2043</v>
      </c>
      <c r="C55" s="90" t="s">
        <v>2042</v>
      </c>
      <c r="D55" s="103" t="s">
        <v>296</v>
      </c>
      <c r="E55" s="67" t="s">
        <v>289</v>
      </c>
      <c r="F55" s="67" t="s">
        <v>298</v>
      </c>
      <c r="G55" s="67" t="str">
        <f t="shared" si="1"/>
        <v>Released</v>
      </c>
      <c r="H55" s="67">
        <v>15.3</v>
      </c>
      <c r="I55" s="67">
        <v>8.5</v>
      </c>
      <c r="J55" s="67">
        <f t="shared" si="2"/>
        <v>130.05000000000001</v>
      </c>
      <c r="K55" s="67" t="str">
        <f>VLOOKUP(B55,[1]Sheet1!$B:$J,9,)</f>
        <v>LEFT/ RIGHT</v>
      </c>
      <c r="L55" s="67" t="e">
        <f>VLOOKUP(B55,#REF!,13,)</f>
        <v>#REF!</v>
      </c>
      <c r="M55" s="68"/>
      <c r="N55" s="68"/>
    </row>
    <row r="56" spans="1:14" ht="14.25" customHeight="1" x14ac:dyDescent="0.2">
      <c r="A56" s="67" t="str">
        <f t="shared" si="0"/>
        <v>A</v>
      </c>
      <c r="B56" s="85" t="s">
        <v>2041</v>
      </c>
      <c r="C56" s="90" t="s">
        <v>2040</v>
      </c>
      <c r="D56" s="103" t="s">
        <v>296</v>
      </c>
      <c r="E56" s="67" t="s">
        <v>289</v>
      </c>
      <c r="F56" s="67" t="s">
        <v>298</v>
      </c>
      <c r="G56" s="67" t="str">
        <f t="shared" si="1"/>
        <v>Released</v>
      </c>
      <c r="H56" s="67">
        <v>15.3</v>
      </c>
      <c r="I56" s="67">
        <v>8.5</v>
      </c>
      <c r="J56" s="67">
        <f t="shared" si="2"/>
        <v>130.05000000000001</v>
      </c>
      <c r="K56" s="67" t="str">
        <f>VLOOKUP(B56,[1]Sheet1!$B:$J,9,)</f>
        <v>LEFT/ RIGHT</v>
      </c>
      <c r="L56" s="67" t="e">
        <f>VLOOKUP(B56,#REF!,13,)</f>
        <v>#REF!</v>
      </c>
      <c r="M56" s="68"/>
      <c r="N56" s="68"/>
    </row>
    <row r="57" spans="1:14" ht="14.25" customHeight="1" x14ac:dyDescent="0.2">
      <c r="A57" s="67" t="str">
        <f t="shared" si="0"/>
        <v>A</v>
      </c>
      <c r="B57" s="85" t="s">
        <v>2039</v>
      </c>
      <c r="C57" s="84" t="s">
        <v>2038</v>
      </c>
      <c r="D57" s="103" t="s">
        <v>296</v>
      </c>
      <c r="E57" s="67" t="s">
        <v>289</v>
      </c>
      <c r="F57" s="67" t="s">
        <v>298</v>
      </c>
      <c r="G57" s="67" t="str">
        <f t="shared" si="1"/>
        <v>Released</v>
      </c>
      <c r="H57" s="67">
        <v>15.3</v>
      </c>
      <c r="I57" s="67">
        <v>8.5</v>
      </c>
      <c r="J57" s="67">
        <f t="shared" si="2"/>
        <v>130.05000000000001</v>
      </c>
      <c r="K57" s="67" t="str">
        <f>VLOOKUP(B57,[1]Sheet1!$B:$J,9,)</f>
        <v>LEFT CORNER/RIGHT CORNER</v>
      </c>
      <c r="L57" s="67" t="e">
        <f>VLOOKUP(B57,#REF!,13,)</f>
        <v>#REF!</v>
      </c>
      <c r="M57" s="68"/>
      <c r="N57" s="68"/>
    </row>
    <row r="58" spans="1:14" ht="14.25" customHeight="1" x14ac:dyDescent="0.2">
      <c r="A58" s="67" t="str">
        <f t="shared" si="0"/>
        <v>A</v>
      </c>
      <c r="B58" s="89" t="s">
        <v>2037</v>
      </c>
      <c r="C58" s="88" t="s">
        <v>2036</v>
      </c>
      <c r="D58" s="88" t="s">
        <v>296</v>
      </c>
      <c r="E58" s="67" t="s">
        <v>289</v>
      </c>
      <c r="F58" s="67" t="s">
        <v>177</v>
      </c>
      <c r="G58" s="152" t="str">
        <f t="shared" si="1"/>
        <v>Frozen</v>
      </c>
      <c r="H58" s="67">
        <v>15.3</v>
      </c>
      <c r="I58" s="67">
        <v>8.5</v>
      </c>
      <c r="J58" s="67">
        <f t="shared" si="2"/>
        <v>130.05000000000001</v>
      </c>
      <c r="K58" s="67" t="str">
        <f>VLOOKUP(B58,[1]Sheet1!$B:$J,9,)</f>
        <v>LEFT CORNER/RIGHT CORNER</v>
      </c>
      <c r="L58" s="67" t="e">
        <f>VLOOKUP(B58,#REF!,13,)</f>
        <v>#REF!</v>
      </c>
      <c r="M58" s="68"/>
      <c r="N58" s="68"/>
    </row>
    <row r="59" spans="1:14" ht="14.25" customHeight="1" x14ac:dyDescent="0.2">
      <c r="A59" s="67" t="str">
        <f t="shared" si="0"/>
        <v>A</v>
      </c>
      <c r="B59" s="89" t="s">
        <v>2035</v>
      </c>
      <c r="C59" s="88" t="s">
        <v>2034</v>
      </c>
      <c r="D59" s="88" t="s">
        <v>296</v>
      </c>
      <c r="E59" s="67" t="s">
        <v>289</v>
      </c>
      <c r="F59" s="67" t="s">
        <v>177</v>
      </c>
      <c r="G59" s="152" t="str">
        <f t="shared" si="1"/>
        <v>Frozen</v>
      </c>
      <c r="H59" s="67">
        <v>15.3</v>
      </c>
      <c r="I59" s="67">
        <v>8.5</v>
      </c>
      <c r="J59" s="67">
        <f t="shared" si="2"/>
        <v>130.05000000000001</v>
      </c>
      <c r="K59" s="67" t="str">
        <f>VLOOKUP(B59,[1]Sheet1!$B:$J,9,)</f>
        <v>LEFT/ RIGHT</v>
      </c>
      <c r="L59" s="67" t="e">
        <f>VLOOKUP(B59,#REF!,13,)</f>
        <v>#REF!</v>
      </c>
      <c r="M59" s="68"/>
      <c r="N59" s="68"/>
    </row>
    <row r="60" spans="1:14" ht="14.25" customHeight="1" x14ac:dyDescent="0.2">
      <c r="A60" s="67" t="str">
        <f t="shared" si="0"/>
        <v>A</v>
      </c>
      <c r="B60" s="89" t="s">
        <v>2033</v>
      </c>
      <c r="C60" s="88" t="s">
        <v>2032</v>
      </c>
      <c r="D60" s="88" t="s">
        <v>296</v>
      </c>
      <c r="E60" s="67" t="s">
        <v>289</v>
      </c>
      <c r="F60" s="67" t="s">
        <v>177</v>
      </c>
      <c r="G60" s="152" t="str">
        <f t="shared" si="1"/>
        <v>Frozen</v>
      </c>
      <c r="H60" s="67">
        <v>15.3</v>
      </c>
      <c r="I60" s="67">
        <v>8.5</v>
      </c>
      <c r="J60" s="67">
        <f t="shared" si="2"/>
        <v>130.05000000000001</v>
      </c>
      <c r="K60" s="67" t="str">
        <f>VLOOKUP(B60,[1]Sheet1!$B:$J,9,)</f>
        <v>LEFT/ RIGHT</v>
      </c>
      <c r="L60" s="67" t="e">
        <f>VLOOKUP(B60,#REF!,13,)</f>
        <v>#REF!</v>
      </c>
      <c r="M60" s="68"/>
      <c r="N60" s="68"/>
    </row>
    <row r="61" spans="1:14" ht="14.25" customHeight="1" x14ac:dyDescent="0.2">
      <c r="A61" s="67" t="str">
        <f t="shared" si="0"/>
        <v>A</v>
      </c>
      <c r="B61" s="89" t="s">
        <v>2031</v>
      </c>
      <c r="C61" s="88" t="s">
        <v>2030</v>
      </c>
      <c r="D61" s="88" t="s">
        <v>296</v>
      </c>
      <c r="E61" s="67" t="s">
        <v>289</v>
      </c>
      <c r="F61" s="67" t="s">
        <v>177</v>
      </c>
      <c r="G61" s="152" t="str">
        <f t="shared" si="1"/>
        <v>Frozen</v>
      </c>
      <c r="H61" s="67">
        <v>15.3</v>
      </c>
      <c r="I61" s="67">
        <v>8.5</v>
      </c>
      <c r="J61" s="67">
        <f t="shared" si="2"/>
        <v>130.05000000000001</v>
      </c>
      <c r="K61" s="67" t="str">
        <f>VLOOKUP(B61,[1]Sheet1!$B:$J,9,)</f>
        <v>LEFT/ RIGHT</v>
      </c>
      <c r="L61" s="67" t="e">
        <f>VLOOKUP(B61,#REF!,13,)</f>
        <v>#REF!</v>
      </c>
      <c r="M61" s="68"/>
      <c r="N61" s="68"/>
    </row>
    <row r="62" spans="1:14" ht="14.25" customHeight="1" x14ac:dyDescent="0.2">
      <c r="A62" s="67" t="str">
        <f t="shared" si="0"/>
        <v>A</v>
      </c>
      <c r="B62" s="89" t="s">
        <v>2029</v>
      </c>
      <c r="C62" s="88" t="s">
        <v>2028</v>
      </c>
      <c r="D62" s="88" t="s">
        <v>296</v>
      </c>
      <c r="E62" s="67" t="s">
        <v>289</v>
      </c>
      <c r="F62" s="67" t="s">
        <v>177</v>
      </c>
      <c r="G62" s="152" t="str">
        <f t="shared" si="1"/>
        <v>Frozen</v>
      </c>
      <c r="H62" s="67">
        <v>15.3</v>
      </c>
      <c r="I62" s="67">
        <v>8.5</v>
      </c>
      <c r="J62" s="67">
        <f t="shared" si="2"/>
        <v>130.05000000000001</v>
      </c>
      <c r="K62" s="67" t="str">
        <f>VLOOKUP(B62,[1]Sheet1!$B:$J,9,)</f>
        <v>LEFT/ RIGHT</v>
      </c>
      <c r="L62" s="67" t="e">
        <f>VLOOKUP(B62,#REF!,13,)</f>
        <v>#REF!</v>
      </c>
      <c r="M62" s="68"/>
      <c r="N62" s="68"/>
    </row>
    <row r="63" spans="1:14" ht="14.25" customHeight="1" x14ac:dyDescent="0.2">
      <c r="A63" s="67" t="str">
        <f t="shared" si="0"/>
        <v>A</v>
      </c>
      <c r="B63" s="89" t="s">
        <v>2027</v>
      </c>
      <c r="C63" s="88" t="s">
        <v>2026</v>
      </c>
      <c r="D63" s="88" t="s">
        <v>296</v>
      </c>
      <c r="E63" s="67" t="s">
        <v>289</v>
      </c>
      <c r="F63" s="67" t="s">
        <v>177</v>
      </c>
      <c r="G63" s="152" t="str">
        <f t="shared" si="1"/>
        <v>Frozen</v>
      </c>
      <c r="H63" s="67">
        <v>15.3</v>
      </c>
      <c r="I63" s="67">
        <v>8.5</v>
      </c>
      <c r="J63" s="67">
        <f t="shared" si="2"/>
        <v>130.05000000000001</v>
      </c>
      <c r="K63" s="67" t="str">
        <f>VLOOKUP(B63,[1]Sheet1!$B:$J,9,)</f>
        <v>LEFT CORNER/RIGHT CORNER</v>
      </c>
      <c r="L63" s="67" t="e">
        <f>VLOOKUP(B63,#REF!,13,)</f>
        <v>#REF!</v>
      </c>
      <c r="M63" s="68"/>
      <c r="N63" s="68"/>
    </row>
    <row r="64" spans="1:14" ht="14.25" customHeight="1" x14ac:dyDescent="0.2">
      <c r="A64" s="67" t="str">
        <f t="shared" si="0"/>
        <v>A</v>
      </c>
      <c r="B64" s="89" t="s">
        <v>2025</v>
      </c>
      <c r="C64" s="88" t="s">
        <v>2024</v>
      </c>
      <c r="D64" s="88" t="s">
        <v>296</v>
      </c>
      <c r="E64" s="67" t="s">
        <v>289</v>
      </c>
      <c r="F64" s="67" t="s">
        <v>177</v>
      </c>
      <c r="G64" s="152" t="str">
        <f t="shared" si="1"/>
        <v>Frozen</v>
      </c>
      <c r="H64" s="67">
        <v>15.3</v>
      </c>
      <c r="I64" s="67">
        <v>8.5</v>
      </c>
      <c r="J64" s="67">
        <f t="shared" si="2"/>
        <v>130.05000000000001</v>
      </c>
      <c r="K64" s="67" t="str">
        <f>VLOOKUP(B64,[1]Sheet1!$B:$J,9,)</f>
        <v>LEFT CORNER/RIGHT CORNER</v>
      </c>
      <c r="L64" s="67" t="e">
        <f>VLOOKUP(B64,#REF!,13,)</f>
        <v>#REF!</v>
      </c>
      <c r="M64" s="68"/>
      <c r="N64" s="68"/>
    </row>
    <row r="65" spans="1:14" ht="14.25" customHeight="1" x14ac:dyDescent="0.2">
      <c r="A65" s="67" t="str">
        <f t="shared" si="0"/>
        <v>A</v>
      </c>
      <c r="B65" s="89" t="s">
        <v>2023</v>
      </c>
      <c r="C65" s="88" t="s">
        <v>2022</v>
      </c>
      <c r="D65" s="88" t="s">
        <v>296</v>
      </c>
      <c r="E65" s="67" t="s">
        <v>289</v>
      </c>
      <c r="F65" s="67" t="s">
        <v>177</v>
      </c>
      <c r="G65" s="152" t="str">
        <f t="shared" si="1"/>
        <v>Frozen</v>
      </c>
      <c r="H65" s="67">
        <v>15.3</v>
      </c>
      <c r="I65" s="67">
        <v>8.5</v>
      </c>
      <c r="J65" s="67">
        <f t="shared" si="2"/>
        <v>130.05000000000001</v>
      </c>
      <c r="K65" s="67" t="str">
        <f>VLOOKUP(B65,[1]Sheet1!$B:$J,9,)</f>
        <v>LEFT/ RIGHT</v>
      </c>
      <c r="L65" s="67" t="e">
        <f>VLOOKUP(B65,#REF!,13,)</f>
        <v>#REF!</v>
      </c>
      <c r="M65" s="68"/>
      <c r="N65" s="68"/>
    </row>
    <row r="66" spans="1:14" ht="14.25" customHeight="1" x14ac:dyDescent="0.2">
      <c r="A66" s="67" t="str">
        <f t="shared" ref="A66:A129" si="3">LEFT(C66,1)</f>
        <v>A</v>
      </c>
      <c r="B66" s="89" t="s">
        <v>2021</v>
      </c>
      <c r="C66" s="88" t="s">
        <v>2020</v>
      </c>
      <c r="D66" s="88" t="s">
        <v>296</v>
      </c>
      <c r="E66" s="67" t="s">
        <v>289</v>
      </c>
      <c r="F66" s="67" t="s">
        <v>177</v>
      </c>
      <c r="G66" s="152" t="str">
        <f t="shared" ref="G66:G129" si="4">F66</f>
        <v>Frozen</v>
      </c>
      <c r="H66" s="67">
        <v>15.3</v>
      </c>
      <c r="I66" s="67">
        <v>8.5</v>
      </c>
      <c r="J66" s="67">
        <f t="shared" ref="J66:J129" si="5">I66*H66</f>
        <v>130.05000000000001</v>
      </c>
      <c r="K66" s="67" t="str">
        <f>VLOOKUP(B66,[1]Sheet1!$B:$J,9,)</f>
        <v>LEFT/ RIGHT</v>
      </c>
      <c r="L66" s="67" t="e">
        <f>VLOOKUP(B66,#REF!,13,)</f>
        <v>#REF!</v>
      </c>
      <c r="M66" s="68"/>
      <c r="N66" s="68"/>
    </row>
    <row r="67" spans="1:14" ht="14.25" customHeight="1" x14ac:dyDescent="0.2">
      <c r="A67" s="67" t="str">
        <f t="shared" si="3"/>
        <v>A</v>
      </c>
      <c r="B67" s="89" t="s">
        <v>2019</v>
      </c>
      <c r="C67" s="88" t="s">
        <v>2018</v>
      </c>
      <c r="D67" s="88" t="s">
        <v>296</v>
      </c>
      <c r="E67" s="67" t="s">
        <v>289</v>
      </c>
      <c r="F67" s="67" t="s">
        <v>177</v>
      </c>
      <c r="G67" s="152" t="str">
        <f t="shared" si="4"/>
        <v>Frozen</v>
      </c>
      <c r="H67" s="67">
        <v>15.3</v>
      </c>
      <c r="I67" s="67">
        <v>8.5</v>
      </c>
      <c r="J67" s="67">
        <f t="shared" si="5"/>
        <v>130.05000000000001</v>
      </c>
      <c r="K67" s="67" t="str">
        <f>VLOOKUP(B67,[1]Sheet1!$B:$J,9,)</f>
        <v>LEFT/ RIGHT</v>
      </c>
      <c r="L67" s="67" t="e">
        <f>VLOOKUP(B67,#REF!,13,)</f>
        <v>#REF!</v>
      </c>
      <c r="M67" s="68"/>
      <c r="N67" s="68"/>
    </row>
    <row r="68" spans="1:14" ht="14.25" customHeight="1" x14ac:dyDescent="0.2">
      <c r="A68" s="67" t="str">
        <f t="shared" si="3"/>
        <v>A</v>
      </c>
      <c r="B68" s="89" t="s">
        <v>2017</v>
      </c>
      <c r="C68" s="88" t="s">
        <v>2016</v>
      </c>
      <c r="D68" s="88" t="s">
        <v>296</v>
      </c>
      <c r="E68" s="67" t="s">
        <v>289</v>
      </c>
      <c r="F68" s="67" t="s">
        <v>177</v>
      </c>
      <c r="G68" s="152" t="str">
        <f t="shared" si="4"/>
        <v>Frozen</v>
      </c>
      <c r="H68" s="67">
        <v>15.3</v>
      </c>
      <c r="I68" s="67">
        <v>8.5</v>
      </c>
      <c r="J68" s="67">
        <f t="shared" si="5"/>
        <v>130.05000000000001</v>
      </c>
      <c r="K68" s="67" t="str">
        <f>VLOOKUP(B68,[1]Sheet1!$B:$J,9,)</f>
        <v>LEFT/ RIGHT</v>
      </c>
      <c r="L68" s="67" t="e">
        <f>VLOOKUP(B68,#REF!,13,)</f>
        <v>#REF!</v>
      </c>
      <c r="M68" s="68"/>
      <c r="N68" s="68"/>
    </row>
    <row r="69" spans="1:14" ht="14.25" customHeight="1" x14ac:dyDescent="0.2">
      <c r="A69" s="67" t="str">
        <f t="shared" si="3"/>
        <v>A</v>
      </c>
      <c r="B69" s="89" t="s">
        <v>2015</v>
      </c>
      <c r="C69" s="88" t="s">
        <v>2014</v>
      </c>
      <c r="D69" s="88" t="s">
        <v>296</v>
      </c>
      <c r="E69" s="67" t="s">
        <v>289</v>
      </c>
      <c r="F69" s="67" t="s">
        <v>177</v>
      </c>
      <c r="G69" s="152" t="str">
        <f t="shared" si="4"/>
        <v>Frozen</v>
      </c>
      <c r="H69" s="67">
        <v>15.3</v>
      </c>
      <c r="I69" s="67">
        <v>8.5</v>
      </c>
      <c r="J69" s="67">
        <f t="shared" si="5"/>
        <v>130.05000000000001</v>
      </c>
      <c r="K69" s="67" t="str">
        <f>VLOOKUP(B69,[1]Sheet1!$B:$J,9,)</f>
        <v>LEFT CORNER/RIGHT CORNER</v>
      </c>
      <c r="L69" s="67" t="e">
        <f>VLOOKUP(B69,#REF!,13,)</f>
        <v>#REF!</v>
      </c>
      <c r="M69" s="68"/>
      <c r="N69" s="68"/>
    </row>
    <row r="70" spans="1:14" ht="14.25" customHeight="1" x14ac:dyDescent="0.2">
      <c r="A70" s="67" t="str">
        <f t="shared" si="3"/>
        <v>A</v>
      </c>
      <c r="B70" s="89" t="s">
        <v>2013</v>
      </c>
      <c r="C70" s="88" t="s">
        <v>2012</v>
      </c>
      <c r="D70" s="88" t="s">
        <v>296</v>
      </c>
      <c r="E70" s="67" t="s">
        <v>289</v>
      </c>
      <c r="F70" s="67" t="s">
        <v>177</v>
      </c>
      <c r="G70" s="152" t="str">
        <f t="shared" si="4"/>
        <v>Frozen</v>
      </c>
      <c r="H70" s="67">
        <v>15.3</v>
      </c>
      <c r="I70" s="67">
        <v>8.5</v>
      </c>
      <c r="J70" s="67">
        <f t="shared" si="5"/>
        <v>130.05000000000001</v>
      </c>
      <c r="K70" s="67" t="str">
        <f>VLOOKUP(B70,[1]Sheet1!$B:$J,9,)</f>
        <v>LEFT CORNER/RIGHT CORNER</v>
      </c>
      <c r="L70" s="67" t="e">
        <f>VLOOKUP(B70,#REF!,13,)</f>
        <v>#REF!</v>
      </c>
      <c r="M70" s="68"/>
      <c r="N70" s="68"/>
    </row>
    <row r="71" spans="1:14" ht="14.25" customHeight="1" x14ac:dyDescent="0.2">
      <c r="A71" s="67" t="str">
        <f t="shared" si="3"/>
        <v>A</v>
      </c>
      <c r="B71" s="89" t="s">
        <v>2011</v>
      </c>
      <c r="C71" s="88" t="s">
        <v>2010</v>
      </c>
      <c r="D71" s="88" t="s">
        <v>296</v>
      </c>
      <c r="E71" s="67" t="s">
        <v>289</v>
      </c>
      <c r="F71" s="67" t="s">
        <v>177</v>
      </c>
      <c r="G71" s="152" t="str">
        <f t="shared" si="4"/>
        <v>Frozen</v>
      </c>
      <c r="H71" s="67">
        <v>15.3</v>
      </c>
      <c r="I71" s="67">
        <v>8.5</v>
      </c>
      <c r="J71" s="67">
        <f t="shared" si="5"/>
        <v>130.05000000000001</v>
      </c>
      <c r="K71" s="67" t="str">
        <f>VLOOKUP(B71,[1]Sheet1!$B:$J,9,)</f>
        <v>LEFT/ RIGHT</v>
      </c>
      <c r="L71" s="67" t="e">
        <f>VLOOKUP(B71,#REF!,13,)</f>
        <v>#REF!</v>
      </c>
      <c r="M71" s="68"/>
      <c r="N71" s="68"/>
    </row>
    <row r="72" spans="1:14" ht="14.25" customHeight="1" x14ac:dyDescent="0.2">
      <c r="A72" s="67" t="str">
        <f t="shared" si="3"/>
        <v>A</v>
      </c>
      <c r="B72" s="89" t="s">
        <v>2009</v>
      </c>
      <c r="C72" s="88" t="s">
        <v>2008</v>
      </c>
      <c r="D72" s="88" t="s">
        <v>296</v>
      </c>
      <c r="E72" s="67" t="s">
        <v>289</v>
      </c>
      <c r="F72" s="67" t="s">
        <v>177</v>
      </c>
      <c r="G72" s="152" t="str">
        <f t="shared" si="4"/>
        <v>Frozen</v>
      </c>
      <c r="H72" s="67">
        <v>15.3</v>
      </c>
      <c r="I72" s="67">
        <v>8.5</v>
      </c>
      <c r="J72" s="67">
        <f t="shared" si="5"/>
        <v>130.05000000000001</v>
      </c>
      <c r="K72" s="67" t="str">
        <f>VLOOKUP(B72,[1]Sheet1!$B:$J,9,)</f>
        <v>LEFT/ RIGHT</v>
      </c>
      <c r="L72" s="67" t="e">
        <f>VLOOKUP(B72,#REF!,13,)</f>
        <v>#REF!</v>
      </c>
      <c r="M72" s="68"/>
      <c r="N72" s="68"/>
    </row>
    <row r="73" spans="1:14" ht="14.25" customHeight="1" x14ac:dyDescent="0.2">
      <c r="A73" s="67" t="str">
        <f t="shared" si="3"/>
        <v>A</v>
      </c>
      <c r="B73" s="89" t="s">
        <v>2007</v>
      </c>
      <c r="C73" s="88" t="s">
        <v>2006</v>
      </c>
      <c r="D73" s="88" t="s">
        <v>296</v>
      </c>
      <c r="E73" s="67" t="s">
        <v>289</v>
      </c>
      <c r="F73" s="67" t="s">
        <v>177</v>
      </c>
      <c r="G73" s="152" t="str">
        <f t="shared" si="4"/>
        <v>Frozen</v>
      </c>
      <c r="H73" s="67">
        <v>15.3</v>
      </c>
      <c r="I73" s="67">
        <v>8.5</v>
      </c>
      <c r="J73" s="67">
        <f t="shared" si="5"/>
        <v>130.05000000000001</v>
      </c>
      <c r="K73" s="67" t="str">
        <f>VLOOKUP(B73,[1]Sheet1!$B:$J,9,)</f>
        <v>LEFT CORNER/RIGHT CORNER</v>
      </c>
      <c r="L73" s="67" t="e">
        <f>VLOOKUP(B73,#REF!,13,)</f>
        <v>#REF!</v>
      </c>
      <c r="M73" s="68"/>
      <c r="N73" s="68"/>
    </row>
    <row r="74" spans="1:14" ht="14.25" customHeight="1" x14ac:dyDescent="0.2">
      <c r="A74" s="67" t="str">
        <f t="shared" si="3"/>
        <v>A</v>
      </c>
      <c r="B74" s="89" t="s">
        <v>2005</v>
      </c>
      <c r="C74" s="88" t="s">
        <v>2004</v>
      </c>
      <c r="D74" s="88" t="s">
        <v>296</v>
      </c>
      <c r="E74" s="67" t="s">
        <v>289</v>
      </c>
      <c r="F74" s="67" t="s">
        <v>177</v>
      </c>
      <c r="G74" s="152" t="str">
        <f t="shared" si="4"/>
        <v>Frozen</v>
      </c>
      <c r="H74" s="67">
        <v>15.3</v>
      </c>
      <c r="I74" s="67">
        <v>8.5</v>
      </c>
      <c r="J74" s="67">
        <f t="shared" si="5"/>
        <v>130.05000000000001</v>
      </c>
      <c r="K74" s="67" t="str">
        <f>VLOOKUP(B74,[1]Sheet1!$B:$J,9,)</f>
        <v>LEFT/ RIGHT</v>
      </c>
      <c r="L74" s="67" t="e">
        <f>VLOOKUP(B74,#REF!,13,)</f>
        <v>#REF!</v>
      </c>
      <c r="M74" s="68"/>
      <c r="N74" s="68"/>
    </row>
    <row r="75" spans="1:14" ht="14.25" customHeight="1" x14ac:dyDescent="0.2">
      <c r="A75" s="67" t="str">
        <f t="shared" si="3"/>
        <v>A</v>
      </c>
      <c r="B75" s="89" t="s">
        <v>2003</v>
      </c>
      <c r="C75" s="88" t="s">
        <v>2002</v>
      </c>
      <c r="D75" s="88" t="s">
        <v>296</v>
      </c>
      <c r="E75" s="67" t="s">
        <v>289</v>
      </c>
      <c r="F75" s="67" t="s">
        <v>177</v>
      </c>
      <c r="G75" s="152" t="str">
        <f t="shared" si="4"/>
        <v>Frozen</v>
      </c>
      <c r="H75" s="67">
        <v>15.3</v>
      </c>
      <c r="I75" s="67">
        <v>8.5</v>
      </c>
      <c r="J75" s="67">
        <f t="shared" si="5"/>
        <v>130.05000000000001</v>
      </c>
      <c r="K75" s="67" t="str">
        <f>VLOOKUP(B75,[1]Sheet1!$B:$J,9,)</f>
        <v>LEFT/ RIGHT</v>
      </c>
      <c r="L75" s="67" t="e">
        <f>VLOOKUP(B75,#REF!,13,)</f>
        <v>#REF!</v>
      </c>
      <c r="M75" s="68"/>
      <c r="N75" s="68"/>
    </row>
    <row r="76" spans="1:14" ht="14.25" customHeight="1" x14ac:dyDescent="0.2">
      <c r="A76" s="67" t="str">
        <f t="shared" si="3"/>
        <v>A</v>
      </c>
      <c r="B76" s="89" t="s">
        <v>2001</v>
      </c>
      <c r="C76" s="88" t="s">
        <v>2000</v>
      </c>
      <c r="D76" s="88" t="s">
        <v>296</v>
      </c>
      <c r="E76" s="67" t="s">
        <v>289</v>
      </c>
      <c r="F76" s="67" t="s">
        <v>177</v>
      </c>
      <c r="G76" s="152" t="str">
        <f t="shared" si="4"/>
        <v>Frozen</v>
      </c>
      <c r="H76" s="67">
        <v>15.3</v>
      </c>
      <c r="I76" s="67">
        <v>8.5</v>
      </c>
      <c r="J76" s="67">
        <f t="shared" si="5"/>
        <v>130.05000000000001</v>
      </c>
      <c r="K76" s="67" t="str">
        <f>VLOOKUP(B76,[1]Sheet1!$B:$J,9,)</f>
        <v>LEFT/ RIGHT</v>
      </c>
      <c r="L76" s="67" t="e">
        <f>VLOOKUP(B76,#REF!,13,)</f>
        <v>#REF!</v>
      </c>
      <c r="M76" s="68"/>
      <c r="N76" s="68"/>
    </row>
    <row r="77" spans="1:14" ht="14.25" customHeight="1" x14ac:dyDescent="0.2">
      <c r="A77" s="67" t="str">
        <f t="shared" si="3"/>
        <v>A</v>
      </c>
      <c r="B77" s="89" t="s">
        <v>1999</v>
      </c>
      <c r="C77" s="88" t="s">
        <v>1998</v>
      </c>
      <c r="D77" s="88" t="s">
        <v>296</v>
      </c>
      <c r="E77" s="67" t="s">
        <v>289</v>
      </c>
      <c r="F77" s="67" t="s">
        <v>177</v>
      </c>
      <c r="G77" s="152" t="str">
        <f t="shared" si="4"/>
        <v>Frozen</v>
      </c>
      <c r="H77" s="67">
        <v>15.3</v>
      </c>
      <c r="I77" s="67">
        <v>8.5</v>
      </c>
      <c r="J77" s="67">
        <f t="shared" si="5"/>
        <v>130.05000000000001</v>
      </c>
      <c r="K77" s="67" t="str">
        <f>VLOOKUP(B77,[1]Sheet1!$B:$J,9,)</f>
        <v>LEFT/ RIGHT</v>
      </c>
      <c r="L77" s="67" t="e">
        <f>VLOOKUP(B77,#REF!,13,)</f>
        <v>#REF!</v>
      </c>
      <c r="M77" s="68"/>
      <c r="N77" s="68"/>
    </row>
    <row r="78" spans="1:14" ht="14.25" customHeight="1" x14ac:dyDescent="0.2">
      <c r="A78" s="67" t="str">
        <f t="shared" si="3"/>
        <v>A</v>
      </c>
      <c r="B78" s="89" t="s">
        <v>1997</v>
      </c>
      <c r="C78" s="88" t="s">
        <v>1996</v>
      </c>
      <c r="D78" s="88" t="s">
        <v>296</v>
      </c>
      <c r="E78" s="67" t="s">
        <v>289</v>
      </c>
      <c r="F78" s="67" t="s">
        <v>177</v>
      </c>
      <c r="G78" s="152" t="str">
        <f t="shared" si="4"/>
        <v>Frozen</v>
      </c>
      <c r="H78" s="67">
        <v>15.3</v>
      </c>
      <c r="I78" s="67">
        <v>8.5</v>
      </c>
      <c r="J78" s="67">
        <f t="shared" si="5"/>
        <v>130.05000000000001</v>
      </c>
      <c r="K78" s="67" t="str">
        <f>VLOOKUP(B78,[1]Sheet1!$B:$J,9,)</f>
        <v>LEFT/ RIGHT</v>
      </c>
      <c r="L78" s="67" t="e">
        <f>VLOOKUP(B78,#REF!,13,)</f>
        <v>#REF!</v>
      </c>
      <c r="M78" s="68"/>
      <c r="N78" s="68"/>
    </row>
    <row r="79" spans="1:14" ht="14.25" customHeight="1" x14ac:dyDescent="0.2">
      <c r="A79" s="67" t="str">
        <f t="shared" si="3"/>
        <v>A</v>
      </c>
      <c r="B79" s="89" t="s">
        <v>1995</v>
      </c>
      <c r="C79" s="88" t="s">
        <v>1994</v>
      </c>
      <c r="D79" s="88" t="s">
        <v>296</v>
      </c>
      <c r="E79" s="67" t="s">
        <v>289</v>
      </c>
      <c r="F79" s="67" t="s">
        <v>177</v>
      </c>
      <c r="G79" s="152" t="str">
        <f t="shared" si="4"/>
        <v>Frozen</v>
      </c>
      <c r="H79" s="67">
        <v>15.3</v>
      </c>
      <c r="I79" s="67">
        <v>8.5</v>
      </c>
      <c r="J79" s="67">
        <f t="shared" si="5"/>
        <v>130.05000000000001</v>
      </c>
      <c r="K79" s="67" t="str">
        <f>VLOOKUP(B79,[1]Sheet1!$B:$J,9,)</f>
        <v>LEFT/ RIGHT</v>
      </c>
      <c r="L79" s="67" t="e">
        <f>VLOOKUP(B79,#REF!,13,)</f>
        <v>#REF!</v>
      </c>
      <c r="M79" s="68"/>
      <c r="N79" s="68"/>
    </row>
    <row r="80" spans="1:14" ht="14.25" customHeight="1" x14ac:dyDescent="0.2">
      <c r="A80" s="67" t="str">
        <f t="shared" si="3"/>
        <v>A</v>
      </c>
      <c r="B80" s="89" t="s">
        <v>1993</v>
      </c>
      <c r="C80" s="88" t="s">
        <v>1992</v>
      </c>
      <c r="D80" s="88" t="s">
        <v>296</v>
      </c>
      <c r="E80" s="67" t="s">
        <v>289</v>
      </c>
      <c r="F80" s="67" t="s">
        <v>177</v>
      </c>
      <c r="G80" s="152" t="str">
        <f t="shared" si="4"/>
        <v>Frozen</v>
      </c>
      <c r="H80" s="67">
        <v>15.3</v>
      </c>
      <c r="I80" s="67">
        <v>8.5</v>
      </c>
      <c r="J80" s="67">
        <f t="shared" si="5"/>
        <v>130.05000000000001</v>
      </c>
      <c r="K80" s="67" t="str">
        <f>VLOOKUP(B80,[1]Sheet1!$B:$J,9,)</f>
        <v>LEFT/ RIGHT</v>
      </c>
      <c r="L80" s="67" t="e">
        <f>VLOOKUP(B80,#REF!,13,)</f>
        <v>#REF!</v>
      </c>
      <c r="M80" s="68"/>
      <c r="N80" s="68"/>
    </row>
    <row r="81" spans="1:14" ht="14.25" customHeight="1" x14ac:dyDescent="0.2">
      <c r="A81" s="67" t="str">
        <f t="shared" si="3"/>
        <v>A</v>
      </c>
      <c r="B81" s="89" t="s">
        <v>1991</v>
      </c>
      <c r="C81" s="88" t="s">
        <v>1990</v>
      </c>
      <c r="D81" s="88" t="s">
        <v>296</v>
      </c>
      <c r="E81" s="67" t="s">
        <v>289</v>
      </c>
      <c r="F81" s="67" t="s">
        <v>177</v>
      </c>
      <c r="G81" s="152" t="str">
        <f t="shared" si="4"/>
        <v>Frozen</v>
      </c>
      <c r="H81" s="67">
        <v>15.3</v>
      </c>
      <c r="I81" s="67">
        <v>8.5</v>
      </c>
      <c r="J81" s="67">
        <f t="shared" si="5"/>
        <v>130.05000000000001</v>
      </c>
      <c r="K81" s="67" t="str">
        <f>VLOOKUP(B81,[1]Sheet1!$B:$J,9,)</f>
        <v>LEFT/ RIGHT</v>
      </c>
      <c r="L81" s="67" t="e">
        <f>VLOOKUP(B81,#REF!,13,)</f>
        <v>#REF!</v>
      </c>
      <c r="M81" s="68"/>
      <c r="N81" s="68"/>
    </row>
    <row r="82" spans="1:14" ht="14.25" customHeight="1" x14ac:dyDescent="0.2">
      <c r="A82" s="67" t="str">
        <f t="shared" si="3"/>
        <v>A</v>
      </c>
      <c r="B82" s="89" t="s">
        <v>1989</v>
      </c>
      <c r="C82" s="88" t="s">
        <v>1988</v>
      </c>
      <c r="D82" s="88" t="s">
        <v>296</v>
      </c>
      <c r="E82" s="67" t="s">
        <v>289</v>
      </c>
      <c r="F82" s="67" t="s">
        <v>177</v>
      </c>
      <c r="G82" s="152" t="str">
        <f t="shared" si="4"/>
        <v>Frozen</v>
      </c>
      <c r="H82" s="67">
        <v>15.3</v>
      </c>
      <c r="I82" s="67">
        <v>8.5</v>
      </c>
      <c r="J82" s="67">
        <f t="shared" si="5"/>
        <v>130.05000000000001</v>
      </c>
      <c r="K82" s="67" t="str">
        <f>VLOOKUP(B82,[1]Sheet1!$B:$J,9,)</f>
        <v>LEFT/ RIGHT</v>
      </c>
      <c r="L82" s="67" t="e">
        <f>VLOOKUP(B82,#REF!,13,)</f>
        <v>#REF!</v>
      </c>
      <c r="M82" s="68"/>
      <c r="N82" s="68"/>
    </row>
    <row r="83" spans="1:14" ht="14.25" customHeight="1" x14ac:dyDescent="0.2">
      <c r="A83" s="67" t="str">
        <f t="shared" si="3"/>
        <v>A</v>
      </c>
      <c r="B83" s="85" t="s">
        <v>1987</v>
      </c>
      <c r="C83" s="84" t="s">
        <v>1986</v>
      </c>
      <c r="D83" s="103" t="s">
        <v>296</v>
      </c>
      <c r="E83" s="67" t="s">
        <v>289</v>
      </c>
      <c r="F83" s="67" t="s">
        <v>298</v>
      </c>
      <c r="G83" s="67" t="str">
        <f t="shared" si="4"/>
        <v>Released</v>
      </c>
      <c r="H83" s="67">
        <v>15.3</v>
      </c>
      <c r="I83" s="67">
        <v>8.5</v>
      </c>
      <c r="J83" s="67">
        <f t="shared" si="5"/>
        <v>130.05000000000001</v>
      </c>
      <c r="K83" s="67" t="str">
        <f>VLOOKUP(B83,[1]Sheet1!$B:$J,9,)</f>
        <v>LEFT/ RIGHT</v>
      </c>
      <c r="L83" s="67" t="e">
        <f>VLOOKUP(B83,#REF!,13,)</f>
        <v>#REF!</v>
      </c>
      <c r="M83" s="68"/>
      <c r="N83" s="68"/>
    </row>
    <row r="84" spans="1:14" ht="14.25" customHeight="1" x14ac:dyDescent="0.2">
      <c r="A84" s="67" t="str">
        <f t="shared" si="3"/>
        <v>A</v>
      </c>
      <c r="B84" s="85" t="s">
        <v>1985</v>
      </c>
      <c r="C84" s="84" t="s">
        <v>1984</v>
      </c>
      <c r="D84" s="103" t="s">
        <v>296</v>
      </c>
      <c r="E84" s="67" t="s">
        <v>289</v>
      </c>
      <c r="F84" s="67" t="s">
        <v>298</v>
      </c>
      <c r="G84" s="67" t="str">
        <f t="shared" si="4"/>
        <v>Released</v>
      </c>
      <c r="H84" s="67">
        <v>15.3</v>
      </c>
      <c r="I84" s="67">
        <v>8.5</v>
      </c>
      <c r="J84" s="67">
        <f t="shared" si="5"/>
        <v>130.05000000000001</v>
      </c>
      <c r="K84" s="67" t="str">
        <f>VLOOKUP(B84,[1]Sheet1!$B:$J,9,)</f>
        <v>LEFT/ RIGHT</v>
      </c>
      <c r="L84" s="67" t="e">
        <f>VLOOKUP(B84,#REF!,13,)</f>
        <v>#REF!</v>
      </c>
      <c r="M84" s="68"/>
      <c r="N84" s="68"/>
    </row>
    <row r="85" spans="1:14" ht="14.25" customHeight="1" x14ac:dyDescent="0.2">
      <c r="A85" s="67" t="str">
        <f t="shared" si="3"/>
        <v>A</v>
      </c>
      <c r="B85" s="85" t="s">
        <v>1983</v>
      </c>
      <c r="C85" s="84" t="s">
        <v>1982</v>
      </c>
      <c r="D85" s="103" t="s">
        <v>296</v>
      </c>
      <c r="E85" s="67" t="s">
        <v>289</v>
      </c>
      <c r="F85" s="67" t="s">
        <v>298</v>
      </c>
      <c r="G85" s="67" t="str">
        <f t="shared" si="4"/>
        <v>Released</v>
      </c>
      <c r="H85" s="67">
        <v>15.3</v>
      </c>
      <c r="I85" s="67">
        <v>8.5</v>
      </c>
      <c r="J85" s="67">
        <f t="shared" si="5"/>
        <v>130.05000000000001</v>
      </c>
      <c r="K85" s="67" t="str">
        <f>VLOOKUP(B85,[1]Sheet1!$B:$J,9,)</f>
        <v>LEFT/ RIGHT</v>
      </c>
      <c r="L85" s="67" t="e">
        <f>VLOOKUP(B85,#REF!,13,)</f>
        <v>#REF!</v>
      </c>
      <c r="M85" s="68"/>
      <c r="N85" s="68"/>
    </row>
    <row r="86" spans="1:14" ht="14.25" customHeight="1" x14ac:dyDescent="0.2">
      <c r="A86" s="67" t="str">
        <f t="shared" si="3"/>
        <v>A</v>
      </c>
      <c r="B86" s="85" t="s">
        <v>1981</v>
      </c>
      <c r="C86" s="84" t="s">
        <v>1980</v>
      </c>
      <c r="D86" s="103" t="s">
        <v>296</v>
      </c>
      <c r="E86" s="67" t="s">
        <v>289</v>
      </c>
      <c r="F86" s="67" t="s">
        <v>298</v>
      </c>
      <c r="G86" s="67" t="str">
        <f t="shared" si="4"/>
        <v>Released</v>
      </c>
      <c r="H86" s="67">
        <v>15.3</v>
      </c>
      <c r="I86" s="67">
        <v>8.5</v>
      </c>
      <c r="J86" s="67">
        <f t="shared" si="5"/>
        <v>130.05000000000001</v>
      </c>
      <c r="K86" s="67" t="str">
        <f>VLOOKUP(B86,[1]Sheet1!$B:$J,9,)</f>
        <v>LEFT/ RIGHT</v>
      </c>
      <c r="L86" s="67" t="e">
        <f>VLOOKUP(B86,#REF!,13,)</f>
        <v>#REF!</v>
      </c>
      <c r="M86" s="68"/>
      <c r="N86" s="68"/>
    </row>
    <row r="87" spans="1:14" ht="14.25" customHeight="1" x14ac:dyDescent="0.2">
      <c r="A87" s="67" t="str">
        <f t="shared" si="3"/>
        <v>A</v>
      </c>
      <c r="B87" s="85" t="s">
        <v>1979</v>
      </c>
      <c r="C87" s="84" t="s">
        <v>1978</v>
      </c>
      <c r="D87" s="103" t="s">
        <v>296</v>
      </c>
      <c r="E87" s="67" t="s">
        <v>289</v>
      </c>
      <c r="F87" s="67" t="s">
        <v>298</v>
      </c>
      <c r="G87" s="67" t="str">
        <f t="shared" si="4"/>
        <v>Released</v>
      </c>
      <c r="H87" s="67">
        <v>15.3</v>
      </c>
      <c r="I87" s="67">
        <v>8.5</v>
      </c>
      <c r="J87" s="67">
        <f t="shared" si="5"/>
        <v>130.05000000000001</v>
      </c>
      <c r="K87" s="67" t="str">
        <f>VLOOKUP(B87,[1]Sheet1!$B:$J,9,)</f>
        <v>LEFT/ RIGHT</v>
      </c>
      <c r="L87" s="67" t="e">
        <f>VLOOKUP(B87,#REF!,13,)</f>
        <v>#REF!</v>
      </c>
      <c r="M87" s="68"/>
      <c r="N87" s="68"/>
    </row>
    <row r="88" spans="1:14" ht="14.25" customHeight="1" x14ac:dyDescent="0.2">
      <c r="A88" s="67" t="str">
        <f t="shared" si="3"/>
        <v>A</v>
      </c>
      <c r="B88" s="85" t="s">
        <v>1977</v>
      </c>
      <c r="C88" s="84" t="s">
        <v>1976</v>
      </c>
      <c r="D88" s="103" t="s">
        <v>296</v>
      </c>
      <c r="E88" s="67" t="s">
        <v>289</v>
      </c>
      <c r="F88" s="67" t="s">
        <v>298</v>
      </c>
      <c r="G88" s="67" t="str">
        <f t="shared" si="4"/>
        <v>Released</v>
      </c>
      <c r="H88" s="67">
        <v>15.3</v>
      </c>
      <c r="I88" s="67">
        <v>8.5</v>
      </c>
      <c r="J88" s="67">
        <f t="shared" si="5"/>
        <v>130.05000000000001</v>
      </c>
      <c r="K88" s="67" t="str">
        <f>VLOOKUP(B88,[1]Sheet1!$B:$J,9,)</f>
        <v>LEFT/ RIGHT</v>
      </c>
      <c r="L88" s="67" t="e">
        <f>VLOOKUP(B88,#REF!,13,)</f>
        <v>#REF!</v>
      </c>
      <c r="M88" s="68"/>
      <c r="N88" s="68"/>
    </row>
    <row r="89" spans="1:14" ht="14.25" customHeight="1" x14ac:dyDescent="0.2">
      <c r="A89" s="67" t="str">
        <f t="shared" si="3"/>
        <v>A</v>
      </c>
      <c r="B89" s="85" t="s">
        <v>1975</v>
      </c>
      <c r="C89" s="84" t="s">
        <v>1974</v>
      </c>
      <c r="D89" s="103" t="s">
        <v>296</v>
      </c>
      <c r="E89" s="67" t="s">
        <v>289</v>
      </c>
      <c r="F89" s="67" t="s">
        <v>298</v>
      </c>
      <c r="G89" s="67" t="str">
        <f t="shared" si="4"/>
        <v>Released</v>
      </c>
      <c r="H89" s="67">
        <v>15.3</v>
      </c>
      <c r="I89" s="67">
        <v>8.5</v>
      </c>
      <c r="J89" s="67">
        <f t="shared" si="5"/>
        <v>130.05000000000001</v>
      </c>
      <c r="K89" s="67" t="str">
        <f>VLOOKUP(B89,[1]Sheet1!$B:$J,9,)</f>
        <v>LEFT/ RIGHT</v>
      </c>
      <c r="L89" s="67" t="e">
        <f>VLOOKUP(B89,#REF!,13,)</f>
        <v>#REF!</v>
      </c>
      <c r="M89" s="68"/>
      <c r="N89" s="68"/>
    </row>
    <row r="90" spans="1:14" ht="14.25" customHeight="1" x14ac:dyDescent="0.2">
      <c r="A90" s="67" t="str">
        <f t="shared" si="3"/>
        <v>A</v>
      </c>
      <c r="B90" s="85" t="s">
        <v>1973</v>
      </c>
      <c r="C90" s="84" t="s">
        <v>1972</v>
      </c>
      <c r="D90" s="103" t="s">
        <v>296</v>
      </c>
      <c r="E90" s="67" t="s">
        <v>289</v>
      </c>
      <c r="F90" s="67" t="s">
        <v>298</v>
      </c>
      <c r="G90" s="67" t="str">
        <f t="shared" si="4"/>
        <v>Released</v>
      </c>
      <c r="H90" s="67">
        <v>15.3</v>
      </c>
      <c r="I90" s="67">
        <v>8.5</v>
      </c>
      <c r="J90" s="67">
        <f t="shared" si="5"/>
        <v>130.05000000000001</v>
      </c>
      <c r="K90" s="67" t="str">
        <f>VLOOKUP(B90,[1]Sheet1!$B:$J,9,)</f>
        <v>LEFT/ RIGHT</v>
      </c>
      <c r="L90" s="67" t="e">
        <f>VLOOKUP(B90,#REF!,13,)</f>
        <v>#REF!</v>
      </c>
      <c r="M90" s="68"/>
      <c r="N90" s="68"/>
    </row>
    <row r="91" spans="1:14" ht="14.25" customHeight="1" x14ac:dyDescent="0.2">
      <c r="A91" s="67" t="str">
        <f t="shared" si="3"/>
        <v>A</v>
      </c>
      <c r="B91" s="85" t="s">
        <v>1971</v>
      </c>
      <c r="C91" s="84" t="s">
        <v>1970</v>
      </c>
      <c r="D91" s="103" t="s">
        <v>296</v>
      </c>
      <c r="E91" s="67" t="s">
        <v>289</v>
      </c>
      <c r="F91" s="67" t="s">
        <v>298</v>
      </c>
      <c r="G91" s="67" t="str">
        <f t="shared" si="4"/>
        <v>Released</v>
      </c>
      <c r="H91" s="67">
        <v>15.3</v>
      </c>
      <c r="I91" s="67">
        <v>8.5</v>
      </c>
      <c r="J91" s="67">
        <f t="shared" si="5"/>
        <v>130.05000000000001</v>
      </c>
      <c r="K91" s="67" t="str">
        <f>VLOOKUP(B91,[1]Sheet1!$B:$J,9,)</f>
        <v>LEFT/ RIGHT</v>
      </c>
      <c r="L91" s="67" t="e">
        <f>VLOOKUP(B91,#REF!,13,)</f>
        <v>#REF!</v>
      </c>
      <c r="M91" s="68"/>
      <c r="N91" s="68"/>
    </row>
    <row r="92" spans="1:14" ht="14.25" customHeight="1" x14ac:dyDescent="0.2">
      <c r="A92" s="67" t="str">
        <f t="shared" si="3"/>
        <v>A</v>
      </c>
      <c r="B92" s="85" t="s">
        <v>1969</v>
      </c>
      <c r="C92" s="84" t="s">
        <v>1968</v>
      </c>
      <c r="D92" s="103" t="s">
        <v>296</v>
      </c>
      <c r="E92" s="67" t="s">
        <v>289</v>
      </c>
      <c r="F92" s="67" t="s">
        <v>298</v>
      </c>
      <c r="G92" s="67" t="str">
        <f t="shared" si="4"/>
        <v>Released</v>
      </c>
      <c r="H92" s="67">
        <v>15.3</v>
      </c>
      <c r="I92" s="67">
        <v>8.5</v>
      </c>
      <c r="J92" s="67">
        <f t="shared" si="5"/>
        <v>130.05000000000001</v>
      </c>
      <c r="K92" s="67" t="str">
        <f>VLOOKUP(B92,[1]Sheet1!$B:$J,9,)</f>
        <v>LEFT/ RIGHT</v>
      </c>
      <c r="L92" s="67" t="e">
        <f>VLOOKUP(B92,#REF!,13,)</f>
        <v>#REF!</v>
      </c>
      <c r="M92" s="68"/>
      <c r="N92" s="68"/>
    </row>
    <row r="93" spans="1:14" ht="14.25" customHeight="1" x14ac:dyDescent="0.2">
      <c r="A93" s="67" t="str">
        <f t="shared" si="3"/>
        <v>A</v>
      </c>
      <c r="B93" s="85" t="s">
        <v>1967</v>
      </c>
      <c r="C93" s="84" t="s">
        <v>1966</v>
      </c>
      <c r="D93" s="103" t="s">
        <v>296</v>
      </c>
      <c r="E93" s="67" t="s">
        <v>289</v>
      </c>
      <c r="F93" s="67" t="s">
        <v>298</v>
      </c>
      <c r="G93" s="67" t="str">
        <f t="shared" si="4"/>
        <v>Released</v>
      </c>
      <c r="H93" s="67">
        <v>15.3</v>
      </c>
      <c r="I93" s="67">
        <v>8.5</v>
      </c>
      <c r="J93" s="67">
        <f t="shared" si="5"/>
        <v>130.05000000000001</v>
      </c>
      <c r="K93" s="67" t="str">
        <f>VLOOKUP(B93,[1]Sheet1!$B:$J,9,)</f>
        <v>LEFT/ RIGHT</v>
      </c>
      <c r="L93" s="67" t="e">
        <f>VLOOKUP(B93,#REF!,13,)</f>
        <v>#REF!</v>
      </c>
      <c r="M93" s="68"/>
      <c r="N93" s="68"/>
    </row>
    <row r="94" spans="1:14" ht="14.25" customHeight="1" x14ac:dyDescent="0.2">
      <c r="A94" s="67" t="str">
        <f t="shared" si="3"/>
        <v>A</v>
      </c>
      <c r="B94" s="85" t="s">
        <v>1965</v>
      </c>
      <c r="C94" s="84" t="s">
        <v>1964</v>
      </c>
      <c r="D94" s="103" t="s">
        <v>296</v>
      </c>
      <c r="E94" s="67" t="s">
        <v>289</v>
      </c>
      <c r="F94" s="67" t="s">
        <v>298</v>
      </c>
      <c r="G94" s="67" t="str">
        <f t="shared" si="4"/>
        <v>Released</v>
      </c>
      <c r="H94" s="67">
        <v>15.3</v>
      </c>
      <c r="I94" s="67">
        <v>8.5</v>
      </c>
      <c r="J94" s="67">
        <f t="shared" si="5"/>
        <v>130.05000000000001</v>
      </c>
      <c r="K94" s="67" t="str">
        <f>VLOOKUP(B94,[1]Sheet1!$B:$J,9,)</f>
        <v>LEFT CORNER/RIGHT CORNER</v>
      </c>
      <c r="L94" s="67" t="e">
        <f>VLOOKUP(B94,#REF!,13,)</f>
        <v>#REF!</v>
      </c>
      <c r="M94" s="68"/>
      <c r="N94" s="68"/>
    </row>
    <row r="95" spans="1:14" ht="14.25" customHeight="1" x14ac:dyDescent="0.2">
      <c r="A95" s="67" t="str">
        <f t="shared" si="3"/>
        <v>A</v>
      </c>
      <c r="B95" s="85" t="s">
        <v>1963</v>
      </c>
      <c r="C95" s="84" t="s">
        <v>1962</v>
      </c>
      <c r="D95" s="103" t="s">
        <v>296</v>
      </c>
      <c r="E95" s="67" t="s">
        <v>289</v>
      </c>
      <c r="F95" s="67" t="s">
        <v>298</v>
      </c>
      <c r="G95" s="67" t="str">
        <f t="shared" si="4"/>
        <v>Released</v>
      </c>
      <c r="H95" s="67">
        <v>15.3</v>
      </c>
      <c r="I95" s="67">
        <v>8.5</v>
      </c>
      <c r="J95" s="67">
        <f t="shared" si="5"/>
        <v>130.05000000000001</v>
      </c>
      <c r="K95" s="67" t="str">
        <f>VLOOKUP(B95,[1]Sheet1!$B:$J,9,)</f>
        <v>LEFT CORNER/RIGHT CORNER</v>
      </c>
      <c r="L95" s="67" t="e">
        <f>VLOOKUP(B95,#REF!,13,)</f>
        <v>#REF!</v>
      </c>
      <c r="M95" s="68"/>
      <c r="N95" s="68"/>
    </row>
    <row r="96" spans="1:14" ht="14.25" customHeight="1" x14ac:dyDescent="0.2">
      <c r="A96" s="67" t="str">
        <f t="shared" si="3"/>
        <v>A</v>
      </c>
      <c r="B96" s="85" t="s">
        <v>1961</v>
      </c>
      <c r="C96" s="84" t="s">
        <v>1960</v>
      </c>
      <c r="D96" s="103" t="s">
        <v>296</v>
      </c>
      <c r="E96" s="67" t="s">
        <v>289</v>
      </c>
      <c r="F96" s="67" t="s">
        <v>298</v>
      </c>
      <c r="G96" s="67" t="str">
        <f t="shared" si="4"/>
        <v>Released</v>
      </c>
      <c r="H96" s="67">
        <v>15.3</v>
      </c>
      <c r="I96" s="67">
        <v>8.5</v>
      </c>
      <c r="J96" s="67">
        <f t="shared" si="5"/>
        <v>130.05000000000001</v>
      </c>
      <c r="K96" s="67" t="str">
        <f>VLOOKUP(B96,[1]Sheet1!$B:$J,9,)</f>
        <v>LEFT/ RIGHT</v>
      </c>
      <c r="L96" s="67" t="e">
        <f>VLOOKUP(B96,#REF!,13,)</f>
        <v>#REF!</v>
      </c>
      <c r="M96" s="68"/>
      <c r="N96" s="68"/>
    </row>
    <row r="97" spans="1:14" ht="14.25" customHeight="1" x14ac:dyDescent="0.2">
      <c r="A97" s="67" t="str">
        <f t="shared" si="3"/>
        <v>A</v>
      </c>
      <c r="B97" s="85" t="s">
        <v>1959</v>
      </c>
      <c r="C97" s="84" t="s">
        <v>1958</v>
      </c>
      <c r="D97" s="103" t="s">
        <v>296</v>
      </c>
      <c r="E97" s="67" t="s">
        <v>289</v>
      </c>
      <c r="F97" s="67" t="s">
        <v>298</v>
      </c>
      <c r="G97" s="67" t="str">
        <f t="shared" si="4"/>
        <v>Released</v>
      </c>
      <c r="H97" s="67">
        <v>15.3</v>
      </c>
      <c r="I97" s="67">
        <v>8.5</v>
      </c>
      <c r="J97" s="67">
        <f t="shared" si="5"/>
        <v>130.05000000000001</v>
      </c>
      <c r="K97" s="67" t="str">
        <f>VLOOKUP(B97,[1]Sheet1!$B:$J,9,)</f>
        <v>LEFT/ RIGHT</v>
      </c>
      <c r="L97" s="67" t="e">
        <f>VLOOKUP(B97,#REF!,13,)</f>
        <v>#REF!</v>
      </c>
      <c r="M97" s="68"/>
      <c r="N97" s="68"/>
    </row>
    <row r="98" spans="1:14" ht="14.25" customHeight="1" x14ac:dyDescent="0.2">
      <c r="A98" s="67" t="str">
        <f t="shared" si="3"/>
        <v>A</v>
      </c>
      <c r="B98" s="85" t="s">
        <v>1957</v>
      </c>
      <c r="C98" s="84" t="s">
        <v>1956</v>
      </c>
      <c r="D98" s="103" t="s">
        <v>296</v>
      </c>
      <c r="E98" s="67" t="s">
        <v>289</v>
      </c>
      <c r="F98" s="67" t="s">
        <v>298</v>
      </c>
      <c r="G98" s="67" t="str">
        <f t="shared" si="4"/>
        <v>Released</v>
      </c>
      <c r="H98" s="67">
        <v>15.3</v>
      </c>
      <c r="I98" s="67">
        <v>8.5</v>
      </c>
      <c r="J98" s="67">
        <f t="shared" si="5"/>
        <v>130.05000000000001</v>
      </c>
      <c r="K98" s="67" t="str">
        <f>VLOOKUP(B98,[1]Sheet1!$B:$J,9,)</f>
        <v>LEFT/ RIGHT</v>
      </c>
      <c r="L98" s="67" t="e">
        <f>VLOOKUP(B98,#REF!,13,)</f>
        <v>#REF!</v>
      </c>
      <c r="M98" s="68"/>
      <c r="N98" s="68"/>
    </row>
    <row r="99" spans="1:14" ht="14.25" customHeight="1" x14ac:dyDescent="0.2">
      <c r="A99" s="67" t="str">
        <f t="shared" si="3"/>
        <v>A</v>
      </c>
      <c r="B99" s="85" t="s">
        <v>1955</v>
      </c>
      <c r="C99" s="84" t="s">
        <v>1954</v>
      </c>
      <c r="D99" s="103" t="s">
        <v>296</v>
      </c>
      <c r="E99" s="67" t="s">
        <v>289</v>
      </c>
      <c r="F99" s="67" t="s">
        <v>298</v>
      </c>
      <c r="G99" s="67" t="str">
        <f t="shared" si="4"/>
        <v>Released</v>
      </c>
      <c r="H99" s="67">
        <v>15.3</v>
      </c>
      <c r="I99" s="67">
        <v>8.5</v>
      </c>
      <c r="J99" s="67">
        <f t="shared" si="5"/>
        <v>130.05000000000001</v>
      </c>
      <c r="K99" s="67" t="str">
        <f>VLOOKUP(B99,[1]Sheet1!$B:$J,9,)</f>
        <v>LEFT/ RIGHT</v>
      </c>
      <c r="L99" s="67" t="e">
        <f>VLOOKUP(B99,#REF!,13,)</f>
        <v>#REF!</v>
      </c>
      <c r="M99" s="68"/>
      <c r="N99" s="68"/>
    </row>
    <row r="100" spans="1:14" ht="14.25" customHeight="1" x14ac:dyDescent="0.2">
      <c r="A100" s="67" t="str">
        <f t="shared" si="3"/>
        <v>A</v>
      </c>
      <c r="B100" s="85" t="s">
        <v>1953</v>
      </c>
      <c r="C100" s="84" t="s">
        <v>1952</v>
      </c>
      <c r="D100" s="103" t="s">
        <v>296</v>
      </c>
      <c r="E100" s="67" t="s">
        <v>289</v>
      </c>
      <c r="F100" s="67" t="s">
        <v>298</v>
      </c>
      <c r="G100" s="67" t="str">
        <f t="shared" si="4"/>
        <v>Released</v>
      </c>
      <c r="H100" s="67">
        <v>15.3</v>
      </c>
      <c r="I100" s="67">
        <v>8.5</v>
      </c>
      <c r="J100" s="67">
        <f t="shared" si="5"/>
        <v>130.05000000000001</v>
      </c>
      <c r="K100" s="67" t="str">
        <f>VLOOKUP(B100,[1]Sheet1!$B:$J,9,)</f>
        <v>LEFT/ RIGHT</v>
      </c>
      <c r="L100" s="67" t="e">
        <f>VLOOKUP(B100,#REF!,13,)</f>
        <v>#REF!</v>
      </c>
      <c r="M100" s="68"/>
      <c r="N100" s="68"/>
    </row>
    <row r="101" spans="1:14" ht="14.25" customHeight="1" x14ac:dyDescent="0.2">
      <c r="A101" s="67" t="str">
        <f t="shared" si="3"/>
        <v>A</v>
      </c>
      <c r="B101" s="85" t="s">
        <v>1951</v>
      </c>
      <c r="C101" s="84" t="s">
        <v>1950</v>
      </c>
      <c r="D101" s="103" t="s">
        <v>296</v>
      </c>
      <c r="E101" s="67" t="s">
        <v>289</v>
      </c>
      <c r="F101" s="67" t="s">
        <v>298</v>
      </c>
      <c r="G101" s="67" t="str">
        <f t="shared" si="4"/>
        <v>Released</v>
      </c>
      <c r="H101" s="67">
        <v>15.3</v>
      </c>
      <c r="I101" s="67">
        <v>8.5</v>
      </c>
      <c r="J101" s="67">
        <f t="shared" si="5"/>
        <v>130.05000000000001</v>
      </c>
      <c r="K101" s="67" t="str">
        <f>VLOOKUP(B101,[1]Sheet1!$B:$J,9,)</f>
        <v>LEFT/ RIGHT</v>
      </c>
      <c r="L101" s="67" t="e">
        <f>VLOOKUP(B101,#REF!,13,)</f>
        <v>#REF!</v>
      </c>
      <c r="M101" s="68"/>
      <c r="N101" s="68"/>
    </row>
    <row r="102" spans="1:14" ht="14.25" customHeight="1" x14ac:dyDescent="0.2">
      <c r="A102" s="67" t="str">
        <f t="shared" si="3"/>
        <v>A</v>
      </c>
      <c r="B102" s="85" t="s">
        <v>1949</v>
      </c>
      <c r="C102" s="84" t="s">
        <v>1948</v>
      </c>
      <c r="D102" s="103" t="s">
        <v>296</v>
      </c>
      <c r="E102" s="67" t="s">
        <v>289</v>
      </c>
      <c r="F102" s="67" t="s">
        <v>298</v>
      </c>
      <c r="G102" s="67" t="str">
        <f t="shared" si="4"/>
        <v>Released</v>
      </c>
      <c r="H102" s="67">
        <v>15.3</v>
      </c>
      <c r="I102" s="67">
        <v>8.5</v>
      </c>
      <c r="J102" s="67">
        <f t="shared" si="5"/>
        <v>130.05000000000001</v>
      </c>
      <c r="K102" s="67" t="str">
        <f>VLOOKUP(B102,[1]Sheet1!$B:$J,9,)</f>
        <v>LEFT/ RIGHT</v>
      </c>
      <c r="L102" s="67" t="e">
        <f>VLOOKUP(B102,#REF!,13,)</f>
        <v>#REF!</v>
      </c>
      <c r="M102" s="68"/>
      <c r="N102" s="68"/>
    </row>
    <row r="103" spans="1:14" ht="14.25" customHeight="1" x14ac:dyDescent="0.2">
      <c r="A103" s="67" t="str">
        <f t="shared" si="3"/>
        <v>A</v>
      </c>
      <c r="B103" s="85" t="s">
        <v>1947</v>
      </c>
      <c r="C103" s="84" t="s">
        <v>1946</v>
      </c>
      <c r="D103" s="103" t="s">
        <v>296</v>
      </c>
      <c r="E103" s="67" t="s">
        <v>289</v>
      </c>
      <c r="F103" s="67" t="s">
        <v>298</v>
      </c>
      <c r="G103" s="67" t="str">
        <f t="shared" si="4"/>
        <v>Released</v>
      </c>
      <c r="H103" s="67">
        <v>15.3</v>
      </c>
      <c r="I103" s="67">
        <v>8.5</v>
      </c>
      <c r="J103" s="67">
        <f t="shared" si="5"/>
        <v>130.05000000000001</v>
      </c>
      <c r="K103" s="67" t="str">
        <f>VLOOKUP(B103,[1]Sheet1!$B:$J,9,)</f>
        <v>LEFT/ RIGHT</v>
      </c>
      <c r="L103" s="67" t="e">
        <f>VLOOKUP(B103,#REF!,13,)</f>
        <v>#REF!</v>
      </c>
      <c r="M103" s="68"/>
      <c r="N103" s="68"/>
    </row>
    <row r="104" spans="1:14" ht="14.25" customHeight="1" x14ac:dyDescent="0.2">
      <c r="A104" s="67" t="str">
        <f t="shared" si="3"/>
        <v>A</v>
      </c>
      <c r="B104" s="85" t="s">
        <v>1945</v>
      </c>
      <c r="C104" s="84" t="s">
        <v>1944</v>
      </c>
      <c r="D104" s="103" t="s">
        <v>296</v>
      </c>
      <c r="E104" s="67" t="s">
        <v>289</v>
      </c>
      <c r="F104" s="67" t="s">
        <v>298</v>
      </c>
      <c r="G104" s="67" t="str">
        <f t="shared" si="4"/>
        <v>Released</v>
      </c>
      <c r="H104" s="67">
        <v>15.3</v>
      </c>
      <c r="I104" s="67">
        <v>8.5</v>
      </c>
      <c r="J104" s="67">
        <f t="shared" si="5"/>
        <v>130.05000000000001</v>
      </c>
      <c r="K104" s="67" t="str">
        <f>VLOOKUP(B104,[1]Sheet1!$B:$J,9,)</f>
        <v>LEFT/ RIGHT</v>
      </c>
      <c r="L104" s="67" t="e">
        <f>VLOOKUP(B104,#REF!,13,)</f>
        <v>#REF!</v>
      </c>
      <c r="M104" s="68"/>
      <c r="N104" s="68"/>
    </row>
    <row r="105" spans="1:14" ht="14.25" customHeight="1" x14ac:dyDescent="0.2">
      <c r="A105" s="67" t="str">
        <f t="shared" si="3"/>
        <v>A</v>
      </c>
      <c r="B105" s="85" t="s">
        <v>1943</v>
      </c>
      <c r="C105" s="84" t="s">
        <v>1942</v>
      </c>
      <c r="D105" s="103" t="s">
        <v>296</v>
      </c>
      <c r="E105" s="67" t="s">
        <v>289</v>
      </c>
      <c r="F105" s="67" t="s">
        <v>298</v>
      </c>
      <c r="G105" s="67" t="str">
        <f t="shared" si="4"/>
        <v>Released</v>
      </c>
      <c r="H105" s="67">
        <v>15.3</v>
      </c>
      <c r="I105" s="67">
        <v>8.5</v>
      </c>
      <c r="J105" s="67">
        <f t="shared" si="5"/>
        <v>130.05000000000001</v>
      </c>
      <c r="K105" s="67" t="str">
        <f>VLOOKUP(B105,[1]Sheet1!$B:$J,9,)</f>
        <v>LEFT/ RIGHT</v>
      </c>
      <c r="L105" s="67" t="e">
        <f>VLOOKUP(B105,#REF!,13,)</f>
        <v>#REF!</v>
      </c>
      <c r="M105" s="68"/>
      <c r="N105" s="68"/>
    </row>
    <row r="106" spans="1:14" ht="14.25" customHeight="1" x14ac:dyDescent="0.2">
      <c r="A106" s="67" t="str">
        <f t="shared" si="3"/>
        <v>A</v>
      </c>
      <c r="B106" s="85" t="s">
        <v>1941</v>
      </c>
      <c r="C106" s="84" t="s">
        <v>1940</v>
      </c>
      <c r="D106" s="103" t="s">
        <v>296</v>
      </c>
      <c r="E106" s="67" t="s">
        <v>289</v>
      </c>
      <c r="F106" s="67" t="s">
        <v>298</v>
      </c>
      <c r="G106" s="67" t="str">
        <f t="shared" si="4"/>
        <v>Released</v>
      </c>
      <c r="H106" s="67">
        <v>15.3</v>
      </c>
      <c r="I106" s="67">
        <v>8.5</v>
      </c>
      <c r="J106" s="67">
        <f t="shared" si="5"/>
        <v>130.05000000000001</v>
      </c>
      <c r="K106" s="67" t="str">
        <f>VLOOKUP(B106,[1]Sheet1!$B:$J,9,)</f>
        <v>LEFT/ RIGHT</v>
      </c>
      <c r="L106" s="67" t="e">
        <f>VLOOKUP(B106,#REF!,13,)</f>
        <v>#REF!</v>
      </c>
      <c r="M106" s="68"/>
      <c r="N106" s="68"/>
    </row>
    <row r="107" spans="1:14" ht="14.25" customHeight="1" x14ac:dyDescent="0.2">
      <c r="A107" s="67" t="str">
        <f t="shared" si="3"/>
        <v>A</v>
      </c>
      <c r="B107" s="89" t="s">
        <v>1939</v>
      </c>
      <c r="C107" s="88" t="s">
        <v>1938</v>
      </c>
      <c r="D107" s="88" t="s">
        <v>296</v>
      </c>
      <c r="E107" s="67" t="s">
        <v>289</v>
      </c>
      <c r="F107" s="67" t="s">
        <v>177</v>
      </c>
      <c r="G107" s="152" t="str">
        <f t="shared" si="4"/>
        <v>Frozen</v>
      </c>
      <c r="H107" s="67">
        <v>15.3</v>
      </c>
      <c r="I107" s="67">
        <v>8.5</v>
      </c>
      <c r="J107" s="67">
        <f t="shared" si="5"/>
        <v>130.05000000000001</v>
      </c>
      <c r="K107" s="67" t="str">
        <f>VLOOKUP(B107,[1]Sheet1!$B:$J,9,)</f>
        <v>LEFT/ RIGHT</v>
      </c>
      <c r="L107" s="67" t="e">
        <f>VLOOKUP(B107,#REF!,13,)</f>
        <v>#REF!</v>
      </c>
      <c r="M107" s="68"/>
      <c r="N107" s="68"/>
    </row>
    <row r="108" spans="1:14" ht="14.25" customHeight="1" x14ac:dyDescent="0.2">
      <c r="A108" s="67" t="str">
        <f t="shared" si="3"/>
        <v>A</v>
      </c>
      <c r="B108" s="89" t="s">
        <v>1937</v>
      </c>
      <c r="C108" s="88" t="s">
        <v>1936</v>
      </c>
      <c r="D108" s="88" t="s">
        <v>296</v>
      </c>
      <c r="E108" s="67" t="s">
        <v>289</v>
      </c>
      <c r="F108" s="67" t="s">
        <v>177</v>
      </c>
      <c r="G108" s="152" t="str">
        <f t="shared" si="4"/>
        <v>Frozen</v>
      </c>
      <c r="H108" s="67">
        <v>15.3</v>
      </c>
      <c r="I108" s="67">
        <v>8.5</v>
      </c>
      <c r="J108" s="67">
        <f t="shared" si="5"/>
        <v>130.05000000000001</v>
      </c>
      <c r="K108" s="67" t="str">
        <f>VLOOKUP(B108,[1]Sheet1!$B:$J,9,)</f>
        <v>LEFT/ RIGHT</v>
      </c>
      <c r="L108" s="67" t="e">
        <f>VLOOKUP(B108,#REF!,13,)</f>
        <v>#REF!</v>
      </c>
      <c r="M108" s="68"/>
      <c r="N108" s="68"/>
    </row>
    <row r="109" spans="1:14" ht="14.25" customHeight="1" x14ac:dyDescent="0.2">
      <c r="A109" s="67" t="str">
        <f t="shared" si="3"/>
        <v>A</v>
      </c>
      <c r="B109" s="89" t="s">
        <v>1935</v>
      </c>
      <c r="C109" s="88" t="s">
        <v>1934</v>
      </c>
      <c r="D109" s="88" t="s">
        <v>296</v>
      </c>
      <c r="E109" s="67" t="s">
        <v>289</v>
      </c>
      <c r="F109" s="67" t="s">
        <v>177</v>
      </c>
      <c r="G109" s="152" t="str">
        <f t="shared" si="4"/>
        <v>Frozen</v>
      </c>
      <c r="H109" s="67">
        <v>15.3</v>
      </c>
      <c r="I109" s="67">
        <v>8.5</v>
      </c>
      <c r="J109" s="67">
        <f t="shared" si="5"/>
        <v>130.05000000000001</v>
      </c>
      <c r="K109" s="67" t="str">
        <f>VLOOKUP(B109,[1]Sheet1!$B:$J,9,)</f>
        <v>LEFT/ RIGHT</v>
      </c>
      <c r="L109" s="67" t="e">
        <f>VLOOKUP(B109,#REF!,13,)</f>
        <v>#REF!</v>
      </c>
      <c r="M109" s="68"/>
      <c r="N109" s="68"/>
    </row>
    <row r="110" spans="1:14" ht="14.25" customHeight="1" x14ac:dyDescent="0.2">
      <c r="A110" s="67" t="str">
        <f t="shared" si="3"/>
        <v>A</v>
      </c>
      <c r="B110" s="89" t="s">
        <v>1933</v>
      </c>
      <c r="C110" s="88" t="s">
        <v>1932</v>
      </c>
      <c r="D110" s="88" t="s">
        <v>296</v>
      </c>
      <c r="E110" s="67" t="s">
        <v>289</v>
      </c>
      <c r="F110" s="67" t="s">
        <v>177</v>
      </c>
      <c r="G110" s="152" t="str">
        <f t="shared" si="4"/>
        <v>Frozen</v>
      </c>
      <c r="H110" s="67">
        <v>15.3</v>
      </c>
      <c r="I110" s="67">
        <v>8.5</v>
      </c>
      <c r="J110" s="67">
        <f t="shared" si="5"/>
        <v>130.05000000000001</v>
      </c>
      <c r="K110" s="67" t="str">
        <f>VLOOKUP(B110,[1]Sheet1!$B:$J,9,)</f>
        <v>LEFT/ RIGHT</v>
      </c>
      <c r="L110" s="67" t="e">
        <f>VLOOKUP(B110,#REF!,13,)</f>
        <v>#REF!</v>
      </c>
      <c r="M110" s="68"/>
      <c r="N110" s="68"/>
    </row>
    <row r="111" spans="1:14" ht="14.25" customHeight="1" x14ac:dyDescent="0.2">
      <c r="A111" s="67" t="str">
        <f t="shared" si="3"/>
        <v>A</v>
      </c>
      <c r="B111" s="89" t="s">
        <v>1931</v>
      </c>
      <c r="C111" s="88" t="s">
        <v>1930</v>
      </c>
      <c r="D111" s="88" t="s">
        <v>296</v>
      </c>
      <c r="E111" s="67" t="s">
        <v>289</v>
      </c>
      <c r="F111" s="67" t="s">
        <v>177</v>
      </c>
      <c r="G111" s="152" t="str">
        <f t="shared" si="4"/>
        <v>Frozen</v>
      </c>
      <c r="H111" s="67">
        <v>15.3</v>
      </c>
      <c r="I111" s="67">
        <v>8.5</v>
      </c>
      <c r="J111" s="67">
        <f t="shared" si="5"/>
        <v>130.05000000000001</v>
      </c>
      <c r="K111" s="67" t="str">
        <f>VLOOKUP(B111,[1]Sheet1!$B:$J,9,)</f>
        <v>LEFT/ RIGHT</v>
      </c>
      <c r="L111" s="67" t="e">
        <f>VLOOKUP(B111,#REF!,13,)</f>
        <v>#REF!</v>
      </c>
      <c r="M111" s="68"/>
      <c r="N111" s="68"/>
    </row>
    <row r="112" spans="1:14" ht="14.25" customHeight="1" x14ac:dyDescent="0.2">
      <c r="A112" s="67" t="str">
        <f t="shared" si="3"/>
        <v>A</v>
      </c>
      <c r="B112" s="89" t="s">
        <v>1929</v>
      </c>
      <c r="C112" s="88" t="s">
        <v>1928</v>
      </c>
      <c r="D112" s="88" t="s">
        <v>296</v>
      </c>
      <c r="E112" s="67" t="s">
        <v>289</v>
      </c>
      <c r="F112" s="67" t="s">
        <v>177</v>
      </c>
      <c r="G112" s="152" t="str">
        <f t="shared" si="4"/>
        <v>Frozen</v>
      </c>
      <c r="H112" s="67">
        <v>15.3</v>
      </c>
      <c r="I112" s="67">
        <v>8.5</v>
      </c>
      <c r="J112" s="67">
        <f t="shared" si="5"/>
        <v>130.05000000000001</v>
      </c>
      <c r="K112" s="67" t="str">
        <f>VLOOKUP(B112,[1]Sheet1!$B:$J,9,)</f>
        <v>LEFT/ RIGHT</v>
      </c>
      <c r="L112" s="67" t="e">
        <f>VLOOKUP(B112,#REF!,13,)</f>
        <v>#REF!</v>
      </c>
      <c r="M112" s="68"/>
      <c r="N112" s="68"/>
    </row>
    <row r="113" spans="1:14" ht="14.25" customHeight="1" x14ac:dyDescent="0.2">
      <c r="A113" s="67" t="str">
        <f t="shared" si="3"/>
        <v>A</v>
      </c>
      <c r="B113" s="89" t="s">
        <v>1927</v>
      </c>
      <c r="C113" s="88" t="s">
        <v>1926</v>
      </c>
      <c r="D113" s="88" t="s">
        <v>296</v>
      </c>
      <c r="E113" s="67" t="s">
        <v>289</v>
      </c>
      <c r="F113" s="67" t="s">
        <v>177</v>
      </c>
      <c r="G113" s="152" t="str">
        <f t="shared" si="4"/>
        <v>Frozen</v>
      </c>
      <c r="H113" s="67">
        <v>15.3</v>
      </c>
      <c r="I113" s="67">
        <v>8.5</v>
      </c>
      <c r="J113" s="67">
        <f t="shared" si="5"/>
        <v>130.05000000000001</v>
      </c>
      <c r="K113" s="67" t="str">
        <f>VLOOKUP(B113,[1]Sheet1!$B:$J,9,)</f>
        <v>LEFT/ RIGHT</v>
      </c>
      <c r="L113" s="67" t="e">
        <f>VLOOKUP(B113,#REF!,13,)</f>
        <v>#REF!</v>
      </c>
      <c r="M113" s="68"/>
      <c r="N113" s="68"/>
    </row>
    <row r="114" spans="1:14" ht="14.25" customHeight="1" x14ac:dyDescent="0.2">
      <c r="A114" s="67" t="str">
        <f t="shared" si="3"/>
        <v>A</v>
      </c>
      <c r="B114" s="89" t="s">
        <v>1925</v>
      </c>
      <c r="C114" s="88" t="s">
        <v>1924</v>
      </c>
      <c r="D114" s="88" t="s">
        <v>296</v>
      </c>
      <c r="E114" s="67" t="s">
        <v>289</v>
      </c>
      <c r="F114" s="67" t="s">
        <v>177</v>
      </c>
      <c r="G114" s="152" t="str">
        <f t="shared" si="4"/>
        <v>Frozen</v>
      </c>
      <c r="H114" s="67">
        <v>15.3</v>
      </c>
      <c r="I114" s="67">
        <v>8.5</v>
      </c>
      <c r="J114" s="67">
        <f t="shared" si="5"/>
        <v>130.05000000000001</v>
      </c>
      <c r="K114" s="67" t="str">
        <f>VLOOKUP(B114,[1]Sheet1!$B:$J,9,)</f>
        <v>LEFT/ RIGHT</v>
      </c>
      <c r="L114" s="67" t="e">
        <f>VLOOKUP(B114,#REF!,13,)</f>
        <v>#REF!</v>
      </c>
      <c r="M114" s="68"/>
      <c r="N114" s="68"/>
    </row>
    <row r="115" spans="1:14" ht="14.25" customHeight="1" x14ac:dyDescent="0.2">
      <c r="A115" s="67" t="str">
        <f t="shared" si="3"/>
        <v>A</v>
      </c>
      <c r="B115" s="89" t="s">
        <v>1923</v>
      </c>
      <c r="C115" s="88" t="s">
        <v>1922</v>
      </c>
      <c r="D115" s="88" t="s">
        <v>299</v>
      </c>
      <c r="E115" s="67" t="s">
        <v>289</v>
      </c>
      <c r="F115" s="67" t="s">
        <v>177</v>
      </c>
      <c r="G115" s="152" t="str">
        <f t="shared" si="4"/>
        <v>Frozen</v>
      </c>
      <c r="H115" s="67">
        <v>15.3</v>
      </c>
      <c r="I115" s="67">
        <v>8.5</v>
      </c>
      <c r="J115" s="67">
        <f t="shared" si="5"/>
        <v>130.05000000000001</v>
      </c>
    </row>
    <row r="116" spans="1:14" ht="14.25" customHeight="1" x14ac:dyDescent="0.2">
      <c r="A116" s="67" t="str">
        <f t="shared" si="3"/>
        <v>A</v>
      </c>
      <c r="B116" s="89" t="s">
        <v>1921</v>
      </c>
      <c r="C116" s="88" t="s">
        <v>1920</v>
      </c>
      <c r="D116" s="88" t="s">
        <v>296</v>
      </c>
      <c r="E116" s="67" t="s">
        <v>289</v>
      </c>
      <c r="F116" s="67" t="s">
        <v>177</v>
      </c>
      <c r="G116" s="152" t="str">
        <f t="shared" si="4"/>
        <v>Frozen</v>
      </c>
      <c r="H116" s="67">
        <v>15.3</v>
      </c>
      <c r="I116" s="67">
        <v>8.5</v>
      </c>
      <c r="J116" s="67">
        <f t="shared" si="5"/>
        <v>130.05000000000001</v>
      </c>
      <c r="K116" s="67" t="str">
        <f>VLOOKUP(B116,[1]Sheet1!$B:$J,9,)</f>
        <v>LEFT CORNER/RIGHT CORNER</v>
      </c>
      <c r="L116" s="67" t="e">
        <f>VLOOKUP(B116,#REF!,13,)</f>
        <v>#REF!</v>
      </c>
      <c r="M116" s="68"/>
      <c r="N116" s="68"/>
    </row>
    <row r="117" spans="1:14" ht="14.25" customHeight="1" x14ac:dyDescent="0.2">
      <c r="A117" s="67" t="str">
        <f t="shared" si="3"/>
        <v>A</v>
      </c>
      <c r="B117" s="89" t="s">
        <v>1919</v>
      </c>
      <c r="C117" s="88" t="s">
        <v>1918</v>
      </c>
      <c r="D117" s="88" t="s">
        <v>296</v>
      </c>
      <c r="E117" s="67" t="s">
        <v>289</v>
      </c>
      <c r="F117" s="67" t="s">
        <v>177</v>
      </c>
      <c r="G117" s="152" t="str">
        <f t="shared" si="4"/>
        <v>Frozen</v>
      </c>
      <c r="H117" s="67">
        <v>15.3</v>
      </c>
      <c r="I117" s="67">
        <v>8.5</v>
      </c>
      <c r="J117" s="67">
        <f t="shared" si="5"/>
        <v>130.05000000000001</v>
      </c>
      <c r="K117" s="67" t="str">
        <f>VLOOKUP(B117,[1]Sheet1!$B:$J,9,)</f>
        <v>LEFT/ RIGHT</v>
      </c>
      <c r="L117" s="67" t="e">
        <f>VLOOKUP(B117,#REF!,13,)</f>
        <v>#REF!</v>
      </c>
      <c r="M117" s="68"/>
      <c r="N117" s="68"/>
    </row>
    <row r="118" spans="1:14" ht="14.25" customHeight="1" x14ac:dyDescent="0.2">
      <c r="A118" s="67" t="str">
        <f t="shared" si="3"/>
        <v>A</v>
      </c>
      <c r="B118" s="89" t="s">
        <v>1917</v>
      </c>
      <c r="C118" s="88" t="s">
        <v>1916</v>
      </c>
      <c r="D118" s="88" t="s">
        <v>296</v>
      </c>
      <c r="E118" s="67" t="s">
        <v>289</v>
      </c>
      <c r="F118" s="67" t="s">
        <v>177</v>
      </c>
      <c r="G118" s="152" t="str">
        <f t="shared" si="4"/>
        <v>Frozen</v>
      </c>
      <c r="H118" s="67">
        <v>15.3</v>
      </c>
      <c r="I118" s="67">
        <v>8.5</v>
      </c>
      <c r="J118" s="67">
        <f t="shared" si="5"/>
        <v>130.05000000000001</v>
      </c>
      <c r="K118" s="67" t="str">
        <f>VLOOKUP(B118,[1]Sheet1!$B:$J,9,)</f>
        <v>LEFT/ RIGHT</v>
      </c>
      <c r="L118" s="67" t="e">
        <f>VLOOKUP(B118,#REF!,13,)</f>
        <v>#REF!</v>
      </c>
      <c r="M118" s="68"/>
      <c r="N118" s="68"/>
    </row>
    <row r="119" spans="1:14" ht="14.25" customHeight="1" x14ac:dyDescent="0.2">
      <c r="A119" s="67" t="str">
        <f t="shared" si="3"/>
        <v>A</v>
      </c>
      <c r="B119" s="89" t="s">
        <v>1915</v>
      </c>
      <c r="C119" s="88" t="s">
        <v>1914</v>
      </c>
      <c r="D119" s="88" t="s">
        <v>296</v>
      </c>
      <c r="E119" s="67" t="s">
        <v>289</v>
      </c>
      <c r="F119" s="67" t="s">
        <v>177</v>
      </c>
      <c r="G119" s="152" t="str">
        <f t="shared" si="4"/>
        <v>Frozen</v>
      </c>
      <c r="H119" s="67">
        <v>15.3</v>
      </c>
      <c r="I119" s="67">
        <v>8.5</v>
      </c>
      <c r="J119" s="67">
        <f t="shared" si="5"/>
        <v>130.05000000000001</v>
      </c>
      <c r="K119" s="67" t="str">
        <f>VLOOKUP(B119,[1]Sheet1!$B:$J,9,)</f>
        <v>LEFT/ RIGHT</v>
      </c>
      <c r="L119" s="67" t="e">
        <f>VLOOKUP(B119,#REF!,13,)</f>
        <v>#REF!</v>
      </c>
      <c r="M119" s="68"/>
      <c r="N119" s="68"/>
    </row>
    <row r="120" spans="1:14" ht="14.25" customHeight="1" x14ac:dyDescent="0.2">
      <c r="A120" s="67" t="str">
        <f t="shared" si="3"/>
        <v>A</v>
      </c>
      <c r="B120" s="89" t="s">
        <v>1913</v>
      </c>
      <c r="C120" s="88" t="s">
        <v>1912</v>
      </c>
      <c r="D120" s="88" t="s">
        <v>296</v>
      </c>
      <c r="E120" s="67" t="s">
        <v>289</v>
      </c>
      <c r="F120" s="67" t="s">
        <v>177</v>
      </c>
      <c r="G120" s="152" t="str">
        <f t="shared" si="4"/>
        <v>Frozen</v>
      </c>
      <c r="H120" s="67">
        <v>15.3</v>
      </c>
      <c r="I120" s="67">
        <v>8.5</v>
      </c>
      <c r="J120" s="67">
        <f t="shared" si="5"/>
        <v>130.05000000000001</v>
      </c>
      <c r="K120" s="67" t="str">
        <f>VLOOKUP(B120,[1]Sheet1!$B:$J,9,)</f>
        <v>LEFT/ RIGHT</v>
      </c>
      <c r="L120" s="67" t="e">
        <f>VLOOKUP(B120,#REF!,13,)</f>
        <v>#REF!</v>
      </c>
      <c r="M120" s="68"/>
      <c r="N120" s="68"/>
    </row>
    <row r="121" spans="1:14" ht="14.25" customHeight="1" x14ac:dyDescent="0.2">
      <c r="A121" s="67" t="str">
        <f t="shared" si="3"/>
        <v>A</v>
      </c>
      <c r="B121" s="89" t="s">
        <v>1911</v>
      </c>
      <c r="C121" s="88" t="s">
        <v>1910</v>
      </c>
      <c r="D121" s="88" t="s">
        <v>296</v>
      </c>
      <c r="E121" s="67" t="s">
        <v>289</v>
      </c>
      <c r="F121" s="67" t="s">
        <v>177</v>
      </c>
      <c r="G121" s="152" t="str">
        <f t="shared" si="4"/>
        <v>Frozen</v>
      </c>
      <c r="H121" s="67">
        <v>15.3</v>
      </c>
      <c r="I121" s="67">
        <v>8.5</v>
      </c>
      <c r="J121" s="67">
        <f t="shared" si="5"/>
        <v>130.05000000000001</v>
      </c>
      <c r="K121" s="67" t="str">
        <f>VLOOKUP(B121,[1]Sheet1!$B:$J,9,)</f>
        <v>LEFT/ RIGHT</v>
      </c>
      <c r="L121" s="67" t="e">
        <f>VLOOKUP(B121,#REF!,13,)</f>
        <v>#REF!</v>
      </c>
      <c r="M121" s="68"/>
      <c r="N121" s="68"/>
    </row>
    <row r="122" spans="1:14" ht="14.25" customHeight="1" x14ac:dyDescent="0.2">
      <c r="A122" s="67" t="str">
        <f t="shared" si="3"/>
        <v>A</v>
      </c>
      <c r="B122" s="89" t="s">
        <v>1909</v>
      </c>
      <c r="C122" s="88" t="s">
        <v>1908</v>
      </c>
      <c r="D122" s="88" t="s">
        <v>296</v>
      </c>
      <c r="E122" s="67" t="s">
        <v>289</v>
      </c>
      <c r="F122" s="67" t="s">
        <v>177</v>
      </c>
      <c r="G122" s="152" t="str">
        <f t="shared" si="4"/>
        <v>Frozen</v>
      </c>
      <c r="H122" s="67">
        <v>15.3</v>
      </c>
      <c r="I122" s="67">
        <v>8.5</v>
      </c>
      <c r="J122" s="67">
        <f t="shared" si="5"/>
        <v>130.05000000000001</v>
      </c>
      <c r="K122" s="67" t="str">
        <f>VLOOKUP(B122,[1]Sheet1!$B:$J,9,)</f>
        <v>LEFT/ RIGHT</v>
      </c>
      <c r="L122" s="67" t="e">
        <f>VLOOKUP(B122,#REF!,13,)</f>
        <v>#REF!</v>
      </c>
      <c r="M122" s="68"/>
      <c r="N122" s="68"/>
    </row>
    <row r="123" spans="1:14" ht="14.25" customHeight="1" x14ac:dyDescent="0.2">
      <c r="A123" s="67" t="str">
        <f t="shared" si="3"/>
        <v>A</v>
      </c>
      <c r="B123" s="89" t="s">
        <v>1907</v>
      </c>
      <c r="C123" s="88" t="s">
        <v>1906</v>
      </c>
      <c r="D123" s="88" t="s">
        <v>296</v>
      </c>
      <c r="E123" s="67" t="s">
        <v>289</v>
      </c>
      <c r="F123" s="67" t="s">
        <v>177</v>
      </c>
      <c r="G123" s="152" t="str">
        <f t="shared" si="4"/>
        <v>Frozen</v>
      </c>
      <c r="H123" s="67">
        <v>15.3</v>
      </c>
      <c r="I123" s="67">
        <v>8.5</v>
      </c>
      <c r="J123" s="67">
        <f t="shared" si="5"/>
        <v>130.05000000000001</v>
      </c>
      <c r="K123" s="67" t="str">
        <f>VLOOKUP(B123,[1]Sheet1!$B:$J,9,)</f>
        <v>LEFT/ RIGHT</v>
      </c>
      <c r="L123" s="67" t="e">
        <f>VLOOKUP(B123,#REF!,13,)</f>
        <v>#REF!</v>
      </c>
      <c r="M123" s="68"/>
      <c r="N123" s="68"/>
    </row>
    <row r="124" spans="1:14" ht="14.25" customHeight="1" x14ac:dyDescent="0.2">
      <c r="A124" s="67" t="str">
        <f t="shared" si="3"/>
        <v>A</v>
      </c>
      <c r="B124" s="89" t="s">
        <v>1905</v>
      </c>
      <c r="C124" s="88" t="s">
        <v>1904</v>
      </c>
      <c r="D124" s="88" t="s">
        <v>296</v>
      </c>
      <c r="E124" s="67" t="s">
        <v>289</v>
      </c>
      <c r="F124" s="67" t="s">
        <v>177</v>
      </c>
      <c r="G124" s="152" t="str">
        <f t="shared" si="4"/>
        <v>Frozen</v>
      </c>
      <c r="H124" s="67">
        <v>15.3</v>
      </c>
      <c r="I124" s="67">
        <v>8.5</v>
      </c>
      <c r="J124" s="67">
        <f t="shared" si="5"/>
        <v>130.05000000000001</v>
      </c>
      <c r="K124" s="67" t="str">
        <f>VLOOKUP(B124,[1]Sheet1!$B:$J,9,)</f>
        <v>LEFT/ RIGHT</v>
      </c>
      <c r="L124" s="67" t="e">
        <f>VLOOKUP(B124,#REF!,13,)</f>
        <v>#REF!</v>
      </c>
      <c r="M124" s="68"/>
      <c r="N124" s="68"/>
    </row>
    <row r="125" spans="1:14" ht="14.25" customHeight="1" x14ac:dyDescent="0.2">
      <c r="A125" s="67" t="str">
        <f t="shared" si="3"/>
        <v>A</v>
      </c>
      <c r="B125" s="89" t="s">
        <v>1903</v>
      </c>
      <c r="C125" s="88" t="s">
        <v>1902</v>
      </c>
      <c r="D125" s="88" t="s">
        <v>296</v>
      </c>
      <c r="E125" s="67" t="s">
        <v>289</v>
      </c>
      <c r="F125" s="67" t="s">
        <v>177</v>
      </c>
      <c r="G125" s="152" t="str">
        <f t="shared" si="4"/>
        <v>Frozen</v>
      </c>
      <c r="H125" s="67">
        <v>15.3</v>
      </c>
      <c r="I125" s="67">
        <v>8.5</v>
      </c>
      <c r="J125" s="67">
        <f t="shared" si="5"/>
        <v>130.05000000000001</v>
      </c>
      <c r="K125" s="67" t="str">
        <f>VLOOKUP(B125,[1]Sheet1!$B:$J,9,)</f>
        <v>LEFT CORNER/RIGHT CORNER</v>
      </c>
      <c r="L125" s="67" t="e">
        <f>VLOOKUP(B125,#REF!,13,)</f>
        <v>#REF!</v>
      </c>
      <c r="M125" s="68"/>
      <c r="N125" s="68"/>
    </row>
    <row r="126" spans="1:14" ht="14.25" customHeight="1" x14ac:dyDescent="0.2">
      <c r="A126" s="67" t="str">
        <f t="shared" si="3"/>
        <v>A</v>
      </c>
      <c r="B126" s="89" t="s">
        <v>1901</v>
      </c>
      <c r="C126" s="88" t="s">
        <v>1900</v>
      </c>
      <c r="D126" s="88" t="s">
        <v>296</v>
      </c>
      <c r="E126" s="67" t="s">
        <v>289</v>
      </c>
      <c r="F126" s="67" t="s">
        <v>177</v>
      </c>
      <c r="G126" s="152" t="str">
        <f t="shared" si="4"/>
        <v>Frozen</v>
      </c>
      <c r="H126" s="67">
        <v>15.3</v>
      </c>
      <c r="I126" s="67">
        <v>8.5</v>
      </c>
      <c r="J126" s="67">
        <f t="shared" si="5"/>
        <v>130.05000000000001</v>
      </c>
      <c r="K126" s="67" t="str">
        <f>VLOOKUP(B126,[1]Sheet1!$B:$J,9,)</f>
        <v>LEFT CORNER/RIGHT CORNER</v>
      </c>
      <c r="L126" s="67" t="e">
        <f>VLOOKUP(B126,#REF!,13,)</f>
        <v>#REF!</v>
      </c>
      <c r="M126" s="68"/>
      <c r="N126" s="68"/>
    </row>
    <row r="127" spans="1:14" ht="14.25" customHeight="1" x14ac:dyDescent="0.2">
      <c r="A127" s="67" t="str">
        <f t="shared" si="3"/>
        <v>A</v>
      </c>
      <c r="B127" s="89" t="s">
        <v>1899</v>
      </c>
      <c r="C127" s="88" t="s">
        <v>1898</v>
      </c>
      <c r="D127" s="88" t="s">
        <v>296</v>
      </c>
      <c r="E127" s="67" t="s">
        <v>289</v>
      </c>
      <c r="F127" s="67" t="s">
        <v>177</v>
      </c>
      <c r="G127" s="152" t="str">
        <f t="shared" si="4"/>
        <v>Frozen</v>
      </c>
      <c r="H127" s="67">
        <v>15.3</v>
      </c>
      <c r="I127" s="67">
        <v>8.5</v>
      </c>
      <c r="J127" s="67">
        <f t="shared" si="5"/>
        <v>130.05000000000001</v>
      </c>
      <c r="K127" s="67" t="str">
        <f>VLOOKUP(B127,[1]Sheet1!$B:$J,9,)</f>
        <v>LEFT/ RIGHT</v>
      </c>
      <c r="L127" s="67" t="e">
        <f>VLOOKUP(B127,#REF!,13,)</f>
        <v>#REF!</v>
      </c>
      <c r="M127" s="68"/>
      <c r="N127" s="68"/>
    </row>
    <row r="128" spans="1:14" ht="14.25" customHeight="1" x14ac:dyDescent="0.2">
      <c r="A128" s="67" t="str">
        <f t="shared" si="3"/>
        <v>A</v>
      </c>
      <c r="B128" s="89" t="s">
        <v>1897</v>
      </c>
      <c r="C128" s="88" t="s">
        <v>1896</v>
      </c>
      <c r="D128" s="88" t="s">
        <v>296</v>
      </c>
      <c r="E128" s="67" t="s">
        <v>289</v>
      </c>
      <c r="F128" s="67" t="s">
        <v>177</v>
      </c>
      <c r="G128" s="152" t="str">
        <f t="shared" si="4"/>
        <v>Frozen</v>
      </c>
      <c r="H128" s="67">
        <v>15.3</v>
      </c>
      <c r="I128" s="67">
        <v>8.5</v>
      </c>
      <c r="J128" s="67">
        <f t="shared" si="5"/>
        <v>130.05000000000001</v>
      </c>
      <c r="K128" s="67" t="str">
        <f>VLOOKUP(B128,[1]Sheet1!$B:$J,9,)</f>
        <v>LEFT/ RIGHT</v>
      </c>
      <c r="L128" s="67" t="e">
        <f>VLOOKUP(B128,#REF!,13,)</f>
        <v>#REF!</v>
      </c>
      <c r="M128" s="68"/>
      <c r="N128" s="68"/>
    </row>
    <row r="129" spans="1:14" ht="14.25" customHeight="1" x14ac:dyDescent="0.2">
      <c r="A129" s="67" t="str">
        <f t="shared" si="3"/>
        <v>A</v>
      </c>
      <c r="B129" s="89" t="s">
        <v>1895</v>
      </c>
      <c r="C129" s="88" t="s">
        <v>1894</v>
      </c>
      <c r="D129" s="88" t="s">
        <v>296</v>
      </c>
      <c r="E129" s="67" t="s">
        <v>289</v>
      </c>
      <c r="F129" s="67" t="s">
        <v>177</v>
      </c>
      <c r="G129" s="152" t="str">
        <f t="shared" si="4"/>
        <v>Frozen</v>
      </c>
      <c r="H129" s="67">
        <v>15.3</v>
      </c>
      <c r="I129" s="67">
        <v>8.5</v>
      </c>
      <c r="J129" s="67">
        <f t="shared" si="5"/>
        <v>130.05000000000001</v>
      </c>
      <c r="K129" s="67" t="str">
        <f>VLOOKUP(B129,[1]Sheet1!$B:$J,9,)</f>
        <v>LEFT/ RIGHT</v>
      </c>
      <c r="L129" s="67" t="e">
        <f>VLOOKUP(B129,#REF!,13,)</f>
        <v>#REF!</v>
      </c>
      <c r="M129" s="68"/>
      <c r="N129" s="68"/>
    </row>
    <row r="130" spans="1:14" ht="14.25" customHeight="1" x14ac:dyDescent="0.2">
      <c r="A130" s="67" t="str">
        <f t="shared" ref="A130:A193" si="6">LEFT(C130,1)</f>
        <v>A</v>
      </c>
      <c r="B130" s="89" t="s">
        <v>1893</v>
      </c>
      <c r="C130" s="88" t="s">
        <v>1892</v>
      </c>
      <c r="D130" s="88" t="s">
        <v>296</v>
      </c>
      <c r="E130" s="67" t="s">
        <v>289</v>
      </c>
      <c r="F130" s="67" t="s">
        <v>177</v>
      </c>
      <c r="G130" s="152" t="str">
        <f t="shared" ref="G130:G193" si="7">F130</f>
        <v>Frozen</v>
      </c>
      <c r="H130" s="67">
        <v>15.3</v>
      </c>
      <c r="I130" s="67">
        <v>8.5</v>
      </c>
      <c r="J130" s="67">
        <f t="shared" ref="J130:J193" si="8">I130*H130</f>
        <v>130.05000000000001</v>
      </c>
      <c r="K130" s="67" t="str">
        <f>VLOOKUP(B130,[1]Sheet1!$B:$J,9,)</f>
        <v>LEFT/ RIGHT</v>
      </c>
      <c r="L130" s="67" t="e">
        <f>VLOOKUP(B130,#REF!,13,)</f>
        <v>#REF!</v>
      </c>
      <c r="M130" s="68"/>
      <c r="N130" s="68"/>
    </row>
    <row r="131" spans="1:14" ht="14.25" customHeight="1" x14ac:dyDescent="0.2">
      <c r="A131" s="67" t="str">
        <f t="shared" si="6"/>
        <v>A</v>
      </c>
      <c r="B131" s="89" t="s">
        <v>1891</v>
      </c>
      <c r="C131" s="88" t="s">
        <v>1890</v>
      </c>
      <c r="D131" s="88" t="s">
        <v>296</v>
      </c>
      <c r="E131" s="67" t="s">
        <v>289</v>
      </c>
      <c r="F131" s="67" t="s">
        <v>177</v>
      </c>
      <c r="G131" s="152" t="str">
        <f t="shared" si="7"/>
        <v>Frozen</v>
      </c>
      <c r="H131" s="67">
        <v>15.3</v>
      </c>
      <c r="I131" s="67">
        <v>8.5</v>
      </c>
      <c r="J131" s="67">
        <f t="shared" si="8"/>
        <v>130.05000000000001</v>
      </c>
      <c r="K131" s="67" t="str">
        <f>VLOOKUP(B131,[1]Sheet1!$B:$J,9,)</f>
        <v>LEFT/ RIGHT</v>
      </c>
      <c r="L131" s="67" t="e">
        <f>VLOOKUP(B131,#REF!,13,)</f>
        <v>#REF!</v>
      </c>
      <c r="M131" s="68"/>
      <c r="N131" s="68"/>
    </row>
    <row r="132" spans="1:14" ht="14.25" customHeight="1" x14ac:dyDescent="0.2">
      <c r="A132" s="67" t="str">
        <f t="shared" si="6"/>
        <v>A</v>
      </c>
      <c r="B132" s="89" t="s">
        <v>1889</v>
      </c>
      <c r="C132" s="88" t="s">
        <v>1888</v>
      </c>
      <c r="D132" s="88" t="s">
        <v>296</v>
      </c>
      <c r="E132" s="67" t="s">
        <v>289</v>
      </c>
      <c r="F132" s="67" t="s">
        <v>177</v>
      </c>
      <c r="G132" s="152" t="str">
        <f t="shared" si="7"/>
        <v>Frozen</v>
      </c>
      <c r="H132" s="67">
        <v>15.3</v>
      </c>
      <c r="I132" s="67">
        <v>8.5</v>
      </c>
      <c r="J132" s="67">
        <f t="shared" si="8"/>
        <v>130.05000000000001</v>
      </c>
      <c r="K132" s="67" t="str">
        <f>VLOOKUP(B132,[1]Sheet1!$B:$J,9,)</f>
        <v>LEFT/ RIGHT</v>
      </c>
      <c r="L132" s="67" t="e">
        <f>VLOOKUP(B132,#REF!,13,)</f>
        <v>#REF!</v>
      </c>
      <c r="M132" s="68"/>
      <c r="N132" s="68"/>
    </row>
    <row r="133" spans="1:14" ht="14.25" customHeight="1" x14ac:dyDescent="0.2">
      <c r="A133" s="67" t="str">
        <f t="shared" si="6"/>
        <v>A</v>
      </c>
      <c r="B133" s="89" t="s">
        <v>1887</v>
      </c>
      <c r="C133" s="88" t="s">
        <v>1886</v>
      </c>
      <c r="D133" s="88" t="s">
        <v>296</v>
      </c>
      <c r="E133" s="67" t="s">
        <v>289</v>
      </c>
      <c r="F133" s="67" t="s">
        <v>177</v>
      </c>
      <c r="G133" s="152" t="str">
        <f t="shared" si="7"/>
        <v>Frozen</v>
      </c>
      <c r="H133" s="67">
        <v>15.3</v>
      </c>
      <c r="I133" s="67">
        <v>8.5</v>
      </c>
      <c r="J133" s="67">
        <f t="shared" si="8"/>
        <v>130.05000000000001</v>
      </c>
      <c r="K133" s="67" t="str">
        <f>VLOOKUP(B133,[1]Sheet1!$B:$J,9,)</f>
        <v>LEFT/ RIGHT</v>
      </c>
      <c r="L133" s="67" t="e">
        <f>VLOOKUP(B133,#REF!,13,)</f>
        <v>#REF!</v>
      </c>
      <c r="M133" s="68"/>
      <c r="N133" s="68"/>
    </row>
    <row r="134" spans="1:14" ht="14.25" customHeight="1" x14ac:dyDescent="0.2">
      <c r="A134" s="67" t="str">
        <f t="shared" si="6"/>
        <v>A</v>
      </c>
      <c r="B134" s="89" t="s">
        <v>1885</v>
      </c>
      <c r="C134" s="88" t="s">
        <v>1884</v>
      </c>
      <c r="D134" s="88" t="s">
        <v>296</v>
      </c>
      <c r="E134" s="67" t="s">
        <v>289</v>
      </c>
      <c r="F134" s="67" t="s">
        <v>177</v>
      </c>
      <c r="G134" s="152" t="str">
        <f t="shared" si="7"/>
        <v>Frozen</v>
      </c>
      <c r="H134" s="67">
        <v>15.3</v>
      </c>
      <c r="I134" s="67">
        <v>8.5</v>
      </c>
      <c r="J134" s="67">
        <f t="shared" si="8"/>
        <v>130.05000000000001</v>
      </c>
      <c r="K134" s="67" t="str">
        <f>VLOOKUP(B134,[1]Sheet1!$B:$J,9,)</f>
        <v>LEFT CORNER/RIGHT CORNER</v>
      </c>
      <c r="L134" s="67" t="e">
        <f>VLOOKUP(B134,#REF!,13,)</f>
        <v>#REF!</v>
      </c>
      <c r="M134" s="68"/>
      <c r="N134" s="68"/>
    </row>
    <row r="135" spans="1:14" ht="14.25" customHeight="1" x14ac:dyDescent="0.2">
      <c r="A135" s="67" t="str">
        <f t="shared" si="6"/>
        <v>A</v>
      </c>
      <c r="B135" s="89" t="s">
        <v>1883</v>
      </c>
      <c r="C135" s="88" t="s">
        <v>1882</v>
      </c>
      <c r="D135" s="88" t="s">
        <v>296</v>
      </c>
      <c r="E135" s="67" t="s">
        <v>289</v>
      </c>
      <c r="F135" s="67" t="s">
        <v>177</v>
      </c>
      <c r="G135" s="152" t="str">
        <f t="shared" si="7"/>
        <v>Frozen</v>
      </c>
      <c r="H135" s="67">
        <v>15.3</v>
      </c>
      <c r="I135" s="67">
        <v>8.5</v>
      </c>
      <c r="J135" s="67">
        <f t="shared" si="8"/>
        <v>130.05000000000001</v>
      </c>
      <c r="K135" s="67" t="str">
        <f>VLOOKUP(B135,[1]Sheet1!$B:$J,9,)</f>
        <v>LEFT CORNER/RIGHT CORNER</v>
      </c>
      <c r="L135" s="67" t="e">
        <f>VLOOKUP(B135,#REF!,13,)</f>
        <v>#REF!</v>
      </c>
      <c r="M135" s="68"/>
      <c r="N135" s="68"/>
    </row>
    <row r="136" spans="1:14" ht="14.25" customHeight="1" x14ac:dyDescent="0.2">
      <c r="A136" s="67" t="str">
        <f t="shared" si="6"/>
        <v>A</v>
      </c>
      <c r="B136" s="89" t="s">
        <v>1881</v>
      </c>
      <c r="C136" s="88" t="s">
        <v>1880</v>
      </c>
      <c r="D136" s="88" t="s">
        <v>296</v>
      </c>
      <c r="E136" s="67" t="s">
        <v>289</v>
      </c>
      <c r="F136" s="67" t="s">
        <v>177</v>
      </c>
      <c r="G136" s="152" t="str">
        <f t="shared" si="7"/>
        <v>Frozen</v>
      </c>
      <c r="H136" s="67">
        <v>15.3</v>
      </c>
      <c r="I136" s="67">
        <v>8.5</v>
      </c>
      <c r="J136" s="67">
        <f t="shared" si="8"/>
        <v>130.05000000000001</v>
      </c>
      <c r="K136" s="67" t="str">
        <f>VLOOKUP(B136,[1]Sheet1!$B:$J,9,)</f>
        <v>LEFT/ RIGHT</v>
      </c>
      <c r="L136" s="67" t="e">
        <f>VLOOKUP(B136,#REF!,13,)</f>
        <v>#REF!</v>
      </c>
      <c r="M136" s="68"/>
      <c r="N136" s="68"/>
    </row>
    <row r="137" spans="1:14" ht="14.25" customHeight="1" x14ac:dyDescent="0.2">
      <c r="A137" s="67" t="str">
        <f t="shared" si="6"/>
        <v>A</v>
      </c>
      <c r="B137" s="89" t="s">
        <v>1879</v>
      </c>
      <c r="C137" s="88" t="s">
        <v>1878</v>
      </c>
      <c r="D137" s="88" t="s">
        <v>296</v>
      </c>
      <c r="E137" s="67" t="s">
        <v>289</v>
      </c>
      <c r="F137" s="67" t="s">
        <v>177</v>
      </c>
      <c r="G137" s="152" t="str">
        <f t="shared" si="7"/>
        <v>Frozen</v>
      </c>
      <c r="H137" s="67">
        <v>15.3</v>
      </c>
      <c r="I137" s="67">
        <v>8.5</v>
      </c>
      <c r="J137" s="67">
        <f t="shared" si="8"/>
        <v>130.05000000000001</v>
      </c>
      <c r="K137" s="67" t="str">
        <f>VLOOKUP(B137,[1]Sheet1!$B:$J,9,)</f>
        <v>LEFT/ RIGHT</v>
      </c>
      <c r="L137" s="67" t="e">
        <f>VLOOKUP(B137,#REF!,13,)</f>
        <v>#REF!</v>
      </c>
      <c r="M137" s="68"/>
      <c r="N137" s="68"/>
    </row>
    <row r="138" spans="1:14" ht="14.25" customHeight="1" x14ac:dyDescent="0.2">
      <c r="A138" s="67" t="str">
        <f t="shared" si="6"/>
        <v>A</v>
      </c>
      <c r="B138" s="89" t="s">
        <v>1877</v>
      </c>
      <c r="C138" s="88" t="s">
        <v>1876</v>
      </c>
      <c r="D138" s="88" t="s">
        <v>296</v>
      </c>
      <c r="E138" s="67" t="s">
        <v>289</v>
      </c>
      <c r="F138" s="67" t="s">
        <v>177</v>
      </c>
      <c r="G138" s="152" t="str">
        <f t="shared" si="7"/>
        <v>Frozen</v>
      </c>
      <c r="H138" s="67">
        <v>15.3</v>
      </c>
      <c r="I138" s="67">
        <v>8.5</v>
      </c>
      <c r="J138" s="67">
        <f t="shared" si="8"/>
        <v>130.05000000000001</v>
      </c>
      <c r="K138" s="67" t="str">
        <f>VLOOKUP(B138,[1]Sheet1!$B:$J,9,)</f>
        <v>LEFT/ RIGHT</v>
      </c>
      <c r="L138" s="67" t="e">
        <f>VLOOKUP(B138,#REF!,13,)</f>
        <v>#REF!</v>
      </c>
      <c r="M138" s="68"/>
      <c r="N138" s="68"/>
    </row>
    <row r="139" spans="1:14" ht="14.25" customHeight="1" x14ac:dyDescent="0.2">
      <c r="A139" s="67" t="str">
        <f t="shared" si="6"/>
        <v>A</v>
      </c>
      <c r="B139" s="89" t="s">
        <v>1875</v>
      </c>
      <c r="C139" s="88" t="s">
        <v>1874</v>
      </c>
      <c r="D139" s="88" t="s">
        <v>296</v>
      </c>
      <c r="E139" s="67" t="s">
        <v>289</v>
      </c>
      <c r="F139" s="67" t="s">
        <v>177</v>
      </c>
      <c r="G139" s="152" t="str">
        <f t="shared" si="7"/>
        <v>Frozen</v>
      </c>
      <c r="H139" s="67">
        <v>15.3</v>
      </c>
      <c r="I139" s="67">
        <v>8.5</v>
      </c>
      <c r="J139" s="67">
        <f t="shared" si="8"/>
        <v>130.05000000000001</v>
      </c>
      <c r="K139" s="67" t="str">
        <f>VLOOKUP(B139,[1]Sheet1!$B:$J,9,)</f>
        <v>LEFT/ RIGHT</v>
      </c>
      <c r="L139" s="67" t="e">
        <f>VLOOKUP(B139,#REF!,13,)</f>
        <v>#REF!</v>
      </c>
      <c r="M139" s="68"/>
      <c r="N139" s="68"/>
    </row>
    <row r="140" spans="1:14" ht="14.25" customHeight="1" x14ac:dyDescent="0.2">
      <c r="A140" s="67" t="str">
        <f t="shared" si="6"/>
        <v>A</v>
      </c>
      <c r="B140" s="89" t="s">
        <v>1873</v>
      </c>
      <c r="C140" s="88" t="s">
        <v>1872</v>
      </c>
      <c r="D140" s="88" t="s">
        <v>296</v>
      </c>
      <c r="E140" s="67" t="s">
        <v>289</v>
      </c>
      <c r="F140" s="67" t="s">
        <v>177</v>
      </c>
      <c r="G140" s="152" t="str">
        <f t="shared" si="7"/>
        <v>Frozen</v>
      </c>
      <c r="H140" s="67">
        <v>15.3</v>
      </c>
      <c r="I140" s="67">
        <v>8.5</v>
      </c>
      <c r="J140" s="67">
        <f t="shared" si="8"/>
        <v>130.05000000000001</v>
      </c>
      <c r="K140" s="67" t="str">
        <f>VLOOKUP(B140,[1]Sheet1!$B:$J,9,)</f>
        <v>LEFT/ RIGHT</v>
      </c>
      <c r="L140" s="67" t="e">
        <f>VLOOKUP(B140,#REF!,13,)</f>
        <v>#REF!</v>
      </c>
      <c r="M140" s="68"/>
      <c r="N140" s="68"/>
    </row>
    <row r="141" spans="1:14" ht="14.25" customHeight="1" x14ac:dyDescent="0.2">
      <c r="A141" s="67" t="str">
        <f t="shared" si="6"/>
        <v>A</v>
      </c>
      <c r="B141" s="89" t="s">
        <v>1871</v>
      </c>
      <c r="C141" s="88" t="s">
        <v>1870</v>
      </c>
      <c r="D141" s="88" t="s">
        <v>296</v>
      </c>
      <c r="E141" s="67" t="s">
        <v>289</v>
      </c>
      <c r="F141" s="67" t="s">
        <v>177</v>
      </c>
      <c r="G141" s="152" t="str">
        <f t="shared" si="7"/>
        <v>Frozen</v>
      </c>
      <c r="H141" s="67">
        <v>15.3</v>
      </c>
      <c r="I141" s="67">
        <v>8.5</v>
      </c>
      <c r="J141" s="67">
        <f t="shared" si="8"/>
        <v>130.05000000000001</v>
      </c>
      <c r="K141" s="67" t="str">
        <f>VLOOKUP(B141,[1]Sheet1!$B:$J,9,)</f>
        <v>LEFT/ RIGHT</v>
      </c>
      <c r="L141" s="67" t="e">
        <f>VLOOKUP(B141,#REF!,13,)</f>
        <v>#REF!</v>
      </c>
      <c r="M141" s="68"/>
      <c r="N141" s="68"/>
    </row>
    <row r="142" spans="1:14" ht="14.25" customHeight="1" x14ac:dyDescent="0.2">
      <c r="A142" s="67" t="str">
        <f t="shared" si="6"/>
        <v>A</v>
      </c>
      <c r="B142" s="89" t="s">
        <v>1869</v>
      </c>
      <c r="C142" s="88" t="s">
        <v>1868</v>
      </c>
      <c r="D142" s="88" t="s">
        <v>296</v>
      </c>
      <c r="E142" s="67" t="s">
        <v>289</v>
      </c>
      <c r="F142" s="67" t="s">
        <v>177</v>
      </c>
      <c r="G142" s="152" t="str">
        <f t="shared" si="7"/>
        <v>Frozen</v>
      </c>
      <c r="H142" s="67">
        <v>15.3</v>
      </c>
      <c r="I142" s="67">
        <v>8.5</v>
      </c>
      <c r="J142" s="67">
        <f t="shared" si="8"/>
        <v>130.05000000000001</v>
      </c>
      <c r="K142" s="67" t="str">
        <f>VLOOKUP(B142,[1]Sheet1!$B:$J,9,)</f>
        <v>LEFT/ RIGHT</v>
      </c>
      <c r="L142" s="67" t="e">
        <f>VLOOKUP(B142,#REF!,13,)</f>
        <v>#REF!</v>
      </c>
      <c r="M142" s="68"/>
      <c r="N142" s="68"/>
    </row>
    <row r="143" spans="1:14" ht="14.25" customHeight="1" x14ac:dyDescent="0.2">
      <c r="A143" s="67" t="str">
        <f t="shared" si="6"/>
        <v>A</v>
      </c>
      <c r="B143" s="89" t="s">
        <v>1867</v>
      </c>
      <c r="C143" s="88" t="s">
        <v>1866</v>
      </c>
      <c r="D143" s="88" t="s">
        <v>296</v>
      </c>
      <c r="E143" s="67" t="s">
        <v>289</v>
      </c>
      <c r="F143" s="67" t="s">
        <v>177</v>
      </c>
      <c r="G143" s="152" t="str">
        <f t="shared" si="7"/>
        <v>Frozen</v>
      </c>
      <c r="H143" s="67">
        <v>15.3</v>
      </c>
      <c r="I143" s="67">
        <v>8.5</v>
      </c>
      <c r="J143" s="67">
        <f t="shared" si="8"/>
        <v>130.05000000000001</v>
      </c>
      <c r="K143" s="67" t="str">
        <f>VLOOKUP(B143,[1]Sheet1!$B:$J,9,)</f>
        <v>LEFT/ RIGHT</v>
      </c>
      <c r="L143" s="67" t="e">
        <f>VLOOKUP(B143,#REF!,13,)</f>
        <v>#REF!</v>
      </c>
      <c r="M143" s="68"/>
      <c r="N143" s="68"/>
    </row>
    <row r="144" spans="1:14" ht="14.25" customHeight="1" x14ac:dyDescent="0.2">
      <c r="A144" s="67" t="str">
        <f t="shared" si="6"/>
        <v>A</v>
      </c>
      <c r="B144" s="89" t="s">
        <v>1865</v>
      </c>
      <c r="C144" s="88" t="s">
        <v>1864</v>
      </c>
      <c r="D144" s="88" t="s">
        <v>296</v>
      </c>
      <c r="E144" s="67" t="s">
        <v>289</v>
      </c>
      <c r="F144" s="67" t="s">
        <v>177</v>
      </c>
      <c r="G144" s="152" t="str">
        <f t="shared" si="7"/>
        <v>Frozen</v>
      </c>
      <c r="H144" s="67">
        <v>15.3</v>
      </c>
      <c r="I144" s="67">
        <v>8.5</v>
      </c>
      <c r="J144" s="67">
        <f t="shared" si="8"/>
        <v>130.05000000000001</v>
      </c>
      <c r="K144" s="67" t="str">
        <f>VLOOKUP(B144,[1]Sheet1!$B:$J,9,)</f>
        <v>LEFT/ RIGHT</v>
      </c>
      <c r="L144" s="67" t="e">
        <f>VLOOKUP(B144,#REF!,13,)</f>
        <v>#REF!</v>
      </c>
      <c r="M144" s="68"/>
      <c r="N144" s="68"/>
    </row>
    <row r="145" spans="1:14" ht="14.25" customHeight="1" x14ac:dyDescent="0.2">
      <c r="A145" s="67" t="str">
        <f t="shared" si="6"/>
        <v>A</v>
      </c>
      <c r="B145" s="89" t="s">
        <v>1863</v>
      </c>
      <c r="C145" s="88" t="s">
        <v>1862</v>
      </c>
      <c r="D145" s="88" t="s">
        <v>296</v>
      </c>
      <c r="E145" s="67" t="s">
        <v>289</v>
      </c>
      <c r="F145" s="67" t="s">
        <v>177</v>
      </c>
      <c r="G145" s="152" t="str">
        <f t="shared" si="7"/>
        <v>Frozen</v>
      </c>
      <c r="H145" s="67">
        <v>15.3</v>
      </c>
      <c r="I145" s="67">
        <v>8.5</v>
      </c>
      <c r="J145" s="67">
        <f t="shared" si="8"/>
        <v>130.05000000000001</v>
      </c>
      <c r="K145" s="67" t="str">
        <f>VLOOKUP(B145,[1]Sheet1!$B:$J,9,)</f>
        <v>LEFT/ RIGHT</v>
      </c>
      <c r="L145" s="67" t="e">
        <f>VLOOKUP(B145,#REF!,13,)</f>
        <v>#REF!</v>
      </c>
      <c r="M145" s="68"/>
      <c r="N145" s="68"/>
    </row>
    <row r="146" spans="1:14" ht="14.25" customHeight="1" x14ac:dyDescent="0.2">
      <c r="A146" s="67" t="str">
        <f t="shared" si="6"/>
        <v>A</v>
      </c>
      <c r="B146" s="89" t="s">
        <v>1861</v>
      </c>
      <c r="C146" s="88" t="s">
        <v>1860</v>
      </c>
      <c r="D146" s="88" t="s">
        <v>296</v>
      </c>
      <c r="E146" s="67" t="s">
        <v>289</v>
      </c>
      <c r="F146" s="67" t="s">
        <v>177</v>
      </c>
      <c r="G146" s="152" t="str">
        <f t="shared" si="7"/>
        <v>Frozen</v>
      </c>
      <c r="H146" s="67">
        <v>15.3</v>
      </c>
      <c r="I146" s="67">
        <v>8.5</v>
      </c>
      <c r="J146" s="67">
        <f t="shared" si="8"/>
        <v>130.05000000000001</v>
      </c>
      <c r="K146" s="67" t="str">
        <f>VLOOKUP(B146,[1]Sheet1!$B:$J,9,)</f>
        <v>LEFT/ RIGHT</v>
      </c>
      <c r="L146" s="67" t="e">
        <f>VLOOKUP(B146,#REF!,13,)</f>
        <v>#REF!</v>
      </c>
      <c r="M146" s="68"/>
      <c r="N146" s="68"/>
    </row>
    <row r="147" spans="1:14" ht="14.25" customHeight="1" x14ac:dyDescent="0.2">
      <c r="A147" s="67" t="str">
        <f t="shared" si="6"/>
        <v>A</v>
      </c>
      <c r="B147" s="89" t="s">
        <v>1859</v>
      </c>
      <c r="C147" s="88" t="s">
        <v>1858</v>
      </c>
      <c r="D147" s="88" t="s">
        <v>296</v>
      </c>
      <c r="E147" s="67" t="s">
        <v>289</v>
      </c>
      <c r="F147" s="67" t="s">
        <v>177</v>
      </c>
      <c r="G147" s="152" t="str">
        <f t="shared" si="7"/>
        <v>Frozen</v>
      </c>
      <c r="H147" s="67">
        <v>15.3</v>
      </c>
      <c r="I147" s="67">
        <v>8.5</v>
      </c>
      <c r="J147" s="67">
        <f t="shared" si="8"/>
        <v>130.05000000000001</v>
      </c>
      <c r="K147" s="67" t="str">
        <f>VLOOKUP(B147,[1]Sheet1!$B:$J,9,)</f>
        <v>LEFT/ RIGHT</v>
      </c>
      <c r="L147" s="67" t="e">
        <f>VLOOKUP(B147,#REF!,13,)</f>
        <v>#REF!</v>
      </c>
      <c r="M147" s="68"/>
      <c r="N147" s="68"/>
    </row>
    <row r="148" spans="1:14" ht="14.25" customHeight="1" x14ac:dyDescent="0.2">
      <c r="A148" s="67" t="str">
        <f t="shared" si="6"/>
        <v>A</v>
      </c>
      <c r="B148" s="89" t="s">
        <v>1857</v>
      </c>
      <c r="C148" s="88" t="s">
        <v>1856</v>
      </c>
      <c r="D148" s="88" t="s">
        <v>296</v>
      </c>
      <c r="E148" s="67" t="s">
        <v>289</v>
      </c>
      <c r="F148" s="67" t="s">
        <v>177</v>
      </c>
      <c r="G148" s="152" t="str">
        <f t="shared" si="7"/>
        <v>Frozen</v>
      </c>
      <c r="H148" s="67">
        <v>15.3</v>
      </c>
      <c r="I148" s="67">
        <v>8.5</v>
      </c>
      <c r="J148" s="67">
        <f t="shared" si="8"/>
        <v>130.05000000000001</v>
      </c>
      <c r="K148" s="67" t="str">
        <f>VLOOKUP(B148,[1]Sheet1!$B:$J,9,)</f>
        <v>LEFT/ RIGHT</v>
      </c>
      <c r="L148" s="67" t="e">
        <f>VLOOKUP(B148,#REF!,13,)</f>
        <v>#REF!</v>
      </c>
      <c r="M148" s="68"/>
      <c r="N148" s="68"/>
    </row>
    <row r="149" spans="1:14" ht="14.25" customHeight="1" x14ac:dyDescent="0.2">
      <c r="A149" s="67" t="str">
        <f t="shared" si="6"/>
        <v>A</v>
      </c>
      <c r="B149" s="89" t="s">
        <v>1855</v>
      </c>
      <c r="C149" s="88" t="s">
        <v>1854</v>
      </c>
      <c r="D149" s="88" t="s">
        <v>296</v>
      </c>
      <c r="E149" s="67" t="s">
        <v>289</v>
      </c>
      <c r="F149" s="67" t="s">
        <v>177</v>
      </c>
      <c r="G149" s="152" t="str">
        <f t="shared" si="7"/>
        <v>Frozen</v>
      </c>
      <c r="H149" s="67">
        <v>15.3</v>
      </c>
      <c r="I149" s="67">
        <v>8.5</v>
      </c>
      <c r="J149" s="67">
        <f t="shared" si="8"/>
        <v>130.05000000000001</v>
      </c>
      <c r="K149" s="67" t="str">
        <f>VLOOKUP(B149,[1]Sheet1!$B:$J,9,)</f>
        <v>LEFT/ RIGHT</v>
      </c>
      <c r="L149" s="67" t="e">
        <f>VLOOKUP(B149,#REF!,13,)</f>
        <v>#REF!</v>
      </c>
      <c r="M149" s="68"/>
      <c r="N149" s="68"/>
    </row>
    <row r="150" spans="1:14" ht="14.25" customHeight="1" x14ac:dyDescent="0.2">
      <c r="A150" s="67" t="str">
        <f t="shared" si="6"/>
        <v>A</v>
      </c>
      <c r="B150" s="89" t="s">
        <v>1853</v>
      </c>
      <c r="C150" s="88" t="s">
        <v>1852</v>
      </c>
      <c r="D150" s="88" t="s">
        <v>296</v>
      </c>
      <c r="E150" s="67" t="s">
        <v>289</v>
      </c>
      <c r="F150" s="67" t="s">
        <v>177</v>
      </c>
      <c r="G150" s="152" t="str">
        <f t="shared" si="7"/>
        <v>Frozen</v>
      </c>
      <c r="H150" s="67">
        <v>15.3</v>
      </c>
      <c r="I150" s="67">
        <v>8.5</v>
      </c>
      <c r="J150" s="67">
        <f t="shared" si="8"/>
        <v>130.05000000000001</v>
      </c>
      <c r="K150" s="67" t="str">
        <f>VLOOKUP(B150,[1]Sheet1!$B:$J,9,)</f>
        <v>LEFT/ RIGHT</v>
      </c>
      <c r="L150" s="67" t="e">
        <f>VLOOKUP(B150,#REF!,13,)</f>
        <v>#REF!</v>
      </c>
      <c r="M150" s="68"/>
      <c r="N150" s="68"/>
    </row>
    <row r="151" spans="1:14" ht="14.25" customHeight="1" x14ac:dyDescent="0.2">
      <c r="A151" s="67" t="str">
        <f t="shared" si="6"/>
        <v>A</v>
      </c>
      <c r="B151" s="89" t="s">
        <v>1851</v>
      </c>
      <c r="C151" s="88" t="s">
        <v>1850</v>
      </c>
      <c r="D151" s="88" t="s">
        <v>296</v>
      </c>
      <c r="E151" s="67" t="s">
        <v>289</v>
      </c>
      <c r="F151" s="67" t="s">
        <v>177</v>
      </c>
      <c r="G151" s="152" t="str">
        <f t="shared" si="7"/>
        <v>Frozen</v>
      </c>
      <c r="H151" s="67">
        <v>15.3</v>
      </c>
      <c r="I151" s="67">
        <v>8.5</v>
      </c>
      <c r="J151" s="67">
        <f t="shared" si="8"/>
        <v>130.05000000000001</v>
      </c>
      <c r="K151" s="67" t="str">
        <f>VLOOKUP(B151,[1]Sheet1!$B:$J,9,)</f>
        <v>LEFT/ RIGHT</v>
      </c>
      <c r="L151" s="67" t="e">
        <f>VLOOKUP(B151,#REF!,13,)</f>
        <v>#REF!</v>
      </c>
      <c r="M151" s="68"/>
      <c r="N151" s="68"/>
    </row>
    <row r="152" spans="1:14" ht="14.25" customHeight="1" x14ac:dyDescent="0.2">
      <c r="A152" s="67" t="str">
        <f t="shared" si="6"/>
        <v>A</v>
      </c>
      <c r="B152" s="89" t="s">
        <v>1849</v>
      </c>
      <c r="C152" s="88" t="s">
        <v>1848</v>
      </c>
      <c r="D152" s="88" t="s">
        <v>296</v>
      </c>
      <c r="E152" s="67" t="s">
        <v>289</v>
      </c>
      <c r="F152" s="67" t="s">
        <v>177</v>
      </c>
      <c r="G152" s="152" t="str">
        <f t="shared" si="7"/>
        <v>Frozen</v>
      </c>
      <c r="H152" s="67">
        <v>15.3</v>
      </c>
      <c r="I152" s="67">
        <v>8.5</v>
      </c>
      <c r="J152" s="67">
        <f t="shared" si="8"/>
        <v>130.05000000000001</v>
      </c>
      <c r="K152" s="67" t="str">
        <f>VLOOKUP(B152,[1]Sheet1!$B:$J,9,)</f>
        <v>LEFT CORNER/RIGHT CORNER</v>
      </c>
      <c r="L152" s="67" t="e">
        <f>VLOOKUP(B152,#REF!,13,)</f>
        <v>#REF!</v>
      </c>
      <c r="M152" s="68"/>
      <c r="N152" s="68"/>
    </row>
    <row r="153" spans="1:14" ht="14.25" customHeight="1" x14ac:dyDescent="0.2">
      <c r="A153" s="67" t="str">
        <f t="shared" si="6"/>
        <v>A</v>
      </c>
      <c r="B153" s="89" t="s">
        <v>1847</v>
      </c>
      <c r="C153" s="88" t="s">
        <v>1846</v>
      </c>
      <c r="D153" s="88" t="s">
        <v>296</v>
      </c>
      <c r="E153" s="67" t="s">
        <v>289</v>
      </c>
      <c r="F153" s="67" t="s">
        <v>177</v>
      </c>
      <c r="G153" s="152" t="str">
        <f t="shared" si="7"/>
        <v>Frozen</v>
      </c>
      <c r="H153" s="67">
        <v>15.3</v>
      </c>
      <c r="I153" s="67">
        <v>8.5</v>
      </c>
      <c r="J153" s="67">
        <f t="shared" si="8"/>
        <v>130.05000000000001</v>
      </c>
      <c r="K153" s="67" t="str">
        <f>VLOOKUP(B153,[1]Sheet1!$B:$J,9,)</f>
        <v>LEFT CORNER/RIGHT CORNER</v>
      </c>
      <c r="L153" s="67" t="e">
        <f>VLOOKUP(B153,#REF!,13,)</f>
        <v>#REF!</v>
      </c>
      <c r="M153" s="68"/>
      <c r="N153" s="68"/>
    </row>
    <row r="154" spans="1:14" ht="14.25" customHeight="1" x14ac:dyDescent="0.2">
      <c r="A154" s="67" t="str">
        <f t="shared" si="6"/>
        <v>A</v>
      </c>
      <c r="B154" s="89" t="s">
        <v>1845</v>
      </c>
      <c r="C154" s="88" t="s">
        <v>1844</v>
      </c>
      <c r="D154" s="88" t="s">
        <v>296</v>
      </c>
      <c r="E154" s="67" t="s">
        <v>289</v>
      </c>
      <c r="F154" s="67" t="s">
        <v>177</v>
      </c>
      <c r="G154" s="152" t="str">
        <f t="shared" si="7"/>
        <v>Frozen</v>
      </c>
      <c r="H154" s="67">
        <v>15.3</v>
      </c>
      <c r="I154" s="67">
        <v>8.5</v>
      </c>
      <c r="J154" s="67">
        <f t="shared" si="8"/>
        <v>130.05000000000001</v>
      </c>
      <c r="K154" s="67" t="str">
        <f>VLOOKUP(B154,[1]Sheet1!$B:$J,9,)</f>
        <v>LEFT/ RIGHT</v>
      </c>
      <c r="L154" s="67" t="e">
        <f>VLOOKUP(B154,#REF!,13,)</f>
        <v>#REF!</v>
      </c>
      <c r="M154" s="68"/>
      <c r="N154" s="68"/>
    </row>
    <row r="155" spans="1:14" ht="14.25" customHeight="1" x14ac:dyDescent="0.2">
      <c r="A155" s="67" t="str">
        <f t="shared" si="6"/>
        <v>A</v>
      </c>
      <c r="B155" s="89" t="s">
        <v>1843</v>
      </c>
      <c r="C155" s="88" t="s">
        <v>1842</v>
      </c>
      <c r="D155" s="88" t="s">
        <v>296</v>
      </c>
      <c r="E155" s="67" t="s">
        <v>289</v>
      </c>
      <c r="F155" s="67" t="s">
        <v>177</v>
      </c>
      <c r="G155" s="152" t="str">
        <f t="shared" si="7"/>
        <v>Frozen</v>
      </c>
      <c r="H155" s="67">
        <v>15.3</v>
      </c>
      <c r="I155" s="67">
        <v>8.5</v>
      </c>
      <c r="J155" s="67">
        <f t="shared" si="8"/>
        <v>130.05000000000001</v>
      </c>
      <c r="K155" s="67" t="str">
        <f>VLOOKUP(B155,[1]Sheet1!$B:$J,9,)</f>
        <v>LEFT/ RIGHT</v>
      </c>
      <c r="L155" s="67" t="e">
        <f>VLOOKUP(B155,#REF!,13,)</f>
        <v>#REF!</v>
      </c>
      <c r="M155" s="68"/>
      <c r="N155" s="68"/>
    </row>
    <row r="156" spans="1:14" ht="14.25" customHeight="1" x14ac:dyDescent="0.2">
      <c r="A156" s="67" t="str">
        <f t="shared" si="6"/>
        <v>A</v>
      </c>
      <c r="B156" s="89" t="s">
        <v>1841</v>
      </c>
      <c r="C156" s="88" t="s">
        <v>1840</v>
      </c>
      <c r="D156" s="88" t="s">
        <v>296</v>
      </c>
      <c r="E156" s="67" t="s">
        <v>289</v>
      </c>
      <c r="F156" s="67" t="s">
        <v>177</v>
      </c>
      <c r="G156" s="152" t="str">
        <f t="shared" si="7"/>
        <v>Frozen</v>
      </c>
      <c r="H156" s="67">
        <v>15.3</v>
      </c>
      <c r="I156" s="67">
        <v>8.5</v>
      </c>
      <c r="J156" s="67">
        <f t="shared" si="8"/>
        <v>130.05000000000001</v>
      </c>
      <c r="K156" s="67" t="str">
        <f>VLOOKUP(B156,[1]Sheet1!$B:$J,9,)</f>
        <v>LEFT/ RIGHT</v>
      </c>
      <c r="L156" s="67" t="e">
        <f>VLOOKUP(B156,#REF!,13,)</f>
        <v>#REF!</v>
      </c>
      <c r="M156" s="68"/>
      <c r="N156" s="68"/>
    </row>
    <row r="157" spans="1:14" ht="14.25" customHeight="1" x14ac:dyDescent="0.2">
      <c r="A157" s="67" t="str">
        <f t="shared" si="6"/>
        <v>A</v>
      </c>
      <c r="B157" s="89" t="s">
        <v>1839</v>
      </c>
      <c r="C157" s="88" t="s">
        <v>1838</v>
      </c>
      <c r="D157" s="88" t="s">
        <v>296</v>
      </c>
      <c r="E157" s="67" t="s">
        <v>289</v>
      </c>
      <c r="F157" s="67" t="s">
        <v>177</v>
      </c>
      <c r="G157" s="152" t="str">
        <f t="shared" si="7"/>
        <v>Frozen</v>
      </c>
      <c r="H157" s="67">
        <v>15.3</v>
      </c>
      <c r="I157" s="67">
        <v>8.5</v>
      </c>
      <c r="J157" s="67">
        <f t="shared" si="8"/>
        <v>130.05000000000001</v>
      </c>
      <c r="K157" s="67" t="str">
        <f>VLOOKUP(B157,[1]Sheet1!$B:$J,9,)</f>
        <v>LEFT/ RIGHT</v>
      </c>
      <c r="L157" s="67" t="e">
        <f>VLOOKUP(B157,#REF!,13,)</f>
        <v>#REF!</v>
      </c>
      <c r="M157" s="68"/>
      <c r="N157" s="68"/>
    </row>
    <row r="158" spans="1:14" ht="14.25" customHeight="1" x14ac:dyDescent="0.2">
      <c r="A158" s="67" t="str">
        <f t="shared" si="6"/>
        <v>A</v>
      </c>
      <c r="B158" s="89" t="s">
        <v>1837</v>
      </c>
      <c r="C158" s="88" t="s">
        <v>1836</v>
      </c>
      <c r="D158" s="88" t="s">
        <v>296</v>
      </c>
      <c r="E158" s="67" t="s">
        <v>289</v>
      </c>
      <c r="F158" s="67" t="s">
        <v>177</v>
      </c>
      <c r="G158" s="152" t="str">
        <f t="shared" si="7"/>
        <v>Frozen</v>
      </c>
      <c r="H158" s="67">
        <v>15.3</v>
      </c>
      <c r="I158" s="67">
        <v>8.5</v>
      </c>
      <c r="J158" s="67">
        <f t="shared" si="8"/>
        <v>130.05000000000001</v>
      </c>
      <c r="K158" s="67" t="str">
        <f>VLOOKUP(B158,[1]Sheet1!$B:$J,9,)</f>
        <v>LEFT/ RIGHT</v>
      </c>
      <c r="L158" s="67" t="e">
        <f>VLOOKUP(B158,#REF!,13,)</f>
        <v>#REF!</v>
      </c>
      <c r="M158" s="68"/>
      <c r="N158" s="68"/>
    </row>
    <row r="159" spans="1:14" ht="14.25" customHeight="1" x14ac:dyDescent="0.2">
      <c r="A159" s="67" t="str">
        <f t="shared" si="6"/>
        <v>A</v>
      </c>
      <c r="B159" s="89" t="s">
        <v>1835</v>
      </c>
      <c r="C159" s="88" t="s">
        <v>1834</v>
      </c>
      <c r="D159" s="88" t="s">
        <v>296</v>
      </c>
      <c r="E159" s="67" t="s">
        <v>289</v>
      </c>
      <c r="F159" s="67" t="s">
        <v>177</v>
      </c>
      <c r="G159" s="152" t="str">
        <f t="shared" si="7"/>
        <v>Frozen</v>
      </c>
      <c r="H159" s="67">
        <v>15.3</v>
      </c>
      <c r="I159" s="67">
        <v>8.5</v>
      </c>
      <c r="J159" s="67">
        <f t="shared" si="8"/>
        <v>130.05000000000001</v>
      </c>
      <c r="K159" s="67" t="str">
        <f>VLOOKUP(B159,[1]Sheet1!$B:$J,9,)</f>
        <v>LEFT/ RIGHT</v>
      </c>
      <c r="L159" s="67" t="e">
        <f>VLOOKUP(B159,#REF!,13,)</f>
        <v>#REF!</v>
      </c>
      <c r="M159" s="68"/>
      <c r="N159" s="68"/>
    </row>
    <row r="160" spans="1:14" ht="14.25" customHeight="1" x14ac:dyDescent="0.2">
      <c r="A160" s="67" t="str">
        <f t="shared" si="6"/>
        <v>A</v>
      </c>
      <c r="B160" s="89" t="s">
        <v>1833</v>
      </c>
      <c r="C160" s="88" t="s">
        <v>1832</v>
      </c>
      <c r="D160" s="88" t="s">
        <v>296</v>
      </c>
      <c r="E160" s="67" t="s">
        <v>289</v>
      </c>
      <c r="F160" s="67" t="s">
        <v>177</v>
      </c>
      <c r="G160" s="152" t="str">
        <f t="shared" si="7"/>
        <v>Frozen</v>
      </c>
      <c r="H160" s="67">
        <v>15.3</v>
      </c>
      <c r="I160" s="67">
        <v>8.5</v>
      </c>
      <c r="J160" s="67">
        <f t="shared" si="8"/>
        <v>130.05000000000001</v>
      </c>
      <c r="K160" s="67" t="str">
        <f>VLOOKUP(B160,[1]Sheet1!$B:$J,9,)</f>
        <v>LEFT/ RIGHT</v>
      </c>
      <c r="L160" s="67" t="e">
        <f>VLOOKUP(B160,#REF!,13,)</f>
        <v>#REF!</v>
      </c>
      <c r="M160" s="68"/>
      <c r="N160" s="68"/>
    </row>
    <row r="161" spans="1:14" ht="14.25" customHeight="1" x14ac:dyDescent="0.2">
      <c r="A161" s="67" t="str">
        <f t="shared" si="6"/>
        <v>A</v>
      </c>
      <c r="B161" s="89" t="s">
        <v>1831</v>
      </c>
      <c r="C161" s="88" t="s">
        <v>1830</v>
      </c>
      <c r="D161" s="88" t="s">
        <v>296</v>
      </c>
      <c r="E161" s="67" t="s">
        <v>289</v>
      </c>
      <c r="F161" s="67" t="s">
        <v>177</v>
      </c>
      <c r="G161" s="152" t="str">
        <f t="shared" si="7"/>
        <v>Frozen</v>
      </c>
      <c r="H161" s="67">
        <v>15.3</v>
      </c>
      <c r="I161" s="67">
        <v>8.5</v>
      </c>
      <c r="J161" s="67">
        <f t="shared" si="8"/>
        <v>130.05000000000001</v>
      </c>
      <c r="K161" s="67" t="str">
        <f>VLOOKUP(B161,[1]Sheet1!$B:$J,9,)</f>
        <v>LEFT/ RIGHT</v>
      </c>
      <c r="L161" s="67" t="e">
        <f>VLOOKUP(B161,#REF!,13,)</f>
        <v>#REF!</v>
      </c>
      <c r="M161" s="68"/>
      <c r="N161" s="68"/>
    </row>
    <row r="162" spans="1:14" ht="14.25" customHeight="1" x14ac:dyDescent="0.2">
      <c r="A162" s="67" t="str">
        <f t="shared" si="6"/>
        <v>A</v>
      </c>
      <c r="B162" s="89" t="s">
        <v>1829</v>
      </c>
      <c r="C162" s="88" t="s">
        <v>1828</v>
      </c>
      <c r="D162" s="88" t="s">
        <v>296</v>
      </c>
      <c r="E162" s="67" t="s">
        <v>289</v>
      </c>
      <c r="F162" s="67" t="s">
        <v>177</v>
      </c>
      <c r="G162" s="152" t="str">
        <f t="shared" si="7"/>
        <v>Frozen</v>
      </c>
      <c r="H162" s="67">
        <v>15.3</v>
      </c>
      <c r="I162" s="67">
        <v>8.5</v>
      </c>
      <c r="J162" s="67">
        <f t="shared" si="8"/>
        <v>130.05000000000001</v>
      </c>
      <c r="K162" s="67" t="str">
        <f>VLOOKUP(B162,[1]Sheet1!$B:$J,9,)</f>
        <v>LEFT/ RIGHT</v>
      </c>
      <c r="L162" s="67" t="e">
        <f>VLOOKUP(B162,#REF!,13,)</f>
        <v>#REF!</v>
      </c>
      <c r="M162" s="68"/>
      <c r="N162" s="68"/>
    </row>
    <row r="163" spans="1:14" ht="14.25" customHeight="1" x14ac:dyDescent="0.2">
      <c r="A163" s="67" t="str">
        <f t="shared" si="6"/>
        <v>A</v>
      </c>
      <c r="B163" s="89" t="s">
        <v>1827</v>
      </c>
      <c r="C163" s="88" t="s">
        <v>1826</v>
      </c>
      <c r="D163" s="88" t="s">
        <v>296</v>
      </c>
      <c r="E163" s="67" t="s">
        <v>289</v>
      </c>
      <c r="F163" s="67" t="s">
        <v>177</v>
      </c>
      <c r="G163" s="152" t="str">
        <f t="shared" si="7"/>
        <v>Frozen</v>
      </c>
      <c r="H163" s="67">
        <v>15.3</v>
      </c>
      <c r="I163" s="67">
        <v>8.5</v>
      </c>
      <c r="J163" s="67">
        <f t="shared" si="8"/>
        <v>130.05000000000001</v>
      </c>
      <c r="K163" s="67" t="str">
        <f>VLOOKUP(B163,[1]Sheet1!$B:$J,9,)</f>
        <v>LEFT/ RIGHT</v>
      </c>
      <c r="L163" s="67" t="e">
        <f>VLOOKUP(B163,#REF!,13,)</f>
        <v>#REF!</v>
      </c>
      <c r="M163" s="68"/>
      <c r="N163" s="68"/>
    </row>
    <row r="164" spans="1:14" ht="14.25" customHeight="1" x14ac:dyDescent="0.2">
      <c r="A164" s="67" t="str">
        <f t="shared" si="6"/>
        <v>A</v>
      </c>
      <c r="B164" s="89" t="s">
        <v>1825</v>
      </c>
      <c r="C164" s="88" t="s">
        <v>1824</v>
      </c>
      <c r="D164" s="88" t="s">
        <v>296</v>
      </c>
      <c r="E164" s="67" t="s">
        <v>289</v>
      </c>
      <c r="F164" s="67" t="s">
        <v>177</v>
      </c>
      <c r="G164" s="152" t="str">
        <f t="shared" si="7"/>
        <v>Frozen</v>
      </c>
      <c r="H164" s="67">
        <v>15.3</v>
      </c>
      <c r="I164" s="67">
        <v>8.5</v>
      </c>
      <c r="J164" s="67">
        <f t="shared" si="8"/>
        <v>130.05000000000001</v>
      </c>
      <c r="K164" s="67" t="str">
        <f>VLOOKUP(B164,[1]Sheet1!$B:$J,9,)</f>
        <v>LEFT CORNER/RIGHT CORNER</v>
      </c>
      <c r="L164" s="67" t="e">
        <f>VLOOKUP(B164,#REF!,13,)</f>
        <v>#REF!</v>
      </c>
      <c r="M164" s="68"/>
      <c r="N164" s="68"/>
    </row>
    <row r="165" spans="1:14" ht="14.25" customHeight="1" x14ac:dyDescent="0.2">
      <c r="A165" s="67" t="str">
        <f t="shared" si="6"/>
        <v>A</v>
      </c>
      <c r="B165" s="89" t="s">
        <v>1823</v>
      </c>
      <c r="C165" s="88" t="s">
        <v>1822</v>
      </c>
      <c r="D165" s="88" t="s">
        <v>296</v>
      </c>
      <c r="E165" s="67" t="s">
        <v>289</v>
      </c>
      <c r="F165" s="67" t="s">
        <v>177</v>
      </c>
      <c r="G165" s="152" t="str">
        <f t="shared" si="7"/>
        <v>Frozen</v>
      </c>
      <c r="H165" s="67">
        <v>15.3</v>
      </c>
      <c r="I165" s="67">
        <v>8.5</v>
      </c>
      <c r="J165" s="67">
        <f t="shared" si="8"/>
        <v>130.05000000000001</v>
      </c>
      <c r="K165" s="67" t="str">
        <f>VLOOKUP(B165,[1]Sheet1!$B:$J,9,)</f>
        <v>LEFT/ RIGHT</v>
      </c>
      <c r="L165" s="67" t="e">
        <f>VLOOKUP(B165,#REF!,13,)</f>
        <v>#REF!</v>
      </c>
      <c r="M165" s="68"/>
      <c r="N165" s="68"/>
    </row>
    <row r="166" spans="1:14" ht="14.25" customHeight="1" x14ac:dyDescent="0.2">
      <c r="A166" s="67" t="str">
        <f t="shared" si="6"/>
        <v>A</v>
      </c>
      <c r="B166" s="89" t="s">
        <v>1821</v>
      </c>
      <c r="C166" s="88" t="s">
        <v>1820</v>
      </c>
      <c r="D166" s="88" t="s">
        <v>296</v>
      </c>
      <c r="E166" s="67" t="s">
        <v>289</v>
      </c>
      <c r="F166" s="67" t="s">
        <v>177</v>
      </c>
      <c r="G166" s="152" t="str">
        <f t="shared" si="7"/>
        <v>Frozen</v>
      </c>
      <c r="H166" s="67">
        <v>15.3</v>
      </c>
      <c r="I166" s="67">
        <v>8.5</v>
      </c>
      <c r="J166" s="67">
        <f t="shared" si="8"/>
        <v>130.05000000000001</v>
      </c>
      <c r="K166" s="67" t="str">
        <f>VLOOKUP(B166,[1]Sheet1!$B:$J,9,)</f>
        <v>LEFT/ RIGHT</v>
      </c>
      <c r="L166" s="67" t="e">
        <f>VLOOKUP(B166,#REF!,13,)</f>
        <v>#REF!</v>
      </c>
      <c r="M166" s="68"/>
      <c r="N166" s="68"/>
    </row>
    <row r="167" spans="1:14" ht="14.25" customHeight="1" x14ac:dyDescent="0.2">
      <c r="A167" s="67" t="str">
        <f t="shared" si="6"/>
        <v>A</v>
      </c>
      <c r="B167" s="89" t="s">
        <v>1819</v>
      </c>
      <c r="C167" s="88" t="s">
        <v>1818</v>
      </c>
      <c r="D167" s="88" t="s">
        <v>296</v>
      </c>
      <c r="E167" s="67" t="s">
        <v>289</v>
      </c>
      <c r="F167" s="67" t="s">
        <v>177</v>
      </c>
      <c r="G167" s="152" t="str">
        <f t="shared" si="7"/>
        <v>Frozen</v>
      </c>
      <c r="H167" s="67">
        <v>15.3</v>
      </c>
      <c r="I167" s="67">
        <v>8.5</v>
      </c>
      <c r="J167" s="67">
        <f t="shared" si="8"/>
        <v>130.05000000000001</v>
      </c>
      <c r="K167" s="67" t="str">
        <f>VLOOKUP(B167,[1]Sheet1!$B:$J,9,)</f>
        <v>LEFT/ RIGHT</v>
      </c>
      <c r="L167" s="67" t="e">
        <f>VLOOKUP(B167,#REF!,13,)</f>
        <v>#REF!</v>
      </c>
      <c r="M167" s="68"/>
      <c r="N167" s="68"/>
    </row>
    <row r="168" spans="1:14" ht="14.25" customHeight="1" x14ac:dyDescent="0.2">
      <c r="A168" s="67" t="str">
        <f t="shared" si="6"/>
        <v>A</v>
      </c>
      <c r="B168" s="89" t="s">
        <v>1817</v>
      </c>
      <c r="C168" s="88" t="s">
        <v>1816</v>
      </c>
      <c r="D168" s="88" t="s">
        <v>296</v>
      </c>
      <c r="E168" s="67" t="s">
        <v>289</v>
      </c>
      <c r="F168" s="67" t="s">
        <v>177</v>
      </c>
      <c r="G168" s="152" t="str">
        <f t="shared" si="7"/>
        <v>Frozen</v>
      </c>
      <c r="H168" s="67">
        <v>15.3</v>
      </c>
      <c r="I168" s="67">
        <v>8.5</v>
      </c>
      <c r="J168" s="67">
        <f t="shared" si="8"/>
        <v>130.05000000000001</v>
      </c>
      <c r="K168" s="67" t="str">
        <f>VLOOKUP(B168,[1]Sheet1!$B:$J,9,)</f>
        <v>LEFT/ RIGHT</v>
      </c>
      <c r="L168" s="67" t="e">
        <f>VLOOKUP(B168,#REF!,13,)</f>
        <v>#REF!</v>
      </c>
      <c r="M168" s="68"/>
      <c r="N168" s="68"/>
    </row>
    <row r="169" spans="1:14" ht="14.25" customHeight="1" x14ac:dyDescent="0.2">
      <c r="A169" s="67" t="str">
        <f t="shared" si="6"/>
        <v>A</v>
      </c>
      <c r="B169" s="89" t="s">
        <v>1815</v>
      </c>
      <c r="C169" s="88" t="s">
        <v>1814</v>
      </c>
      <c r="D169" s="88" t="s">
        <v>296</v>
      </c>
      <c r="E169" s="67" t="s">
        <v>289</v>
      </c>
      <c r="F169" s="67" t="s">
        <v>177</v>
      </c>
      <c r="G169" s="152" t="str">
        <f t="shared" si="7"/>
        <v>Frozen</v>
      </c>
      <c r="H169" s="67">
        <v>15.3</v>
      </c>
      <c r="I169" s="67">
        <v>8.5</v>
      </c>
      <c r="J169" s="67">
        <f t="shared" si="8"/>
        <v>130.05000000000001</v>
      </c>
      <c r="K169" s="67" t="str">
        <f>VLOOKUP(B169,[1]Sheet1!$B:$J,9,)</f>
        <v>LEFT/ RIGHT</v>
      </c>
      <c r="L169" s="67" t="e">
        <f>VLOOKUP(B169,#REF!,13,)</f>
        <v>#REF!</v>
      </c>
      <c r="M169" s="68"/>
      <c r="N169" s="68"/>
    </row>
    <row r="170" spans="1:14" ht="14.25" customHeight="1" x14ac:dyDescent="0.2">
      <c r="A170" s="67" t="str">
        <f t="shared" si="6"/>
        <v>A</v>
      </c>
      <c r="B170" s="89" t="s">
        <v>1813</v>
      </c>
      <c r="C170" s="88" t="s">
        <v>1812</v>
      </c>
      <c r="D170" s="88" t="s">
        <v>296</v>
      </c>
      <c r="E170" s="67" t="s">
        <v>289</v>
      </c>
      <c r="F170" s="67" t="s">
        <v>177</v>
      </c>
      <c r="G170" s="152" t="str">
        <f t="shared" si="7"/>
        <v>Frozen</v>
      </c>
      <c r="H170" s="67">
        <v>15.3</v>
      </c>
      <c r="I170" s="67">
        <v>8.5</v>
      </c>
      <c r="J170" s="67">
        <f t="shared" si="8"/>
        <v>130.05000000000001</v>
      </c>
      <c r="K170" s="67" t="str">
        <f>VLOOKUP(B170,[1]Sheet1!$B:$J,9,)</f>
        <v>LEFT/ RIGHT</v>
      </c>
      <c r="L170" s="67" t="e">
        <f>VLOOKUP(B170,#REF!,13,)</f>
        <v>#REF!</v>
      </c>
      <c r="M170" s="68"/>
      <c r="N170" s="68"/>
    </row>
    <row r="171" spans="1:14" ht="14.25" customHeight="1" x14ac:dyDescent="0.2">
      <c r="A171" s="67" t="str">
        <f t="shared" si="6"/>
        <v>A</v>
      </c>
      <c r="B171" s="89" t="s">
        <v>1811</v>
      </c>
      <c r="C171" s="88" t="s">
        <v>1810</v>
      </c>
      <c r="D171" s="88" t="s">
        <v>296</v>
      </c>
      <c r="E171" s="67" t="s">
        <v>289</v>
      </c>
      <c r="F171" s="67" t="s">
        <v>177</v>
      </c>
      <c r="G171" s="152" t="str">
        <f t="shared" si="7"/>
        <v>Frozen</v>
      </c>
      <c r="H171" s="67">
        <v>15.3</v>
      </c>
      <c r="I171" s="67">
        <v>8.5</v>
      </c>
      <c r="J171" s="67">
        <f t="shared" si="8"/>
        <v>130.05000000000001</v>
      </c>
      <c r="K171" s="67" t="str">
        <f>VLOOKUP(B171,[1]Sheet1!$B:$J,9,)</f>
        <v>LEFT/ RIGHT</v>
      </c>
      <c r="L171" s="67" t="e">
        <f>VLOOKUP(B171,#REF!,13,)</f>
        <v>#REF!</v>
      </c>
      <c r="M171" s="68"/>
      <c r="N171" s="68"/>
    </row>
    <row r="172" spans="1:14" ht="14.25" customHeight="1" x14ac:dyDescent="0.2">
      <c r="A172" s="67" t="str">
        <f t="shared" si="6"/>
        <v>A</v>
      </c>
      <c r="B172" s="89" t="s">
        <v>1809</v>
      </c>
      <c r="C172" s="88" t="s">
        <v>1808</v>
      </c>
      <c r="D172" s="88" t="s">
        <v>296</v>
      </c>
      <c r="E172" s="67" t="s">
        <v>289</v>
      </c>
      <c r="F172" s="67" t="s">
        <v>177</v>
      </c>
      <c r="G172" s="152" t="str">
        <f t="shared" si="7"/>
        <v>Frozen</v>
      </c>
      <c r="H172" s="67">
        <v>15.3</v>
      </c>
      <c r="I172" s="67">
        <v>8.5</v>
      </c>
      <c r="J172" s="67">
        <f t="shared" si="8"/>
        <v>130.05000000000001</v>
      </c>
      <c r="K172" s="67" t="str">
        <f>VLOOKUP(B172,[1]Sheet1!$B:$J,9,)</f>
        <v>LEFT/ RIGHT</v>
      </c>
      <c r="L172" s="67" t="e">
        <f>VLOOKUP(B172,#REF!,13,)</f>
        <v>#REF!</v>
      </c>
      <c r="M172" s="68"/>
      <c r="N172" s="68"/>
    </row>
    <row r="173" spans="1:14" ht="14.25" customHeight="1" x14ac:dyDescent="0.2">
      <c r="A173" s="67" t="str">
        <f t="shared" si="6"/>
        <v>A</v>
      </c>
      <c r="B173" s="89" t="s">
        <v>1807</v>
      </c>
      <c r="C173" s="88" t="s">
        <v>1806</v>
      </c>
      <c r="D173" s="88" t="s">
        <v>296</v>
      </c>
      <c r="E173" s="67" t="s">
        <v>289</v>
      </c>
      <c r="F173" s="67" t="s">
        <v>177</v>
      </c>
      <c r="G173" s="152" t="str">
        <f t="shared" si="7"/>
        <v>Frozen</v>
      </c>
      <c r="H173" s="67">
        <v>15.3</v>
      </c>
      <c r="I173" s="67">
        <v>8.5</v>
      </c>
      <c r="J173" s="67">
        <f t="shared" si="8"/>
        <v>130.05000000000001</v>
      </c>
      <c r="K173" s="67" t="str">
        <f>VLOOKUP(B173,[1]Sheet1!$B:$J,9,)</f>
        <v>LEFT/ RIGHT</v>
      </c>
      <c r="L173" s="67" t="e">
        <f>VLOOKUP(B173,#REF!,13,)</f>
        <v>#REF!</v>
      </c>
      <c r="M173" s="68"/>
      <c r="N173" s="68"/>
    </row>
    <row r="174" spans="1:14" ht="14.25" customHeight="1" x14ac:dyDescent="0.2">
      <c r="A174" s="67" t="str">
        <f t="shared" si="6"/>
        <v>A</v>
      </c>
      <c r="B174" s="89" t="s">
        <v>1805</v>
      </c>
      <c r="C174" s="88" t="s">
        <v>1804</v>
      </c>
      <c r="D174" s="88" t="s">
        <v>296</v>
      </c>
      <c r="E174" s="67" t="s">
        <v>289</v>
      </c>
      <c r="F174" s="67" t="s">
        <v>177</v>
      </c>
      <c r="G174" s="152" t="str">
        <f t="shared" si="7"/>
        <v>Frozen</v>
      </c>
      <c r="H174" s="67">
        <v>15.3</v>
      </c>
      <c r="I174" s="67">
        <v>8.5</v>
      </c>
      <c r="J174" s="67">
        <f t="shared" si="8"/>
        <v>130.05000000000001</v>
      </c>
      <c r="K174" s="67" t="str">
        <f>VLOOKUP(B174,[1]Sheet1!$B:$J,9,)</f>
        <v>LEFT/ RIGHT</v>
      </c>
      <c r="L174" s="67" t="e">
        <f>VLOOKUP(B174,#REF!,13,)</f>
        <v>#REF!</v>
      </c>
      <c r="M174" s="68"/>
      <c r="N174" s="68"/>
    </row>
    <row r="175" spans="1:14" ht="14.25" customHeight="1" x14ac:dyDescent="0.2">
      <c r="A175" s="67" t="str">
        <f t="shared" si="6"/>
        <v>A</v>
      </c>
      <c r="B175" s="89" t="s">
        <v>1803</v>
      </c>
      <c r="C175" s="88" t="s">
        <v>1802</v>
      </c>
      <c r="D175" s="88" t="s">
        <v>296</v>
      </c>
      <c r="E175" s="67" t="s">
        <v>289</v>
      </c>
      <c r="F175" s="67" t="s">
        <v>177</v>
      </c>
      <c r="G175" s="152" t="str">
        <f t="shared" si="7"/>
        <v>Frozen</v>
      </c>
      <c r="H175" s="67">
        <v>15.3</v>
      </c>
      <c r="I175" s="67">
        <v>8.5</v>
      </c>
      <c r="J175" s="67">
        <f t="shared" si="8"/>
        <v>130.05000000000001</v>
      </c>
      <c r="K175" s="67" t="str">
        <f>VLOOKUP(B175,[1]Sheet1!$B:$J,9,)</f>
        <v>LEFT CORNER/RIGHT CORNER</v>
      </c>
      <c r="L175" s="67" t="e">
        <f>VLOOKUP(B175,#REF!,13,)</f>
        <v>#REF!</v>
      </c>
      <c r="M175" s="68"/>
      <c r="N175" s="68"/>
    </row>
    <row r="176" spans="1:14" ht="14.25" customHeight="1" x14ac:dyDescent="0.2">
      <c r="A176" s="67" t="str">
        <f t="shared" si="6"/>
        <v>A</v>
      </c>
      <c r="B176" s="85" t="s">
        <v>1801</v>
      </c>
      <c r="C176" s="84" t="s">
        <v>1800</v>
      </c>
      <c r="D176" s="103" t="s">
        <v>296</v>
      </c>
      <c r="E176" s="67" t="s">
        <v>289</v>
      </c>
      <c r="F176" s="67" t="s">
        <v>298</v>
      </c>
      <c r="G176" s="67" t="str">
        <f t="shared" si="7"/>
        <v>Released</v>
      </c>
      <c r="H176" s="67">
        <v>15.3</v>
      </c>
      <c r="I176" s="67">
        <v>8.5</v>
      </c>
      <c r="J176" s="67">
        <f t="shared" si="8"/>
        <v>130.05000000000001</v>
      </c>
      <c r="K176" s="67" t="str">
        <f>VLOOKUP(B176,[1]Sheet1!$B:$J,9,)</f>
        <v>LEFT CORNER/RIGHT CORNER</v>
      </c>
      <c r="L176" s="67" t="e">
        <f>VLOOKUP(B176,#REF!,13,)</f>
        <v>#REF!</v>
      </c>
      <c r="M176" s="68"/>
      <c r="N176" s="68"/>
    </row>
    <row r="177" spans="1:14" ht="14.25" customHeight="1" x14ac:dyDescent="0.2">
      <c r="A177" s="67" t="str">
        <f t="shared" si="6"/>
        <v>A</v>
      </c>
      <c r="B177" s="85" t="s">
        <v>1799</v>
      </c>
      <c r="C177" s="84" t="s">
        <v>1798</v>
      </c>
      <c r="D177" s="103" t="s">
        <v>296</v>
      </c>
      <c r="E177" s="67" t="s">
        <v>289</v>
      </c>
      <c r="F177" s="67" t="s">
        <v>298</v>
      </c>
      <c r="G177" s="67" t="str">
        <f t="shared" si="7"/>
        <v>Released</v>
      </c>
      <c r="H177" s="67">
        <v>15.3</v>
      </c>
      <c r="I177" s="67">
        <v>8.5</v>
      </c>
      <c r="J177" s="67">
        <f t="shared" si="8"/>
        <v>130.05000000000001</v>
      </c>
      <c r="K177" s="67" t="str">
        <f>VLOOKUP(B177,[1]Sheet1!$B:$J,9,)</f>
        <v>LEFT/ RIGHT</v>
      </c>
      <c r="L177" s="67" t="e">
        <f>VLOOKUP(B177,#REF!,13,)</f>
        <v>#REF!</v>
      </c>
      <c r="M177" s="68"/>
      <c r="N177" s="68"/>
    </row>
    <row r="178" spans="1:14" ht="14.25" customHeight="1" x14ac:dyDescent="0.2">
      <c r="A178" s="67" t="str">
        <f t="shared" si="6"/>
        <v>A</v>
      </c>
      <c r="B178" s="85" t="s">
        <v>1797</v>
      </c>
      <c r="C178" s="84" t="s">
        <v>1796</v>
      </c>
      <c r="D178" s="103" t="s">
        <v>296</v>
      </c>
      <c r="E178" s="67" t="s">
        <v>289</v>
      </c>
      <c r="F178" s="67" t="s">
        <v>298</v>
      </c>
      <c r="G178" s="67" t="str">
        <f t="shared" si="7"/>
        <v>Released</v>
      </c>
      <c r="H178" s="67">
        <v>15.3</v>
      </c>
      <c r="I178" s="67">
        <v>8.5</v>
      </c>
      <c r="J178" s="67">
        <f t="shared" si="8"/>
        <v>130.05000000000001</v>
      </c>
      <c r="K178" s="67" t="str">
        <f>VLOOKUP(B178,[1]Sheet1!$B:$J,9,)</f>
        <v>LEFT/ RIGHT</v>
      </c>
      <c r="L178" s="67" t="e">
        <f>VLOOKUP(B178,#REF!,13,)</f>
        <v>#REF!</v>
      </c>
      <c r="M178" s="68"/>
      <c r="N178" s="68"/>
    </row>
    <row r="179" spans="1:14" ht="14.25" customHeight="1" x14ac:dyDescent="0.2">
      <c r="A179" s="67" t="str">
        <f t="shared" si="6"/>
        <v>A</v>
      </c>
      <c r="B179" s="85" t="s">
        <v>1795</v>
      </c>
      <c r="C179" s="84" t="s">
        <v>1794</v>
      </c>
      <c r="D179" s="103" t="s">
        <v>296</v>
      </c>
      <c r="E179" s="67" t="s">
        <v>289</v>
      </c>
      <c r="F179" s="67" t="s">
        <v>298</v>
      </c>
      <c r="G179" s="67" t="str">
        <f t="shared" si="7"/>
        <v>Released</v>
      </c>
      <c r="H179" s="67">
        <v>15.3</v>
      </c>
      <c r="I179" s="67">
        <v>8.5</v>
      </c>
      <c r="J179" s="67">
        <f t="shared" si="8"/>
        <v>130.05000000000001</v>
      </c>
      <c r="K179" s="67" t="str">
        <f>VLOOKUP(B179,[1]Sheet1!$B:$J,9,)</f>
        <v>LEFT/ RIGHT</v>
      </c>
      <c r="L179" s="67" t="e">
        <f>VLOOKUP(B179,#REF!,13,)</f>
        <v>#REF!</v>
      </c>
      <c r="M179" s="68"/>
      <c r="N179" s="68"/>
    </row>
    <row r="180" spans="1:14" ht="14.25" customHeight="1" x14ac:dyDescent="0.2">
      <c r="A180" s="67" t="str">
        <f t="shared" si="6"/>
        <v>A</v>
      </c>
      <c r="B180" s="85" t="s">
        <v>1793</v>
      </c>
      <c r="C180" s="84" t="s">
        <v>1792</v>
      </c>
      <c r="D180" s="103" t="s">
        <v>296</v>
      </c>
      <c r="E180" s="67" t="s">
        <v>289</v>
      </c>
      <c r="F180" s="67" t="s">
        <v>298</v>
      </c>
      <c r="G180" s="67" t="str">
        <f t="shared" si="7"/>
        <v>Released</v>
      </c>
      <c r="H180" s="67">
        <v>15.3</v>
      </c>
      <c r="I180" s="67">
        <v>8.5</v>
      </c>
      <c r="J180" s="67">
        <f t="shared" si="8"/>
        <v>130.05000000000001</v>
      </c>
      <c r="K180" s="67" t="str">
        <f>VLOOKUP(B180,[1]Sheet1!$B:$J,9,)</f>
        <v>LEFT/ RIGHT</v>
      </c>
      <c r="L180" s="67" t="e">
        <f>VLOOKUP(B180,#REF!,13,)</f>
        <v>#REF!</v>
      </c>
      <c r="M180" s="68"/>
      <c r="N180" s="68"/>
    </row>
    <row r="181" spans="1:14" ht="14.25" customHeight="1" x14ac:dyDescent="0.2">
      <c r="A181" s="67" t="str">
        <f t="shared" si="6"/>
        <v>A</v>
      </c>
      <c r="B181" s="85" t="s">
        <v>1791</v>
      </c>
      <c r="C181" s="84" t="s">
        <v>1790</v>
      </c>
      <c r="D181" s="103" t="s">
        <v>296</v>
      </c>
      <c r="E181" s="67" t="s">
        <v>289</v>
      </c>
      <c r="F181" s="67" t="s">
        <v>298</v>
      </c>
      <c r="G181" s="67" t="str">
        <f t="shared" si="7"/>
        <v>Released</v>
      </c>
      <c r="H181" s="67">
        <v>15.3</v>
      </c>
      <c r="I181" s="67">
        <v>8.5</v>
      </c>
      <c r="J181" s="67">
        <f t="shared" si="8"/>
        <v>130.05000000000001</v>
      </c>
      <c r="K181" s="67" t="str">
        <f>VLOOKUP(B181,[1]Sheet1!$B:$J,9,)</f>
        <v>LEFT/ RIGHT</v>
      </c>
      <c r="L181" s="67" t="e">
        <f>VLOOKUP(B181,#REF!,13,)</f>
        <v>#REF!</v>
      </c>
      <c r="M181" s="68"/>
      <c r="N181" s="68"/>
    </row>
    <row r="182" spans="1:14" ht="14.25" customHeight="1" x14ac:dyDescent="0.2">
      <c r="A182" s="67" t="str">
        <f t="shared" si="6"/>
        <v>A</v>
      </c>
      <c r="B182" s="85" t="s">
        <v>1789</v>
      </c>
      <c r="C182" s="84" t="s">
        <v>1788</v>
      </c>
      <c r="D182" s="103" t="s">
        <v>296</v>
      </c>
      <c r="E182" s="67" t="s">
        <v>289</v>
      </c>
      <c r="F182" s="67" t="s">
        <v>298</v>
      </c>
      <c r="G182" s="67" t="str">
        <f t="shared" si="7"/>
        <v>Released</v>
      </c>
      <c r="H182" s="67">
        <v>15.3</v>
      </c>
      <c r="I182" s="67">
        <v>8.5</v>
      </c>
      <c r="J182" s="67">
        <f t="shared" si="8"/>
        <v>130.05000000000001</v>
      </c>
      <c r="K182" s="67" t="str">
        <f>VLOOKUP(B182,[1]Sheet1!$B:$J,9,)</f>
        <v>LEFT/ RIGHT</v>
      </c>
      <c r="L182" s="67" t="e">
        <f>VLOOKUP(B182,#REF!,13,)</f>
        <v>#REF!</v>
      </c>
      <c r="M182" s="68"/>
      <c r="N182" s="68"/>
    </row>
    <row r="183" spans="1:14" ht="14.25" customHeight="1" x14ac:dyDescent="0.2">
      <c r="A183" s="67" t="str">
        <f t="shared" si="6"/>
        <v>A</v>
      </c>
      <c r="B183" s="85" t="s">
        <v>1787</v>
      </c>
      <c r="C183" s="84" t="s">
        <v>1786</v>
      </c>
      <c r="D183" s="103" t="s">
        <v>296</v>
      </c>
      <c r="E183" s="67" t="s">
        <v>289</v>
      </c>
      <c r="F183" s="67" t="s">
        <v>298</v>
      </c>
      <c r="G183" s="67" t="str">
        <f t="shared" si="7"/>
        <v>Released</v>
      </c>
      <c r="H183" s="67">
        <v>15.3</v>
      </c>
      <c r="I183" s="67">
        <v>8.5</v>
      </c>
      <c r="J183" s="67">
        <f t="shared" si="8"/>
        <v>130.05000000000001</v>
      </c>
      <c r="K183" s="67" t="str">
        <f>VLOOKUP(B183,[1]Sheet1!$B:$J,9,)</f>
        <v>LEFT/ RIGHT</v>
      </c>
      <c r="L183" s="67" t="e">
        <f>VLOOKUP(B183,#REF!,13,)</f>
        <v>#REF!</v>
      </c>
      <c r="M183" s="68"/>
      <c r="N183" s="68"/>
    </row>
    <row r="184" spans="1:14" ht="14.25" customHeight="1" x14ac:dyDescent="0.2">
      <c r="A184" s="67" t="str">
        <f t="shared" si="6"/>
        <v>A</v>
      </c>
      <c r="B184" s="85" t="s">
        <v>1785</v>
      </c>
      <c r="C184" s="84" t="s">
        <v>1784</v>
      </c>
      <c r="D184" s="103" t="s">
        <v>296</v>
      </c>
      <c r="E184" s="67" t="s">
        <v>289</v>
      </c>
      <c r="F184" s="67" t="s">
        <v>298</v>
      </c>
      <c r="G184" s="67" t="str">
        <f t="shared" si="7"/>
        <v>Released</v>
      </c>
      <c r="H184" s="67">
        <v>15.3</v>
      </c>
      <c r="I184" s="67">
        <v>8.5</v>
      </c>
      <c r="J184" s="67">
        <f t="shared" si="8"/>
        <v>130.05000000000001</v>
      </c>
      <c r="K184" s="67" t="str">
        <f>VLOOKUP(B184,[1]Sheet1!$B:$J,9,)</f>
        <v>LEFT/ RIGHT</v>
      </c>
      <c r="L184" s="67" t="e">
        <f>VLOOKUP(B184,#REF!,13,)</f>
        <v>#REF!</v>
      </c>
      <c r="M184" s="68"/>
      <c r="N184" s="68"/>
    </row>
    <row r="185" spans="1:14" ht="14.25" customHeight="1" x14ac:dyDescent="0.2">
      <c r="A185" s="67" t="str">
        <f t="shared" si="6"/>
        <v>A</v>
      </c>
      <c r="B185" s="85" t="s">
        <v>1783</v>
      </c>
      <c r="C185" s="84" t="s">
        <v>1782</v>
      </c>
      <c r="D185" s="103" t="s">
        <v>296</v>
      </c>
      <c r="E185" s="67" t="s">
        <v>289</v>
      </c>
      <c r="F185" s="67" t="s">
        <v>298</v>
      </c>
      <c r="G185" s="67" t="str">
        <f t="shared" si="7"/>
        <v>Released</v>
      </c>
      <c r="H185" s="67">
        <v>15.3</v>
      </c>
      <c r="I185" s="67">
        <v>8.5</v>
      </c>
      <c r="J185" s="67">
        <f t="shared" si="8"/>
        <v>130.05000000000001</v>
      </c>
      <c r="K185" s="67" t="str">
        <f>VLOOKUP(B185,[1]Sheet1!$B:$J,9,)</f>
        <v>LEFT/ RIGHT</v>
      </c>
      <c r="L185" s="67" t="e">
        <f>VLOOKUP(B185,#REF!,13,)</f>
        <v>#REF!</v>
      </c>
      <c r="M185" s="68"/>
      <c r="N185" s="68"/>
    </row>
    <row r="186" spans="1:14" ht="14.25" customHeight="1" x14ac:dyDescent="0.2">
      <c r="A186" s="67" t="str">
        <f t="shared" si="6"/>
        <v>A</v>
      </c>
      <c r="B186" s="85" t="s">
        <v>1781</v>
      </c>
      <c r="C186" s="84" t="s">
        <v>1780</v>
      </c>
      <c r="D186" s="103" t="s">
        <v>296</v>
      </c>
      <c r="E186" s="67" t="s">
        <v>289</v>
      </c>
      <c r="F186" s="67" t="s">
        <v>298</v>
      </c>
      <c r="G186" s="67" t="str">
        <f t="shared" si="7"/>
        <v>Released</v>
      </c>
      <c r="H186" s="67">
        <v>15.3</v>
      </c>
      <c r="I186" s="67">
        <v>8.5</v>
      </c>
      <c r="J186" s="67">
        <f t="shared" si="8"/>
        <v>130.05000000000001</v>
      </c>
      <c r="K186" s="67" t="str">
        <f>VLOOKUP(B186,[1]Sheet1!$B:$J,9,)</f>
        <v>LEFT/ RIGHT</v>
      </c>
      <c r="L186" s="67" t="e">
        <f>VLOOKUP(B186,#REF!,13,)</f>
        <v>#REF!</v>
      </c>
      <c r="M186" s="68"/>
      <c r="N186" s="68"/>
    </row>
    <row r="187" spans="1:14" ht="14.25" customHeight="1" x14ac:dyDescent="0.2">
      <c r="A187" s="67" t="str">
        <f t="shared" si="6"/>
        <v>A</v>
      </c>
      <c r="B187" s="85" t="s">
        <v>1779</v>
      </c>
      <c r="C187" s="84" t="s">
        <v>1778</v>
      </c>
      <c r="D187" s="103" t="s">
        <v>296</v>
      </c>
      <c r="E187" s="67" t="s">
        <v>289</v>
      </c>
      <c r="F187" s="67" t="s">
        <v>298</v>
      </c>
      <c r="G187" s="67" t="str">
        <f t="shared" si="7"/>
        <v>Released</v>
      </c>
      <c r="H187" s="67">
        <v>15.3</v>
      </c>
      <c r="I187" s="67">
        <v>8.5</v>
      </c>
      <c r="J187" s="67">
        <f t="shared" si="8"/>
        <v>130.05000000000001</v>
      </c>
      <c r="K187" s="67" t="str">
        <f>VLOOKUP(B187,[1]Sheet1!$B:$J,9,)</f>
        <v>LEFT/ RIGHT</v>
      </c>
      <c r="L187" s="67" t="e">
        <f>VLOOKUP(B187,#REF!,13,)</f>
        <v>#REF!</v>
      </c>
      <c r="M187" s="68"/>
      <c r="N187" s="68"/>
    </row>
    <row r="188" spans="1:14" ht="14.25" customHeight="1" x14ac:dyDescent="0.2">
      <c r="A188" s="67" t="str">
        <f t="shared" si="6"/>
        <v>A</v>
      </c>
      <c r="B188" s="85" t="s">
        <v>1777</v>
      </c>
      <c r="C188" s="84" t="s">
        <v>1776</v>
      </c>
      <c r="D188" s="103" t="s">
        <v>296</v>
      </c>
      <c r="E188" s="67" t="s">
        <v>289</v>
      </c>
      <c r="F188" s="67" t="s">
        <v>298</v>
      </c>
      <c r="G188" s="67" t="str">
        <f t="shared" si="7"/>
        <v>Released</v>
      </c>
      <c r="H188" s="67">
        <v>15.3</v>
      </c>
      <c r="I188" s="67">
        <v>8.5</v>
      </c>
      <c r="J188" s="67">
        <f t="shared" si="8"/>
        <v>130.05000000000001</v>
      </c>
      <c r="K188" s="67" t="str">
        <f>VLOOKUP(B188,[1]Sheet1!$B:$J,9,)</f>
        <v>LEFT/ RIGHT</v>
      </c>
      <c r="L188" s="67" t="e">
        <f>VLOOKUP(B188,#REF!,13,)</f>
        <v>#REF!</v>
      </c>
      <c r="M188" s="68"/>
      <c r="N188" s="68"/>
    </row>
    <row r="189" spans="1:14" ht="14.25" customHeight="1" x14ac:dyDescent="0.2">
      <c r="A189" s="67" t="str">
        <f t="shared" si="6"/>
        <v>A</v>
      </c>
      <c r="B189" s="85" t="s">
        <v>1775</v>
      </c>
      <c r="C189" s="84" t="s">
        <v>1774</v>
      </c>
      <c r="D189" s="103" t="s">
        <v>296</v>
      </c>
      <c r="E189" s="67" t="s">
        <v>289</v>
      </c>
      <c r="F189" s="67" t="s">
        <v>298</v>
      </c>
      <c r="G189" s="67" t="str">
        <f t="shared" si="7"/>
        <v>Released</v>
      </c>
      <c r="H189" s="67">
        <v>15.3</v>
      </c>
      <c r="I189" s="67">
        <v>8.5</v>
      </c>
      <c r="J189" s="67">
        <f t="shared" si="8"/>
        <v>130.05000000000001</v>
      </c>
      <c r="K189" s="67" t="str">
        <f>VLOOKUP(B189,[1]Sheet1!$B:$J,9,)</f>
        <v>LEFT/ RIGHT</v>
      </c>
      <c r="L189" s="67" t="e">
        <f>VLOOKUP(B189,#REF!,13,)</f>
        <v>#REF!</v>
      </c>
      <c r="M189" s="68"/>
      <c r="N189" s="68"/>
    </row>
    <row r="190" spans="1:14" ht="14.25" customHeight="1" x14ac:dyDescent="0.2">
      <c r="A190" s="67" t="str">
        <f t="shared" si="6"/>
        <v>A</v>
      </c>
      <c r="B190" s="85" t="s">
        <v>1773</v>
      </c>
      <c r="C190" s="84" t="s">
        <v>1772</v>
      </c>
      <c r="D190" s="103" t="s">
        <v>296</v>
      </c>
      <c r="E190" s="67" t="s">
        <v>289</v>
      </c>
      <c r="F190" s="67" t="s">
        <v>298</v>
      </c>
      <c r="G190" s="67" t="str">
        <f t="shared" si="7"/>
        <v>Released</v>
      </c>
      <c r="H190" s="67">
        <v>15.3</v>
      </c>
      <c r="I190" s="67">
        <v>8.5</v>
      </c>
      <c r="J190" s="67">
        <f t="shared" si="8"/>
        <v>130.05000000000001</v>
      </c>
      <c r="K190" s="67" t="str">
        <f>VLOOKUP(B190,[1]Sheet1!$B:$J,9,)</f>
        <v>LEFT/ RIGHT</v>
      </c>
      <c r="L190" s="67" t="e">
        <f>VLOOKUP(B190,#REF!,13,)</f>
        <v>#REF!</v>
      </c>
      <c r="M190" s="68"/>
      <c r="N190" s="68"/>
    </row>
    <row r="191" spans="1:14" ht="14.25" customHeight="1" x14ac:dyDescent="0.2">
      <c r="A191" s="67" t="str">
        <f t="shared" si="6"/>
        <v>A</v>
      </c>
      <c r="B191" s="85" t="s">
        <v>1771</v>
      </c>
      <c r="C191" s="84" t="s">
        <v>1770</v>
      </c>
      <c r="D191" s="103" t="s">
        <v>296</v>
      </c>
      <c r="E191" s="67" t="s">
        <v>289</v>
      </c>
      <c r="F191" s="67" t="s">
        <v>298</v>
      </c>
      <c r="G191" s="67" t="str">
        <f t="shared" si="7"/>
        <v>Released</v>
      </c>
      <c r="H191" s="67">
        <v>15.3</v>
      </c>
      <c r="I191" s="67">
        <v>8.5</v>
      </c>
      <c r="J191" s="67">
        <f t="shared" si="8"/>
        <v>130.05000000000001</v>
      </c>
      <c r="K191" s="67" t="str">
        <f>VLOOKUP(B191,[1]Sheet1!$B:$J,9,)</f>
        <v>LEFT/ RIGHT</v>
      </c>
      <c r="L191" s="67" t="e">
        <f>VLOOKUP(B191,#REF!,13,)</f>
        <v>#REF!</v>
      </c>
      <c r="M191" s="68"/>
      <c r="N191" s="68"/>
    </row>
    <row r="192" spans="1:14" ht="14.25" customHeight="1" x14ac:dyDescent="0.2">
      <c r="A192" s="67" t="str">
        <f t="shared" si="6"/>
        <v>A</v>
      </c>
      <c r="B192" s="85" t="s">
        <v>1769</v>
      </c>
      <c r="C192" s="84" t="s">
        <v>1768</v>
      </c>
      <c r="D192" s="103" t="s">
        <v>296</v>
      </c>
      <c r="E192" s="67" t="s">
        <v>289</v>
      </c>
      <c r="F192" s="67" t="s">
        <v>298</v>
      </c>
      <c r="G192" s="67" t="str">
        <f t="shared" si="7"/>
        <v>Released</v>
      </c>
      <c r="H192" s="67">
        <v>15.3</v>
      </c>
      <c r="I192" s="67">
        <v>8.5</v>
      </c>
      <c r="J192" s="67">
        <f t="shared" si="8"/>
        <v>130.05000000000001</v>
      </c>
      <c r="K192" s="67" t="str">
        <f>VLOOKUP(B192,[1]Sheet1!$B:$J,9,)</f>
        <v>LEFT/ RIGHT</v>
      </c>
      <c r="L192" s="67" t="e">
        <f>VLOOKUP(B192,#REF!,13,)</f>
        <v>#REF!</v>
      </c>
      <c r="M192" s="68"/>
      <c r="N192" s="68"/>
    </row>
    <row r="193" spans="1:14" ht="14.25" customHeight="1" x14ac:dyDescent="0.2">
      <c r="A193" s="67" t="str">
        <f t="shared" si="6"/>
        <v>A</v>
      </c>
      <c r="B193" s="85" t="s">
        <v>1767</v>
      </c>
      <c r="C193" s="84" t="s">
        <v>1766</v>
      </c>
      <c r="D193" s="103" t="s">
        <v>296</v>
      </c>
      <c r="E193" s="67" t="s">
        <v>289</v>
      </c>
      <c r="F193" s="67" t="s">
        <v>298</v>
      </c>
      <c r="G193" s="67" t="str">
        <f t="shared" si="7"/>
        <v>Released</v>
      </c>
      <c r="H193" s="67">
        <v>15.3</v>
      </c>
      <c r="I193" s="67">
        <v>8.5</v>
      </c>
      <c r="J193" s="67">
        <f t="shared" si="8"/>
        <v>130.05000000000001</v>
      </c>
      <c r="K193" s="67" t="str">
        <f>VLOOKUP(B193,[1]Sheet1!$B:$J,9,)</f>
        <v>LEFT/ RIGHT</v>
      </c>
      <c r="L193" s="67" t="e">
        <f>VLOOKUP(B193,#REF!,13,)</f>
        <v>#REF!</v>
      </c>
      <c r="M193" s="68"/>
      <c r="N193" s="68"/>
    </row>
    <row r="194" spans="1:14" ht="14.25" customHeight="1" x14ac:dyDescent="0.2">
      <c r="A194" s="67" t="str">
        <f t="shared" ref="A194:A258" si="9">LEFT(C194,1)</f>
        <v>A</v>
      </c>
      <c r="B194" s="85" t="s">
        <v>1765</v>
      </c>
      <c r="C194" s="84" t="s">
        <v>1764</v>
      </c>
      <c r="D194" s="103" t="s">
        <v>296</v>
      </c>
      <c r="E194" s="67" t="s">
        <v>289</v>
      </c>
      <c r="F194" s="67" t="s">
        <v>298</v>
      </c>
      <c r="G194" s="67" t="str">
        <f t="shared" ref="G194:G226" si="10">F194</f>
        <v>Released</v>
      </c>
      <c r="H194" s="67">
        <v>15.3</v>
      </c>
      <c r="I194" s="67">
        <v>8.5</v>
      </c>
      <c r="J194" s="67">
        <f t="shared" ref="J194:J257" si="11">I194*H194</f>
        <v>130.05000000000001</v>
      </c>
      <c r="K194" s="67" t="str">
        <f>VLOOKUP(B194,[1]Sheet1!$B:$J,9,)</f>
        <v>LEFT/ RIGHT</v>
      </c>
      <c r="L194" s="67" t="e">
        <f>VLOOKUP(B194,#REF!,13,)</f>
        <v>#REF!</v>
      </c>
      <c r="M194" s="68"/>
      <c r="N194" s="68"/>
    </row>
    <row r="195" spans="1:14" ht="14.25" customHeight="1" x14ac:dyDescent="0.2">
      <c r="A195" s="67" t="str">
        <f t="shared" si="9"/>
        <v>A</v>
      </c>
      <c r="B195" s="85" t="s">
        <v>1763</v>
      </c>
      <c r="C195" s="84" t="s">
        <v>1762</v>
      </c>
      <c r="D195" s="103" t="s">
        <v>296</v>
      </c>
      <c r="E195" s="67" t="s">
        <v>289</v>
      </c>
      <c r="F195" s="67" t="s">
        <v>298</v>
      </c>
      <c r="G195" s="67" t="str">
        <f t="shared" si="10"/>
        <v>Released</v>
      </c>
      <c r="H195" s="67">
        <v>15.3</v>
      </c>
      <c r="I195" s="67">
        <v>8.5</v>
      </c>
      <c r="J195" s="67">
        <f t="shared" si="11"/>
        <v>130.05000000000001</v>
      </c>
      <c r="K195" s="67" t="str">
        <f>VLOOKUP(B195,[1]Sheet1!$B:$J,9,)</f>
        <v>LEFT/ RIGHT</v>
      </c>
      <c r="L195" s="67" t="e">
        <f>VLOOKUP(B195,#REF!,13,)</f>
        <v>#REF!</v>
      </c>
      <c r="M195" s="68"/>
      <c r="N195" s="68"/>
    </row>
    <row r="196" spans="1:14" ht="14.25" customHeight="1" x14ac:dyDescent="0.2">
      <c r="A196" s="67" t="str">
        <f t="shared" si="9"/>
        <v>A</v>
      </c>
      <c r="B196" s="85" t="s">
        <v>1761</v>
      </c>
      <c r="C196" s="84" t="s">
        <v>1760</v>
      </c>
      <c r="D196" s="103" t="s">
        <v>296</v>
      </c>
      <c r="E196" s="67" t="s">
        <v>289</v>
      </c>
      <c r="F196" s="67" t="s">
        <v>298</v>
      </c>
      <c r="G196" s="67" t="str">
        <f t="shared" si="10"/>
        <v>Released</v>
      </c>
      <c r="H196" s="67">
        <v>15.3</v>
      </c>
      <c r="I196" s="67">
        <v>8.5</v>
      </c>
      <c r="J196" s="67">
        <f t="shared" si="11"/>
        <v>130.05000000000001</v>
      </c>
      <c r="K196" s="67" t="str">
        <f>VLOOKUP(B196,[1]Sheet1!$B:$J,9,)</f>
        <v>LEFT/ RIGHT</v>
      </c>
      <c r="L196" s="67" t="e">
        <f>VLOOKUP(B196,#REF!,13,)</f>
        <v>#REF!</v>
      </c>
      <c r="M196" s="68"/>
      <c r="N196" s="68"/>
    </row>
    <row r="197" spans="1:14" ht="14.25" customHeight="1" x14ac:dyDescent="0.2">
      <c r="A197" s="67" t="str">
        <f t="shared" si="9"/>
        <v>A</v>
      </c>
      <c r="B197" s="85" t="s">
        <v>1759</v>
      </c>
      <c r="C197" s="84" t="s">
        <v>1758</v>
      </c>
      <c r="D197" s="103" t="s">
        <v>296</v>
      </c>
      <c r="E197" s="67" t="s">
        <v>289</v>
      </c>
      <c r="F197" s="67" t="s">
        <v>298</v>
      </c>
      <c r="G197" s="67" t="str">
        <f t="shared" si="10"/>
        <v>Released</v>
      </c>
      <c r="H197" s="67">
        <v>15.3</v>
      </c>
      <c r="I197" s="67">
        <v>8.5</v>
      </c>
      <c r="J197" s="67">
        <f t="shared" si="11"/>
        <v>130.05000000000001</v>
      </c>
      <c r="K197" s="67" t="str">
        <f>VLOOKUP(B197,[1]Sheet1!$B:$J,9,)</f>
        <v>LEFT CORNER/RIGHT CORNER</v>
      </c>
      <c r="L197" s="67" t="e">
        <f>VLOOKUP(B197,#REF!,13,)</f>
        <v>#REF!</v>
      </c>
      <c r="M197" s="68"/>
      <c r="N197" s="68"/>
    </row>
    <row r="198" spans="1:14" ht="14.25" customHeight="1" x14ac:dyDescent="0.2">
      <c r="A198" s="67" t="str">
        <f t="shared" si="9"/>
        <v>A</v>
      </c>
      <c r="B198" s="85" t="s">
        <v>1757</v>
      </c>
      <c r="C198" s="84" t="s">
        <v>1756</v>
      </c>
      <c r="D198" s="103" t="s">
        <v>296</v>
      </c>
      <c r="E198" s="67" t="s">
        <v>289</v>
      </c>
      <c r="F198" s="67" t="s">
        <v>298</v>
      </c>
      <c r="G198" s="67" t="str">
        <f t="shared" si="10"/>
        <v>Released</v>
      </c>
      <c r="H198" s="67">
        <v>15.3</v>
      </c>
      <c r="I198" s="67">
        <v>8.5</v>
      </c>
      <c r="J198" s="67">
        <f t="shared" si="11"/>
        <v>130.05000000000001</v>
      </c>
      <c r="K198" s="67" t="str">
        <f>VLOOKUP(B198,[1]Sheet1!$B:$J,9,)</f>
        <v>LEFT CORNER/RIGHT CORNER</v>
      </c>
      <c r="L198" s="67" t="e">
        <f>VLOOKUP(B198,#REF!,13,)</f>
        <v>#REF!</v>
      </c>
      <c r="M198" s="68"/>
      <c r="N198" s="68"/>
    </row>
    <row r="199" spans="1:14" ht="14.25" customHeight="1" x14ac:dyDescent="0.2">
      <c r="A199" s="67" t="str">
        <f t="shared" si="9"/>
        <v>A</v>
      </c>
      <c r="B199" s="85" t="s">
        <v>1755</v>
      </c>
      <c r="C199" s="84" t="s">
        <v>1754</v>
      </c>
      <c r="D199" s="103" t="s">
        <v>296</v>
      </c>
      <c r="E199" s="67" t="s">
        <v>289</v>
      </c>
      <c r="F199" s="67" t="s">
        <v>298</v>
      </c>
      <c r="G199" s="67" t="str">
        <f t="shared" si="10"/>
        <v>Released</v>
      </c>
      <c r="H199" s="67">
        <v>15.3</v>
      </c>
      <c r="I199" s="67">
        <v>8.5</v>
      </c>
      <c r="J199" s="67">
        <f t="shared" si="11"/>
        <v>130.05000000000001</v>
      </c>
      <c r="K199" s="67" t="str">
        <f>VLOOKUP(B199,[1]Sheet1!$B:$J,9,)</f>
        <v>LEFT/ RIGHT</v>
      </c>
      <c r="L199" s="67" t="e">
        <f>VLOOKUP(B199,#REF!,13,)</f>
        <v>#REF!</v>
      </c>
      <c r="M199" s="68"/>
      <c r="N199" s="68"/>
    </row>
    <row r="200" spans="1:14" ht="14.25" customHeight="1" x14ac:dyDescent="0.2">
      <c r="A200" s="67" t="str">
        <f t="shared" si="9"/>
        <v>A</v>
      </c>
      <c r="B200" s="85" t="s">
        <v>1753</v>
      </c>
      <c r="C200" s="84" t="s">
        <v>1752</v>
      </c>
      <c r="D200" s="103" t="s">
        <v>296</v>
      </c>
      <c r="E200" s="67" t="s">
        <v>289</v>
      </c>
      <c r="F200" s="67" t="s">
        <v>298</v>
      </c>
      <c r="G200" s="67" t="str">
        <f t="shared" si="10"/>
        <v>Released</v>
      </c>
      <c r="H200" s="67">
        <v>15.3</v>
      </c>
      <c r="I200" s="67">
        <v>8.5</v>
      </c>
      <c r="J200" s="67">
        <f t="shared" si="11"/>
        <v>130.05000000000001</v>
      </c>
      <c r="K200" s="67" t="str">
        <f>VLOOKUP(B200,[1]Sheet1!$B:$J,9,)</f>
        <v>LEFT/ RIGHT</v>
      </c>
      <c r="L200" s="67" t="e">
        <f>VLOOKUP(B200,#REF!,13,)</f>
        <v>#REF!</v>
      </c>
      <c r="M200" s="68"/>
      <c r="N200" s="68"/>
    </row>
    <row r="201" spans="1:14" ht="14.25" customHeight="1" x14ac:dyDescent="0.2">
      <c r="A201" s="67" t="str">
        <f t="shared" si="9"/>
        <v>A</v>
      </c>
      <c r="B201" s="85" t="s">
        <v>1751</v>
      </c>
      <c r="C201" s="84" t="s">
        <v>1750</v>
      </c>
      <c r="D201" s="103" t="s">
        <v>296</v>
      </c>
      <c r="E201" s="67" t="s">
        <v>289</v>
      </c>
      <c r="F201" s="67" t="s">
        <v>298</v>
      </c>
      <c r="G201" s="67" t="str">
        <f t="shared" si="10"/>
        <v>Released</v>
      </c>
      <c r="H201" s="67">
        <v>15.3</v>
      </c>
      <c r="I201" s="67">
        <v>8.5</v>
      </c>
      <c r="J201" s="67">
        <f t="shared" si="11"/>
        <v>130.05000000000001</v>
      </c>
      <c r="K201" s="67" t="str">
        <f>VLOOKUP(B201,[1]Sheet1!$B:$J,9,)</f>
        <v>LEFT/ RIGHT</v>
      </c>
      <c r="L201" s="67" t="e">
        <f>VLOOKUP(B201,#REF!,13,)</f>
        <v>#REF!</v>
      </c>
      <c r="M201" s="68"/>
      <c r="N201" s="68"/>
    </row>
    <row r="202" spans="1:14" ht="14.25" customHeight="1" x14ac:dyDescent="0.2">
      <c r="A202" s="67" t="str">
        <f t="shared" si="9"/>
        <v>A</v>
      </c>
      <c r="B202" s="85" t="s">
        <v>1749</v>
      </c>
      <c r="C202" s="84" t="s">
        <v>1748</v>
      </c>
      <c r="D202" s="103" t="s">
        <v>296</v>
      </c>
      <c r="E202" s="67" t="s">
        <v>289</v>
      </c>
      <c r="F202" s="67" t="s">
        <v>298</v>
      </c>
      <c r="G202" s="67" t="str">
        <f t="shared" si="10"/>
        <v>Released</v>
      </c>
      <c r="H202" s="67">
        <v>15.3</v>
      </c>
      <c r="I202" s="67">
        <v>8.5</v>
      </c>
      <c r="J202" s="67">
        <f t="shared" si="11"/>
        <v>130.05000000000001</v>
      </c>
      <c r="K202" s="67" t="str">
        <f>VLOOKUP(B202,[1]Sheet1!$B:$J,9,)</f>
        <v>LEFT/ RIGHT</v>
      </c>
      <c r="L202" s="67" t="e">
        <f>VLOOKUP(B202,#REF!,13,)</f>
        <v>#REF!</v>
      </c>
      <c r="M202" s="68"/>
      <c r="N202" s="68"/>
    </row>
    <row r="203" spans="1:14" ht="14.25" customHeight="1" x14ac:dyDescent="0.2">
      <c r="A203" s="67" t="str">
        <f t="shared" si="9"/>
        <v>A</v>
      </c>
      <c r="B203" s="85" t="s">
        <v>1747</v>
      </c>
      <c r="C203" s="84" t="s">
        <v>1746</v>
      </c>
      <c r="D203" s="103" t="s">
        <v>296</v>
      </c>
      <c r="E203" s="67" t="s">
        <v>289</v>
      </c>
      <c r="F203" s="67" t="s">
        <v>298</v>
      </c>
      <c r="G203" s="67" t="str">
        <f t="shared" si="10"/>
        <v>Released</v>
      </c>
      <c r="H203" s="67">
        <v>15.3</v>
      </c>
      <c r="I203" s="67">
        <v>8.5</v>
      </c>
      <c r="J203" s="67">
        <f t="shared" si="11"/>
        <v>130.05000000000001</v>
      </c>
      <c r="K203" s="67" t="str">
        <f>VLOOKUP(B203,[1]Sheet1!$B:$J,9,)</f>
        <v>LEFT/ RIGHT</v>
      </c>
      <c r="L203" s="67" t="e">
        <f>VLOOKUP(B203,#REF!,13,)</f>
        <v>#REF!</v>
      </c>
      <c r="M203" s="68"/>
      <c r="N203" s="68"/>
    </row>
    <row r="204" spans="1:14" ht="14.25" customHeight="1" x14ac:dyDescent="0.2">
      <c r="A204" s="67" t="str">
        <f t="shared" si="9"/>
        <v>A</v>
      </c>
      <c r="B204" s="85" t="s">
        <v>1745</v>
      </c>
      <c r="C204" s="84" t="s">
        <v>1744</v>
      </c>
      <c r="D204" s="103" t="s">
        <v>296</v>
      </c>
      <c r="E204" s="67" t="s">
        <v>289</v>
      </c>
      <c r="F204" s="67" t="s">
        <v>298</v>
      </c>
      <c r="G204" s="67" t="str">
        <f t="shared" si="10"/>
        <v>Released</v>
      </c>
      <c r="H204" s="67">
        <v>15.3</v>
      </c>
      <c r="I204" s="67">
        <v>8.5</v>
      </c>
      <c r="J204" s="67">
        <f t="shared" si="11"/>
        <v>130.05000000000001</v>
      </c>
      <c r="K204" s="67" t="str">
        <f>VLOOKUP(B204,[1]Sheet1!$B:$J,9,)</f>
        <v>LEFT/ RIGHT</v>
      </c>
      <c r="L204" s="67" t="e">
        <f>VLOOKUP(B204,#REF!,13,)</f>
        <v>#REF!</v>
      </c>
      <c r="M204" s="68"/>
      <c r="N204" s="68"/>
    </row>
    <row r="205" spans="1:14" ht="14.25" customHeight="1" x14ac:dyDescent="0.2">
      <c r="A205" s="67" t="str">
        <f t="shared" si="9"/>
        <v>A</v>
      </c>
      <c r="B205" s="85" t="s">
        <v>1743</v>
      </c>
      <c r="C205" s="84" t="s">
        <v>1742</v>
      </c>
      <c r="D205" s="103" t="s">
        <v>296</v>
      </c>
      <c r="E205" s="67" t="s">
        <v>289</v>
      </c>
      <c r="F205" s="67" t="s">
        <v>298</v>
      </c>
      <c r="G205" s="67" t="str">
        <f t="shared" si="10"/>
        <v>Released</v>
      </c>
      <c r="H205" s="67">
        <v>15.3</v>
      </c>
      <c r="I205" s="67">
        <v>8.5</v>
      </c>
      <c r="J205" s="67">
        <f t="shared" si="11"/>
        <v>130.05000000000001</v>
      </c>
      <c r="K205" s="67" t="str">
        <f>VLOOKUP(B205,[1]Sheet1!$B:$J,9,)</f>
        <v>LEFT/ RIGHT</v>
      </c>
      <c r="L205" s="67" t="e">
        <f>VLOOKUP(B205,#REF!,13,)</f>
        <v>#REF!</v>
      </c>
      <c r="M205" s="68"/>
      <c r="N205" s="68"/>
    </row>
    <row r="206" spans="1:14" ht="14.25" customHeight="1" x14ac:dyDescent="0.2">
      <c r="A206" s="67" t="str">
        <f t="shared" si="9"/>
        <v>A</v>
      </c>
      <c r="B206" s="85" t="s">
        <v>1741</v>
      </c>
      <c r="C206" s="84" t="s">
        <v>1740</v>
      </c>
      <c r="D206" s="103" t="s">
        <v>296</v>
      </c>
      <c r="E206" s="67" t="s">
        <v>289</v>
      </c>
      <c r="F206" s="67" t="s">
        <v>298</v>
      </c>
      <c r="G206" s="67" t="str">
        <f t="shared" si="10"/>
        <v>Released</v>
      </c>
      <c r="H206" s="67">
        <v>15.3</v>
      </c>
      <c r="I206" s="67">
        <v>8.5</v>
      </c>
      <c r="J206" s="67">
        <f t="shared" si="11"/>
        <v>130.05000000000001</v>
      </c>
      <c r="K206" s="67" t="str">
        <f>VLOOKUP(B206,[1]Sheet1!$B:$J,9,)</f>
        <v>LEFT/ RIGHT</v>
      </c>
      <c r="L206" s="67" t="e">
        <f>VLOOKUP(B206,#REF!,13,)</f>
        <v>#REF!</v>
      </c>
      <c r="M206" s="68"/>
      <c r="N206" s="68"/>
    </row>
    <row r="207" spans="1:14" ht="14.25" customHeight="1" x14ac:dyDescent="0.2">
      <c r="A207" s="67" t="str">
        <f t="shared" si="9"/>
        <v>A</v>
      </c>
      <c r="B207" s="85" t="s">
        <v>1739</v>
      </c>
      <c r="C207" s="84" t="s">
        <v>1738</v>
      </c>
      <c r="D207" s="103" t="s">
        <v>296</v>
      </c>
      <c r="E207" s="67" t="s">
        <v>289</v>
      </c>
      <c r="F207" s="67" t="s">
        <v>298</v>
      </c>
      <c r="G207" s="67" t="str">
        <f t="shared" si="10"/>
        <v>Released</v>
      </c>
      <c r="H207" s="67">
        <v>15.3</v>
      </c>
      <c r="I207" s="67">
        <v>8.5</v>
      </c>
      <c r="J207" s="67">
        <f t="shared" si="11"/>
        <v>130.05000000000001</v>
      </c>
      <c r="K207" s="67" t="str">
        <f>VLOOKUP(B207,[1]Sheet1!$B:$J,9,)</f>
        <v>LEFT/ RIGHT</v>
      </c>
      <c r="L207" s="67" t="e">
        <f>VLOOKUP(B207,#REF!,13,)</f>
        <v>#REF!</v>
      </c>
      <c r="M207" s="68"/>
      <c r="N207" s="68"/>
    </row>
    <row r="208" spans="1:14" ht="14.25" customHeight="1" x14ac:dyDescent="0.2">
      <c r="A208" s="67" t="str">
        <f t="shared" si="9"/>
        <v>A</v>
      </c>
      <c r="B208" s="85" t="s">
        <v>1737</v>
      </c>
      <c r="C208" s="84" t="s">
        <v>1736</v>
      </c>
      <c r="D208" s="103" t="s">
        <v>296</v>
      </c>
      <c r="E208" s="67" t="s">
        <v>289</v>
      </c>
      <c r="F208" s="67" t="s">
        <v>298</v>
      </c>
      <c r="G208" s="67" t="str">
        <f t="shared" si="10"/>
        <v>Released</v>
      </c>
      <c r="H208" s="67">
        <v>15.3</v>
      </c>
      <c r="I208" s="67">
        <v>8.5</v>
      </c>
      <c r="J208" s="67">
        <f t="shared" si="11"/>
        <v>130.05000000000001</v>
      </c>
      <c r="K208" s="67" t="str">
        <f>VLOOKUP(B208,[1]Sheet1!$B:$J,9,)</f>
        <v>LEFT CORNER/RIGHT CORNER</v>
      </c>
      <c r="L208" s="67" t="e">
        <f>VLOOKUP(B208,#REF!,13,)</f>
        <v>#REF!</v>
      </c>
      <c r="M208" s="68"/>
      <c r="N208" s="68"/>
    </row>
    <row r="209" spans="1:14" ht="14.25" customHeight="1" x14ac:dyDescent="0.2">
      <c r="A209" s="67" t="str">
        <f t="shared" si="9"/>
        <v>A</v>
      </c>
      <c r="B209" s="85" t="s">
        <v>1735</v>
      </c>
      <c r="C209" s="84" t="s">
        <v>1734</v>
      </c>
      <c r="D209" s="103" t="s">
        <v>296</v>
      </c>
      <c r="E209" s="67" t="s">
        <v>289</v>
      </c>
      <c r="F209" s="67" t="s">
        <v>298</v>
      </c>
      <c r="G209" s="67" t="str">
        <f t="shared" si="10"/>
        <v>Released</v>
      </c>
      <c r="H209" s="67">
        <v>15.3</v>
      </c>
      <c r="I209" s="67">
        <v>8.5</v>
      </c>
      <c r="J209" s="67">
        <f t="shared" si="11"/>
        <v>130.05000000000001</v>
      </c>
      <c r="K209" s="67" t="str">
        <f>VLOOKUP(B209,[1]Sheet1!$B:$J,9,)</f>
        <v>LEFT CORNER/RIGHT CORNER</v>
      </c>
      <c r="L209" s="67" t="e">
        <f>VLOOKUP(B209,#REF!,13,)</f>
        <v>#REF!</v>
      </c>
      <c r="M209" s="68"/>
      <c r="N209" s="68"/>
    </row>
    <row r="210" spans="1:14" ht="14.25" customHeight="1" x14ac:dyDescent="0.2">
      <c r="A210" s="67" t="str">
        <f t="shared" si="9"/>
        <v>A</v>
      </c>
      <c r="B210" s="85" t="s">
        <v>1733</v>
      </c>
      <c r="C210" s="84" t="s">
        <v>1732</v>
      </c>
      <c r="D210" s="103" t="s">
        <v>296</v>
      </c>
      <c r="E210" s="67" t="s">
        <v>289</v>
      </c>
      <c r="F210" s="67" t="s">
        <v>298</v>
      </c>
      <c r="G210" s="67" t="str">
        <f t="shared" si="10"/>
        <v>Released</v>
      </c>
      <c r="H210" s="67">
        <v>15.3</v>
      </c>
      <c r="I210" s="67">
        <v>8.5</v>
      </c>
      <c r="J210" s="67">
        <f t="shared" si="11"/>
        <v>130.05000000000001</v>
      </c>
      <c r="K210" s="67" t="str">
        <f>VLOOKUP(B210,[1]Sheet1!$B:$J,9,)</f>
        <v>LEFT/ RIGHT</v>
      </c>
      <c r="L210" s="67" t="e">
        <f>VLOOKUP(B210,#REF!,13,)</f>
        <v>#REF!</v>
      </c>
      <c r="M210" s="68"/>
      <c r="N210" s="68"/>
    </row>
    <row r="211" spans="1:14" ht="14.25" customHeight="1" x14ac:dyDescent="0.2">
      <c r="A211" s="67" t="str">
        <f t="shared" si="9"/>
        <v>A</v>
      </c>
      <c r="B211" s="85" t="s">
        <v>1731</v>
      </c>
      <c r="C211" s="84" t="s">
        <v>1730</v>
      </c>
      <c r="D211" s="103" t="s">
        <v>296</v>
      </c>
      <c r="E211" s="67" t="s">
        <v>289</v>
      </c>
      <c r="F211" s="67" t="s">
        <v>298</v>
      </c>
      <c r="G211" s="67" t="str">
        <f t="shared" si="10"/>
        <v>Released</v>
      </c>
      <c r="H211" s="67">
        <v>15.3</v>
      </c>
      <c r="I211" s="67">
        <v>8.5</v>
      </c>
      <c r="J211" s="67">
        <f t="shared" si="11"/>
        <v>130.05000000000001</v>
      </c>
      <c r="K211" s="67" t="str">
        <f>VLOOKUP(B211,[1]Sheet1!$B:$J,9,)</f>
        <v>LEFT/ RIGHT</v>
      </c>
      <c r="L211" s="67" t="e">
        <f>VLOOKUP(B211,#REF!,13,)</f>
        <v>#REF!</v>
      </c>
      <c r="M211" s="68"/>
      <c r="N211" s="68"/>
    </row>
    <row r="212" spans="1:14" ht="14.25" customHeight="1" x14ac:dyDescent="0.2">
      <c r="A212" s="67" t="str">
        <f t="shared" si="9"/>
        <v>A</v>
      </c>
      <c r="B212" s="85" t="s">
        <v>1729</v>
      </c>
      <c r="C212" s="84" t="s">
        <v>1728</v>
      </c>
      <c r="D212" s="103" t="s">
        <v>296</v>
      </c>
      <c r="E212" s="67" t="s">
        <v>289</v>
      </c>
      <c r="F212" s="67" t="s">
        <v>298</v>
      </c>
      <c r="G212" s="67" t="str">
        <f t="shared" si="10"/>
        <v>Released</v>
      </c>
      <c r="H212" s="67">
        <v>15.3</v>
      </c>
      <c r="I212" s="67">
        <v>8.5</v>
      </c>
      <c r="J212" s="67">
        <f t="shared" si="11"/>
        <v>130.05000000000001</v>
      </c>
      <c r="K212" s="67" t="str">
        <f>VLOOKUP(B212,[1]Sheet1!$B:$J,9,)</f>
        <v>LEFT CORNER/RIGHT CORNER</v>
      </c>
      <c r="L212" s="67" t="e">
        <f>VLOOKUP(B212,#REF!,13,)</f>
        <v>#REF!</v>
      </c>
      <c r="M212" s="68"/>
      <c r="N212" s="68"/>
    </row>
    <row r="213" spans="1:14" ht="14.25" customHeight="1" x14ac:dyDescent="0.2">
      <c r="A213" s="67" t="str">
        <f t="shared" si="9"/>
        <v>A</v>
      </c>
      <c r="B213" s="85" t="s">
        <v>1727</v>
      </c>
      <c r="C213" s="84" t="s">
        <v>1726</v>
      </c>
      <c r="D213" s="103" t="s">
        <v>299</v>
      </c>
      <c r="E213" s="67" t="s">
        <v>289</v>
      </c>
      <c r="F213" s="67" t="s">
        <v>298</v>
      </c>
      <c r="G213" s="67" t="str">
        <f t="shared" si="10"/>
        <v>Released</v>
      </c>
      <c r="H213" s="67">
        <v>15.3</v>
      </c>
      <c r="I213" s="67">
        <v>8.5</v>
      </c>
      <c r="J213" s="67">
        <f t="shared" si="11"/>
        <v>130.05000000000001</v>
      </c>
    </row>
    <row r="214" spans="1:14" ht="14.25" customHeight="1" x14ac:dyDescent="0.2">
      <c r="A214" s="67" t="str">
        <f t="shared" si="9"/>
        <v>A</v>
      </c>
      <c r="B214" s="85" t="s">
        <v>1725</v>
      </c>
      <c r="C214" s="84" t="s">
        <v>1724</v>
      </c>
      <c r="D214" s="103" t="s">
        <v>299</v>
      </c>
      <c r="E214" s="67" t="s">
        <v>289</v>
      </c>
      <c r="F214" s="67" t="s">
        <v>298</v>
      </c>
      <c r="G214" s="67" t="str">
        <f t="shared" si="10"/>
        <v>Released</v>
      </c>
      <c r="H214" s="67">
        <v>15.3</v>
      </c>
      <c r="I214" s="67">
        <v>8.5</v>
      </c>
      <c r="J214" s="67">
        <f t="shared" si="11"/>
        <v>130.05000000000001</v>
      </c>
    </row>
    <row r="215" spans="1:14" ht="14.25" customHeight="1" x14ac:dyDescent="0.2">
      <c r="A215" s="67" t="str">
        <f t="shared" si="9"/>
        <v>A</v>
      </c>
      <c r="B215" s="85" t="s">
        <v>1723</v>
      </c>
      <c r="C215" s="84" t="s">
        <v>1722</v>
      </c>
      <c r="D215" s="103" t="s">
        <v>299</v>
      </c>
      <c r="E215" s="67" t="s">
        <v>289</v>
      </c>
      <c r="F215" s="67" t="s">
        <v>298</v>
      </c>
      <c r="G215" s="67" t="str">
        <f t="shared" si="10"/>
        <v>Released</v>
      </c>
      <c r="H215" s="67">
        <v>15.3</v>
      </c>
      <c r="I215" s="67">
        <v>8.5</v>
      </c>
      <c r="J215" s="67">
        <f t="shared" si="11"/>
        <v>130.05000000000001</v>
      </c>
    </row>
    <row r="216" spans="1:14" ht="14.25" customHeight="1" x14ac:dyDescent="0.2">
      <c r="A216" s="67" t="str">
        <f t="shared" si="9"/>
        <v>A</v>
      </c>
      <c r="B216" s="85" t="s">
        <v>1721</v>
      </c>
      <c r="C216" s="84" t="s">
        <v>1720</v>
      </c>
      <c r="D216" s="103" t="s">
        <v>299</v>
      </c>
      <c r="E216" s="67" t="s">
        <v>289</v>
      </c>
      <c r="F216" s="67" t="s">
        <v>298</v>
      </c>
      <c r="G216" s="67" t="str">
        <f t="shared" si="10"/>
        <v>Released</v>
      </c>
      <c r="H216" s="67">
        <v>15.3</v>
      </c>
      <c r="I216" s="67">
        <v>8.5</v>
      </c>
      <c r="J216" s="67">
        <f t="shared" si="11"/>
        <v>130.05000000000001</v>
      </c>
    </row>
    <row r="217" spans="1:14" ht="14.25" customHeight="1" x14ac:dyDescent="0.2">
      <c r="A217" s="67" t="str">
        <f t="shared" si="9"/>
        <v>A</v>
      </c>
      <c r="B217" s="85" t="s">
        <v>1719</v>
      </c>
      <c r="C217" s="84" t="s">
        <v>1718</v>
      </c>
      <c r="D217" s="103" t="s">
        <v>299</v>
      </c>
      <c r="E217" s="67" t="s">
        <v>289</v>
      </c>
      <c r="F217" s="67" t="s">
        <v>298</v>
      </c>
      <c r="G217" s="67" t="str">
        <f t="shared" si="10"/>
        <v>Released</v>
      </c>
      <c r="H217" s="67">
        <v>15.3</v>
      </c>
      <c r="I217" s="67">
        <v>8.5</v>
      </c>
      <c r="J217" s="67">
        <f t="shared" si="11"/>
        <v>130.05000000000001</v>
      </c>
    </row>
    <row r="218" spans="1:14" ht="14.25" customHeight="1" x14ac:dyDescent="0.2">
      <c r="A218" s="67" t="str">
        <f t="shared" si="9"/>
        <v>A</v>
      </c>
      <c r="B218" s="85" t="s">
        <v>1717</v>
      </c>
      <c r="C218" s="84" t="s">
        <v>1716</v>
      </c>
      <c r="D218" s="103" t="s">
        <v>299</v>
      </c>
      <c r="E218" s="67" t="s">
        <v>289</v>
      </c>
      <c r="F218" s="67" t="s">
        <v>298</v>
      </c>
      <c r="G218" s="67" t="str">
        <f t="shared" si="10"/>
        <v>Released</v>
      </c>
      <c r="H218" s="67">
        <v>15.3</v>
      </c>
      <c r="I218" s="67">
        <v>8.5</v>
      </c>
      <c r="J218" s="67">
        <f t="shared" si="11"/>
        <v>130.05000000000001</v>
      </c>
    </row>
    <row r="219" spans="1:14" ht="14.25" customHeight="1" x14ac:dyDescent="0.2">
      <c r="A219" s="67" t="str">
        <f t="shared" si="9"/>
        <v>A</v>
      </c>
      <c r="B219" s="85" t="s">
        <v>1715</v>
      </c>
      <c r="C219" s="84" t="s">
        <v>1714</v>
      </c>
      <c r="D219" s="103" t="s">
        <v>299</v>
      </c>
      <c r="E219" s="67" t="s">
        <v>289</v>
      </c>
      <c r="F219" s="67" t="s">
        <v>298</v>
      </c>
      <c r="G219" s="67" t="str">
        <f t="shared" si="10"/>
        <v>Released</v>
      </c>
      <c r="H219" s="67">
        <v>15.3</v>
      </c>
      <c r="I219" s="67">
        <v>8.5</v>
      </c>
      <c r="J219" s="67">
        <f t="shared" si="11"/>
        <v>130.05000000000001</v>
      </c>
    </row>
    <row r="220" spans="1:14" ht="14.25" customHeight="1" x14ac:dyDescent="0.2">
      <c r="A220" s="67" t="str">
        <f t="shared" si="9"/>
        <v>A</v>
      </c>
      <c r="B220" s="85" t="s">
        <v>1713</v>
      </c>
      <c r="C220" s="84" t="s">
        <v>1712</v>
      </c>
      <c r="D220" s="103" t="s">
        <v>299</v>
      </c>
      <c r="E220" s="67" t="s">
        <v>289</v>
      </c>
      <c r="F220" s="67" t="s">
        <v>298</v>
      </c>
      <c r="G220" s="67" t="str">
        <f t="shared" si="10"/>
        <v>Released</v>
      </c>
      <c r="H220" s="67">
        <v>15.3</v>
      </c>
      <c r="I220" s="67">
        <v>8.5</v>
      </c>
      <c r="J220" s="67">
        <f t="shared" si="11"/>
        <v>130.05000000000001</v>
      </c>
    </row>
    <row r="221" spans="1:14" ht="14.25" customHeight="1" x14ac:dyDescent="0.2">
      <c r="A221" s="67" t="str">
        <f t="shared" si="9"/>
        <v>A</v>
      </c>
      <c r="B221" s="85" t="s">
        <v>1711</v>
      </c>
      <c r="C221" s="84" t="s">
        <v>1710</v>
      </c>
      <c r="D221" s="103" t="s">
        <v>299</v>
      </c>
      <c r="E221" s="67" t="s">
        <v>289</v>
      </c>
      <c r="F221" s="67" t="s">
        <v>298</v>
      </c>
      <c r="G221" s="67" t="str">
        <f t="shared" si="10"/>
        <v>Released</v>
      </c>
      <c r="H221" s="67">
        <v>15.3</v>
      </c>
      <c r="I221" s="67">
        <v>8.5</v>
      </c>
      <c r="J221" s="67">
        <f t="shared" si="11"/>
        <v>130.05000000000001</v>
      </c>
    </row>
    <row r="222" spans="1:14" ht="14.25" customHeight="1" x14ac:dyDescent="0.2">
      <c r="A222" s="67" t="str">
        <f t="shared" si="9"/>
        <v>A</v>
      </c>
      <c r="B222" s="85" t="s">
        <v>1709</v>
      </c>
      <c r="C222" s="84" t="s">
        <v>1708</v>
      </c>
      <c r="D222" s="103" t="s">
        <v>299</v>
      </c>
      <c r="E222" s="67" t="s">
        <v>289</v>
      </c>
      <c r="F222" s="67" t="s">
        <v>298</v>
      </c>
      <c r="G222" s="67" t="str">
        <f t="shared" si="10"/>
        <v>Released</v>
      </c>
      <c r="H222" s="67">
        <v>15.3</v>
      </c>
      <c r="I222" s="67">
        <v>8.5</v>
      </c>
      <c r="J222" s="67">
        <f t="shared" si="11"/>
        <v>130.05000000000001</v>
      </c>
    </row>
    <row r="223" spans="1:14" ht="14.25" customHeight="1" x14ac:dyDescent="0.2">
      <c r="A223" s="67" t="str">
        <f t="shared" si="9"/>
        <v>A</v>
      </c>
      <c r="B223" s="85" t="s">
        <v>1707</v>
      </c>
      <c r="C223" s="84" t="s">
        <v>1706</v>
      </c>
      <c r="D223" s="103" t="s">
        <v>299</v>
      </c>
      <c r="E223" s="67" t="s">
        <v>289</v>
      </c>
      <c r="F223" s="67" t="s">
        <v>298</v>
      </c>
      <c r="G223" s="67" t="str">
        <f t="shared" si="10"/>
        <v>Released</v>
      </c>
      <c r="H223" s="67">
        <v>15.3</v>
      </c>
      <c r="I223" s="67">
        <v>8.5</v>
      </c>
      <c r="J223" s="67">
        <f t="shared" si="11"/>
        <v>130.05000000000001</v>
      </c>
    </row>
    <row r="224" spans="1:14" ht="14.25" customHeight="1" x14ac:dyDescent="0.2">
      <c r="A224" s="67" t="str">
        <f t="shared" si="9"/>
        <v>A</v>
      </c>
      <c r="B224" s="85" t="s">
        <v>1705</v>
      </c>
      <c r="C224" s="84" t="s">
        <v>1704</v>
      </c>
      <c r="D224" s="103" t="s">
        <v>299</v>
      </c>
      <c r="E224" s="67" t="s">
        <v>289</v>
      </c>
      <c r="F224" s="67" t="s">
        <v>298</v>
      </c>
      <c r="G224" s="67" t="str">
        <f t="shared" si="10"/>
        <v>Released</v>
      </c>
      <c r="H224" s="67">
        <v>15.3</v>
      </c>
      <c r="I224" s="67">
        <v>8.5</v>
      </c>
      <c r="J224" s="67">
        <f t="shared" si="11"/>
        <v>130.05000000000001</v>
      </c>
    </row>
    <row r="225" spans="1:10" ht="14.25" customHeight="1" x14ac:dyDescent="0.2">
      <c r="A225" s="67" t="str">
        <f t="shared" si="9"/>
        <v>A</v>
      </c>
      <c r="B225" s="85" t="s">
        <v>1703</v>
      </c>
      <c r="C225" s="84" t="s">
        <v>1702</v>
      </c>
      <c r="D225" s="103" t="s">
        <v>299</v>
      </c>
      <c r="E225" s="67" t="s">
        <v>289</v>
      </c>
      <c r="F225" s="67" t="s">
        <v>298</v>
      </c>
      <c r="G225" s="67" t="str">
        <f t="shared" si="10"/>
        <v>Released</v>
      </c>
      <c r="H225" s="67">
        <v>15.3</v>
      </c>
      <c r="I225" s="67">
        <v>8.5</v>
      </c>
      <c r="J225" s="67">
        <f t="shared" si="11"/>
        <v>130.05000000000001</v>
      </c>
    </row>
    <row r="226" spans="1:10" ht="14.25" customHeight="1" x14ac:dyDescent="0.2">
      <c r="A226" s="67" t="str">
        <f t="shared" si="9"/>
        <v>A</v>
      </c>
      <c r="B226" s="85" t="s">
        <v>1701</v>
      </c>
      <c r="C226" s="84" t="s">
        <v>1700</v>
      </c>
      <c r="D226" s="103" t="s">
        <v>299</v>
      </c>
      <c r="E226" s="67" t="s">
        <v>289</v>
      </c>
      <c r="F226" s="67" t="s">
        <v>298</v>
      </c>
      <c r="G226" s="67" t="str">
        <f t="shared" si="10"/>
        <v>Released</v>
      </c>
      <c r="H226" s="67">
        <v>15.3</v>
      </c>
      <c r="I226" s="67">
        <v>8.5</v>
      </c>
      <c r="J226" s="67">
        <f t="shared" si="11"/>
        <v>130.05000000000001</v>
      </c>
    </row>
    <row r="227" spans="1:10" ht="14.25" customHeight="1" x14ac:dyDescent="0.2">
      <c r="A227" s="67" t="str">
        <f t="shared" si="9"/>
        <v>A</v>
      </c>
      <c r="B227" s="85" t="s">
        <v>1699</v>
      </c>
      <c r="C227" s="84" t="s">
        <v>1698</v>
      </c>
      <c r="D227" s="103" t="s">
        <v>299</v>
      </c>
      <c r="E227" s="67" t="s">
        <v>289</v>
      </c>
      <c r="F227" s="91" t="s">
        <v>298</v>
      </c>
      <c r="G227" s="152" t="s">
        <v>177</v>
      </c>
      <c r="H227" s="67">
        <v>15.3</v>
      </c>
      <c r="I227" s="67">
        <v>8.5</v>
      </c>
      <c r="J227" s="67">
        <f t="shared" si="11"/>
        <v>130.05000000000001</v>
      </c>
    </row>
    <row r="228" spans="1:10" ht="14.25" customHeight="1" x14ac:dyDescent="0.2">
      <c r="A228" s="67" t="str">
        <f t="shared" si="9"/>
        <v>A</v>
      </c>
      <c r="B228" s="85" t="s">
        <v>1697</v>
      </c>
      <c r="C228" s="84" t="s">
        <v>1696</v>
      </c>
      <c r="D228" s="103" t="s">
        <v>299</v>
      </c>
      <c r="E228" s="67" t="s">
        <v>289</v>
      </c>
      <c r="F228" s="91" t="s">
        <v>298</v>
      </c>
      <c r="G228" s="152" t="s">
        <v>177</v>
      </c>
      <c r="H228" s="67">
        <v>15.3</v>
      </c>
      <c r="I228" s="67">
        <v>8.5</v>
      </c>
      <c r="J228" s="67">
        <f t="shared" si="11"/>
        <v>130.05000000000001</v>
      </c>
    </row>
    <row r="229" spans="1:10" ht="14.25" customHeight="1" x14ac:dyDescent="0.2">
      <c r="A229" s="67" t="str">
        <f t="shared" si="9"/>
        <v>A</v>
      </c>
      <c r="B229" s="85" t="s">
        <v>1695</v>
      </c>
      <c r="C229" s="84" t="s">
        <v>1694</v>
      </c>
      <c r="D229" s="103" t="s">
        <v>299</v>
      </c>
      <c r="E229" s="67" t="s">
        <v>289</v>
      </c>
      <c r="F229" s="91" t="s">
        <v>298</v>
      </c>
      <c r="G229" s="152" t="s">
        <v>177</v>
      </c>
      <c r="H229" s="67">
        <v>15.3</v>
      </c>
      <c r="I229" s="67">
        <v>8.5</v>
      </c>
      <c r="J229" s="67">
        <f t="shared" si="11"/>
        <v>130.05000000000001</v>
      </c>
    </row>
    <row r="230" spans="1:10" ht="14.25" customHeight="1" x14ac:dyDescent="0.2">
      <c r="A230" s="67" t="str">
        <f t="shared" si="9"/>
        <v>A</v>
      </c>
      <c r="B230" s="85" t="s">
        <v>1693</v>
      </c>
      <c r="C230" s="84" t="s">
        <v>1692</v>
      </c>
      <c r="D230" s="103" t="s">
        <v>299</v>
      </c>
      <c r="E230" s="67" t="s">
        <v>289</v>
      </c>
      <c r="F230" s="91" t="s">
        <v>298</v>
      </c>
      <c r="G230" s="152" t="s">
        <v>177</v>
      </c>
      <c r="H230" s="67">
        <v>15.3</v>
      </c>
      <c r="I230" s="67">
        <v>8.5</v>
      </c>
      <c r="J230" s="67">
        <f t="shared" si="11"/>
        <v>130.05000000000001</v>
      </c>
    </row>
    <row r="231" spans="1:10" ht="14.25" customHeight="1" x14ac:dyDescent="0.2">
      <c r="A231" s="67" t="str">
        <f t="shared" si="9"/>
        <v>A</v>
      </c>
      <c r="B231" s="85" t="s">
        <v>1691</v>
      </c>
      <c r="C231" s="84" t="s">
        <v>1690</v>
      </c>
      <c r="D231" s="103" t="s">
        <v>299</v>
      </c>
      <c r="E231" s="67" t="s">
        <v>289</v>
      </c>
      <c r="F231" s="91" t="s">
        <v>298</v>
      </c>
      <c r="G231" s="152" t="s">
        <v>177</v>
      </c>
      <c r="H231" s="67">
        <v>15.3</v>
      </c>
      <c r="I231" s="67">
        <v>8.5</v>
      </c>
      <c r="J231" s="67">
        <f t="shared" si="11"/>
        <v>130.05000000000001</v>
      </c>
    </row>
    <row r="232" spans="1:10" ht="14.25" customHeight="1" x14ac:dyDescent="0.2">
      <c r="A232" s="67" t="str">
        <f t="shared" si="9"/>
        <v>A</v>
      </c>
      <c r="B232" s="85" t="s">
        <v>1689</v>
      </c>
      <c r="C232" s="84" t="s">
        <v>1688</v>
      </c>
      <c r="D232" s="103" t="s">
        <v>299</v>
      </c>
      <c r="E232" s="67" t="s">
        <v>289</v>
      </c>
      <c r="F232" s="91" t="s">
        <v>298</v>
      </c>
      <c r="G232" s="152" t="s">
        <v>177</v>
      </c>
      <c r="H232" s="67">
        <v>15.3</v>
      </c>
      <c r="I232" s="67">
        <v>8.5</v>
      </c>
      <c r="J232" s="67">
        <f t="shared" si="11"/>
        <v>130.05000000000001</v>
      </c>
    </row>
    <row r="233" spans="1:10" ht="14.25" customHeight="1" x14ac:dyDescent="0.2">
      <c r="A233" s="67" t="str">
        <f t="shared" si="9"/>
        <v>A</v>
      </c>
      <c r="B233" s="85" t="s">
        <v>1687</v>
      </c>
      <c r="C233" s="84" t="s">
        <v>1686</v>
      </c>
      <c r="D233" s="103" t="s">
        <v>299</v>
      </c>
      <c r="E233" s="67" t="s">
        <v>289</v>
      </c>
      <c r="F233" s="91" t="s">
        <v>298</v>
      </c>
      <c r="G233" s="152" t="s">
        <v>177</v>
      </c>
      <c r="H233" s="67">
        <v>15.3</v>
      </c>
      <c r="I233" s="67">
        <v>8.5</v>
      </c>
      <c r="J233" s="67">
        <f t="shared" si="11"/>
        <v>130.05000000000001</v>
      </c>
    </row>
    <row r="234" spans="1:10" ht="14.25" customHeight="1" x14ac:dyDescent="0.2">
      <c r="A234" s="67" t="str">
        <f t="shared" si="9"/>
        <v>A</v>
      </c>
      <c r="B234" s="85" t="s">
        <v>1685</v>
      </c>
      <c r="C234" s="84" t="s">
        <v>1684</v>
      </c>
      <c r="D234" s="103" t="s">
        <v>299</v>
      </c>
      <c r="E234" s="67" t="s">
        <v>289</v>
      </c>
      <c r="F234" s="91" t="s">
        <v>298</v>
      </c>
      <c r="G234" s="152" t="s">
        <v>177</v>
      </c>
      <c r="H234" s="67">
        <v>15.3</v>
      </c>
      <c r="I234" s="67">
        <v>8.5</v>
      </c>
      <c r="J234" s="67">
        <f t="shared" si="11"/>
        <v>130.05000000000001</v>
      </c>
    </row>
    <row r="235" spans="1:10" ht="14.25" customHeight="1" x14ac:dyDescent="0.2">
      <c r="A235" s="67" t="str">
        <f t="shared" si="9"/>
        <v>A</v>
      </c>
      <c r="B235" s="85" t="s">
        <v>1683</v>
      </c>
      <c r="C235" s="84" t="s">
        <v>1682</v>
      </c>
      <c r="D235" s="103" t="s">
        <v>299</v>
      </c>
      <c r="E235" s="67" t="s">
        <v>289</v>
      </c>
      <c r="F235" s="91" t="s">
        <v>298</v>
      </c>
      <c r="G235" s="152" t="s">
        <v>177</v>
      </c>
      <c r="H235" s="67">
        <v>15.3</v>
      </c>
      <c r="I235" s="67">
        <v>8.5</v>
      </c>
      <c r="J235" s="67">
        <f t="shared" si="11"/>
        <v>130.05000000000001</v>
      </c>
    </row>
    <row r="236" spans="1:10" ht="14.25" customHeight="1" x14ac:dyDescent="0.2">
      <c r="A236" s="67" t="str">
        <f t="shared" si="9"/>
        <v>A</v>
      </c>
      <c r="B236" s="85" t="s">
        <v>1681</v>
      </c>
      <c r="C236" s="84" t="s">
        <v>1680</v>
      </c>
      <c r="D236" s="103" t="s">
        <v>299</v>
      </c>
      <c r="E236" s="67" t="s">
        <v>289</v>
      </c>
      <c r="F236" s="91" t="s">
        <v>298</v>
      </c>
      <c r="G236" s="152" t="s">
        <v>177</v>
      </c>
      <c r="H236" s="67">
        <v>15.3</v>
      </c>
      <c r="I236" s="67">
        <v>8.5</v>
      </c>
      <c r="J236" s="67">
        <f t="shared" si="11"/>
        <v>130.05000000000001</v>
      </c>
    </row>
    <row r="237" spans="1:10" ht="14.25" customHeight="1" x14ac:dyDescent="0.2">
      <c r="A237" s="67" t="str">
        <f t="shared" si="9"/>
        <v>A</v>
      </c>
      <c r="B237" s="85" t="s">
        <v>1679</v>
      </c>
      <c r="C237" s="84" t="s">
        <v>1678</v>
      </c>
      <c r="D237" s="103" t="s">
        <v>299</v>
      </c>
      <c r="E237" s="67" t="s">
        <v>289</v>
      </c>
      <c r="F237" s="91" t="s">
        <v>298</v>
      </c>
      <c r="G237" s="152" t="s">
        <v>177</v>
      </c>
      <c r="H237" s="67">
        <v>15.3</v>
      </c>
      <c r="I237" s="67">
        <v>8.5</v>
      </c>
      <c r="J237" s="67">
        <f t="shared" si="11"/>
        <v>130.05000000000001</v>
      </c>
    </row>
    <row r="238" spans="1:10" ht="14.25" customHeight="1" x14ac:dyDescent="0.2">
      <c r="A238" s="67" t="str">
        <f t="shared" si="9"/>
        <v>A</v>
      </c>
      <c r="B238" s="85" t="s">
        <v>1677</v>
      </c>
      <c r="C238" s="84" t="s">
        <v>1676</v>
      </c>
      <c r="D238" s="103" t="s">
        <v>299</v>
      </c>
      <c r="E238" s="67" t="s">
        <v>289</v>
      </c>
      <c r="F238" s="91" t="s">
        <v>298</v>
      </c>
      <c r="G238" s="152" t="s">
        <v>177</v>
      </c>
      <c r="H238" s="67">
        <v>15.3</v>
      </c>
      <c r="I238" s="67">
        <v>8.5</v>
      </c>
      <c r="J238" s="67">
        <f t="shared" si="11"/>
        <v>130.05000000000001</v>
      </c>
    </row>
    <row r="239" spans="1:10" ht="14.25" customHeight="1" x14ac:dyDescent="0.2">
      <c r="A239" s="67" t="str">
        <f t="shared" si="9"/>
        <v>A</v>
      </c>
      <c r="B239" s="85" t="s">
        <v>1675</v>
      </c>
      <c r="C239" s="84" t="s">
        <v>1674</v>
      </c>
      <c r="D239" s="103" t="s">
        <v>299</v>
      </c>
      <c r="E239" s="67" t="s">
        <v>289</v>
      </c>
      <c r="F239" s="91" t="s">
        <v>298</v>
      </c>
      <c r="G239" s="152" t="s">
        <v>177</v>
      </c>
      <c r="H239" s="67">
        <v>15.3</v>
      </c>
      <c r="I239" s="67">
        <v>8.5</v>
      </c>
      <c r="J239" s="67">
        <f t="shared" si="11"/>
        <v>130.05000000000001</v>
      </c>
    </row>
    <row r="240" spans="1:10" ht="14.25" customHeight="1" x14ac:dyDescent="0.2">
      <c r="A240" s="67" t="str">
        <f t="shared" si="9"/>
        <v>A</v>
      </c>
      <c r="B240" s="85" t="s">
        <v>1673</v>
      </c>
      <c r="C240" s="84" t="s">
        <v>1672</v>
      </c>
      <c r="D240" s="103" t="s">
        <v>299</v>
      </c>
      <c r="E240" s="67" t="s">
        <v>289</v>
      </c>
      <c r="F240" s="91" t="s">
        <v>298</v>
      </c>
      <c r="G240" s="152" t="s">
        <v>177</v>
      </c>
      <c r="H240" s="67">
        <v>15.3</v>
      </c>
      <c r="I240" s="67">
        <v>8.5</v>
      </c>
      <c r="J240" s="67">
        <f t="shared" si="11"/>
        <v>130.05000000000001</v>
      </c>
    </row>
    <row r="241" spans="1:10" ht="14.25" customHeight="1" x14ac:dyDescent="0.2">
      <c r="A241" s="67" t="str">
        <f t="shared" si="9"/>
        <v>A</v>
      </c>
      <c r="B241" s="85" t="s">
        <v>1671</v>
      </c>
      <c r="C241" s="84" t="s">
        <v>1670</v>
      </c>
      <c r="D241" s="103" t="s">
        <v>299</v>
      </c>
      <c r="E241" s="67" t="s">
        <v>289</v>
      </c>
      <c r="F241" s="91" t="s">
        <v>298</v>
      </c>
      <c r="G241" s="152" t="s">
        <v>177</v>
      </c>
      <c r="H241" s="67">
        <v>15.3</v>
      </c>
      <c r="I241" s="67">
        <v>8.5</v>
      </c>
      <c r="J241" s="67">
        <f t="shared" si="11"/>
        <v>130.05000000000001</v>
      </c>
    </row>
    <row r="242" spans="1:10" ht="14.25" customHeight="1" x14ac:dyDescent="0.2">
      <c r="A242" s="67" t="str">
        <f t="shared" si="9"/>
        <v>A</v>
      </c>
      <c r="B242" s="85" t="s">
        <v>1669</v>
      </c>
      <c r="C242" s="84" t="s">
        <v>1668</v>
      </c>
      <c r="D242" s="103" t="s">
        <v>299</v>
      </c>
      <c r="E242" s="67" t="s">
        <v>289</v>
      </c>
      <c r="F242" s="91" t="s">
        <v>298</v>
      </c>
      <c r="G242" s="152" t="s">
        <v>177</v>
      </c>
      <c r="H242" s="67">
        <v>15.3</v>
      </c>
      <c r="I242" s="67">
        <v>8.5</v>
      </c>
      <c r="J242" s="67">
        <f t="shared" si="11"/>
        <v>130.05000000000001</v>
      </c>
    </row>
    <row r="243" spans="1:10" ht="14.25" customHeight="1" x14ac:dyDescent="0.2">
      <c r="A243" s="67" t="str">
        <f t="shared" si="9"/>
        <v>A</v>
      </c>
      <c r="B243" s="85" t="s">
        <v>1667</v>
      </c>
      <c r="C243" s="84" t="s">
        <v>1666</v>
      </c>
      <c r="D243" s="103" t="s">
        <v>299</v>
      </c>
      <c r="E243" s="67" t="s">
        <v>289</v>
      </c>
      <c r="F243" s="91" t="s">
        <v>298</v>
      </c>
      <c r="G243" s="152" t="s">
        <v>177</v>
      </c>
      <c r="H243" s="67">
        <v>15.3</v>
      </c>
      <c r="I243" s="67">
        <v>8.5</v>
      </c>
      <c r="J243" s="67">
        <f t="shared" si="11"/>
        <v>130.05000000000001</v>
      </c>
    </row>
    <row r="244" spans="1:10" ht="14.25" customHeight="1" x14ac:dyDescent="0.2">
      <c r="A244" s="67" t="str">
        <f t="shared" si="9"/>
        <v>A</v>
      </c>
      <c r="B244" s="85" t="s">
        <v>1665</v>
      </c>
      <c r="C244" s="84" t="s">
        <v>1664</v>
      </c>
      <c r="D244" s="103" t="s">
        <v>299</v>
      </c>
      <c r="E244" s="67" t="s">
        <v>289</v>
      </c>
      <c r="F244" s="91" t="s">
        <v>298</v>
      </c>
      <c r="G244" s="152" t="s">
        <v>177</v>
      </c>
      <c r="H244" s="67">
        <v>15.3</v>
      </c>
      <c r="I244" s="67">
        <v>8.5</v>
      </c>
      <c r="J244" s="67">
        <f t="shared" si="11"/>
        <v>130.05000000000001</v>
      </c>
    </row>
    <row r="245" spans="1:10" ht="14.25" customHeight="1" x14ac:dyDescent="0.2">
      <c r="A245" s="67" t="str">
        <f t="shared" si="9"/>
        <v>A</v>
      </c>
      <c r="B245" s="85" t="s">
        <v>1663</v>
      </c>
      <c r="C245" s="84" t="s">
        <v>1662</v>
      </c>
      <c r="D245" s="103" t="s">
        <v>299</v>
      </c>
      <c r="E245" s="67" t="s">
        <v>289</v>
      </c>
      <c r="F245" s="91" t="s">
        <v>298</v>
      </c>
      <c r="G245" s="152" t="s">
        <v>177</v>
      </c>
      <c r="H245" s="67">
        <v>15.3</v>
      </c>
      <c r="I245" s="67">
        <v>8.5</v>
      </c>
      <c r="J245" s="67">
        <f t="shared" si="11"/>
        <v>130.05000000000001</v>
      </c>
    </row>
    <row r="246" spans="1:10" ht="14.25" customHeight="1" x14ac:dyDescent="0.2">
      <c r="A246" s="67" t="str">
        <f t="shared" si="9"/>
        <v>A</v>
      </c>
      <c r="B246" s="85" t="s">
        <v>1661</v>
      </c>
      <c r="C246" s="84" t="s">
        <v>1660</v>
      </c>
      <c r="D246" s="103" t="s">
        <v>299</v>
      </c>
      <c r="E246" s="67" t="s">
        <v>289</v>
      </c>
      <c r="F246" s="91" t="s">
        <v>298</v>
      </c>
      <c r="G246" s="152" t="s">
        <v>177</v>
      </c>
      <c r="H246" s="67">
        <v>15.3</v>
      </c>
      <c r="I246" s="67">
        <v>8.5</v>
      </c>
      <c r="J246" s="67">
        <f t="shared" si="11"/>
        <v>130.05000000000001</v>
      </c>
    </row>
    <row r="247" spans="1:10" ht="14.25" customHeight="1" x14ac:dyDescent="0.2">
      <c r="A247" s="67" t="str">
        <f t="shared" si="9"/>
        <v>A</v>
      </c>
      <c r="B247" s="85" t="s">
        <v>1659</v>
      </c>
      <c r="C247" s="84" t="s">
        <v>1658</v>
      </c>
      <c r="D247" s="103" t="s">
        <v>299</v>
      </c>
      <c r="E247" s="67" t="s">
        <v>289</v>
      </c>
      <c r="F247" s="91" t="s">
        <v>298</v>
      </c>
      <c r="G247" s="152" t="s">
        <v>177</v>
      </c>
      <c r="H247" s="67">
        <v>15.3</v>
      </c>
      <c r="I247" s="67">
        <v>8.5</v>
      </c>
      <c r="J247" s="67">
        <f t="shared" si="11"/>
        <v>130.05000000000001</v>
      </c>
    </row>
    <row r="248" spans="1:10" ht="14.25" customHeight="1" x14ac:dyDescent="0.2">
      <c r="A248" s="67" t="str">
        <f t="shared" si="9"/>
        <v>A</v>
      </c>
      <c r="B248" s="85" t="s">
        <v>1657</v>
      </c>
      <c r="C248" s="84" t="s">
        <v>1656</v>
      </c>
      <c r="D248" s="103" t="s">
        <v>299</v>
      </c>
      <c r="E248" s="67" t="s">
        <v>289</v>
      </c>
      <c r="F248" s="91" t="s">
        <v>298</v>
      </c>
      <c r="G248" s="152" t="s">
        <v>177</v>
      </c>
      <c r="H248" s="67">
        <v>15.3</v>
      </c>
      <c r="I248" s="67">
        <v>8.5</v>
      </c>
      <c r="J248" s="67">
        <f t="shared" si="11"/>
        <v>130.05000000000001</v>
      </c>
    </row>
    <row r="249" spans="1:10" ht="14.25" customHeight="1" x14ac:dyDescent="0.2">
      <c r="A249" s="67" t="str">
        <f t="shared" si="9"/>
        <v>A</v>
      </c>
      <c r="B249" s="85" t="s">
        <v>1655</v>
      </c>
      <c r="C249" s="84" t="s">
        <v>1654</v>
      </c>
      <c r="D249" s="103" t="s">
        <v>299</v>
      </c>
      <c r="E249" s="67" t="s">
        <v>289</v>
      </c>
      <c r="F249" s="91" t="s">
        <v>298</v>
      </c>
      <c r="G249" s="152" t="s">
        <v>177</v>
      </c>
      <c r="H249" s="67">
        <v>15.3</v>
      </c>
      <c r="I249" s="67">
        <v>8.5</v>
      </c>
      <c r="J249" s="67">
        <f t="shared" si="11"/>
        <v>130.05000000000001</v>
      </c>
    </row>
    <row r="250" spans="1:10" ht="14.25" customHeight="1" x14ac:dyDescent="0.2">
      <c r="A250" s="67" t="str">
        <f t="shared" si="9"/>
        <v>A</v>
      </c>
      <c r="B250" s="85" t="s">
        <v>1653</v>
      </c>
      <c r="C250" s="84" t="s">
        <v>1652</v>
      </c>
      <c r="D250" s="103" t="s">
        <v>299</v>
      </c>
      <c r="E250" s="67" t="s">
        <v>289</v>
      </c>
      <c r="F250" s="91" t="s">
        <v>298</v>
      </c>
      <c r="G250" s="152" t="s">
        <v>177</v>
      </c>
      <c r="H250" s="67">
        <v>15.3</v>
      </c>
      <c r="I250" s="67">
        <v>8.5</v>
      </c>
      <c r="J250" s="67">
        <f t="shared" si="11"/>
        <v>130.05000000000001</v>
      </c>
    </row>
    <row r="251" spans="1:10" ht="14.25" customHeight="1" x14ac:dyDescent="0.2">
      <c r="A251" s="67" t="str">
        <f t="shared" si="9"/>
        <v>A</v>
      </c>
      <c r="B251" s="85" t="s">
        <v>1651</v>
      </c>
      <c r="C251" s="84" t="s">
        <v>1650</v>
      </c>
      <c r="D251" s="103" t="s">
        <v>299</v>
      </c>
      <c r="E251" s="67" t="s">
        <v>289</v>
      </c>
      <c r="F251" s="67" t="s">
        <v>298</v>
      </c>
      <c r="G251" s="67" t="str">
        <f t="shared" ref="G251:G314" si="12">F251</f>
        <v>Released</v>
      </c>
      <c r="H251" s="67">
        <v>15.3</v>
      </c>
      <c r="I251" s="67">
        <v>8.5</v>
      </c>
      <c r="J251" s="67">
        <f t="shared" si="11"/>
        <v>130.05000000000001</v>
      </c>
    </row>
    <row r="252" spans="1:10" ht="14.25" customHeight="1" x14ac:dyDescent="0.2">
      <c r="A252" s="67" t="str">
        <f t="shared" si="9"/>
        <v>A</v>
      </c>
      <c r="B252" s="85" t="s">
        <v>1649</v>
      </c>
      <c r="C252" s="84" t="s">
        <v>1648</v>
      </c>
      <c r="D252" s="103" t="s">
        <v>299</v>
      </c>
      <c r="E252" s="67" t="s">
        <v>289</v>
      </c>
      <c r="F252" s="67" t="s">
        <v>298</v>
      </c>
      <c r="G252" s="67" t="str">
        <f t="shared" si="12"/>
        <v>Released</v>
      </c>
      <c r="H252" s="67">
        <v>15.3</v>
      </c>
      <c r="I252" s="67">
        <v>8.5</v>
      </c>
      <c r="J252" s="67">
        <f t="shared" si="11"/>
        <v>130.05000000000001</v>
      </c>
    </row>
    <row r="253" spans="1:10" ht="14.25" customHeight="1" x14ac:dyDescent="0.2">
      <c r="A253" s="67" t="str">
        <f t="shared" si="9"/>
        <v>A</v>
      </c>
      <c r="B253" s="85" t="s">
        <v>1647</v>
      </c>
      <c r="C253" s="84" t="s">
        <v>1646</v>
      </c>
      <c r="D253" s="103" t="s">
        <v>299</v>
      </c>
      <c r="E253" s="67" t="s">
        <v>289</v>
      </c>
      <c r="F253" s="67" t="s">
        <v>298</v>
      </c>
      <c r="G253" s="67" t="str">
        <f t="shared" si="12"/>
        <v>Released</v>
      </c>
      <c r="H253" s="67">
        <v>15.3</v>
      </c>
      <c r="I253" s="67">
        <v>8.5</v>
      </c>
      <c r="J253" s="67">
        <f t="shared" si="11"/>
        <v>130.05000000000001</v>
      </c>
    </row>
    <row r="254" spans="1:10" ht="14.25" customHeight="1" x14ac:dyDescent="0.2">
      <c r="A254" s="67" t="str">
        <f t="shared" si="9"/>
        <v>A</v>
      </c>
      <c r="B254" s="85" t="s">
        <v>1645</v>
      </c>
      <c r="C254" s="84" t="s">
        <v>1644</v>
      </c>
      <c r="D254" s="103" t="s">
        <v>299</v>
      </c>
      <c r="E254" s="67" t="s">
        <v>289</v>
      </c>
      <c r="F254" s="67" t="s">
        <v>298</v>
      </c>
      <c r="G254" s="67" t="str">
        <f t="shared" si="12"/>
        <v>Released</v>
      </c>
      <c r="H254" s="67">
        <v>15.3</v>
      </c>
      <c r="I254" s="67">
        <v>8.5</v>
      </c>
      <c r="J254" s="67">
        <f t="shared" si="11"/>
        <v>130.05000000000001</v>
      </c>
    </row>
    <row r="255" spans="1:10" ht="14.25" customHeight="1" x14ac:dyDescent="0.2">
      <c r="A255" s="67" t="str">
        <f t="shared" si="9"/>
        <v>A</v>
      </c>
      <c r="B255" s="85" t="s">
        <v>1643</v>
      </c>
      <c r="C255" s="84" t="s">
        <v>1642</v>
      </c>
      <c r="D255" s="103" t="s">
        <v>299</v>
      </c>
      <c r="E255" s="67" t="s">
        <v>289</v>
      </c>
      <c r="F255" s="67" t="s">
        <v>298</v>
      </c>
      <c r="G255" s="67" t="str">
        <f t="shared" si="12"/>
        <v>Released</v>
      </c>
      <c r="H255" s="67">
        <v>15.3</v>
      </c>
      <c r="I255" s="67">
        <v>8.5</v>
      </c>
      <c r="J255" s="67">
        <f t="shared" si="11"/>
        <v>130.05000000000001</v>
      </c>
    </row>
    <row r="256" spans="1:10" ht="14.25" customHeight="1" x14ac:dyDescent="0.2">
      <c r="A256" s="67" t="str">
        <f t="shared" si="9"/>
        <v>A</v>
      </c>
      <c r="B256" s="85" t="s">
        <v>1641</v>
      </c>
      <c r="C256" s="84" t="s">
        <v>1640</v>
      </c>
      <c r="D256" s="103" t="s">
        <v>299</v>
      </c>
      <c r="E256" s="67" t="s">
        <v>289</v>
      </c>
      <c r="F256" s="67" t="s">
        <v>298</v>
      </c>
      <c r="G256" s="67" t="str">
        <f t="shared" si="12"/>
        <v>Released</v>
      </c>
      <c r="H256" s="67">
        <v>15.3</v>
      </c>
      <c r="I256" s="67">
        <v>8.5</v>
      </c>
      <c r="J256" s="67">
        <f t="shared" si="11"/>
        <v>130.05000000000001</v>
      </c>
    </row>
    <row r="257" spans="1:14" ht="14.25" customHeight="1" x14ac:dyDescent="0.2">
      <c r="A257" s="67" t="str">
        <f t="shared" si="9"/>
        <v>A</v>
      </c>
      <c r="B257" s="85" t="s">
        <v>1639</v>
      </c>
      <c r="C257" s="84" t="s">
        <v>1638</v>
      </c>
      <c r="D257" s="103" t="s">
        <v>299</v>
      </c>
      <c r="E257" s="67" t="s">
        <v>289</v>
      </c>
      <c r="F257" s="67" t="s">
        <v>298</v>
      </c>
      <c r="G257" s="67" t="str">
        <f t="shared" si="12"/>
        <v>Released</v>
      </c>
      <c r="H257" s="67">
        <v>15.3</v>
      </c>
      <c r="I257" s="67">
        <v>8.5</v>
      </c>
      <c r="J257" s="67">
        <f t="shared" si="11"/>
        <v>130.05000000000001</v>
      </c>
    </row>
    <row r="258" spans="1:14" ht="14.25" customHeight="1" x14ac:dyDescent="0.2">
      <c r="A258" s="67" t="str">
        <f t="shared" si="9"/>
        <v>A</v>
      </c>
      <c r="B258" s="85" t="s">
        <v>1637</v>
      </c>
      <c r="C258" s="84" t="s">
        <v>1636</v>
      </c>
      <c r="D258" s="103" t="s">
        <v>299</v>
      </c>
      <c r="E258" s="67" t="s">
        <v>289</v>
      </c>
      <c r="F258" s="67" t="s">
        <v>298</v>
      </c>
      <c r="G258" s="67" t="str">
        <f t="shared" si="12"/>
        <v>Released</v>
      </c>
      <c r="H258" s="67">
        <v>15.3</v>
      </c>
      <c r="I258" s="67">
        <v>8.5</v>
      </c>
      <c r="J258" s="67">
        <f t="shared" ref="J258:J321" si="13">I258*H258</f>
        <v>130.05000000000001</v>
      </c>
    </row>
    <row r="259" spans="1:14" ht="14.25" customHeight="1" x14ac:dyDescent="0.2">
      <c r="A259" s="67" t="str">
        <f t="shared" ref="A259:A289" si="14">LEFT(C259,2)</f>
        <v>A1</v>
      </c>
      <c r="B259" s="85" t="s">
        <v>1635</v>
      </c>
      <c r="C259" s="90" t="s">
        <v>1634</v>
      </c>
      <c r="D259" s="92" t="s">
        <v>296</v>
      </c>
      <c r="E259" s="67" t="s">
        <v>289</v>
      </c>
      <c r="F259" s="67" t="s">
        <v>298</v>
      </c>
      <c r="G259" s="67" t="str">
        <f t="shared" si="12"/>
        <v>Released</v>
      </c>
      <c r="H259" s="67">
        <v>15.3</v>
      </c>
      <c r="I259" s="67">
        <v>7.92</v>
      </c>
      <c r="J259" s="67">
        <f t="shared" si="13"/>
        <v>121.176</v>
      </c>
      <c r="K259" s="67" t="str">
        <f>VLOOKUP(B259,[1]Sheet1!$B:$J,9,)</f>
        <v>Left</v>
      </c>
      <c r="L259" s="67" t="e">
        <f>VLOOKUP(B259,#REF!,13,)</f>
        <v>#REF!</v>
      </c>
      <c r="M259" s="68"/>
      <c r="N259" s="68"/>
    </row>
    <row r="260" spans="1:14" ht="14.25" customHeight="1" x14ac:dyDescent="0.2">
      <c r="A260" s="67" t="str">
        <f t="shared" si="14"/>
        <v>A1</v>
      </c>
      <c r="B260" s="85" t="s">
        <v>1633</v>
      </c>
      <c r="C260" s="90" t="s">
        <v>1632</v>
      </c>
      <c r="D260" s="92" t="s">
        <v>296</v>
      </c>
      <c r="E260" s="67" t="s">
        <v>289</v>
      </c>
      <c r="F260" s="67" t="s">
        <v>298</v>
      </c>
      <c r="G260" s="67" t="str">
        <f t="shared" si="12"/>
        <v>Released</v>
      </c>
      <c r="H260" s="67">
        <v>15.3</v>
      </c>
      <c r="I260" s="67">
        <v>7.92</v>
      </c>
      <c r="J260" s="67">
        <f t="shared" si="13"/>
        <v>121.176</v>
      </c>
      <c r="K260" s="67" t="str">
        <f>VLOOKUP(B260,[1]Sheet1!$B:$J,9,)</f>
        <v>Right</v>
      </c>
      <c r="L260" s="67" t="e">
        <f>VLOOKUP(B260,#REF!,13,)</f>
        <v>#REF!</v>
      </c>
      <c r="M260" s="68"/>
      <c r="N260" s="68"/>
    </row>
    <row r="261" spans="1:14" ht="14.25" customHeight="1" x14ac:dyDescent="0.2">
      <c r="A261" s="67" t="str">
        <f t="shared" si="14"/>
        <v>A1</v>
      </c>
      <c r="B261" s="85" t="s">
        <v>1631</v>
      </c>
      <c r="C261" s="90" t="s">
        <v>1630</v>
      </c>
      <c r="D261" s="92" t="s">
        <v>296</v>
      </c>
      <c r="E261" s="67" t="s">
        <v>289</v>
      </c>
      <c r="F261" s="67" t="s">
        <v>298</v>
      </c>
      <c r="G261" s="67" t="str">
        <f t="shared" si="12"/>
        <v>Released</v>
      </c>
      <c r="H261" s="67">
        <v>15.3</v>
      </c>
      <c r="I261" s="67">
        <v>7.92</v>
      </c>
      <c r="J261" s="67">
        <f t="shared" si="13"/>
        <v>121.176</v>
      </c>
      <c r="K261" s="67" t="str">
        <f>VLOOKUP(B261,[1]Sheet1!$B:$J,9,)</f>
        <v>Left</v>
      </c>
      <c r="L261" s="67" t="e">
        <f>VLOOKUP(B261,#REF!,13,)</f>
        <v>#REF!</v>
      </c>
      <c r="M261" s="68"/>
      <c r="N261" s="68"/>
    </row>
    <row r="262" spans="1:14" ht="14.25" customHeight="1" x14ac:dyDescent="0.2">
      <c r="A262" s="67" t="str">
        <f t="shared" si="14"/>
        <v>A2</v>
      </c>
      <c r="B262" s="82" t="s">
        <v>1629</v>
      </c>
      <c r="C262" s="81" t="s">
        <v>1628</v>
      </c>
      <c r="D262" s="92" t="s">
        <v>296</v>
      </c>
      <c r="E262" s="67" t="s">
        <v>289</v>
      </c>
      <c r="F262" s="67" t="s">
        <v>298</v>
      </c>
      <c r="G262" s="67" t="str">
        <f t="shared" si="12"/>
        <v>Released</v>
      </c>
      <c r="H262" s="67">
        <v>15.3</v>
      </c>
      <c r="I262" s="67">
        <v>7.32</v>
      </c>
      <c r="J262" s="67">
        <f t="shared" si="13"/>
        <v>111.99600000000001</v>
      </c>
      <c r="K262" s="67" t="str">
        <f>VLOOKUP(B262,[1]Sheet1!$B:$J,9,)</f>
        <v>Right</v>
      </c>
      <c r="L262" s="67" t="e">
        <f>VLOOKUP(B262,#REF!,13,)</f>
        <v>#REF!</v>
      </c>
      <c r="M262" s="68"/>
      <c r="N262" s="68"/>
    </row>
    <row r="263" spans="1:14" ht="14.25" customHeight="1" x14ac:dyDescent="0.2">
      <c r="A263" s="67" t="str">
        <f t="shared" si="14"/>
        <v>A2</v>
      </c>
      <c r="B263" s="85" t="s">
        <v>1627</v>
      </c>
      <c r="C263" s="90" t="s">
        <v>1626</v>
      </c>
      <c r="D263" s="92" t="s">
        <v>296</v>
      </c>
      <c r="E263" s="67" t="s">
        <v>289</v>
      </c>
      <c r="F263" s="67" t="s">
        <v>298</v>
      </c>
      <c r="G263" s="67" t="str">
        <f t="shared" si="12"/>
        <v>Released</v>
      </c>
      <c r="H263" s="67">
        <v>15.3</v>
      </c>
      <c r="I263" s="67">
        <v>7.32</v>
      </c>
      <c r="J263" s="67">
        <f t="shared" si="13"/>
        <v>111.99600000000001</v>
      </c>
      <c r="K263" s="67" t="str">
        <f>VLOOKUP(B263,[1]Sheet1!$B:$J,9,)</f>
        <v>Left</v>
      </c>
      <c r="L263" s="67" t="e">
        <f>VLOOKUP(B263,#REF!,13,)</f>
        <v>#REF!</v>
      </c>
      <c r="M263" s="68"/>
      <c r="N263" s="68"/>
    </row>
    <row r="264" spans="1:14" ht="14.25" customHeight="1" x14ac:dyDescent="0.2">
      <c r="A264" s="67" t="str">
        <f t="shared" si="14"/>
        <v>A4</v>
      </c>
      <c r="B264" s="89" t="s">
        <v>1625</v>
      </c>
      <c r="C264" s="87" t="s">
        <v>1624</v>
      </c>
      <c r="D264" s="101" t="s">
        <v>296</v>
      </c>
      <c r="E264" s="67" t="s">
        <v>289</v>
      </c>
      <c r="F264" s="67" t="s">
        <v>177</v>
      </c>
      <c r="G264" s="152" t="str">
        <f t="shared" si="12"/>
        <v>Frozen</v>
      </c>
      <c r="H264" s="67">
        <v>12.07</v>
      </c>
      <c r="I264" s="67">
        <v>8.3800000000000008</v>
      </c>
      <c r="J264" s="67">
        <f t="shared" si="13"/>
        <v>101.14660000000001</v>
      </c>
      <c r="K264" s="67" t="str">
        <f>VLOOKUP(B264,[1]Sheet1!$B:$J,9,)</f>
        <v>LEFT CORNER/RIGHT CORNER</v>
      </c>
      <c r="L264" s="67" t="e">
        <f>VLOOKUP(B264,#REF!,13,)</f>
        <v>#REF!</v>
      </c>
      <c r="M264" s="68"/>
      <c r="N264" s="68"/>
    </row>
    <row r="265" spans="1:14" ht="14.25" customHeight="1" x14ac:dyDescent="0.2">
      <c r="A265" s="67" t="str">
        <f t="shared" si="14"/>
        <v>A4</v>
      </c>
      <c r="B265" s="89" t="s">
        <v>1623</v>
      </c>
      <c r="C265" s="87" t="s">
        <v>1622</v>
      </c>
      <c r="D265" s="101" t="s">
        <v>296</v>
      </c>
      <c r="E265" s="67" t="s">
        <v>289</v>
      </c>
      <c r="F265" s="67" t="s">
        <v>177</v>
      </c>
      <c r="G265" s="152" t="str">
        <f t="shared" si="12"/>
        <v>Frozen</v>
      </c>
      <c r="H265" s="67">
        <v>12.07</v>
      </c>
      <c r="I265" s="67">
        <v>8.3800000000000008</v>
      </c>
      <c r="J265" s="67">
        <f t="shared" si="13"/>
        <v>101.14660000000001</v>
      </c>
      <c r="K265" s="67" t="str">
        <f>VLOOKUP(B265,[1]Sheet1!$B:$J,9,)</f>
        <v>LEFT/ RIGHT</v>
      </c>
      <c r="L265" s="67" t="e">
        <f>VLOOKUP(B265,#REF!,13,)</f>
        <v>#REF!</v>
      </c>
      <c r="M265" s="68"/>
      <c r="N265" s="68"/>
    </row>
    <row r="266" spans="1:14" ht="14.25" customHeight="1" x14ac:dyDescent="0.2">
      <c r="A266" s="67" t="str">
        <f t="shared" si="14"/>
        <v>A4</v>
      </c>
      <c r="B266" s="89" t="s">
        <v>1621</v>
      </c>
      <c r="C266" s="87" t="s">
        <v>1620</v>
      </c>
      <c r="D266" s="101" t="s">
        <v>296</v>
      </c>
      <c r="E266" s="67" t="s">
        <v>289</v>
      </c>
      <c r="F266" s="67" t="s">
        <v>177</v>
      </c>
      <c r="G266" s="152" t="str">
        <f t="shared" si="12"/>
        <v>Frozen</v>
      </c>
      <c r="H266" s="67">
        <v>12.07</v>
      </c>
      <c r="I266" s="67">
        <v>8.3800000000000008</v>
      </c>
      <c r="J266" s="67">
        <f t="shared" si="13"/>
        <v>101.14660000000001</v>
      </c>
      <c r="K266" s="67" t="str">
        <f>VLOOKUP(B266,[1]Sheet1!$B:$J,9,)</f>
        <v>LEFT/ RIGHT</v>
      </c>
      <c r="L266" s="67" t="e">
        <f>VLOOKUP(B266,#REF!,13,)</f>
        <v>#REF!</v>
      </c>
      <c r="M266" s="68"/>
      <c r="N266" s="68"/>
    </row>
    <row r="267" spans="1:14" ht="14.25" customHeight="1" x14ac:dyDescent="0.2">
      <c r="A267" s="67" t="str">
        <f t="shared" si="14"/>
        <v>A4</v>
      </c>
      <c r="B267" s="89" t="s">
        <v>1619</v>
      </c>
      <c r="C267" s="87" t="s">
        <v>1618</v>
      </c>
      <c r="D267" s="101" t="s">
        <v>296</v>
      </c>
      <c r="E267" s="67" t="s">
        <v>289</v>
      </c>
      <c r="F267" s="67" t="s">
        <v>177</v>
      </c>
      <c r="G267" s="152" t="str">
        <f t="shared" si="12"/>
        <v>Frozen</v>
      </c>
      <c r="H267" s="67">
        <v>12.07</v>
      </c>
      <c r="I267" s="67">
        <v>8.3800000000000008</v>
      </c>
      <c r="J267" s="67">
        <f t="shared" si="13"/>
        <v>101.14660000000001</v>
      </c>
      <c r="K267" s="67" t="str">
        <f>VLOOKUP(B267,[1]Sheet1!$B:$J,9,)</f>
        <v>LEFT/ RIGHT</v>
      </c>
      <c r="L267" s="67" t="e">
        <f>VLOOKUP(B267,#REF!,13,)</f>
        <v>#REF!</v>
      </c>
      <c r="M267" s="68"/>
      <c r="N267" s="68"/>
    </row>
    <row r="268" spans="1:14" ht="14.25" customHeight="1" x14ac:dyDescent="0.2">
      <c r="A268" s="67" t="str">
        <f t="shared" si="14"/>
        <v>A4</v>
      </c>
      <c r="B268" s="89" t="s">
        <v>1617</v>
      </c>
      <c r="C268" s="87" t="s">
        <v>1616</v>
      </c>
      <c r="D268" s="101" t="s">
        <v>296</v>
      </c>
      <c r="E268" s="67" t="s">
        <v>289</v>
      </c>
      <c r="F268" s="67" t="s">
        <v>177</v>
      </c>
      <c r="G268" s="152" t="str">
        <f t="shared" si="12"/>
        <v>Frozen</v>
      </c>
      <c r="H268" s="67">
        <v>12.07</v>
      </c>
      <c r="I268" s="67">
        <v>8.3800000000000008</v>
      </c>
      <c r="J268" s="67">
        <f t="shared" si="13"/>
        <v>101.14660000000001</v>
      </c>
      <c r="K268" s="67" t="str">
        <f>VLOOKUP(B268,[1]Sheet1!$B:$J,9,)</f>
        <v>LEFT/ RIGHT</v>
      </c>
      <c r="L268" s="67" t="e">
        <f>VLOOKUP(B268,#REF!,13,)</f>
        <v>#REF!</v>
      </c>
      <c r="M268" s="68"/>
      <c r="N268" s="68"/>
    </row>
    <row r="269" spans="1:14" ht="14.25" customHeight="1" x14ac:dyDescent="0.2">
      <c r="A269" s="67" t="str">
        <f t="shared" si="14"/>
        <v>A4</v>
      </c>
      <c r="B269" s="89" t="s">
        <v>1615</v>
      </c>
      <c r="C269" s="87" t="s">
        <v>1614</v>
      </c>
      <c r="D269" s="101" t="s">
        <v>296</v>
      </c>
      <c r="E269" s="67" t="s">
        <v>289</v>
      </c>
      <c r="F269" s="67" t="s">
        <v>177</v>
      </c>
      <c r="G269" s="152" t="str">
        <f t="shared" si="12"/>
        <v>Frozen</v>
      </c>
      <c r="H269" s="67">
        <v>12.07</v>
      </c>
      <c r="I269" s="67">
        <v>8.3800000000000008</v>
      </c>
      <c r="J269" s="67">
        <f t="shared" si="13"/>
        <v>101.14660000000001</v>
      </c>
      <c r="K269" s="67" t="str">
        <f>VLOOKUP(B269,[1]Sheet1!$B:$J,9,)</f>
        <v>LEFT/ RIGHT</v>
      </c>
      <c r="L269" s="67" t="e">
        <f>VLOOKUP(B269,#REF!,13,)</f>
        <v>#REF!</v>
      </c>
      <c r="M269" s="68"/>
      <c r="N269" s="68"/>
    </row>
    <row r="270" spans="1:14" ht="14.25" customHeight="1" x14ac:dyDescent="0.2">
      <c r="A270" s="67" t="str">
        <f t="shared" si="14"/>
        <v>A4</v>
      </c>
      <c r="B270" s="89" t="s">
        <v>1613</v>
      </c>
      <c r="C270" s="87" t="s">
        <v>1612</v>
      </c>
      <c r="D270" s="101" t="s">
        <v>296</v>
      </c>
      <c r="E270" s="67" t="s">
        <v>289</v>
      </c>
      <c r="F270" s="67" t="s">
        <v>177</v>
      </c>
      <c r="G270" s="152" t="str">
        <f t="shared" si="12"/>
        <v>Frozen</v>
      </c>
      <c r="H270" s="67">
        <v>12.07</v>
      </c>
      <c r="I270" s="67">
        <v>8.3800000000000008</v>
      </c>
      <c r="J270" s="67">
        <f t="shared" si="13"/>
        <v>101.14660000000001</v>
      </c>
      <c r="K270" s="67" t="str">
        <f>VLOOKUP(B270,[1]Sheet1!$B:$J,9,)</f>
        <v>LEFT/ RIGHT</v>
      </c>
      <c r="L270" s="67" t="e">
        <f>VLOOKUP(B270,#REF!,13,)</f>
        <v>#REF!</v>
      </c>
      <c r="M270" s="68"/>
      <c r="N270" s="68"/>
    </row>
    <row r="271" spans="1:14" ht="14.25" customHeight="1" x14ac:dyDescent="0.2">
      <c r="A271" s="67" t="str">
        <f t="shared" si="14"/>
        <v>A4</v>
      </c>
      <c r="B271" s="89" t="s">
        <v>1611</v>
      </c>
      <c r="C271" s="87" t="s">
        <v>1610</v>
      </c>
      <c r="D271" s="101" t="s">
        <v>296</v>
      </c>
      <c r="E271" s="67" t="s">
        <v>289</v>
      </c>
      <c r="F271" s="67" t="s">
        <v>177</v>
      </c>
      <c r="G271" s="152" t="str">
        <f t="shared" si="12"/>
        <v>Frozen</v>
      </c>
      <c r="H271" s="67">
        <v>12.07</v>
      </c>
      <c r="I271" s="67">
        <v>8.3800000000000008</v>
      </c>
      <c r="J271" s="67">
        <f t="shared" si="13"/>
        <v>101.14660000000001</v>
      </c>
      <c r="K271" s="67" t="str">
        <f>VLOOKUP(B271,[1]Sheet1!$B:$J,9,)</f>
        <v>LEFT CORNER/RIGHT CORNER</v>
      </c>
      <c r="L271" s="67" t="e">
        <f>VLOOKUP(B271,#REF!,13,)</f>
        <v>#REF!</v>
      </c>
      <c r="M271" s="68"/>
      <c r="N271" s="68"/>
    </row>
    <row r="272" spans="1:14" ht="14.25" customHeight="1" x14ac:dyDescent="0.2">
      <c r="A272" s="67" t="str">
        <f t="shared" si="14"/>
        <v>A4</v>
      </c>
      <c r="B272" s="89" t="s">
        <v>1609</v>
      </c>
      <c r="C272" s="87" t="s">
        <v>1608</v>
      </c>
      <c r="D272" s="101" t="s">
        <v>296</v>
      </c>
      <c r="E272" s="67" t="s">
        <v>289</v>
      </c>
      <c r="F272" s="67" t="s">
        <v>177</v>
      </c>
      <c r="G272" s="152" t="str">
        <f t="shared" si="12"/>
        <v>Frozen</v>
      </c>
      <c r="H272" s="67">
        <v>12.07</v>
      </c>
      <c r="I272" s="67">
        <v>8.3800000000000008</v>
      </c>
      <c r="J272" s="67">
        <f t="shared" si="13"/>
        <v>101.14660000000001</v>
      </c>
      <c r="K272" s="67" t="str">
        <f>VLOOKUP(B272,[1]Sheet1!$B:$J,9,)</f>
        <v>LEFT CORNER/RIGHT CORNER</v>
      </c>
      <c r="L272" s="67" t="e">
        <f>VLOOKUP(B272,#REF!,13,)</f>
        <v>#REF!</v>
      </c>
      <c r="M272" s="68"/>
      <c r="N272" s="68"/>
    </row>
    <row r="273" spans="1:14" ht="14.25" customHeight="1" x14ac:dyDescent="0.2">
      <c r="A273" s="67" t="str">
        <f t="shared" si="14"/>
        <v>A4</v>
      </c>
      <c r="B273" s="89" t="s">
        <v>1607</v>
      </c>
      <c r="C273" s="87" t="s">
        <v>1606</v>
      </c>
      <c r="D273" s="101" t="s">
        <v>296</v>
      </c>
      <c r="E273" s="67" t="s">
        <v>289</v>
      </c>
      <c r="F273" s="67" t="s">
        <v>177</v>
      </c>
      <c r="G273" s="152" t="str">
        <f t="shared" si="12"/>
        <v>Frozen</v>
      </c>
      <c r="H273" s="67">
        <v>12.07</v>
      </c>
      <c r="I273" s="67">
        <v>8.3800000000000008</v>
      </c>
      <c r="J273" s="67">
        <f t="shared" si="13"/>
        <v>101.14660000000001</v>
      </c>
      <c r="K273" s="67" t="str">
        <f>VLOOKUP(B273,[1]Sheet1!$B:$J,9,)</f>
        <v>LEFT/ RIGHT</v>
      </c>
      <c r="L273" s="67" t="e">
        <f>VLOOKUP(B273,#REF!,13,)</f>
        <v>#REF!</v>
      </c>
      <c r="M273" s="68"/>
      <c r="N273" s="68"/>
    </row>
    <row r="274" spans="1:14" ht="14.25" customHeight="1" x14ac:dyDescent="0.2">
      <c r="A274" s="67" t="str">
        <f t="shared" si="14"/>
        <v>A4</v>
      </c>
      <c r="B274" s="89" t="s">
        <v>1605</v>
      </c>
      <c r="C274" s="87" t="s">
        <v>1604</v>
      </c>
      <c r="D274" s="101" t="s">
        <v>296</v>
      </c>
      <c r="E274" s="67" t="s">
        <v>289</v>
      </c>
      <c r="F274" s="67" t="s">
        <v>177</v>
      </c>
      <c r="G274" s="152" t="str">
        <f t="shared" si="12"/>
        <v>Frozen</v>
      </c>
      <c r="H274" s="67">
        <v>12.07</v>
      </c>
      <c r="I274" s="67">
        <v>8.3800000000000008</v>
      </c>
      <c r="J274" s="67">
        <f t="shared" si="13"/>
        <v>101.14660000000001</v>
      </c>
      <c r="K274" s="67" t="str">
        <f>VLOOKUP(B274,[1]Sheet1!$B:$J,9,)</f>
        <v>LEFT/ RIGHT</v>
      </c>
      <c r="L274" s="67" t="e">
        <f>VLOOKUP(B274,#REF!,13,)</f>
        <v>#REF!</v>
      </c>
      <c r="M274" s="68"/>
      <c r="N274" s="68"/>
    </row>
    <row r="275" spans="1:14" ht="14.25" customHeight="1" x14ac:dyDescent="0.2">
      <c r="A275" s="67" t="str">
        <f t="shared" si="14"/>
        <v>A4</v>
      </c>
      <c r="B275" s="89" t="s">
        <v>1603</v>
      </c>
      <c r="C275" s="87" t="s">
        <v>1602</v>
      </c>
      <c r="D275" s="101" t="s">
        <v>296</v>
      </c>
      <c r="E275" s="67" t="s">
        <v>289</v>
      </c>
      <c r="F275" s="67" t="s">
        <v>177</v>
      </c>
      <c r="G275" s="152" t="str">
        <f t="shared" si="12"/>
        <v>Frozen</v>
      </c>
      <c r="H275" s="67">
        <v>12.07</v>
      </c>
      <c r="I275" s="67">
        <v>8.3800000000000008</v>
      </c>
      <c r="J275" s="67">
        <f t="shared" si="13"/>
        <v>101.14660000000001</v>
      </c>
      <c r="K275" s="67" t="str">
        <f>VLOOKUP(B275,[1]Sheet1!$B:$J,9,)</f>
        <v>LEFT/ RIGHT</v>
      </c>
      <c r="L275" s="67" t="e">
        <f>VLOOKUP(B275,#REF!,13,)</f>
        <v>#REF!</v>
      </c>
      <c r="M275" s="68"/>
      <c r="N275" s="68"/>
    </row>
    <row r="276" spans="1:14" ht="14.25" customHeight="1" x14ac:dyDescent="0.2">
      <c r="A276" s="67" t="str">
        <f t="shared" si="14"/>
        <v>A4</v>
      </c>
      <c r="B276" s="89" t="s">
        <v>1601</v>
      </c>
      <c r="C276" s="87" t="s">
        <v>1600</v>
      </c>
      <c r="D276" s="101" t="s">
        <v>296</v>
      </c>
      <c r="E276" s="67" t="s">
        <v>289</v>
      </c>
      <c r="F276" s="67" t="s">
        <v>177</v>
      </c>
      <c r="G276" s="152" t="str">
        <f t="shared" si="12"/>
        <v>Frozen</v>
      </c>
      <c r="H276" s="67">
        <v>12.07</v>
      </c>
      <c r="I276" s="67">
        <v>8.3800000000000008</v>
      </c>
      <c r="J276" s="67">
        <f t="shared" si="13"/>
        <v>101.14660000000001</v>
      </c>
      <c r="K276" s="67" t="str">
        <f>VLOOKUP(B276,[1]Sheet1!$B:$J,9,)</f>
        <v>LEFT/ RIGHT</v>
      </c>
      <c r="L276" s="67" t="e">
        <f>VLOOKUP(B276,#REF!,13,)</f>
        <v>#REF!</v>
      </c>
      <c r="M276" s="68"/>
      <c r="N276" s="68"/>
    </row>
    <row r="277" spans="1:14" ht="14.25" customHeight="1" x14ac:dyDescent="0.2">
      <c r="A277" s="67" t="str">
        <f t="shared" si="14"/>
        <v>A4</v>
      </c>
      <c r="B277" s="89" t="s">
        <v>1599</v>
      </c>
      <c r="C277" s="87" t="s">
        <v>1598</v>
      </c>
      <c r="D277" s="101" t="s">
        <v>296</v>
      </c>
      <c r="E277" s="67" t="s">
        <v>289</v>
      </c>
      <c r="F277" s="67" t="s">
        <v>177</v>
      </c>
      <c r="G277" s="152" t="str">
        <f t="shared" si="12"/>
        <v>Frozen</v>
      </c>
      <c r="H277" s="67">
        <v>12.07</v>
      </c>
      <c r="I277" s="67">
        <v>8.3800000000000008</v>
      </c>
      <c r="J277" s="67">
        <f t="shared" si="13"/>
        <v>101.14660000000001</v>
      </c>
      <c r="K277" s="67" t="str">
        <f>VLOOKUP(B277,[1]Sheet1!$B:$J,9,)</f>
        <v>LEFT/ RIGHT</v>
      </c>
      <c r="L277" s="67" t="e">
        <f>VLOOKUP(B277,#REF!,13,)</f>
        <v>#REF!</v>
      </c>
      <c r="M277" s="68"/>
      <c r="N277" s="68"/>
    </row>
    <row r="278" spans="1:14" ht="14.25" customHeight="1" x14ac:dyDescent="0.2">
      <c r="A278" s="67" t="str">
        <f t="shared" si="14"/>
        <v>A4</v>
      </c>
      <c r="B278" s="89" t="s">
        <v>1597</v>
      </c>
      <c r="C278" s="87" t="s">
        <v>1596</v>
      </c>
      <c r="D278" s="101" t="s">
        <v>296</v>
      </c>
      <c r="E278" s="67" t="s">
        <v>289</v>
      </c>
      <c r="F278" s="67" t="s">
        <v>177</v>
      </c>
      <c r="G278" s="152" t="str">
        <f t="shared" si="12"/>
        <v>Frozen</v>
      </c>
      <c r="H278" s="67">
        <v>12.07</v>
      </c>
      <c r="I278" s="67">
        <v>8.3800000000000008</v>
      </c>
      <c r="J278" s="67">
        <f t="shared" si="13"/>
        <v>101.14660000000001</v>
      </c>
      <c r="K278" s="67" t="str">
        <f>VLOOKUP(B278,[1]Sheet1!$B:$J,9,)</f>
        <v>LEFT/ RIGHT</v>
      </c>
      <c r="L278" s="67" t="e">
        <f>VLOOKUP(B278,#REF!,13,)</f>
        <v>#REF!</v>
      </c>
      <c r="M278" s="68"/>
      <c r="N278" s="68"/>
    </row>
    <row r="279" spans="1:14" ht="14.25" customHeight="1" x14ac:dyDescent="0.2">
      <c r="A279" s="67" t="str">
        <f t="shared" si="14"/>
        <v>A4</v>
      </c>
      <c r="B279" s="89" t="s">
        <v>1595</v>
      </c>
      <c r="C279" s="87" t="s">
        <v>1594</v>
      </c>
      <c r="D279" s="101" t="s">
        <v>296</v>
      </c>
      <c r="E279" s="67" t="s">
        <v>289</v>
      </c>
      <c r="F279" s="67" t="s">
        <v>177</v>
      </c>
      <c r="G279" s="152" t="str">
        <f t="shared" si="12"/>
        <v>Frozen</v>
      </c>
      <c r="H279" s="67">
        <v>12.07</v>
      </c>
      <c r="I279" s="67">
        <v>8.3800000000000008</v>
      </c>
      <c r="J279" s="67">
        <f t="shared" si="13"/>
        <v>101.14660000000001</v>
      </c>
      <c r="K279" s="67" t="str">
        <f>VLOOKUP(B279,[1]Sheet1!$B:$J,9,)</f>
        <v>LEFT CORNER/RIGHT CORNER</v>
      </c>
      <c r="L279" s="67" t="e">
        <f>VLOOKUP(B279,#REF!,13,)</f>
        <v>#REF!</v>
      </c>
      <c r="M279" s="68"/>
      <c r="N279" s="68"/>
    </row>
    <row r="280" spans="1:14" ht="14.25" customHeight="1" x14ac:dyDescent="0.2">
      <c r="A280" s="67" t="str">
        <f t="shared" si="14"/>
        <v>A5</v>
      </c>
      <c r="B280" s="89" t="s">
        <v>1593</v>
      </c>
      <c r="C280" s="87" t="s">
        <v>1592</v>
      </c>
      <c r="D280" s="101" t="s">
        <v>296</v>
      </c>
      <c r="E280" s="67" t="s">
        <v>289</v>
      </c>
      <c r="F280" s="67" t="s">
        <v>177</v>
      </c>
      <c r="G280" s="152" t="str">
        <f t="shared" si="12"/>
        <v>Frozen</v>
      </c>
      <c r="H280" s="67">
        <v>15.3</v>
      </c>
      <c r="I280" s="67">
        <v>8</v>
      </c>
      <c r="J280" s="67">
        <f t="shared" si="13"/>
        <v>122.4</v>
      </c>
      <c r="K280" s="67" t="str">
        <f>VLOOKUP(B280,[1]Sheet1!$B:$J,9,)</f>
        <v>Left</v>
      </c>
      <c r="L280" s="67" t="e">
        <f>VLOOKUP(B280,#REF!,13,)</f>
        <v>#REF!</v>
      </c>
      <c r="M280" s="68"/>
      <c r="N280" s="68"/>
    </row>
    <row r="281" spans="1:14" ht="14.25" customHeight="1" x14ac:dyDescent="0.2">
      <c r="A281" s="67" t="str">
        <f t="shared" si="14"/>
        <v>A5</v>
      </c>
      <c r="B281" s="89" t="s">
        <v>1591</v>
      </c>
      <c r="C281" s="87" t="s">
        <v>1590</v>
      </c>
      <c r="D281" s="101" t="s">
        <v>296</v>
      </c>
      <c r="E281" s="67" t="s">
        <v>289</v>
      </c>
      <c r="F281" s="67" t="s">
        <v>177</v>
      </c>
      <c r="G281" s="152" t="str">
        <f t="shared" si="12"/>
        <v>Frozen</v>
      </c>
      <c r="H281" s="67">
        <v>15.3</v>
      </c>
      <c r="I281" s="67">
        <v>8</v>
      </c>
      <c r="J281" s="67">
        <f t="shared" si="13"/>
        <v>122.4</v>
      </c>
      <c r="K281" s="67" t="str">
        <f>VLOOKUP(B281,[1]Sheet1!$B:$J,9,)</f>
        <v>Right</v>
      </c>
      <c r="L281" s="67" t="e">
        <f>VLOOKUP(B281,#REF!,13,)</f>
        <v>#REF!</v>
      </c>
      <c r="M281" s="68"/>
      <c r="N281" s="68"/>
    </row>
    <row r="282" spans="1:14" ht="14.25" customHeight="1" x14ac:dyDescent="0.2">
      <c r="A282" s="67" t="str">
        <f t="shared" si="14"/>
        <v>A6</v>
      </c>
      <c r="B282" s="85" t="s">
        <v>1589</v>
      </c>
      <c r="C282" s="90" t="s">
        <v>1588</v>
      </c>
      <c r="D282" s="81" t="s">
        <v>296</v>
      </c>
      <c r="E282" s="67" t="s">
        <v>289</v>
      </c>
      <c r="F282" s="67" t="s">
        <v>298</v>
      </c>
      <c r="G282" s="67" t="str">
        <f t="shared" si="12"/>
        <v>Released</v>
      </c>
      <c r="H282" s="67">
        <v>15.3</v>
      </c>
      <c r="I282" s="67">
        <v>8.39</v>
      </c>
      <c r="J282" s="67">
        <f t="shared" si="13"/>
        <v>128.36700000000002</v>
      </c>
      <c r="K282" s="67" t="str">
        <f>VLOOKUP(B282,[1]Sheet1!$B:$J,9,)</f>
        <v>Right</v>
      </c>
      <c r="L282" s="67" t="e">
        <f>VLOOKUP(B282,#REF!,13,)</f>
        <v>#REF!</v>
      </c>
      <c r="M282" s="68"/>
      <c r="N282" s="68"/>
    </row>
    <row r="283" spans="1:14" ht="14.25" customHeight="1" x14ac:dyDescent="0.2">
      <c r="A283" s="67" t="str">
        <f t="shared" si="14"/>
        <v>A6</v>
      </c>
      <c r="B283" s="85" t="s">
        <v>1587</v>
      </c>
      <c r="C283" s="90" t="s">
        <v>1586</v>
      </c>
      <c r="D283" s="81" t="s">
        <v>296</v>
      </c>
      <c r="E283" s="67" t="s">
        <v>289</v>
      </c>
      <c r="F283" s="67" t="s">
        <v>298</v>
      </c>
      <c r="G283" s="67" t="str">
        <f t="shared" si="12"/>
        <v>Released</v>
      </c>
      <c r="H283" s="67">
        <v>15.3</v>
      </c>
      <c r="I283" s="67">
        <v>8.39</v>
      </c>
      <c r="J283" s="67">
        <f t="shared" si="13"/>
        <v>128.36700000000002</v>
      </c>
      <c r="K283" s="67" t="str">
        <f>VLOOKUP(B283,[1]Sheet1!$B:$J,9,)</f>
        <v>Left</v>
      </c>
      <c r="L283" s="67" t="e">
        <f>VLOOKUP(B283,#REF!,13,)</f>
        <v>#REF!</v>
      </c>
      <c r="M283" s="68"/>
      <c r="N283" s="68"/>
    </row>
    <row r="284" spans="1:14" ht="14.25" customHeight="1" x14ac:dyDescent="0.2">
      <c r="A284" s="67" t="str">
        <f t="shared" si="14"/>
        <v>A6</v>
      </c>
      <c r="B284" s="89" t="s">
        <v>1585</v>
      </c>
      <c r="C284" s="87" t="s">
        <v>1584</v>
      </c>
      <c r="D284" s="87" t="s">
        <v>296</v>
      </c>
      <c r="E284" s="67" t="s">
        <v>289</v>
      </c>
      <c r="F284" s="67" t="s">
        <v>177</v>
      </c>
      <c r="G284" s="152" t="str">
        <f t="shared" si="12"/>
        <v>Frozen</v>
      </c>
      <c r="H284" s="67">
        <v>15.3</v>
      </c>
      <c r="I284" s="67">
        <v>8.39</v>
      </c>
      <c r="J284" s="67">
        <f t="shared" si="13"/>
        <v>128.36700000000002</v>
      </c>
      <c r="K284" s="67" t="str">
        <f>VLOOKUP(B284,[1]Sheet1!$B:$J,9,)</f>
        <v>Right</v>
      </c>
      <c r="L284" s="67" t="e">
        <f>VLOOKUP(B284,#REF!,13,)</f>
        <v>#REF!</v>
      </c>
      <c r="M284" s="68"/>
      <c r="N284" s="68"/>
    </row>
    <row r="285" spans="1:14" ht="14.25" customHeight="1" x14ac:dyDescent="0.2">
      <c r="A285" s="67" t="str">
        <f t="shared" si="14"/>
        <v>A9</v>
      </c>
      <c r="B285" s="89" t="s">
        <v>1583</v>
      </c>
      <c r="C285" s="87" t="s">
        <v>1582</v>
      </c>
      <c r="D285" s="101" t="s">
        <v>296</v>
      </c>
      <c r="E285" s="67" t="s">
        <v>289</v>
      </c>
      <c r="F285" s="67" t="s">
        <v>177</v>
      </c>
      <c r="G285" s="152" t="str">
        <f t="shared" si="12"/>
        <v>Frozen</v>
      </c>
      <c r="H285" s="67">
        <v>15.3</v>
      </c>
      <c r="I285" s="67">
        <v>9.44</v>
      </c>
      <c r="J285" s="67">
        <f t="shared" si="13"/>
        <v>144.43199999999999</v>
      </c>
      <c r="K285" s="67" t="str">
        <f>VLOOKUP(B285,[1]Sheet1!$B:$J,9,)</f>
        <v>Right</v>
      </c>
      <c r="L285" s="67" t="e">
        <f>VLOOKUP(B285,#REF!,13,)</f>
        <v>#REF!</v>
      </c>
      <c r="M285" s="68"/>
      <c r="N285" s="68"/>
    </row>
    <row r="286" spans="1:14" ht="14.25" customHeight="1" x14ac:dyDescent="0.2">
      <c r="A286" s="67" t="str">
        <f t="shared" si="14"/>
        <v>A9</v>
      </c>
      <c r="B286" s="89" t="s">
        <v>1581</v>
      </c>
      <c r="C286" s="87" t="s">
        <v>1580</v>
      </c>
      <c r="D286" s="101" t="s">
        <v>296</v>
      </c>
      <c r="E286" s="67" t="s">
        <v>289</v>
      </c>
      <c r="F286" s="67" t="s">
        <v>177</v>
      </c>
      <c r="G286" s="152" t="str">
        <f t="shared" si="12"/>
        <v>Frozen</v>
      </c>
      <c r="H286" s="67">
        <v>15.3</v>
      </c>
      <c r="I286" s="67">
        <v>9.44</v>
      </c>
      <c r="J286" s="67">
        <f t="shared" si="13"/>
        <v>144.43199999999999</v>
      </c>
      <c r="K286" s="67" t="str">
        <f>VLOOKUP(B286,[1]Sheet1!$B:$J,9,)</f>
        <v>Left</v>
      </c>
      <c r="L286" s="67" t="e">
        <f>VLOOKUP(B286,#REF!,13,)</f>
        <v>#REF!</v>
      </c>
      <c r="M286" s="68"/>
      <c r="N286" s="68"/>
    </row>
    <row r="287" spans="1:14" ht="14.25" customHeight="1" x14ac:dyDescent="0.2">
      <c r="A287" s="67" t="str">
        <f t="shared" si="14"/>
        <v>A9</v>
      </c>
      <c r="B287" s="89" t="s">
        <v>1579</v>
      </c>
      <c r="C287" s="87" t="s">
        <v>1578</v>
      </c>
      <c r="D287" s="101" t="s">
        <v>296</v>
      </c>
      <c r="E287" s="67" t="s">
        <v>289</v>
      </c>
      <c r="F287" s="67" t="s">
        <v>177</v>
      </c>
      <c r="G287" s="152" t="str">
        <f t="shared" si="12"/>
        <v>Frozen</v>
      </c>
      <c r="H287" s="67">
        <v>15.3</v>
      </c>
      <c r="I287" s="67">
        <v>9.44</v>
      </c>
      <c r="J287" s="67">
        <f t="shared" si="13"/>
        <v>144.43199999999999</v>
      </c>
      <c r="K287" s="67" t="str">
        <f>VLOOKUP(B287,[1]Sheet1!$B:$J,9,)</f>
        <v>Right</v>
      </c>
      <c r="L287" s="67" t="e">
        <f>VLOOKUP(B287,#REF!,13,)</f>
        <v>#REF!</v>
      </c>
      <c r="M287" s="68"/>
      <c r="N287" s="68"/>
    </row>
    <row r="288" spans="1:14" ht="14.25" customHeight="1" x14ac:dyDescent="0.2">
      <c r="A288" s="67" t="str">
        <f t="shared" si="14"/>
        <v>A9</v>
      </c>
      <c r="B288" s="89" t="s">
        <v>1577</v>
      </c>
      <c r="C288" s="87" t="s">
        <v>1576</v>
      </c>
      <c r="D288" s="101" t="s">
        <v>296</v>
      </c>
      <c r="E288" s="67" t="s">
        <v>289</v>
      </c>
      <c r="F288" s="67" t="s">
        <v>177</v>
      </c>
      <c r="G288" s="152" t="str">
        <f t="shared" si="12"/>
        <v>Frozen</v>
      </c>
      <c r="H288" s="67">
        <v>15.3</v>
      </c>
      <c r="I288" s="67">
        <v>9.44</v>
      </c>
      <c r="J288" s="67">
        <f t="shared" si="13"/>
        <v>144.43199999999999</v>
      </c>
      <c r="K288" s="67" t="str">
        <f>VLOOKUP(B288,[1]Sheet1!$B:$J,9,)</f>
        <v>Left</v>
      </c>
      <c r="L288" s="67" t="e">
        <f>VLOOKUP(B288,#REF!,13,)</f>
        <v>#REF!</v>
      </c>
      <c r="M288" s="68"/>
      <c r="N288" s="68"/>
    </row>
    <row r="289" spans="1:14" ht="14.25" customHeight="1" x14ac:dyDescent="0.2">
      <c r="A289" s="67" t="str">
        <f t="shared" si="14"/>
        <v>A9</v>
      </c>
      <c r="B289" s="89" t="s">
        <v>1575</v>
      </c>
      <c r="C289" s="87" t="s">
        <v>1574</v>
      </c>
      <c r="D289" s="101" t="s">
        <v>296</v>
      </c>
      <c r="E289" s="67" t="s">
        <v>289</v>
      </c>
      <c r="F289" s="67" t="s">
        <v>177</v>
      </c>
      <c r="G289" s="152" t="str">
        <f t="shared" si="12"/>
        <v>Frozen</v>
      </c>
      <c r="H289" s="67">
        <v>15.3</v>
      </c>
      <c r="I289" s="67">
        <v>9.44</v>
      </c>
      <c r="J289" s="67">
        <f t="shared" si="13"/>
        <v>144.43199999999999</v>
      </c>
      <c r="K289" s="67" t="str">
        <f>VLOOKUP(B289,[1]Sheet1!$B:$J,9,)</f>
        <v>Right</v>
      </c>
      <c r="L289" s="67" t="e">
        <f>VLOOKUP(B289,#REF!,13,)</f>
        <v>#REF!</v>
      </c>
      <c r="M289" s="68"/>
      <c r="N289" s="68"/>
    </row>
    <row r="290" spans="1:14" ht="14.25" customHeight="1" x14ac:dyDescent="0.2">
      <c r="A290" s="67" t="s">
        <v>39</v>
      </c>
      <c r="B290" s="89" t="s">
        <v>1573</v>
      </c>
      <c r="C290" s="87" t="s">
        <v>1572</v>
      </c>
      <c r="D290" s="87" t="s">
        <v>296</v>
      </c>
      <c r="E290" s="67" t="s">
        <v>289</v>
      </c>
      <c r="F290" s="67" t="s">
        <v>177</v>
      </c>
      <c r="G290" s="152" t="str">
        <f t="shared" si="12"/>
        <v>Frozen</v>
      </c>
      <c r="H290" s="67">
        <v>14</v>
      </c>
      <c r="I290" s="67">
        <v>7.2</v>
      </c>
      <c r="J290" s="67">
        <f t="shared" si="13"/>
        <v>100.8</v>
      </c>
      <c r="K290" s="67" t="str">
        <f>VLOOKUP(B290,[1]Sheet1!$B:$J,9,)</f>
        <v>LEFT CORNER/RIGHT CORNER</v>
      </c>
      <c r="L290" s="67" t="e">
        <f>VLOOKUP(B290,#REF!,13,)</f>
        <v>#REF!</v>
      </c>
      <c r="M290" s="68"/>
      <c r="N290" s="68"/>
    </row>
    <row r="291" spans="1:14" ht="14.25" customHeight="1" x14ac:dyDescent="0.2">
      <c r="A291" s="67" t="s">
        <v>39</v>
      </c>
      <c r="B291" s="89" t="s">
        <v>1571</v>
      </c>
      <c r="C291" s="87" t="s">
        <v>1570</v>
      </c>
      <c r="D291" s="87" t="s">
        <v>296</v>
      </c>
      <c r="E291" s="67" t="s">
        <v>289</v>
      </c>
      <c r="F291" s="67" t="s">
        <v>177</v>
      </c>
      <c r="G291" s="152" t="str">
        <f t="shared" si="12"/>
        <v>Frozen</v>
      </c>
      <c r="H291" s="67">
        <v>14</v>
      </c>
      <c r="I291" s="67">
        <v>7.2</v>
      </c>
      <c r="J291" s="67">
        <f t="shared" si="13"/>
        <v>100.8</v>
      </c>
      <c r="K291" s="67" t="str">
        <f>VLOOKUP(B291,[1]Sheet1!$B:$J,9,)</f>
        <v>LEFT/ RIGHT</v>
      </c>
      <c r="L291" s="67" t="e">
        <f>VLOOKUP(B291,#REF!,13,)</f>
        <v>#REF!</v>
      </c>
      <c r="M291" s="68"/>
      <c r="N291" s="68"/>
    </row>
    <row r="292" spans="1:14" ht="14.25" customHeight="1" x14ac:dyDescent="0.2">
      <c r="A292" s="67" t="s">
        <v>39</v>
      </c>
      <c r="B292" s="89" t="s">
        <v>1569</v>
      </c>
      <c r="C292" s="87" t="s">
        <v>1568</v>
      </c>
      <c r="D292" s="87" t="s">
        <v>296</v>
      </c>
      <c r="E292" s="67" t="s">
        <v>289</v>
      </c>
      <c r="F292" s="67" t="s">
        <v>177</v>
      </c>
      <c r="G292" s="152" t="str">
        <f t="shared" si="12"/>
        <v>Frozen</v>
      </c>
      <c r="H292" s="67">
        <v>14</v>
      </c>
      <c r="I292" s="67">
        <v>7.2</v>
      </c>
      <c r="J292" s="67">
        <f t="shared" si="13"/>
        <v>100.8</v>
      </c>
      <c r="K292" s="67" t="str">
        <f>VLOOKUP(B292,[1]Sheet1!$B:$J,9,)</f>
        <v>LEFT/ RIGHT</v>
      </c>
      <c r="L292" s="67" t="e">
        <f>VLOOKUP(B292,#REF!,13,)</f>
        <v>#REF!</v>
      </c>
      <c r="M292" s="68"/>
      <c r="N292" s="68"/>
    </row>
    <row r="293" spans="1:14" ht="14.25" customHeight="1" x14ac:dyDescent="0.2">
      <c r="A293" s="67" t="s">
        <v>39</v>
      </c>
      <c r="B293" s="89" t="s">
        <v>1567</v>
      </c>
      <c r="C293" s="87" t="s">
        <v>1566</v>
      </c>
      <c r="D293" s="87" t="s">
        <v>296</v>
      </c>
      <c r="E293" s="67" t="s">
        <v>289</v>
      </c>
      <c r="F293" s="67" t="s">
        <v>177</v>
      </c>
      <c r="G293" s="152" t="str">
        <f t="shared" si="12"/>
        <v>Frozen</v>
      </c>
      <c r="H293" s="67">
        <v>14</v>
      </c>
      <c r="I293" s="67">
        <v>7.2</v>
      </c>
      <c r="J293" s="67">
        <f t="shared" si="13"/>
        <v>100.8</v>
      </c>
      <c r="K293" s="67" t="str">
        <f>VLOOKUP(B293,[1]Sheet1!$B:$J,9,)</f>
        <v>LEFT/ RIGHT</v>
      </c>
      <c r="L293" s="67" t="e">
        <f>VLOOKUP(B293,#REF!,13,)</f>
        <v>#REF!</v>
      </c>
      <c r="M293" s="68"/>
      <c r="N293" s="68"/>
    </row>
    <row r="294" spans="1:14" ht="14.25" customHeight="1" x14ac:dyDescent="0.2">
      <c r="A294" s="67" t="s">
        <v>39</v>
      </c>
      <c r="B294" s="89" t="s">
        <v>1565</v>
      </c>
      <c r="C294" s="87" t="s">
        <v>1564</v>
      </c>
      <c r="D294" s="87" t="s">
        <v>296</v>
      </c>
      <c r="E294" s="67" t="s">
        <v>289</v>
      </c>
      <c r="F294" s="67" t="s">
        <v>177</v>
      </c>
      <c r="G294" s="152" t="str">
        <f t="shared" si="12"/>
        <v>Frozen</v>
      </c>
      <c r="H294" s="67">
        <v>14</v>
      </c>
      <c r="I294" s="67">
        <v>7.2</v>
      </c>
      <c r="J294" s="67">
        <f t="shared" si="13"/>
        <v>100.8</v>
      </c>
      <c r="K294" s="67" t="str">
        <f>VLOOKUP(B294,[1]Sheet1!$B:$J,9,)</f>
        <v>LEFT/ RIGHT</v>
      </c>
      <c r="L294" s="67" t="e">
        <f>VLOOKUP(B294,#REF!,13,)</f>
        <v>#REF!</v>
      </c>
      <c r="M294" s="68"/>
      <c r="N294" s="68"/>
    </row>
    <row r="295" spans="1:14" ht="14.25" customHeight="1" x14ac:dyDescent="0.2">
      <c r="A295" s="67" t="s">
        <v>39</v>
      </c>
      <c r="B295" s="89" t="s">
        <v>1563</v>
      </c>
      <c r="C295" s="87" t="s">
        <v>1562</v>
      </c>
      <c r="D295" s="87" t="s">
        <v>296</v>
      </c>
      <c r="E295" s="67" t="s">
        <v>289</v>
      </c>
      <c r="F295" s="67" t="s">
        <v>177</v>
      </c>
      <c r="G295" s="152" t="str">
        <f t="shared" si="12"/>
        <v>Frozen</v>
      </c>
      <c r="H295" s="67">
        <v>14</v>
      </c>
      <c r="I295" s="67">
        <v>7.2</v>
      </c>
      <c r="J295" s="67">
        <f t="shared" si="13"/>
        <v>100.8</v>
      </c>
      <c r="K295" s="67" t="str">
        <f>VLOOKUP(B295,[1]Sheet1!$B:$J,9,)</f>
        <v>LEFT/ RIGHT</v>
      </c>
      <c r="L295" s="67" t="e">
        <f>VLOOKUP(B295,#REF!,13,)</f>
        <v>#REF!</v>
      </c>
      <c r="M295" s="68"/>
      <c r="N295" s="68"/>
    </row>
    <row r="296" spans="1:14" ht="14.25" customHeight="1" x14ac:dyDescent="0.2">
      <c r="A296" s="67" t="s">
        <v>39</v>
      </c>
      <c r="B296" s="89" t="s">
        <v>1561</v>
      </c>
      <c r="C296" s="87" t="s">
        <v>1560</v>
      </c>
      <c r="D296" s="87" t="s">
        <v>296</v>
      </c>
      <c r="E296" s="67" t="s">
        <v>289</v>
      </c>
      <c r="F296" s="67" t="s">
        <v>177</v>
      </c>
      <c r="G296" s="152" t="str">
        <f t="shared" si="12"/>
        <v>Frozen</v>
      </c>
      <c r="H296" s="67">
        <v>14</v>
      </c>
      <c r="I296" s="67">
        <v>7.2</v>
      </c>
      <c r="J296" s="67">
        <f t="shared" si="13"/>
        <v>100.8</v>
      </c>
      <c r="K296" s="67" t="str">
        <f>VLOOKUP(B296,[1]Sheet1!$B:$J,9,)</f>
        <v>LEFT/ RIGHT</v>
      </c>
      <c r="L296" s="67" t="e">
        <f>VLOOKUP(B296,#REF!,13,)</f>
        <v>#REF!</v>
      </c>
      <c r="M296" s="68"/>
      <c r="N296" s="68"/>
    </row>
    <row r="297" spans="1:14" ht="14.25" customHeight="1" x14ac:dyDescent="0.2">
      <c r="A297" s="67" t="s">
        <v>39</v>
      </c>
      <c r="B297" s="89" t="s">
        <v>1559</v>
      </c>
      <c r="C297" s="87" t="s">
        <v>1558</v>
      </c>
      <c r="D297" s="87" t="s">
        <v>296</v>
      </c>
      <c r="E297" s="67" t="s">
        <v>289</v>
      </c>
      <c r="F297" s="67" t="s">
        <v>177</v>
      </c>
      <c r="G297" s="152" t="str">
        <f t="shared" si="12"/>
        <v>Frozen</v>
      </c>
      <c r="H297" s="67">
        <v>14</v>
      </c>
      <c r="I297" s="67">
        <v>7.2</v>
      </c>
      <c r="J297" s="67">
        <f t="shared" si="13"/>
        <v>100.8</v>
      </c>
      <c r="K297" s="67" t="str">
        <f>VLOOKUP(B297,[1]Sheet1!$B:$J,9,)</f>
        <v>LEFT/ RIGHT</v>
      </c>
      <c r="L297" s="67" t="e">
        <f>VLOOKUP(B297,#REF!,13,)</f>
        <v>#REF!</v>
      </c>
      <c r="M297" s="68"/>
      <c r="N297" s="68"/>
    </row>
    <row r="298" spans="1:14" ht="14.25" customHeight="1" x14ac:dyDescent="0.2">
      <c r="A298" s="67" t="s">
        <v>39</v>
      </c>
      <c r="B298" s="89" t="s">
        <v>1557</v>
      </c>
      <c r="C298" s="87" t="s">
        <v>1556</v>
      </c>
      <c r="D298" s="87" t="s">
        <v>296</v>
      </c>
      <c r="E298" s="67" t="s">
        <v>289</v>
      </c>
      <c r="F298" s="67" t="s">
        <v>177</v>
      </c>
      <c r="G298" s="152" t="str">
        <f t="shared" si="12"/>
        <v>Frozen</v>
      </c>
      <c r="H298" s="67">
        <v>14</v>
      </c>
      <c r="I298" s="67">
        <v>7.2</v>
      </c>
      <c r="J298" s="67">
        <f t="shared" si="13"/>
        <v>100.8</v>
      </c>
      <c r="K298" s="67" t="str">
        <f>VLOOKUP(B298,[1]Sheet1!$B:$J,9,)</f>
        <v>LEFT/ RIGHT</v>
      </c>
      <c r="L298" s="67" t="e">
        <f>VLOOKUP(B298,#REF!,13,)</f>
        <v>#REF!</v>
      </c>
      <c r="M298" s="68"/>
      <c r="N298" s="68"/>
    </row>
    <row r="299" spans="1:14" ht="14.25" customHeight="1" x14ac:dyDescent="0.2">
      <c r="A299" s="67" t="s">
        <v>39</v>
      </c>
      <c r="B299" s="89" t="s">
        <v>1555</v>
      </c>
      <c r="C299" s="87" t="s">
        <v>1554</v>
      </c>
      <c r="D299" s="87" t="s">
        <v>296</v>
      </c>
      <c r="E299" s="67" t="s">
        <v>289</v>
      </c>
      <c r="F299" s="67" t="s">
        <v>177</v>
      </c>
      <c r="G299" s="152" t="str">
        <f t="shared" si="12"/>
        <v>Frozen</v>
      </c>
      <c r="H299" s="67">
        <v>14</v>
      </c>
      <c r="I299" s="67">
        <v>7.2</v>
      </c>
      <c r="J299" s="67">
        <f t="shared" si="13"/>
        <v>100.8</v>
      </c>
      <c r="K299" s="67" t="str">
        <f>VLOOKUP(B299,[1]Sheet1!$B:$J,9,)</f>
        <v>LEFT/ RIGHT</v>
      </c>
      <c r="L299" s="67" t="e">
        <f>VLOOKUP(B299,#REF!,13,)</f>
        <v>#REF!</v>
      </c>
      <c r="M299" s="68"/>
      <c r="N299" s="68"/>
    </row>
    <row r="300" spans="1:14" ht="14.25" customHeight="1" x14ac:dyDescent="0.2">
      <c r="A300" s="67" t="s">
        <v>39</v>
      </c>
      <c r="B300" s="89" t="s">
        <v>1553</v>
      </c>
      <c r="C300" s="87" t="s">
        <v>1552</v>
      </c>
      <c r="D300" s="87" t="s">
        <v>296</v>
      </c>
      <c r="E300" s="67" t="s">
        <v>289</v>
      </c>
      <c r="F300" s="67" t="s">
        <v>177</v>
      </c>
      <c r="G300" s="152" t="str">
        <f t="shared" si="12"/>
        <v>Frozen</v>
      </c>
      <c r="H300" s="67">
        <v>14</v>
      </c>
      <c r="I300" s="67">
        <v>7.2</v>
      </c>
      <c r="J300" s="67">
        <f t="shared" si="13"/>
        <v>100.8</v>
      </c>
      <c r="K300" s="67" t="str">
        <f>VLOOKUP(B300,[1]Sheet1!$B:$J,9,)</f>
        <v>LEFT/ RIGHT</v>
      </c>
      <c r="L300" s="67" t="e">
        <f>VLOOKUP(B300,#REF!,13,)</f>
        <v>#REF!</v>
      </c>
      <c r="M300" s="68"/>
      <c r="N300" s="68"/>
    </row>
    <row r="301" spans="1:14" ht="14.25" customHeight="1" x14ac:dyDescent="0.2">
      <c r="A301" s="67" t="s">
        <v>39</v>
      </c>
      <c r="B301" s="89" t="s">
        <v>1551</v>
      </c>
      <c r="C301" s="87" t="s">
        <v>1550</v>
      </c>
      <c r="D301" s="87" t="s">
        <v>296</v>
      </c>
      <c r="E301" s="67" t="s">
        <v>289</v>
      </c>
      <c r="F301" s="67" t="s">
        <v>177</v>
      </c>
      <c r="G301" s="152" t="str">
        <f t="shared" si="12"/>
        <v>Frozen</v>
      </c>
      <c r="H301" s="67">
        <v>14</v>
      </c>
      <c r="I301" s="67">
        <v>7.2</v>
      </c>
      <c r="J301" s="67">
        <f t="shared" si="13"/>
        <v>100.8</v>
      </c>
      <c r="K301" s="67" t="str">
        <f>VLOOKUP(B301,[1]Sheet1!$B:$J,9,)</f>
        <v>LEFT CORNER/RIGHT CORNER</v>
      </c>
      <c r="L301" s="67" t="e">
        <f>VLOOKUP(B301,#REF!,13,)</f>
        <v>#REF!</v>
      </c>
      <c r="M301" s="68"/>
      <c r="N301" s="68"/>
    </row>
    <row r="302" spans="1:14" ht="14.25" customHeight="1" x14ac:dyDescent="0.2">
      <c r="A302" s="67" t="s">
        <v>39</v>
      </c>
      <c r="B302" s="89" t="s">
        <v>1549</v>
      </c>
      <c r="C302" s="87" t="s">
        <v>1548</v>
      </c>
      <c r="D302" s="87" t="s">
        <v>299</v>
      </c>
      <c r="E302" s="67" t="s">
        <v>289</v>
      </c>
      <c r="F302" s="67" t="s">
        <v>177</v>
      </c>
      <c r="G302" s="152" t="str">
        <f t="shared" si="12"/>
        <v>Frozen</v>
      </c>
      <c r="H302" s="67">
        <v>14</v>
      </c>
      <c r="I302" s="67">
        <v>7.2</v>
      </c>
      <c r="J302" s="67">
        <f t="shared" si="13"/>
        <v>100.8</v>
      </c>
    </row>
    <row r="303" spans="1:14" ht="14.25" customHeight="1" x14ac:dyDescent="0.2">
      <c r="A303" s="67" t="s">
        <v>39</v>
      </c>
      <c r="B303" s="89" t="s">
        <v>1547</v>
      </c>
      <c r="C303" s="87" t="s">
        <v>1546</v>
      </c>
      <c r="D303" s="87" t="s">
        <v>296</v>
      </c>
      <c r="E303" s="67" t="s">
        <v>289</v>
      </c>
      <c r="F303" s="67" t="s">
        <v>177</v>
      </c>
      <c r="G303" s="152" t="str">
        <f t="shared" si="12"/>
        <v>Frozen</v>
      </c>
      <c r="H303" s="67">
        <v>14</v>
      </c>
      <c r="I303" s="67">
        <v>7.2</v>
      </c>
      <c r="J303" s="67">
        <f t="shared" si="13"/>
        <v>100.8</v>
      </c>
      <c r="K303" s="67" t="str">
        <f>VLOOKUP(B303,[1]Sheet1!$B:$J,9,)</f>
        <v>LEFT/ RIGHT</v>
      </c>
      <c r="L303" s="67" t="e">
        <f>VLOOKUP(B303,#REF!,13,)</f>
        <v>#REF!</v>
      </c>
      <c r="M303" s="68"/>
      <c r="N303" s="68"/>
    </row>
    <row r="304" spans="1:14" ht="14.25" customHeight="1" x14ac:dyDescent="0.2">
      <c r="A304" s="67" t="s">
        <v>39</v>
      </c>
      <c r="B304" s="89" t="s">
        <v>1545</v>
      </c>
      <c r="C304" s="87" t="s">
        <v>1544</v>
      </c>
      <c r="D304" s="87" t="s">
        <v>296</v>
      </c>
      <c r="E304" s="67" t="s">
        <v>289</v>
      </c>
      <c r="F304" s="67" t="s">
        <v>177</v>
      </c>
      <c r="G304" s="152" t="str">
        <f t="shared" si="12"/>
        <v>Frozen</v>
      </c>
      <c r="H304" s="67">
        <v>14</v>
      </c>
      <c r="I304" s="67">
        <v>7.2</v>
      </c>
      <c r="J304" s="67">
        <f t="shared" si="13"/>
        <v>100.8</v>
      </c>
      <c r="K304" s="67" t="str">
        <f>VLOOKUP(B304,[1]Sheet1!$B:$J,9,)</f>
        <v>LEFT/ RIGHT</v>
      </c>
      <c r="L304" s="67" t="e">
        <f>VLOOKUP(B304,#REF!,13,)</f>
        <v>#REF!</v>
      </c>
      <c r="M304" s="68"/>
      <c r="N304" s="68"/>
    </row>
    <row r="305" spans="1:14" ht="14.25" customHeight="1" x14ac:dyDescent="0.2">
      <c r="A305" s="67" t="s">
        <v>39</v>
      </c>
      <c r="B305" s="89" t="s">
        <v>1543</v>
      </c>
      <c r="C305" s="87" t="s">
        <v>1542</v>
      </c>
      <c r="D305" s="87" t="s">
        <v>296</v>
      </c>
      <c r="E305" s="67" t="s">
        <v>289</v>
      </c>
      <c r="F305" s="67" t="s">
        <v>177</v>
      </c>
      <c r="G305" s="152" t="str">
        <f t="shared" si="12"/>
        <v>Frozen</v>
      </c>
      <c r="H305" s="67">
        <v>14</v>
      </c>
      <c r="I305" s="67">
        <v>7.2</v>
      </c>
      <c r="J305" s="67">
        <f t="shared" si="13"/>
        <v>100.8</v>
      </c>
      <c r="K305" s="67" t="str">
        <f>VLOOKUP(B305,[1]Sheet1!$B:$J,9,)</f>
        <v>LEFT/ RIGHT</v>
      </c>
      <c r="L305" s="67" t="e">
        <f>VLOOKUP(B305,#REF!,13,)</f>
        <v>#REF!</v>
      </c>
      <c r="M305" s="68"/>
      <c r="N305" s="68"/>
    </row>
    <row r="306" spans="1:14" ht="14.25" customHeight="1" x14ac:dyDescent="0.2">
      <c r="A306" s="67" t="s">
        <v>39</v>
      </c>
      <c r="B306" s="89" t="s">
        <v>1541</v>
      </c>
      <c r="C306" s="87" t="s">
        <v>1540</v>
      </c>
      <c r="D306" s="87" t="s">
        <v>296</v>
      </c>
      <c r="E306" s="67" t="s">
        <v>289</v>
      </c>
      <c r="F306" s="67" t="s">
        <v>177</v>
      </c>
      <c r="G306" s="152" t="str">
        <f t="shared" si="12"/>
        <v>Frozen</v>
      </c>
      <c r="H306" s="67">
        <v>14</v>
      </c>
      <c r="I306" s="67">
        <v>7.2</v>
      </c>
      <c r="J306" s="67">
        <f t="shared" si="13"/>
        <v>100.8</v>
      </c>
      <c r="K306" s="67" t="str">
        <f>VLOOKUP(B306,[1]Sheet1!$B:$J,9,)</f>
        <v>LEFT/ RIGHT</v>
      </c>
      <c r="L306" s="67" t="e">
        <f>VLOOKUP(B306,#REF!,13,)</f>
        <v>#REF!</v>
      </c>
      <c r="M306" s="68"/>
      <c r="N306" s="68"/>
    </row>
    <row r="307" spans="1:14" ht="14.25" customHeight="1" x14ac:dyDescent="0.2">
      <c r="A307" s="67" t="s">
        <v>39</v>
      </c>
      <c r="B307" s="89" t="s">
        <v>1539</v>
      </c>
      <c r="C307" s="87" t="s">
        <v>1538</v>
      </c>
      <c r="D307" s="87" t="s">
        <v>296</v>
      </c>
      <c r="E307" s="67" t="s">
        <v>289</v>
      </c>
      <c r="F307" s="67" t="s">
        <v>177</v>
      </c>
      <c r="G307" s="152" t="str">
        <f t="shared" si="12"/>
        <v>Frozen</v>
      </c>
      <c r="H307" s="67">
        <v>14</v>
      </c>
      <c r="I307" s="67">
        <v>7.2</v>
      </c>
      <c r="J307" s="67">
        <f t="shared" si="13"/>
        <v>100.8</v>
      </c>
      <c r="K307" s="67" t="str">
        <f>VLOOKUP(B307,[1]Sheet1!$B:$J,9,)</f>
        <v>LEFT/ RIGHT</v>
      </c>
      <c r="L307" s="67" t="e">
        <f>VLOOKUP(B307,#REF!,13,)</f>
        <v>#REF!</v>
      </c>
      <c r="M307" s="68"/>
      <c r="N307" s="68"/>
    </row>
    <row r="308" spans="1:14" ht="14.25" customHeight="1" x14ac:dyDescent="0.2">
      <c r="A308" s="67" t="s">
        <v>39</v>
      </c>
      <c r="B308" s="89" t="s">
        <v>1537</v>
      </c>
      <c r="C308" s="87" t="s">
        <v>1536</v>
      </c>
      <c r="D308" s="87" t="s">
        <v>296</v>
      </c>
      <c r="E308" s="67" t="s">
        <v>289</v>
      </c>
      <c r="F308" s="67" t="s">
        <v>177</v>
      </c>
      <c r="G308" s="152" t="str">
        <f t="shared" si="12"/>
        <v>Frozen</v>
      </c>
      <c r="H308" s="67">
        <v>14</v>
      </c>
      <c r="I308" s="67">
        <v>7.2</v>
      </c>
      <c r="J308" s="67">
        <f t="shared" si="13"/>
        <v>100.8</v>
      </c>
      <c r="K308" s="67" t="str">
        <f>VLOOKUP(B308,[1]Sheet1!$B:$J,9,)</f>
        <v>LEFT/ RIGHT</v>
      </c>
      <c r="L308" s="67" t="e">
        <f>VLOOKUP(B308,#REF!,13,)</f>
        <v>#REF!</v>
      </c>
      <c r="M308" s="68"/>
      <c r="N308" s="68"/>
    </row>
    <row r="309" spans="1:14" ht="14.25" customHeight="1" x14ac:dyDescent="0.2">
      <c r="A309" s="67" t="s">
        <v>39</v>
      </c>
      <c r="B309" s="89" t="s">
        <v>1535</v>
      </c>
      <c r="C309" s="87" t="s">
        <v>1534</v>
      </c>
      <c r="D309" s="87" t="s">
        <v>296</v>
      </c>
      <c r="E309" s="67" t="s">
        <v>289</v>
      </c>
      <c r="F309" s="67" t="s">
        <v>177</v>
      </c>
      <c r="G309" s="152" t="str">
        <f t="shared" si="12"/>
        <v>Frozen</v>
      </c>
      <c r="H309" s="67">
        <v>14</v>
      </c>
      <c r="I309" s="67">
        <v>7.2</v>
      </c>
      <c r="J309" s="67">
        <f t="shared" si="13"/>
        <v>100.8</v>
      </c>
      <c r="K309" s="67" t="str">
        <f>VLOOKUP(B309,[1]Sheet1!$B:$J,9,)</f>
        <v>LEFT/ RIGHT</v>
      </c>
      <c r="L309" s="67" t="e">
        <f>VLOOKUP(B309,#REF!,13,)</f>
        <v>#REF!</v>
      </c>
      <c r="M309" s="68"/>
      <c r="N309" s="68"/>
    </row>
    <row r="310" spans="1:14" ht="14.25" customHeight="1" x14ac:dyDescent="0.2">
      <c r="A310" s="67" t="s">
        <v>39</v>
      </c>
      <c r="B310" s="89" t="s">
        <v>1533</v>
      </c>
      <c r="C310" s="87" t="s">
        <v>1532</v>
      </c>
      <c r="D310" s="87" t="s">
        <v>296</v>
      </c>
      <c r="E310" s="67" t="s">
        <v>289</v>
      </c>
      <c r="F310" s="67" t="s">
        <v>177</v>
      </c>
      <c r="G310" s="152" t="str">
        <f t="shared" si="12"/>
        <v>Frozen</v>
      </c>
      <c r="H310" s="67">
        <v>14</v>
      </c>
      <c r="I310" s="67">
        <v>7.2</v>
      </c>
      <c r="J310" s="67">
        <f t="shared" si="13"/>
        <v>100.8</v>
      </c>
      <c r="K310" s="67" t="str">
        <f>VLOOKUP(B310,[1]Sheet1!$B:$J,9,)</f>
        <v>LEFT/ RIGHT</v>
      </c>
      <c r="L310" s="67" t="e">
        <f>VLOOKUP(B310,#REF!,13,)</f>
        <v>#REF!</v>
      </c>
      <c r="M310" s="68"/>
      <c r="N310" s="68"/>
    </row>
    <row r="311" spans="1:14" ht="14.25" customHeight="1" x14ac:dyDescent="0.2">
      <c r="A311" s="67" t="s">
        <v>39</v>
      </c>
      <c r="B311" s="89" t="s">
        <v>1531</v>
      </c>
      <c r="C311" s="87" t="s">
        <v>1530</v>
      </c>
      <c r="D311" s="87" t="s">
        <v>296</v>
      </c>
      <c r="E311" s="67" t="s">
        <v>289</v>
      </c>
      <c r="F311" s="67" t="s">
        <v>177</v>
      </c>
      <c r="G311" s="152" t="str">
        <f t="shared" si="12"/>
        <v>Frozen</v>
      </c>
      <c r="H311" s="67">
        <v>14</v>
      </c>
      <c r="I311" s="67">
        <v>7.2</v>
      </c>
      <c r="J311" s="67">
        <f t="shared" si="13"/>
        <v>100.8</v>
      </c>
      <c r="K311" s="67" t="str">
        <f>VLOOKUP(B311,[1]Sheet1!$B:$J,9,)</f>
        <v>LEFT/ RIGHT</v>
      </c>
      <c r="L311" s="67" t="e">
        <f>VLOOKUP(B311,#REF!,13,)</f>
        <v>#REF!</v>
      </c>
      <c r="M311" s="68"/>
      <c r="N311" s="68"/>
    </row>
    <row r="312" spans="1:14" ht="14.25" customHeight="1" x14ac:dyDescent="0.2">
      <c r="A312" s="67" t="s">
        <v>39</v>
      </c>
      <c r="B312" s="89" t="s">
        <v>1529</v>
      </c>
      <c r="C312" s="87" t="s">
        <v>1528</v>
      </c>
      <c r="D312" s="87" t="s">
        <v>296</v>
      </c>
      <c r="E312" s="67" t="s">
        <v>289</v>
      </c>
      <c r="F312" s="67" t="s">
        <v>177</v>
      </c>
      <c r="G312" s="152" t="str">
        <f t="shared" si="12"/>
        <v>Frozen</v>
      </c>
      <c r="H312" s="67">
        <v>14</v>
      </c>
      <c r="I312" s="67">
        <v>7.2</v>
      </c>
      <c r="J312" s="67">
        <f t="shared" si="13"/>
        <v>100.8</v>
      </c>
      <c r="K312" s="67" t="str">
        <f>VLOOKUP(B312,[1]Sheet1!$B:$J,9,)</f>
        <v>LEFT/ RIGHT</v>
      </c>
      <c r="L312" s="67" t="e">
        <f>VLOOKUP(B312,#REF!,13,)</f>
        <v>#REF!</v>
      </c>
      <c r="M312" s="68"/>
      <c r="N312" s="68"/>
    </row>
    <row r="313" spans="1:14" ht="14.25" customHeight="1" x14ac:dyDescent="0.2">
      <c r="A313" s="67" t="s">
        <v>39</v>
      </c>
      <c r="B313" s="89" t="s">
        <v>1527</v>
      </c>
      <c r="C313" s="87" t="s">
        <v>1526</v>
      </c>
      <c r="D313" s="87" t="s">
        <v>296</v>
      </c>
      <c r="E313" s="67" t="s">
        <v>289</v>
      </c>
      <c r="F313" s="67" t="s">
        <v>177</v>
      </c>
      <c r="G313" s="152" t="str">
        <f t="shared" si="12"/>
        <v>Frozen</v>
      </c>
      <c r="H313" s="67">
        <v>14</v>
      </c>
      <c r="I313" s="67">
        <v>7.2</v>
      </c>
      <c r="J313" s="67">
        <f t="shared" si="13"/>
        <v>100.8</v>
      </c>
      <c r="K313" s="67" t="str">
        <f>VLOOKUP(B313,[1]Sheet1!$B:$J,9,)</f>
        <v>LEFT/ RIGHT</v>
      </c>
      <c r="L313" s="67" t="e">
        <f>VLOOKUP(B313,#REF!,13,)</f>
        <v>#REF!</v>
      </c>
      <c r="M313" s="68"/>
      <c r="N313" s="68"/>
    </row>
    <row r="314" spans="1:14" ht="14.25" customHeight="1" thickBot="1" x14ac:dyDescent="0.25">
      <c r="A314" s="67" t="s">
        <v>39</v>
      </c>
      <c r="B314" s="89" t="s">
        <v>1525</v>
      </c>
      <c r="C314" s="87" t="s">
        <v>1524</v>
      </c>
      <c r="D314" s="87" t="s">
        <v>296</v>
      </c>
      <c r="E314" s="67" t="s">
        <v>289</v>
      </c>
      <c r="F314" s="67" t="s">
        <v>177</v>
      </c>
      <c r="G314" s="152" t="str">
        <f t="shared" si="12"/>
        <v>Frozen</v>
      </c>
      <c r="H314" s="67">
        <v>14</v>
      </c>
      <c r="I314" s="67">
        <v>7.2</v>
      </c>
      <c r="J314" s="67">
        <f t="shared" si="13"/>
        <v>100.8</v>
      </c>
      <c r="K314" s="67" t="str">
        <f>VLOOKUP(B314,[1]Sheet1!$B:$J,9,)</f>
        <v>LEFT CORNER/RIGHT CORNER</v>
      </c>
      <c r="L314" s="67" t="e">
        <f>VLOOKUP(B314,#REF!,13,)</f>
        <v>#REF!</v>
      </c>
      <c r="M314" s="68"/>
      <c r="N314" s="68"/>
    </row>
    <row r="315" spans="1:14" ht="14.25" customHeight="1" x14ac:dyDescent="0.2">
      <c r="A315" s="67" t="str">
        <f t="shared" ref="A315:A378" si="15">LEFT(C315,1)</f>
        <v>B</v>
      </c>
      <c r="B315" s="102" t="s">
        <v>1523</v>
      </c>
      <c r="C315" s="90" t="s">
        <v>1522</v>
      </c>
      <c r="D315" s="81" t="s">
        <v>296</v>
      </c>
      <c r="E315" s="67" t="s">
        <v>289</v>
      </c>
      <c r="F315" s="67" t="s">
        <v>298</v>
      </c>
      <c r="G315" s="67" t="str">
        <f t="shared" ref="G315:G378" si="16">F315</f>
        <v>Released</v>
      </c>
      <c r="H315" s="67">
        <v>14</v>
      </c>
      <c r="I315" s="67">
        <v>7.2</v>
      </c>
      <c r="J315" s="67">
        <f t="shared" si="13"/>
        <v>100.8</v>
      </c>
      <c r="K315" s="67" t="str">
        <f>VLOOKUP(B315,[1]Sheet1!$B:$J,9,)</f>
        <v>LEFT CORNER/RIGHT CORNER</v>
      </c>
      <c r="L315" s="67" t="e">
        <f>VLOOKUP(B315,#REF!,13,)</f>
        <v>#REF!</v>
      </c>
      <c r="M315" s="68"/>
      <c r="N315" s="68"/>
    </row>
    <row r="316" spans="1:14" ht="14.25" customHeight="1" x14ac:dyDescent="0.2">
      <c r="A316" s="67" t="str">
        <f t="shared" si="15"/>
        <v>B</v>
      </c>
      <c r="B316" s="86" t="s">
        <v>1521</v>
      </c>
      <c r="C316" s="90" t="s">
        <v>1520</v>
      </c>
      <c r="D316" s="81" t="s">
        <v>296</v>
      </c>
      <c r="E316" s="67" t="s">
        <v>289</v>
      </c>
      <c r="F316" s="67" t="s">
        <v>298</v>
      </c>
      <c r="G316" s="67" t="str">
        <f t="shared" si="16"/>
        <v>Released</v>
      </c>
      <c r="H316" s="67">
        <v>14</v>
      </c>
      <c r="I316" s="67">
        <v>7.2</v>
      </c>
      <c r="J316" s="67">
        <f t="shared" si="13"/>
        <v>100.8</v>
      </c>
      <c r="K316" s="67" t="str">
        <f>VLOOKUP(B316,[1]Sheet1!$B:$J,9,)</f>
        <v>LEFT/ RIGHT</v>
      </c>
      <c r="L316" s="67" t="e">
        <f>VLOOKUP(B316,#REF!,13,)</f>
        <v>#REF!</v>
      </c>
      <c r="M316" s="68"/>
      <c r="N316" s="68"/>
    </row>
    <row r="317" spans="1:14" ht="14.25" customHeight="1" x14ac:dyDescent="0.2">
      <c r="A317" s="67" t="str">
        <f t="shared" si="15"/>
        <v>B</v>
      </c>
      <c r="B317" s="86" t="s">
        <v>1519</v>
      </c>
      <c r="C317" s="90" t="s">
        <v>1518</v>
      </c>
      <c r="D317" s="81" t="s">
        <v>296</v>
      </c>
      <c r="E317" s="67" t="s">
        <v>289</v>
      </c>
      <c r="F317" s="67" t="s">
        <v>298</v>
      </c>
      <c r="G317" s="67" t="str">
        <f t="shared" si="16"/>
        <v>Released</v>
      </c>
      <c r="H317" s="67">
        <v>14</v>
      </c>
      <c r="I317" s="67">
        <v>7.2</v>
      </c>
      <c r="J317" s="67">
        <f t="shared" si="13"/>
        <v>100.8</v>
      </c>
      <c r="K317" s="67" t="str">
        <f>VLOOKUP(B317,[1]Sheet1!$B:$J,9,)</f>
        <v>LEFT/ RIGHT</v>
      </c>
      <c r="L317" s="67" t="e">
        <f>VLOOKUP(B317,#REF!,13,)</f>
        <v>#REF!</v>
      </c>
      <c r="M317" s="68"/>
      <c r="N317" s="68"/>
    </row>
    <row r="318" spans="1:14" ht="14.25" customHeight="1" x14ac:dyDescent="0.2">
      <c r="A318" s="67" t="str">
        <f t="shared" si="15"/>
        <v>B</v>
      </c>
      <c r="B318" s="86" t="s">
        <v>1517</v>
      </c>
      <c r="C318" s="90" t="s">
        <v>1516</v>
      </c>
      <c r="D318" s="81" t="s">
        <v>296</v>
      </c>
      <c r="E318" s="67" t="s">
        <v>289</v>
      </c>
      <c r="F318" s="67" t="s">
        <v>298</v>
      </c>
      <c r="G318" s="67" t="str">
        <f t="shared" si="16"/>
        <v>Released</v>
      </c>
      <c r="H318" s="67">
        <v>14</v>
      </c>
      <c r="I318" s="67">
        <v>7.2</v>
      </c>
      <c r="J318" s="67">
        <f t="shared" si="13"/>
        <v>100.8</v>
      </c>
      <c r="K318" s="67" t="str">
        <f>VLOOKUP(B318,[1]Sheet1!$B:$J,9,)</f>
        <v>LEFT/ RIGHT</v>
      </c>
      <c r="L318" s="67" t="e">
        <f>VLOOKUP(B318,#REF!,13,)</f>
        <v>#REF!</v>
      </c>
      <c r="M318" s="68"/>
      <c r="N318" s="68"/>
    </row>
    <row r="319" spans="1:14" ht="14.25" customHeight="1" x14ac:dyDescent="0.2">
      <c r="A319" s="67" t="str">
        <f t="shared" si="15"/>
        <v>B</v>
      </c>
      <c r="B319" s="86" t="s">
        <v>1515</v>
      </c>
      <c r="C319" s="90" t="s">
        <v>1514</v>
      </c>
      <c r="D319" s="81" t="s">
        <v>296</v>
      </c>
      <c r="E319" s="67" t="s">
        <v>289</v>
      </c>
      <c r="F319" s="67" t="s">
        <v>298</v>
      </c>
      <c r="G319" s="67" t="str">
        <f t="shared" si="16"/>
        <v>Released</v>
      </c>
      <c r="H319" s="67">
        <v>14</v>
      </c>
      <c r="I319" s="67">
        <v>7.2</v>
      </c>
      <c r="J319" s="67">
        <f t="shared" si="13"/>
        <v>100.8</v>
      </c>
      <c r="K319" s="67" t="str">
        <f>VLOOKUP(B319,[1]Sheet1!$B:$J,9,)</f>
        <v>LEFT/ RIGHT</v>
      </c>
      <c r="L319" s="67" t="e">
        <f>VLOOKUP(B319,#REF!,13,)</f>
        <v>#REF!</v>
      </c>
      <c r="M319" s="68"/>
      <c r="N319" s="68"/>
    </row>
    <row r="320" spans="1:14" ht="14.25" customHeight="1" x14ac:dyDescent="0.2">
      <c r="A320" s="67" t="str">
        <f t="shared" si="15"/>
        <v>B</v>
      </c>
      <c r="B320" s="86" t="s">
        <v>1513</v>
      </c>
      <c r="C320" s="90" t="s">
        <v>1512</v>
      </c>
      <c r="D320" s="81" t="s">
        <v>296</v>
      </c>
      <c r="E320" s="67" t="s">
        <v>289</v>
      </c>
      <c r="F320" s="67" t="s">
        <v>298</v>
      </c>
      <c r="G320" s="67" t="str">
        <f t="shared" si="16"/>
        <v>Released</v>
      </c>
      <c r="H320" s="67">
        <v>14</v>
      </c>
      <c r="I320" s="67">
        <v>7.2</v>
      </c>
      <c r="J320" s="67">
        <f t="shared" si="13"/>
        <v>100.8</v>
      </c>
      <c r="K320" s="67" t="str">
        <f>VLOOKUP(B320,[1]Sheet1!$B:$J,9,)</f>
        <v>LEFT/ RIGHT</v>
      </c>
      <c r="L320" s="67" t="e">
        <f>VLOOKUP(B320,#REF!,13,)</f>
        <v>#REF!</v>
      </c>
      <c r="M320" s="68"/>
      <c r="N320" s="68"/>
    </row>
    <row r="321" spans="1:14" ht="14.25" customHeight="1" x14ac:dyDescent="0.2">
      <c r="A321" s="67" t="str">
        <f t="shared" si="15"/>
        <v>B</v>
      </c>
      <c r="B321" s="86" t="s">
        <v>1511</v>
      </c>
      <c r="C321" s="90" t="s">
        <v>1510</v>
      </c>
      <c r="D321" s="81" t="s">
        <v>296</v>
      </c>
      <c r="E321" s="67" t="s">
        <v>289</v>
      </c>
      <c r="F321" s="67" t="s">
        <v>298</v>
      </c>
      <c r="G321" s="67" t="str">
        <f t="shared" si="16"/>
        <v>Released</v>
      </c>
      <c r="H321" s="67">
        <v>14</v>
      </c>
      <c r="I321" s="67">
        <v>7.2</v>
      </c>
      <c r="J321" s="67">
        <f t="shared" si="13"/>
        <v>100.8</v>
      </c>
      <c r="K321" s="67" t="str">
        <f>VLOOKUP(B321,[1]Sheet1!$B:$J,9,)</f>
        <v>LEFT/ RIGHT</v>
      </c>
      <c r="L321" s="67" t="e">
        <f>VLOOKUP(B321,#REF!,13,)</f>
        <v>#REF!</v>
      </c>
      <c r="M321" s="68"/>
      <c r="N321" s="68"/>
    </row>
    <row r="322" spans="1:14" ht="14.25" customHeight="1" x14ac:dyDescent="0.2">
      <c r="A322" s="67" t="str">
        <f t="shared" si="15"/>
        <v>B</v>
      </c>
      <c r="B322" s="86" t="s">
        <v>1509</v>
      </c>
      <c r="C322" s="90" t="s">
        <v>1508</v>
      </c>
      <c r="D322" s="81" t="s">
        <v>296</v>
      </c>
      <c r="E322" s="67" t="s">
        <v>289</v>
      </c>
      <c r="F322" s="67" t="s">
        <v>298</v>
      </c>
      <c r="G322" s="67" t="str">
        <f t="shared" si="16"/>
        <v>Released</v>
      </c>
      <c r="H322" s="67">
        <v>14</v>
      </c>
      <c r="I322" s="67">
        <v>7.2</v>
      </c>
      <c r="J322" s="67">
        <f t="shared" ref="J322:J385" si="17">I322*H322</f>
        <v>100.8</v>
      </c>
      <c r="K322" s="67" t="str">
        <f>VLOOKUP(B322,[1]Sheet1!$B:$J,9,)</f>
        <v>LEFT/ RIGHT</v>
      </c>
      <c r="L322" s="67" t="e">
        <f>VLOOKUP(B322,#REF!,13,)</f>
        <v>#REF!</v>
      </c>
      <c r="M322" s="68"/>
      <c r="N322" s="68"/>
    </row>
    <row r="323" spans="1:14" ht="14.25" customHeight="1" x14ac:dyDescent="0.2">
      <c r="A323" s="67" t="str">
        <f t="shared" si="15"/>
        <v>B</v>
      </c>
      <c r="B323" s="86" t="s">
        <v>1507</v>
      </c>
      <c r="C323" s="90" t="s">
        <v>1506</v>
      </c>
      <c r="D323" s="81" t="s">
        <v>296</v>
      </c>
      <c r="E323" s="67" t="s">
        <v>289</v>
      </c>
      <c r="F323" s="67" t="s">
        <v>298</v>
      </c>
      <c r="G323" s="67" t="str">
        <f t="shared" si="16"/>
        <v>Released</v>
      </c>
      <c r="H323" s="67">
        <v>14</v>
      </c>
      <c r="I323" s="67">
        <v>7.2</v>
      </c>
      <c r="J323" s="67">
        <f t="shared" si="17"/>
        <v>100.8</v>
      </c>
      <c r="K323" s="67" t="str">
        <f>VLOOKUP(B323,[1]Sheet1!$B:$J,9,)</f>
        <v>LEFT/ RIGHT</v>
      </c>
      <c r="L323" s="67" t="e">
        <f>VLOOKUP(B323,#REF!,13,)</f>
        <v>#REF!</v>
      </c>
      <c r="M323" s="68"/>
      <c r="N323" s="68"/>
    </row>
    <row r="324" spans="1:14" ht="14.25" customHeight="1" x14ac:dyDescent="0.2">
      <c r="A324" s="67" t="str">
        <f t="shared" si="15"/>
        <v>B</v>
      </c>
      <c r="B324" s="86" t="s">
        <v>1505</v>
      </c>
      <c r="C324" s="90" t="s">
        <v>1504</v>
      </c>
      <c r="D324" s="81" t="s">
        <v>296</v>
      </c>
      <c r="E324" s="67" t="s">
        <v>289</v>
      </c>
      <c r="F324" s="67" t="s">
        <v>298</v>
      </c>
      <c r="G324" s="67" t="str">
        <f t="shared" si="16"/>
        <v>Released</v>
      </c>
      <c r="H324" s="67">
        <v>14</v>
      </c>
      <c r="I324" s="67">
        <v>7.2</v>
      </c>
      <c r="J324" s="67">
        <f t="shared" si="17"/>
        <v>100.8</v>
      </c>
      <c r="K324" s="67" t="str">
        <f>VLOOKUP(B324,[1]Sheet1!$B:$J,9,)</f>
        <v>LEFT CORNER/RIGHT CORNER</v>
      </c>
      <c r="L324" s="67" t="e">
        <f>VLOOKUP(B324,#REF!,13,)</f>
        <v>#REF!</v>
      </c>
      <c r="M324" s="68"/>
      <c r="N324" s="68"/>
    </row>
    <row r="325" spans="1:14" ht="14.25" customHeight="1" x14ac:dyDescent="0.2">
      <c r="A325" s="67" t="str">
        <f t="shared" si="15"/>
        <v>B</v>
      </c>
      <c r="B325" s="86" t="s">
        <v>1503</v>
      </c>
      <c r="C325" s="90" t="s">
        <v>1502</v>
      </c>
      <c r="D325" s="81" t="s">
        <v>296</v>
      </c>
      <c r="E325" s="67" t="s">
        <v>289</v>
      </c>
      <c r="F325" s="67" t="s">
        <v>298</v>
      </c>
      <c r="G325" s="67" t="str">
        <f t="shared" si="16"/>
        <v>Released</v>
      </c>
      <c r="H325" s="67">
        <v>14</v>
      </c>
      <c r="I325" s="67">
        <v>7.2</v>
      </c>
      <c r="J325" s="67">
        <f t="shared" si="17"/>
        <v>100.8</v>
      </c>
      <c r="K325" s="67" t="str">
        <f>VLOOKUP(B325,[1]Sheet1!$B:$J,9,)</f>
        <v>LEFT CORNER/RIGHT CORNER</v>
      </c>
      <c r="L325" s="67" t="e">
        <f>VLOOKUP(B325,#REF!,13,)</f>
        <v>#REF!</v>
      </c>
      <c r="M325" s="68"/>
      <c r="N325" s="68"/>
    </row>
    <row r="326" spans="1:14" ht="14.25" customHeight="1" x14ac:dyDescent="0.2">
      <c r="A326" s="67" t="str">
        <f t="shared" si="15"/>
        <v>B</v>
      </c>
      <c r="B326" s="86" t="s">
        <v>1501</v>
      </c>
      <c r="C326" s="90" t="s">
        <v>1500</v>
      </c>
      <c r="D326" s="81" t="s">
        <v>296</v>
      </c>
      <c r="E326" s="67" t="s">
        <v>289</v>
      </c>
      <c r="F326" s="67" t="s">
        <v>298</v>
      </c>
      <c r="G326" s="67" t="str">
        <f t="shared" si="16"/>
        <v>Released</v>
      </c>
      <c r="H326" s="67">
        <v>14</v>
      </c>
      <c r="I326" s="67">
        <v>7.2</v>
      </c>
      <c r="J326" s="67">
        <f t="shared" si="17"/>
        <v>100.8</v>
      </c>
      <c r="K326" s="67" t="str">
        <f>VLOOKUP(B326,[1]Sheet1!$B:$J,9,)</f>
        <v>LEFT/ RIGHT</v>
      </c>
      <c r="L326" s="67" t="e">
        <f>VLOOKUP(B326,#REF!,13,)</f>
        <v>#REF!</v>
      </c>
      <c r="M326" s="68"/>
      <c r="N326" s="68"/>
    </row>
    <row r="327" spans="1:14" ht="14.25" customHeight="1" x14ac:dyDescent="0.2">
      <c r="A327" s="67" t="str">
        <f t="shared" si="15"/>
        <v>B</v>
      </c>
      <c r="B327" s="86" t="s">
        <v>1499</v>
      </c>
      <c r="C327" s="90" t="s">
        <v>1498</v>
      </c>
      <c r="D327" s="81" t="s">
        <v>296</v>
      </c>
      <c r="E327" s="67" t="s">
        <v>289</v>
      </c>
      <c r="F327" s="67" t="s">
        <v>298</v>
      </c>
      <c r="G327" s="67" t="str">
        <f t="shared" si="16"/>
        <v>Released</v>
      </c>
      <c r="H327" s="67">
        <v>14</v>
      </c>
      <c r="I327" s="67">
        <v>7.2</v>
      </c>
      <c r="J327" s="67">
        <f t="shared" si="17"/>
        <v>100.8</v>
      </c>
      <c r="K327" s="67" t="str">
        <f>VLOOKUP(B327,[1]Sheet1!$B:$J,9,)</f>
        <v>LEFT/ RIGHT</v>
      </c>
      <c r="L327" s="67" t="e">
        <f>VLOOKUP(B327,#REF!,13,)</f>
        <v>#REF!</v>
      </c>
      <c r="M327" s="68"/>
      <c r="N327" s="68"/>
    </row>
    <row r="328" spans="1:14" ht="14.25" customHeight="1" x14ac:dyDescent="0.2">
      <c r="A328" s="67" t="str">
        <f t="shared" si="15"/>
        <v>B</v>
      </c>
      <c r="B328" s="86" t="s">
        <v>1497</v>
      </c>
      <c r="C328" s="90" t="s">
        <v>1496</v>
      </c>
      <c r="D328" s="81" t="s">
        <v>296</v>
      </c>
      <c r="E328" s="67" t="s">
        <v>289</v>
      </c>
      <c r="F328" s="67" t="s">
        <v>298</v>
      </c>
      <c r="G328" s="67" t="str">
        <f t="shared" si="16"/>
        <v>Released</v>
      </c>
      <c r="H328" s="67">
        <v>14</v>
      </c>
      <c r="I328" s="67">
        <v>7.2</v>
      </c>
      <c r="J328" s="67">
        <f t="shared" si="17"/>
        <v>100.8</v>
      </c>
      <c r="K328" s="67" t="str">
        <f>VLOOKUP(B328,[1]Sheet1!$B:$J,9,)</f>
        <v>LEFT/ RIGHT</v>
      </c>
      <c r="L328" s="67" t="e">
        <f>VLOOKUP(B328,#REF!,13,)</f>
        <v>#REF!</v>
      </c>
      <c r="M328" s="68"/>
      <c r="N328" s="68"/>
    </row>
    <row r="329" spans="1:14" ht="14.25" customHeight="1" x14ac:dyDescent="0.2">
      <c r="A329" s="67" t="str">
        <f t="shared" si="15"/>
        <v>B</v>
      </c>
      <c r="B329" s="86" t="s">
        <v>1495</v>
      </c>
      <c r="C329" s="90" t="s">
        <v>1494</v>
      </c>
      <c r="D329" s="81" t="s">
        <v>296</v>
      </c>
      <c r="E329" s="67" t="s">
        <v>289</v>
      </c>
      <c r="F329" s="67" t="s">
        <v>298</v>
      </c>
      <c r="G329" s="67" t="str">
        <f t="shared" si="16"/>
        <v>Released</v>
      </c>
      <c r="H329" s="67">
        <v>14</v>
      </c>
      <c r="I329" s="67">
        <v>7.2</v>
      </c>
      <c r="J329" s="67">
        <f t="shared" si="17"/>
        <v>100.8</v>
      </c>
      <c r="K329" s="67" t="str">
        <f>VLOOKUP(B329,[1]Sheet1!$B:$J,9,)</f>
        <v>LEFT/ RIGHT</v>
      </c>
      <c r="L329" s="67" t="e">
        <f>VLOOKUP(B329,#REF!,13,)</f>
        <v>#REF!</v>
      </c>
      <c r="M329" s="68"/>
      <c r="N329" s="68"/>
    </row>
    <row r="330" spans="1:14" ht="14.25" customHeight="1" x14ac:dyDescent="0.2">
      <c r="A330" s="67" t="str">
        <f t="shared" si="15"/>
        <v>B</v>
      </c>
      <c r="B330" s="86" t="s">
        <v>1493</v>
      </c>
      <c r="C330" s="90" t="s">
        <v>1492</v>
      </c>
      <c r="D330" s="81" t="s">
        <v>296</v>
      </c>
      <c r="E330" s="67" t="s">
        <v>289</v>
      </c>
      <c r="F330" s="67" t="s">
        <v>298</v>
      </c>
      <c r="G330" s="67" t="str">
        <f t="shared" si="16"/>
        <v>Released</v>
      </c>
      <c r="H330" s="67">
        <v>14</v>
      </c>
      <c r="I330" s="67">
        <v>7.2</v>
      </c>
      <c r="J330" s="67">
        <f t="shared" si="17"/>
        <v>100.8</v>
      </c>
      <c r="K330" s="67" t="str">
        <f>VLOOKUP(B330,[1]Sheet1!$B:$J,9,)</f>
        <v>LEFT/ RIGHT</v>
      </c>
      <c r="L330" s="67" t="e">
        <f>VLOOKUP(B330,#REF!,13,)</f>
        <v>#REF!</v>
      </c>
      <c r="M330" s="68"/>
      <c r="N330" s="68"/>
    </row>
    <row r="331" spans="1:14" ht="14.25" customHeight="1" x14ac:dyDescent="0.2">
      <c r="A331" s="67" t="str">
        <f t="shared" si="15"/>
        <v>B</v>
      </c>
      <c r="B331" s="86" t="s">
        <v>1491</v>
      </c>
      <c r="C331" s="90" t="s">
        <v>1490</v>
      </c>
      <c r="D331" s="81" t="s">
        <v>296</v>
      </c>
      <c r="E331" s="67" t="s">
        <v>289</v>
      </c>
      <c r="F331" s="67" t="s">
        <v>298</v>
      </c>
      <c r="G331" s="67" t="str">
        <f t="shared" si="16"/>
        <v>Released</v>
      </c>
      <c r="H331" s="67">
        <v>14</v>
      </c>
      <c r="I331" s="67">
        <v>7.2</v>
      </c>
      <c r="J331" s="67">
        <f t="shared" si="17"/>
        <v>100.8</v>
      </c>
      <c r="K331" s="67" t="str">
        <f>VLOOKUP(B331,[1]Sheet1!$B:$J,9,)</f>
        <v>LEFT/ RIGHT</v>
      </c>
      <c r="L331" s="67" t="e">
        <f>VLOOKUP(B331,#REF!,13,)</f>
        <v>#REF!</v>
      </c>
      <c r="M331" s="68"/>
      <c r="N331" s="68"/>
    </row>
    <row r="332" spans="1:14" ht="14.25" customHeight="1" x14ac:dyDescent="0.2">
      <c r="A332" s="67" t="str">
        <f t="shared" si="15"/>
        <v>B</v>
      </c>
      <c r="B332" s="86" t="s">
        <v>1489</v>
      </c>
      <c r="C332" s="90" t="s">
        <v>1488</v>
      </c>
      <c r="D332" s="81" t="s">
        <v>296</v>
      </c>
      <c r="E332" s="67" t="s">
        <v>289</v>
      </c>
      <c r="F332" s="67" t="s">
        <v>298</v>
      </c>
      <c r="G332" s="67" t="str">
        <f t="shared" si="16"/>
        <v>Released</v>
      </c>
      <c r="H332" s="67">
        <v>14</v>
      </c>
      <c r="I332" s="67">
        <v>7.2</v>
      </c>
      <c r="J332" s="67">
        <f t="shared" si="17"/>
        <v>100.8</v>
      </c>
      <c r="K332" s="67" t="str">
        <f>VLOOKUP(B332,[1]Sheet1!$B:$J,9,)</f>
        <v>LEFT/ RIGHT</v>
      </c>
      <c r="L332" s="67" t="e">
        <f>VLOOKUP(B332,#REF!,13,)</f>
        <v>#REF!</v>
      </c>
      <c r="M332" s="68"/>
      <c r="N332" s="68"/>
    </row>
    <row r="333" spans="1:14" ht="14.25" customHeight="1" x14ac:dyDescent="0.2">
      <c r="A333" s="67" t="str">
        <f t="shared" si="15"/>
        <v>B</v>
      </c>
      <c r="B333" s="86" t="s">
        <v>1487</v>
      </c>
      <c r="C333" s="90" t="s">
        <v>1486</v>
      </c>
      <c r="D333" s="81" t="s">
        <v>296</v>
      </c>
      <c r="E333" s="67" t="s">
        <v>289</v>
      </c>
      <c r="F333" s="67" t="s">
        <v>298</v>
      </c>
      <c r="G333" s="67" t="str">
        <f t="shared" si="16"/>
        <v>Released</v>
      </c>
      <c r="H333" s="67">
        <v>14</v>
      </c>
      <c r="I333" s="67">
        <v>7.2</v>
      </c>
      <c r="J333" s="67">
        <f t="shared" si="17"/>
        <v>100.8</v>
      </c>
      <c r="K333" s="67" t="str">
        <f>VLOOKUP(B333,[1]Sheet1!$B:$J,9,)</f>
        <v>LEFT/ RIGHT</v>
      </c>
      <c r="L333" s="67" t="e">
        <f>VLOOKUP(B333,#REF!,13,)</f>
        <v>#REF!</v>
      </c>
      <c r="M333" s="68"/>
      <c r="N333" s="68"/>
    </row>
    <row r="334" spans="1:14" ht="14.25" customHeight="1" x14ac:dyDescent="0.2">
      <c r="A334" s="67" t="str">
        <f t="shared" si="15"/>
        <v>B</v>
      </c>
      <c r="B334" s="86" t="s">
        <v>1485</v>
      </c>
      <c r="C334" s="90" t="s">
        <v>1484</v>
      </c>
      <c r="D334" s="81" t="s">
        <v>296</v>
      </c>
      <c r="E334" s="67" t="s">
        <v>289</v>
      </c>
      <c r="F334" s="67" t="s">
        <v>298</v>
      </c>
      <c r="G334" s="67" t="str">
        <f t="shared" si="16"/>
        <v>Released</v>
      </c>
      <c r="H334" s="67">
        <v>14</v>
      </c>
      <c r="I334" s="67">
        <v>7.2</v>
      </c>
      <c r="J334" s="67">
        <f t="shared" si="17"/>
        <v>100.8</v>
      </c>
      <c r="K334" s="67" t="str">
        <f>VLOOKUP(B334,[1]Sheet1!$B:$J,9,)</f>
        <v>LEFT/ RIGHT</v>
      </c>
      <c r="L334" s="67" t="e">
        <f>VLOOKUP(B334,#REF!,13,)</f>
        <v>#REF!</v>
      </c>
      <c r="M334" s="68"/>
      <c r="N334" s="68"/>
    </row>
    <row r="335" spans="1:14" ht="14.25" customHeight="1" x14ac:dyDescent="0.2">
      <c r="A335" s="67" t="str">
        <f t="shared" si="15"/>
        <v>B</v>
      </c>
      <c r="B335" s="86" t="s">
        <v>1483</v>
      </c>
      <c r="C335" s="90" t="s">
        <v>1482</v>
      </c>
      <c r="D335" s="81" t="s">
        <v>296</v>
      </c>
      <c r="E335" s="67" t="s">
        <v>289</v>
      </c>
      <c r="F335" s="67" t="s">
        <v>298</v>
      </c>
      <c r="G335" s="67" t="str">
        <f t="shared" si="16"/>
        <v>Released</v>
      </c>
      <c r="H335" s="67">
        <v>14</v>
      </c>
      <c r="I335" s="67">
        <v>7.2</v>
      </c>
      <c r="J335" s="67">
        <f t="shared" si="17"/>
        <v>100.8</v>
      </c>
      <c r="K335" s="67" t="str">
        <f>VLOOKUP(B335,[1]Sheet1!$B:$J,9,)</f>
        <v>LEFT/ RIGHT</v>
      </c>
      <c r="L335" s="67" t="e">
        <f>VLOOKUP(B335,#REF!,13,)</f>
        <v>#REF!</v>
      </c>
      <c r="M335" s="68"/>
      <c r="N335" s="68"/>
    </row>
    <row r="336" spans="1:14" ht="14.25" customHeight="1" x14ac:dyDescent="0.2">
      <c r="A336" s="67" t="str">
        <f t="shared" si="15"/>
        <v>B</v>
      </c>
      <c r="B336" s="86" t="s">
        <v>1481</v>
      </c>
      <c r="C336" s="90" t="s">
        <v>1480</v>
      </c>
      <c r="D336" s="81" t="s">
        <v>296</v>
      </c>
      <c r="E336" s="67" t="s">
        <v>289</v>
      </c>
      <c r="F336" s="67" t="s">
        <v>298</v>
      </c>
      <c r="G336" s="67" t="str">
        <f t="shared" si="16"/>
        <v>Released</v>
      </c>
      <c r="H336" s="67">
        <v>14</v>
      </c>
      <c r="I336" s="67">
        <v>7.2</v>
      </c>
      <c r="J336" s="67">
        <f t="shared" si="17"/>
        <v>100.8</v>
      </c>
      <c r="K336" s="67" t="str">
        <f>VLOOKUP(B336,[1]Sheet1!$B:$J,9,)</f>
        <v>LEFT/ RIGHT</v>
      </c>
      <c r="L336" s="67" t="e">
        <f>VLOOKUP(B336,#REF!,13,)</f>
        <v>#REF!</v>
      </c>
      <c r="M336" s="68"/>
      <c r="N336" s="68"/>
    </row>
    <row r="337" spans="1:14" ht="14.25" customHeight="1" x14ac:dyDescent="0.2">
      <c r="A337" s="67" t="str">
        <f t="shared" si="15"/>
        <v>B</v>
      </c>
      <c r="B337" s="86" t="s">
        <v>1479</v>
      </c>
      <c r="C337" s="90" t="s">
        <v>1478</v>
      </c>
      <c r="D337" s="81" t="s">
        <v>296</v>
      </c>
      <c r="E337" s="67" t="s">
        <v>289</v>
      </c>
      <c r="F337" s="67" t="s">
        <v>298</v>
      </c>
      <c r="G337" s="67" t="str">
        <f t="shared" si="16"/>
        <v>Released</v>
      </c>
      <c r="H337" s="67">
        <v>14</v>
      </c>
      <c r="I337" s="67">
        <v>7.2</v>
      </c>
      <c r="J337" s="67">
        <f t="shared" si="17"/>
        <v>100.8</v>
      </c>
      <c r="K337" s="67" t="str">
        <f>VLOOKUP(B337,[1]Sheet1!$B:$J,9,)</f>
        <v>LEFT/ RIGHT</v>
      </c>
      <c r="L337" s="67" t="e">
        <f>VLOOKUP(B337,#REF!,13,)</f>
        <v>#REF!</v>
      </c>
      <c r="M337" s="68"/>
      <c r="N337" s="68"/>
    </row>
    <row r="338" spans="1:14" ht="14.25" customHeight="1" x14ac:dyDescent="0.2">
      <c r="A338" s="67" t="str">
        <f t="shared" si="15"/>
        <v>B</v>
      </c>
      <c r="B338" s="86" t="s">
        <v>1477</v>
      </c>
      <c r="C338" s="90" t="s">
        <v>1476</v>
      </c>
      <c r="D338" s="81" t="s">
        <v>296</v>
      </c>
      <c r="E338" s="67" t="s">
        <v>289</v>
      </c>
      <c r="F338" s="67" t="s">
        <v>298</v>
      </c>
      <c r="G338" s="67" t="str">
        <f t="shared" si="16"/>
        <v>Released</v>
      </c>
      <c r="H338" s="67">
        <v>14</v>
      </c>
      <c r="I338" s="67">
        <v>7.2</v>
      </c>
      <c r="J338" s="67">
        <f t="shared" si="17"/>
        <v>100.8</v>
      </c>
      <c r="K338" s="67" t="str">
        <f>VLOOKUP(B338,[1]Sheet1!$B:$J,9,)</f>
        <v>LEFT/ RIGHT</v>
      </c>
      <c r="L338" s="67" t="e">
        <f>VLOOKUP(B338,#REF!,13,)</f>
        <v>#REF!</v>
      </c>
      <c r="M338" s="68"/>
      <c r="N338" s="68"/>
    </row>
    <row r="339" spans="1:14" ht="14.25" customHeight="1" x14ac:dyDescent="0.2">
      <c r="A339" s="67" t="str">
        <f t="shared" si="15"/>
        <v>B</v>
      </c>
      <c r="B339" s="86" t="s">
        <v>1475</v>
      </c>
      <c r="C339" s="90" t="s">
        <v>1474</v>
      </c>
      <c r="D339" s="81" t="s">
        <v>296</v>
      </c>
      <c r="E339" s="67" t="s">
        <v>289</v>
      </c>
      <c r="F339" s="67" t="s">
        <v>298</v>
      </c>
      <c r="G339" s="67" t="str">
        <f t="shared" si="16"/>
        <v>Released</v>
      </c>
      <c r="H339" s="67">
        <v>14</v>
      </c>
      <c r="I339" s="67">
        <v>7.2</v>
      </c>
      <c r="J339" s="67">
        <f t="shared" si="17"/>
        <v>100.8</v>
      </c>
      <c r="K339" s="67" t="str">
        <f>VLOOKUP(B339,[1]Sheet1!$B:$J,9,)</f>
        <v>LEFT/ RIGHT</v>
      </c>
      <c r="L339" s="67" t="e">
        <f>VLOOKUP(B339,#REF!,13,)</f>
        <v>#REF!</v>
      </c>
      <c r="M339" s="68"/>
      <c r="N339" s="68"/>
    </row>
    <row r="340" spans="1:14" ht="14.25" customHeight="1" x14ac:dyDescent="0.2">
      <c r="A340" s="67" t="str">
        <f t="shared" si="15"/>
        <v>B</v>
      </c>
      <c r="B340" s="85" t="s">
        <v>1473</v>
      </c>
      <c r="C340" s="90" t="s">
        <v>1472</v>
      </c>
      <c r="D340" s="81" t="s">
        <v>296</v>
      </c>
      <c r="E340" s="67" t="s">
        <v>289</v>
      </c>
      <c r="F340" s="67" t="s">
        <v>298</v>
      </c>
      <c r="G340" s="67" t="str">
        <f t="shared" si="16"/>
        <v>Released</v>
      </c>
      <c r="H340" s="67">
        <v>14</v>
      </c>
      <c r="I340" s="67">
        <v>7.2</v>
      </c>
      <c r="J340" s="67">
        <f t="shared" si="17"/>
        <v>100.8</v>
      </c>
      <c r="K340" s="67" t="str">
        <f>VLOOKUP(B340,[1]Sheet1!$B:$J,9,)</f>
        <v>LEFT/ RIGHT</v>
      </c>
      <c r="L340" s="67" t="e">
        <f>VLOOKUP(B340,#REF!,13,)</f>
        <v>#REF!</v>
      </c>
      <c r="M340" s="68"/>
      <c r="N340" s="68"/>
    </row>
    <row r="341" spans="1:14" ht="14.25" customHeight="1" x14ac:dyDescent="0.2">
      <c r="A341" s="67" t="str">
        <f t="shared" si="15"/>
        <v>B</v>
      </c>
      <c r="B341" s="85" t="s">
        <v>1471</v>
      </c>
      <c r="C341" s="90" t="s">
        <v>1470</v>
      </c>
      <c r="D341" s="81" t="s">
        <v>296</v>
      </c>
      <c r="E341" s="67" t="s">
        <v>289</v>
      </c>
      <c r="F341" s="67" t="s">
        <v>298</v>
      </c>
      <c r="G341" s="67" t="str">
        <f t="shared" si="16"/>
        <v>Released</v>
      </c>
      <c r="H341" s="67">
        <v>14</v>
      </c>
      <c r="I341" s="67">
        <v>7.2</v>
      </c>
      <c r="J341" s="67">
        <f t="shared" si="17"/>
        <v>100.8</v>
      </c>
      <c r="K341" s="67" t="str">
        <f>VLOOKUP(B341,[1]Sheet1!$B:$J,9,)</f>
        <v>LEFT/ RIGHT</v>
      </c>
      <c r="L341" s="67" t="e">
        <f>VLOOKUP(B341,#REF!,13,)</f>
        <v>#REF!</v>
      </c>
      <c r="M341" s="68"/>
      <c r="N341" s="68"/>
    </row>
    <row r="342" spans="1:14" ht="14.25" customHeight="1" x14ac:dyDescent="0.2">
      <c r="A342" s="67" t="str">
        <f t="shared" si="15"/>
        <v>B</v>
      </c>
      <c r="B342" s="85" t="s">
        <v>1469</v>
      </c>
      <c r="C342" s="90" t="s">
        <v>1468</v>
      </c>
      <c r="D342" s="81" t="s">
        <v>296</v>
      </c>
      <c r="E342" s="67" t="s">
        <v>289</v>
      </c>
      <c r="F342" s="67" t="s">
        <v>298</v>
      </c>
      <c r="G342" s="67" t="str">
        <f t="shared" si="16"/>
        <v>Released</v>
      </c>
      <c r="H342" s="67">
        <v>14</v>
      </c>
      <c r="I342" s="67">
        <v>7.2</v>
      </c>
      <c r="J342" s="67">
        <f t="shared" si="17"/>
        <v>100.8</v>
      </c>
      <c r="K342" s="67" t="str">
        <f>VLOOKUP(B342,[1]Sheet1!$B:$J,9,)</f>
        <v>LEFT/ RIGHT</v>
      </c>
      <c r="L342" s="67" t="e">
        <f>VLOOKUP(B342,#REF!,13,)</f>
        <v>#REF!</v>
      </c>
      <c r="M342" s="68"/>
      <c r="N342" s="68"/>
    </row>
    <row r="343" spans="1:14" ht="14.25" customHeight="1" x14ac:dyDescent="0.2">
      <c r="A343" s="67" t="str">
        <f t="shared" si="15"/>
        <v>B</v>
      </c>
      <c r="B343" s="85" t="s">
        <v>1467</v>
      </c>
      <c r="C343" s="90" t="s">
        <v>1466</v>
      </c>
      <c r="D343" s="81" t="s">
        <v>296</v>
      </c>
      <c r="E343" s="67" t="s">
        <v>289</v>
      </c>
      <c r="F343" s="67" t="s">
        <v>298</v>
      </c>
      <c r="G343" s="67" t="str">
        <f t="shared" si="16"/>
        <v>Released</v>
      </c>
      <c r="H343" s="67">
        <v>14</v>
      </c>
      <c r="I343" s="67">
        <v>7.2</v>
      </c>
      <c r="J343" s="67">
        <f t="shared" si="17"/>
        <v>100.8</v>
      </c>
      <c r="K343" s="67" t="str">
        <f>VLOOKUP(B343,[1]Sheet1!$B:$J,9,)</f>
        <v>LEFT/ RIGHT</v>
      </c>
      <c r="L343" s="67" t="e">
        <f>VLOOKUP(B343,#REF!,13,)</f>
        <v>#REF!</v>
      </c>
      <c r="M343" s="68"/>
      <c r="N343" s="68"/>
    </row>
    <row r="344" spans="1:14" ht="14.25" customHeight="1" x14ac:dyDescent="0.2">
      <c r="A344" s="67" t="str">
        <f t="shared" si="15"/>
        <v>B</v>
      </c>
      <c r="B344" s="85" t="s">
        <v>1465</v>
      </c>
      <c r="C344" s="90" t="s">
        <v>1464</v>
      </c>
      <c r="D344" s="81" t="s">
        <v>296</v>
      </c>
      <c r="E344" s="67" t="s">
        <v>289</v>
      </c>
      <c r="F344" s="67" t="s">
        <v>298</v>
      </c>
      <c r="G344" s="67" t="str">
        <f t="shared" si="16"/>
        <v>Released</v>
      </c>
      <c r="H344" s="67">
        <v>14</v>
      </c>
      <c r="I344" s="67">
        <v>7.2</v>
      </c>
      <c r="J344" s="67">
        <f t="shared" si="17"/>
        <v>100.8</v>
      </c>
      <c r="K344" s="67" t="str">
        <f>VLOOKUP(B344,[1]Sheet1!$B:$J,9,)</f>
        <v>LEFT/ RIGHT</v>
      </c>
      <c r="L344" s="67" t="e">
        <f>VLOOKUP(B344,#REF!,13,)</f>
        <v>#REF!</v>
      </c>
      <c r="M344" s="68"/>
      <c r="N344" s="68"/>
    </row>
    <row r="345" spans="1:14" ht="14.25" customHeight="1" x14ac:dyDescent="0.2">
      <c r="A345" s="67" t="str">
        <f t="shared" si="15"/>
        <v>B</v>
      </c>
      <c r="B345" s="85" t="s">
        <v>1463</v>
      </c>
      <c r="C345" s="90" t="s">
        <v>1462</v>
      </c>
      <c r="D345" s="81" t="s">
        <v>296</v>
      </c>
      <c r="E345" s="67" t="s">
        <v>289</v>
      </c>
      <c r="F345" s="67" t="s">
        <v>298</v>
      </c>
      <c r="G345" s="67" t="str">
        <f t="shared" si="16"/>
        <v>Released</v>
      </c>
      <c r="H345" s="67">
        <v>14</v>
      </c>
      <c r="I345" s="67">
        <v>7.2</v>
      </c>
      <c r="J345" s="67">
        <f t="shared" si="17"/>
        <v>100.8</v>
      </c>
      <c r="K345" s="67" t="str">
        <f>VLOOKUP(B345,[1]Sheet1!$B:$J,9,)</f>
        <v>LEFT/ RIGHT</v>
      </c>
      <c r="L345" s="67" t="e">
        <f>VLOOKUP(B345,#REF!,13,)</f>
        <v>#REF!</v>
      </c>
      <c r="M345" s="68"/>
      <c r="N345" s="68"/>
    </row>
    <row r="346" spans="1:14" ht="14.25" customHeight="1" x14ac:dyDescent="0.2">
      <c r="A346" s="67" t="str">
        <f t="shared" si="15"/>
        <v>B</v>
      </c>
      <c r="B346" s="85" t="s">
        <v>1461</v>
      </c>
      <c r="C346" s="90" t="s">
        <v>1460</v>
      </c>
      <c r="D346" s="81" t="s">
        <v>296</v>
      </c>
      <c r="E346" s="67" t="s">
        <v>289</v>
      </c>
      <c r="F346" s="67" t="s">
        <v>298</v>
      </c>
      <c r="G346" s="67" t="str">
        <f t="shared" si="16"/>
        <v>Released</v>
      </c>
      <c r="H346" s="67">
        <v>14</v>
      </c>
      <c r="I346" s="67">
        <v>7.2</v>
      </c>
      <c r="J346" s="67">
        <f t="shared" si="17"/>
        <v>100.8</v>
      </c>
      <c r="K346" s="67" t="str">
        <f>VLOOKUP(B346,[1]Sheet1!$B:$J,9,)</f>
        <v>LEFT/ RIGHT</v>
      </c>
      <c r="L346" s="67" t="e">
        <f>VLOOKUP(B346,#REF!,13,)</f>
        <v>#REF!</v>
      </c>
      <c r="M346" s="68"/>
      <c r="N346" s="68"/>
    </row>
    <row r="347" spans="1:14" ht="14.25" customHeight="1" x14ac:dyDescent="0.2">
      <c r="A347" s="67" t="str">
        <f t="shared" si="15"/>
        <v>B</v>
      </c>
      <c r="B347" s="85" t="s">
        <v>1459</v>
      </c>
      <c r="C347" s="90" t="s">
        <v>1458</v>
      </c>
      <c r="D347" s="81" t="s">
        <v>296</v>
      </c>
      <c r="E347" s="67" t="s">
        <v>289</v>
      </c>
      <c r="F347" s="67" t="s">
        <v>298</v>
      </c>
      <c r="G347" s="67" t="str">
        <f t="shared" si="16"/>
        <v>Released</v>
      </c>
      <c r="H347" s="67">
        <v>14</v>
      </c>
      <c r="I347" s="67">
        <v>7.2</v>
      </c>
      <c r="J347" s="67">
        <f t="shared" si="17"/>
        <v>100.8</v>
      </c>
      <c r="K347" s="67" t="str">
        <f>VLOOKUP(B347,[1]Sheet1!$B:$J,9,)</f>
        <v>LEFT/ RIGHT</v>
      </c>
      <c r="L347" s="67" t="e">
        <f>VLOOKUP(B347,#REF!,13,)</f>
        <v>#REF!</v>
      </c>
      <c r="M347" s="68"/>
      <c r="N347" s="68"/>
    </row>
    <row r="348" spans="1:14" ht="14.25" customHeight="1" x14ac:dyDescent="0.2">
      <c r="A348" s="67" t="str">
        <f t="shared" si="15"/>
        <v>B</v>
      </c>
      <c r="B348" s="85" t="s">
        <v>1457</v>
      </c>
      <c r="C348" s="90" t="s">
        <v>1456</v>
      </c>
      <c r="D348" s="81" t="s">
        <v>296</v>
      </c>
      <c r="E348" s="67" t="s">
        <v>289</v>
      </c>
      <c r="F348" s="67" t="s">
        <v>298</v>
      </c>
      <c r="G348" s="67" t="str">
        <f t="shared" si="16"/>
        <v>Released</v>
      </c>
      <c r="H348" s="67">
        <v>14</v>
      </c>
      <c r="I348" s="67">
        <v>7.2</v>
      </c>
      <c r="J348" s="67">
        <f t="shared" si="17"/>
        <v>100.8</v>
      </c>
      <c r="K348" s="67" t="str">
        <f>VLOOKUP(B348,[1]Sheet1!$B:$J,9,)</f>
        <v>LEFT/ RIGHT</v>
      </c>
      <c r="L348" s="67" t="e">
        <f>VLOOKUP(B348,#REF!,13,)</f>
        <v>#REF!</v>
      </c>
      <c r="M348" s="68"/>
      <c r="N348" s="68"/>
    </row>
    <row r="349" spans="1:14" ht="14.25" customHeight="1" x14ac:dyDescent="0.2">
      <c r="A349" s="67" t="str">
        <f t="shared" si="15"/>
        <v>B</v>
      </c>
      <c r="B349" s="85" t="s">
        <v>1455</v>
      </c>
      <c r="C349" s="90" t="s">
        <v>1454</v>
      </c>
      <c r="D349" s="81" t="s">
        <v>296</v>
      </c>
      <c r="E349" s="67" t="s">
        <v>289</v>
      </c>
      <c r="F349" s="67" t="s">
        <v>298</v>
      </c>
      <c r="G349" s="67" t="str">
        <f t="shared" si="16"/>
        <v>Released</v>
      </c>
      <c r="H349" s="67">
        <v>14</v>
      </c>
      <c r="I349" s="67">
        <v>7.2</v>
      </c>
      <c r="J349" s="67">
        <f t="shared" si="17"/>
        <v>100.8</v>
      </c>
      <c r="K349" s="67" t="str">
        <f>VLOOKUP(B349,[1]Sheet1!$B:$J,9,)</f>
        <v>LEFT/ RIGHT</v>
      </c>
      <c r="L349" s="67" t="e">
        <f>VLOOKUP(B349,#REF!,13,)</f>
        <v>#REF!</v>
      </c>
      <c r="M349" s="68"/>
      <c r="N349" s="68"/>
    </row>
    <row r="350" spans="1:14" ht="14.25" customHeight="1" x14ac:dyDescent="0.2">
      <c r="A350" s="67" t="str">
        <f t="shared" si="15"/>
        <v>B</v>
      </c>
      <c r="B350" s="85" t="s">
        <v>1453</v>
      </c>
      <c r="C350" s="90" t="s">
        <v>1452</v>
      </c>
      <c r="D350" s="81" t="s">
        <v>296</v>
      </c>
      <c r="E350" s="67" t="s">
        <v>289</v>
      </c>
      <c r="F350" s="67" t="s">
        <v>298</v>
      </c>
      <c r="G350" s="67" t="str">
        <f t="shared" si="16"/>
        <v>Released</v>
      </c>
      <c r="H350" s="67">
        <v>14</v>
      </c>
      <c r="I350" s="67">
        <v>7.2</v>
      </c>
      <c r="J350" s="67">
        <f t="shared" si="17"/>
        <v>100.8</v>
      </c>
      <c r="K350" s="67" t="str">
        <f>VLOOKUP(B350,[1]Sheet1!$B:$J,9,)</f>
        <v>LEFT/ RIGHT</v>
      </c>
      <c r="L350" s="67" t="e">
        <f>VLOOKUP(B350,#REF!,13,)</f>
        <v>#REF!</v>
      </c>
      <c r="M350" s="68"/>
      <c r="N350" s="68"/>
    </row>
    <row r="351" spans="1:14" ht="14.25" customHeight="1" x14ac:dyDescent="0.2">
      <c r="A351" s="67" t="str">
        <f t="shared" si="15"/>
        <v>B</v>
      </c>
      <c r="B351" s="85" t="s">
        <v>1451</v>
      </c>
      <c r="C351" s="90" t="s">
        <v>1450</v>
      </c>
      <c r="D351" s="81" t="s">
        <v>296</v>
      </c>
      <c r="E351" s="67" t="s">
        <v>289</v>
      </c>
      <c r="F351" s="67" t="s">
        <v>298</v>
      </c>
      <c r="G351" s="67" t="str">
        <f t="shared" si="16"/>
        <v>Released</v>
      </c>
      <c r="H351" s="67">
        <v>14</v>
      </c>
      <c r="I351" s="67">
        <v>7.2</v>
      </c>
      <c r="J351" s="67">
        <f t="shared" si="17"/>
        <v>100.8</v>
      </c>
      <c r="K351" s="67" t="str">
        <f>VLOOKUP(B351,[1]Sheet1!$B:$J,9,)</f>
        <v>LEFT/ RIGHT</v>
      </c>
      <c r="L351" s="67" t="e">
        <f>VLOOKUP(B351,#REF!,13,)</f>
        <v>#REF!</v>
      </c>
      <c r="M351" s="68"/>
      <c r="N351" s="68"/>
    </row>
    <row r="352" spans="1:14" ht="14.25" customHeight="1" x14ac:dyDescent="0.2">
      <c r="A352" s="67" t="str">
        <f t="shared" si="15"/>
        <v>B</v>
      </c>
      <c r="B352" s="85" t="s">
        <v>1449</v>
      </c>
      <c r="C352" s="90" t="s">
        <v>1448</v>
      </c>
      <c r="D352" s="81" t="s">
        <v>296</v>
      </c>
      <c r="E352" s="67" t="s">
        <v>289</v>
      </c>
      <c r="F352" s="67" t="s">
        <v>298</v>
      </c>
      <c r="G352" s="67" t="str">
        <f t="shared" si="16"/>
        <v>Released</v>
      </c>
      <c r="H352" s="67">
        <v>14</v>
      </c>
      <c r="I352" s="67">
        <v>7.2</v>
      </c>
      <c r="J352" s="67">
        <f t="shared" si="17"/>
        <v>100.8</v>
      </c>
      <c r="K352" s="67" t="str">
        <f>VLOOKUP(B352,[1]Sheet1!$B:$J,9,)</f>
        <v>LEFT/ RIGHT</v>
      </c>
      <c r="L352" s="67" t="e">
        <f>VLOOKUP(B352,#REF!,13,)</f>
        <v>#REF!</v>
      </c>
      <c r="M352" s="68"/>
      <c r="N352" s="68"/>
    </row>
    <row r="353" spans="1:14" ht="14.25" customHeight="1" x14ac:dyDescent="0.2">
      <c r="A353" s="67" t="str">
        <f t="shared" si="15"/>
        <v>B</v>
      </c>
      <c r="B353" s="85" t="s">
        <v>1447</v>
      </c>
      <c r="C353" s="90" t="s">
        <v>1446</v>
      </c>
      <c r="D353" s="81" t="s">
        <v>296</v>
      </c>
      <c r="E353" s="67" t="s">
        <v>289</v>
      </c>
      <c r="F353" s="67" t="s">
        <v>298</v>
      </c>
      <c r="G353" s="67" t="str">
        <f t="shared" si="16"/>
        <v>Released</v>
      </c>
      <c r="H353" s="67">
        <v>14</v>
      </c>
      <c r="I353" s="67">
        <v>7.2</v>
      </c>
      <c r="J353" s="67">
        <f t="shared" si="17"/>
        <v>100.8</v>
      </c>
      <c r="K353" s="67" t="str">
        <f>VLOOKUP(B353,[1]Sheet1!$B:$J,9,)</f>
        <v>LEFT/ RIGHT</v>
      </c>
      <c r="L353" s="67" t="e">
        <f>VLOOKUP(B353,#REF!,13,)</f>
        <v>#REF!</v>
      </c>
      <c r="M353" s="68"/>
      <c r="N353" s="68"/>
    </row>
    <row r="354" spans="1:14" ht="14.25" customHeight="1" x14ac:dyDescent="0.2">
      <c r="A354" s="67" t="str">
        <f t="shared" si="15"/>
        <v>B</v>
      </c>
      <c r="B354" s="85" t="s">
        <v>1445</v>
      </c>
      <c r="C354" s="90" t="s">
        <v>1444</v>
      </c>
      <c r="D354" s="81" t="s">
        <v>296</v>
      </c>
      <c r="E354" s="67" t="s">
        <v>289</v>
      </c>
      <c r="F354" s="67" t="s">
        <v>298</v>
      </c>
      <c r="G354" s="67" t="str">
        <f t="shared" si="16"/>
        <v>Released</v>
      </c>
      <c r="H354" s="67">
        <v>14</v>
      </c>
      <c r="I354" s="67">
        <v>7.2</v>
      </c>
      <c r="J354" s="67">
        <f t="shared" si="17"/>
        <v>100.8</v>
      </c>
      <c r="K354" s="67" t="str">
        <f>VLOOKUP(B354,[1]Sheet1!$B:$J,9,)</f>
        <v>LEFT/ RIGHT</v>
      </c>
      <c r="L354" s="67" t="e">
        <f>VLOOKUP(B354,#REF!,13,)</f>
        <v>#REF!</v>
      </c>
      <c r="M354" s="68"/>
      <c r="N354" s="68"/>
    </row>
    <row r="355" spans="1:14" ht="14.25" customHeight="1" x14ac:dyDescent="0.2">
      <c r="A355" s="67" t="str">
        <f t="shared" si="15"/>
        <v>B</v>
      </c>
      <c r="B355" s="85" t="s">
        <v>1443</v>
      </c>
      <c r="C355" s="90" t="s">
        <v>1442</v>
      </c>
      <c r="D355" s="81" t="s">
        <v>296</v>
      </c>
      <c r="E355" s="67" t="s">
        <v>289</v>
      </c>
      <c r="F355" s="67" t="s">
        <v>298</v>
      </c>
      <c r="G355" s="67" t="str">
        <f t="shared" si="16"/>
        <v>Released</v>
      </c>
      <c r="H355" s="67">
        <v>14</v>
      </c>
      <c r="I355" s="67">
        <v>7.2</v>
      </c>
      <c r="J355" s="67">
        <f t="shared" si="17"/>
        <v>100.8</v>
      </c>
      <c r="K355" s="67" t="str">
        <f>VLOOKUP(B355,[1]Sheet1!$B:$J,9,)</f>
        <v>LEFT/ RIGHT</v>
      </c>
      <c r="L355" s="67" t="e">
        <f>VLOOKUP(B355,#REF!,13,)</f>
        <v>#REF!</v>
      </c>
      <c r="M355" s="68"/>
      <c r="N355" s="68"/>
    </row>
    <row r="356" spans="1:14" ht="14.25" customHeight="1" x14ac:dyDescent="0.2">
      <c r="A356" s="67" t="str">
        <f t="shared" si="15"/>
        <v>B</v>
      </c>
      <c r="B356" s="85" t="s">
        <v>1441</v>
      </c>
      <c r="C356" s="90" t="s">
        <v>1440</v>
      </c>
      <c r="D356" s="81" t="s">
        <v>296</v>
      </c>
      <c r="E356" s="67" t="s">
        <v>289</v>
      </c>
      <c r="F356" s="67" t="s">
        <v>298</v>
      </c>
      <c r="G356" s="67" t="str">
        <f t="shared" si="16"/>
        <v>Released</v>
      </c>
      <c r="H356" s="67">
        <v>14</v>
      </c>
      <c r="I356" s="67">
        <v>7.2</v>
      </c>
      <c r="J356" s="67">
        <f t="shared" si="17"/>
        <v>100.8</v>
      </c>
      <c r="K356" s="67" t="str">
        <f>VLOOKUP(B356,[1]Sheet1!$B:$J,9,)</f>
        <v>LEFT/ RIGHT</v>
      </c>
      <c r="L356" s="67" t="e">
        <f>VLOOKUP(B356,#REF!,13,)</f>
        <v>#REF!</v>
      </c>
      <c r="M356" s="68"/>
      <c r="N356" s="68"/>
    </row>
    <row r="357" spans="1:14" ht="14.25" customHeight="1" x14ac:dyDescent="0.2">
      <c r="A357" s="67" t="str">
        <f t="shared" si="15"/>
        <v>B</v>
      </c>
      <c r="B357" s="85" t="s">
        <v>1439</v>
      </c>
      <c r="C357" s="90" t="s">
        <v>1438</v>
      </c>
      <c r="D357" s="81" t="s">
        <v>296</v>
      </c>
      <c r="E357" s="67" t="s">
        <v>289</v>
      </c>
      <c r="F357" s="67" t="s">
        <v>298</v>
      </c>
      <c r="G357" s="67" t="str">
        <f t="shared" si="16"/>
        <v>Released</v>
      </c>
      <c r="H357" s="67">
        <v>14</v>
      </c>
      <c r="I357" s="67">
        <v>7.2</v>
      </c>
      <c r="J357" s="67">
        <f t="shared" si="17"/>
        <v>100.8</v>
      </c>
      <c r="K357" s="67" t="str">
        <f>VLOOKUP(B357,[1]Sheet1!$B:$J,9,)</f>
        <v>LEFT/ RIGHT</v>
      </c>
      <c r="L357" s="67" t="e">
        <f>VLOOKUP(B357,#REF!,13,)</f>
        <v>#REF!</v>
      </c>
      <c r="M357" s="68"/>
      <c r="N357" s="68"/>
    </row>
    <row r="358" spans="1:14" ht="14.25" customHeight="1" x14ac:dyDescent="0.2">
      <c r="A358" s="67" t="str">
        <f t="shared" si="15"/>
        <v>B</v>
      </c>
      <c r="B358" s="85" t="s">
        <v>1437</v>
      </c>
      <c r="C358" s="90" t="s">
        <v>1436</v>
      </c>
      <c r="D358" s="81" t="s">
        <v>296</v>
      </c>
      <c r="E358" s="67" t="s">
        <v>289</v>
      </c>
      <c r="F358" s="67" t="s">
        <v>298</v>
      </c>
      <c r="G358" s="67" t="str">
        <f t="shared" si="16"/>
        <v>Released</v>
      </c>
      <c r="H358" s="67">
        <v>14</v>
      </c>
      <c r="I358" s="67">
        <v>7.2</v>
      </c>
      <c r="J358" s="67">
        <f t="shared" si="17"/>
        <v>100.8</v>
      </c>
      <c r="K358" s="67" t="str">
        <f>VLOOKUP(B358,[1]Sheet1!$B:$J,9,)</f>
        <v>LEFT/ RIGHT</v>
      </c>
      <c r="L358" s="67" t="e">
        <f>VLOOKUP(B358,#REF!,13,)</f>
        <v>#REF!</v>
      </c>
      <c r="M358" s="68"/>
      <c r="N358" s="68"/>
    </row>
    <row r="359" spans="1:14" ht="14.25" customHeight="1" x14ac:dyDescent="0.2">
      <c r="A359" s="67" t="str">
        <f t="shared" si="15"/>
        <v>B</v>
      </c>
      <c r="B359" s="85" t="s">
        <v>1435</v>
      </c>
      <c r="C359" s="90" t="s">
        <v>1434</v>
      </c>
      <c r="D359" s="81" t="s">
        <v>296</v>
      </c>
      <c r="E359" s="67" t="s">
        <v>289</v>
      </c>
      <c r="F359" s="67" t="s">
        <v>298</v>
      </c>
      <c r="G359" s="67" t="str">
        <f t="shared" si="16"/>
        <v>Released</v>
      </c>
      <c r="H359" s="67">
        <v>14</v>
      </c>
      <c r="I359" s="67">
        <v>7.2</v>
      </c>
      <c r="J359" s="67">
        <f t="shared" si="17"/>
        <v>100.8</v>
      </c>
      <c r="K359" s="67" t="str">
        <f>VLOOKUP(B359,[1]Sheet1!$B:$J,9,)</f>
        <v>LEFT/ RIGHT</v>
      </c>
      <c r="L359" s="67" t="e">
        <f>VLOOKUP(B359,#REF!,13,)</f>
        <v>#REF!</v>
      </c>
      <c r="M359" s="68"/>
      <c r="N359" s="68"/>
    </row>
    <row r="360" spans="1:14" x14ac:dyDescent="0.2">
      <c r="A360" s="67" t="str">
        <f t="shared" si="15"/>
        <v>B</v>
      </c>
      <c r="B360" s="85" t="s">
        <v>1433</v>
      </c>
      <c r="C360" s="90" t="s">
        <v>1432</v>
      </c>
      <c r="D360" s="81" t="s">
        <v>296</v>
      </c>
      <c r="E360" s="67" t="s">
        <v>289</v>
      </c>
      <c r="F360" s="67" t="s">
        <v>298</v>
      </c>
      <c r="G360" s="67" t="str">
        <f t="shared" si="16"/>
        <v>Released</v>
      </c>
      <c r="H360" s="67">
        <v>14</v>
      </c>
      <c r="I360" s="67">
        <v>7.2</v>
      </c>
      <c r="J360" s="67">
        <f t="shared" si="17"/>
        <v>100.8</v>
      </c>
      <c r="K360" s="67" t="str">
        <f>VLOOKUP(B360,[1]Sheet1!$B:$J,9,)</f>
        <v>LEFT CORNER/RIGHT CORNER</v>
      </c>
      <c r="L360" s="67" t="e">
        <f>VLOOKUP(B360,#REF!,13,)</f>
        <v>#REF!</v>
      </c>
      <c r="M360" s="68"/>
      <c r="N360" s="68"/>
    </row>
    <row r="361" spans="1:14" x14ac:dyDescent="0.2">
      <c r="A361" s="67" t="str">
        <f t="shared" si="15"/>
        <v>B</v>
      </c>
      <c r="B361" s="85" t="s">
        <v>1431</v>
      </c>
      <c r="C361" s="90" t="s">
        <v>1430</v>
      </c>
      <c r="D361" s="81" t="s">
        <v>296</v>
      </c>
      <c r="E361" s="67" t="s">
        <v>289</v>
      </c>
      <c r="F361" s="67" t="s">
        <v>298</v>
      </c>
      <c r="G361" s="67" t="str">
        <f t="shared" si="16"/>
        <v>Released</v>
      </c>
      <c r="H361" s="67">
        <v>14</v>
      </c>
      <c r="I361" s="67">
        <v>7.2</v>
      </c>
      <c r="J361" s="67">
        <f t="shared" si="17"/>
        <v>100.8</v>
      </c>
      <c r="K361" s="67" t="str">
        <f>VLOOKUP(B361,[1]Sheet1!$B:$J,9,)</f>
        <v>LEFT CORNER/RIGHT CORNER</v>
      </c>
      <c r="L361" s="67" t="e">
        <f>VLOOKUP(B361,#REF!,13,)</f>
        <v>#REF!</v>
      </c>
      <c r="M361" s="68"/>
      <c r="N361" s="68"/>
    </row>
    <row r="362" spans="1:14" x14ac:dyDescent="0.2">
      <c r="A362" s="67" t="str">
        <f t="shared" si="15"/>
        <v>B</v>
      </c>
      <c r="B362" s="85" t="s">
        <v>1429</v>
      </c>
      <c r="C362" s="90" t="s">
        <v>1428</v>
      </c>
      <c r="D362" s="81" t="s">
        <v>296</v>
      </c>
      <c r="E362" s="67" t="s">
        <v>289</v>
      </c>
      <c r="F362" s="67" t="s">
        <v>298</v>
      </c>
      <c r="G362" s="67" t="str">
        <f t="shared" si="16"/>
        <v>Released</v>
      </c>
      <c r="H362" s="67">
        <v>14</v>
      </c>
      <c r="I362" s="67">
        <v>7.2</v>
      </c>
      <c r="J362" s="67">
        <f t="shared" si="17"/>
        <v>100.8</v>
      </c>
      <c r="K362" s="67" t="str">
        <f>VLOOKUP(B362,[1]Sheet1!$B:$J,9,)</f>
        <v>LEFT/ RIGHT</v>
      </c>
      <c r="L362" s="67" t="e">
        <f>VLOOKUP(B362,#REF!,13,)</f>
        <v>#REF!</v>
      </c>
      <c r="M362" s="68"/>
      <c r="N362" s="68"/>
    </row>
    <row r="363" spans="1:14" x14ac:dyDescent="0.2">
      <c r="A363" s="67" t="str">
        <f t="shared" si="15"/>
        <v>B</v>
      </c>
      <c r="B363" s="85" t="s">
        <v>1427</v>
      </c>
      <c r="C363" s="90" t="s">
        <v>1426</v>
      </c>
      <c r="D363" s="81" t="s">
        <v>296</v>
      </c>
      <c r="E363" s="67" t="s">
        <v>289</v>
      </c>
      <c r="F363" s="67" t="s">
        <v>298</v>
      </c>
      <c r="G363" s="67" t="str">
        <f t="shared" si="16"/>
        <v>Released</v>
      </c>
      <c r="H363" s="67">
        <v>14</v>
      </c>
      <c r="I363" s="67">
        <v>7.2</v>
      </c>
      <c r="J363" s="67">
        <f t="shared" si="17"/>
        <v>100.8</v>
      </c>
      <c r="K363" s="67" t="str">
        <f>VLOOKUP(B363,[1]Sheet1!$B:$J,9,)</f>
        <v>LEFT/ RIGHT</v>
      </c>
      <c r="L363" s="67" t="e">
        <f>VLOOKUP(B363,#REF!,13,)</f>
        <v>#REF!</v>
      </c>
      <c r="M363" s="68"/>
      <c r="N363" s="68"/>
    </row>
    <row r="364" spans="1:14" x14ac:dyDescent="0.2">
      <c r="A364" s="67" t="str">
        <f t="shared" si="15"/>
        <v>B</v>
      </c>
      <c r="B364" s="85" t="s">
        <v>1425</v>
      </c>
      <c r="C364" s="90" t="s">
        <v>1424</v>
      </c>
      <c r="D364" s="81" t="s">
        <v>296</v>
      </c>
      <c r="E364" s="67" t="s">
        <v>289</v>
      </c>
      <c r="F364" s="67" t="s">
        <v>298</v>
      </c>
      <c r="G364" s="67" t="str">
        <f t="shared" si="16"/>
        <v>Released</v>
      </c>
      <c r="H364" s="67">
        <v>14</v>
      </c>
      <c r="I364" s="67">
        <v>7.2</v>
      </c>
      <c r="J364" s="67">
        <f t="shared" si="17"/>
        <v>100.8</v>
      </c>
      <c r="K364" s="67" t="str">
        <f>VLOOKUP(B364,[1]Sheet1!$B:$J,9,)</f>
        <v>LEFT/ RIGHT</v>
      </c>
      <c r="L364" s="67" t="e">
        <f>VLOOKUP(B364,#REF!,13,)</f>
        <v>#REF!</v>
      </c>
      <c r="M364" s="68"/>
      <c r="N364" s="68"/>
    </row>
    <row r="365" spans="1:14" x14ac:dyDescent="0.2">
      <c r="A365" s="67" t="str">
        <f t="shared" si="15"/>
        <v>B</v>
      </c>
      <c r="B365" s="85" t="s">
        <v>1423</v>
      </c>
      <c r="C365" s="90" t="s">
        <v>1422</v>
      </c>
      <c r="D365" s="81" t="s">
        <v>296</v>
      </c>
      <c r="E365" s="67" t="s">
        <v>289</v>
      </c>
      <c r="F365" s="67" t="s">
        <v>298</v>
      </c>
      <c r="G365" s="67" t="str">
        <f t="shared" si="16"/>
        <v>Released</v>
      </c>
      <c r="H365" s="67">
        <v>14</v>
      </c>
      <c r="I365" s="67">
        <v>7.2</v>
      </c>
      <c r="J365" s="67">
        <f t="shared" si="17"/>
        <v>100.8</v>
      </c>
      <c r="K365" s="67" t="str">
        <f>VLOOKUP(B365,[1]Sheet1!$B:$J,9,)</f>
        <v>LEFT/ RIGHT</v>
      </c>
      <c r="L365" s="67" t="e">
        <f>VLOOKUP(B365,#REF!,13,)</f>
        <v>#REF!</v>
      </c>
      <c r="M365" s="68"/>
      <c r="N365" s="68"/>
    </row>
    <row r="366" spans="1:14" x14ac:dyDescent="0.2">
      <c r="A366" s="67" t="str">
        <f t="shared" si="15"/>
        <v>B</v>
      </c>
      <c r="B366" s="85" t="s">
        <v>1421</v>
      </c>
      <c r="C366" s="90" t="s">
        <v>1420</v>
      </c>
      <c r="D366" s="81" t="s">
        <v>296</v>
      </c>
      <c r="E366" s="67" t="s">
        <v>289</v>
      </c>
      <c r="F366" s="67" t="s">
        <v>298</v>
      </c>
      <c r="G366" s="67" t="str">
        <f t="shared" si="16"/>
        <v>Released</v>
      </c>
      <c r="H366" s="67">
        <v>14</v>
      </c>
      <c r="I366" s="67">
        <v>7.2</v>
      </c>
      <c r="J366" s="67">
        <f t="shared" si="17"/>
        <v>100.8</v>
      </c>
      <c r="K366" s="67" t="str">
        <f>VLOOKUP(B366,[1]Sheet1!$B:$J,9,)</f>
        <v>LEFT/ RIGHT</v>
      </c>
      <c r="L366" s="67" t="e">
        <f>VLOOKUP(B366,#REF!,13,)</f>
        <v>#REF!</v>
      </c>
      <c r="M366" s="68"/>
      <c r="N366" s="68"/>
    </row>
    <row r="367" spans="1:14" x14ac:dyDescent="0.2">
      <c r="A367" s="67" t="str">
        <f t="shared" si="15"/>
        <v>B</v>
      </c>
      <c r="B367" s="85" t="s">
        <v>1419</v>
      </c>
      <c r="C367" s="90" t="s">
        <v>1418</v>
      </c>
      <c r="D367" s="81" t="s">
        <v>296</v>
      </c>
      <c r="E367" s="67" t="s">
        <v>289</v>
      </c>
      <c r="F367" s="67" t="s">
        <v>298</v>
      </c>
      <c r="G367" s="67" t="str">
        <f t="shared" si="16"/>
        <v>Released</v>
      </c>
      <c r="H367" s="67">
        <v>14</v>
      </c>
      <c r="I367" s="67">
        <v>7.2</v>
      </c>
      <c r="J367" s="67">
        <f t="shared" si="17"/>
        <v>100.8</v>
      </c>
      <c r="K367" s="67" t="str">
        <f>VLOOKUP(B367,[1]Sheet1!$B:$J,9,)</f>
        <v>LEFT/ RIGHT</v>
      </c>
      <c r="L367" s="67" t="e">
        <f>VLOOKUP(B367,#REF!,13,)</f>
        <v>#REF!</v>
      </c>
      <c r="M367" s="68"/>
      <c r="N367" s="68"/>
    </row>
    <row r="368" spans="1:14" x14ac:dyDescent="0.2">
      <c r="A368" s="67" t="str">
        <f t="shared" si="15"/>
        <v>B</v>
      </c>
      <c r="B368" s="85" t="s">
        <v>1417</v>
      </c>
      <c r="C368" s="90" t="s">
        <v>1416</v>
      </c>
      <c r="D368" s="81" t="s">
        <v>296</v>
      </c>
      <c r="E368" s="67" t="s">
        <v>289</v>
      </c>
      <c r="F368" s="67" t="s">
        <v>298</v>
      </c>
      <c r="G368" s="67" t="str">
        <f t="shared" si="16"/>
        <v>Released</v>
      </c>
      <c r="H368" s="67">
        <v>14</v>
      </c>
      <c r="I368" s="67">
        <v>7.2</v>
      </c>
      <c r="J368" s="67">
        <f t="shared" si="17"/>
        <v>100.8</v>
      </c>
      <c r="K368" s="67" t="str">
        <f>VLOOKUP(B368,[1]Sheet1!$B:$J,9,)</f>
        <v>LEFT/ RIGHT</v>
      </c>
      <c r="L368" s="67" t="e">
        <f>VLOOKUP(B368,#REF!,13,)</f>
        <v>#REF!</v>
      </c>
      <c r="M368" s="68"/>
      <c r="N368" s="68"/>
    </row>
    <row r="369" spans="1:14" x14ac:dyDescent="0.2">
      <c r="A369" s="67" t="str">
        <f t="shared" si="15"/>
        <v>B</v>
      </c>
      <c r="B369" s="85" t="s">
        <v>1415</v>
      </c>
      <c r="C369" s="90" t="s">
        <v>1414</v>
      </c>
      <c r="D369" s="81" t="s">
        <v>296</v>
      </c>
      <c r="E369" s="67" t="s">
        <v>289</v>
      </c>
      <c r="F369" s="67" t="s">
        <v>298</v>
      </c>
      <c r="G369" s="67" t="str">
        <f t="shared" si="16"/>
        <v>Released</v>
      </c>
      <c r="H369" s="67">
        <v>14</v>
      </c>
      <c r="I369" s="67">
        <v>7.2</v>
      </c>
      <c r="J369" s="67">
        <f t="shared" si="17"/>
        <v>100.8</v>
      </c>
      <c r="K369" s="67" t="str">
        <f>VLOOKUP(B369,[1]Sheet1!$B:$J,9,)</f>
        <v>LEFT/ RIGHT</v>
      </c>
      <c r="L369" s="67" t="e">
        <f>VLOOKUP(B369,#REF!,13,)</f>
        <v>#REF!</v>
      </c>
      <c r="M369" s="68"/>
      <c r="N369" s="68"/>
    </row>
    <row r="370" spans="1:14" x14ac:dyDescent="0.2">
      <c r="A370" s="67" t="str">
        <f t="shared" si="15"/>
        <v>B</v>
      </c>
      <c r="B370" s="85" t="s">
        <v>1413</v>
      </c>
      <c r="C370" s="90" t="s">
        <v>1412</v>
      </c>
      <c r="D370" s="81" t="s">
        <v>296</v>
      </c>
      <c r="E370" s="67" t="s">
        <v>289</v>
      </c>
      <c r="F370" s="67" t="s">
        <v>298</v>
      </c>
      <c r="G370" s="67" t="str">
        <f t="shared" si="16"/>
        <v>Released</v>
      </c>
      <c r="H370" s="67">
        <v>14</v>
      </c>
      <c r="I370" s="67">
        <v>7.2</v>
      </c>
      <c r="J370" s="67">
        <f t="shared" si="17"/>
        <v>100.8</v>
      </c>
      <c r="K370" s="67" t="str">
        <f>VLOOKUP(B370,[1]Sheet1!$B:$J,9,)</f>
        <v>LEFT/ RIGHT</v>
      </c>
      <c r="L370" s="67" t="e">
        <f>VLOOKUP(B370,#REF!,13,)</f>
        <v>#REF!</v>
      </c>
      <c r="M370" s="68"/>
      <c r="N370" s="68"/>
    </row>
    <row r="371" spans="1:14" x14ac:dyDescent="0.2">
      <c r="A371" s="67" t="str">
        <f t="shared" si="15"/>
        <v>B</v>
      </c>
      <c r="B371" s="85" t="s">
        <v>1411</v>
      </c>
      <c r="C371" s="90" t="s">
        <v>1410</v>
      </c>
      <c r="D371" s="81" t="s">
        <v>296</v>
      </c>
      <c r="E371" s="67" t="s">
        <v>289</v>
      </c>
      <c r="F371" s="67" t="s">
        <v>298</v>
      </c>
      <c r="G371" s="67" t="str">
        <f t="shared" si="16"/>
        <v>Released</v>
      </c>
      <c r="H371" s="67">
        <v>14</v>
      </c>
      <c r="I371" s="67">
        <v>7.2</v>
      </c>
      <c r="J371" s="67">
        <f t="shared" si="17"/>
        <v>100.8</v>
      </c>
      <c r="K371" s="67" t="str">
        <f>VLOOKUP(B371,[1]Sheet1!$B:$J,9,)</f>
        <v>LEFT/ RIGHT</v>
      </c>
      <c r="L371" s="67" t="e">
        <f>VLOOKUP(B371,#REF!,13,)</f>
        <v>#REF!</v>
      </c>
      <c r="M371" s="68"/>
      <c r="N371" s="68"/>
    </row>
    <row r="372" spans="1:14" x14ac:dyDescent="0.2">
      <c r="A372" s="67" t="str">
        <f t="shared" si="15"/>
        <v>B</v>
      </c>
      <c r="B372" s="85" t="s">
        <v>1409</v>
      </c>
      <c r="C372" s="90" t="s">
        <v>1408</v>
      </c>
      <c r="D372" s="81" t="s">
        <v>296</v>
      </c>
      <c r="E372" s="67" t="s">
        <v>289</v>
      </c>
      <c r="F372" s="67" t="s">
        <v>298</v>
      </c>
      <c r="G372" s="67" t="str">
        <f t="shared" si="16"/>
        <v>Released</v>
      </c>
      <c r="H372" s="67">
        <v>14</v>
      </c>
      <c r="I372" s="67">
        <v>7.2</v>
      </c>
      <c r="J372" s="67">
        <f t="shared" si="17"/>
        <v>100.8</v>
      </c>
      <c r="K372" s="67" t="str">
        <f>VLOOKUP(B372,[1]Sheet1!$B:$J,9,)</f>
        <v>LEFT/ RIGHT</v>
      </c>
      <c r="L372" s="67" t="e">
        <f>VLOOKUP(B372,#REF!,13,)</f>
        <v>#REF!</v>
      </c>
      <c r="M372" s="68"/>
      <c r="N372" s="68"/>
    </row>
    <row r="373" spans="1:14" x14ac:dyDescent="0.2">
      <c r="A373" s="67" t="str">
        <f t="shared" si="15"/>
        <v>B</v>
      </c>
      <c r="B373" s="85" t="s">
        <v>1407</v>
      </c>
      <c r="C373" s="90" t="s">
        <v>1406</v>
      </c>
      <c r="D373" s="81" t="s">
        <v>296</v>
      </c>
      <c r="E373" s="67" t="s">
        <v>289</v>
      </c>
      <c r="F373" s="67" t="s">
        <v>298</v>
      </c>
      <c r="G373" s="67" t="str">
        <f t="shared" si="16"/>
        <v>Released</v>
      </c>
      <c r="H373" s="67">
        <v>14</v>
      </c>
      <c r="I373" s="67">
        <v>7.2</v>
      </c>
      <c r="J373" s="67">
        <f t="shared" si="17"/>
        <v>100.8</v>
      </c>
      <c r="K373" s="67" t="str">
        <f>VLOOKUP(B373,[1]Sheet1!$B:$J,9,)</f>
        <v>LEFT/ RIGHT</v>
      </c>
      <c r="L373" s="67" t="e">
        <f>VLOOKUP(B373,#REF!,13,)</f>
        <v>#REF!</v>
      </c>
      <c r="M373" s="68"/>
      <c r="N373" s="68"/>
    </row>
    <row r="374" spans="1:14" x14ac:dyDescent="0.2">
      <c r="A374" s="67" t="str">
        <f t="shared" si="15"/>
        <v>B</v>
      </c>
      <c r="B374" s="85" t="s">
        <v>1405</v>
      </c>
      <c r="C374" s="90" t="s">
        <v>1404</v>
      </c>
      <c r="D374" s="81" t="s">
        <v>296</v>
      </c>
      <c r="E374" s="67" t="s">
        <v>289</v>
      </c>
      <c r="F374" s="67" t="s">
        <v>298</v>
      </c>
      <c r="G374" s="67" t="str">
        <f t="shared" si="16"/>
        <v>Released</v>
      </c>
      <c r="H374" s="67">
        <v>14</v>
      </c>
      <c r="I374" s="67">
        <v>7.2</v>
      </c>
      <c r="J374" s="67">
        <f t="shared" si="17"/>
        <v>100.8</v>
      </c>
      <c r="K374" s="67" t="str">
        <f>VLOOKUP(B374,[1]Sheet1!$B:$J,9,)</f>
        <v>LEFT/ RIGHT</v>
      </c>
      <c r="L374" s="67" t="e">
        <f>VLOOKUP(B374,#REF!,13,)</f>
        <v>#REF!</v>
      </c>
      <c r="M374" s="68"/>
      <c r="N374" s="68"/>
    </row>
    <row r="375" spans="1:14" x14ac:dyDescent="0.2">
      <c r="A375" s="67" t="str">
        <f t="shared" si="15"/>
        <v>B</v>
      </c>
      <c r="B375" s="85" t="s">
        <v>1403</v>
      </c>
      <c r="C375" s="90" t="s">
        <v>1402</v>
      </c>
      <c r="D375" s="81" t="s">
        <v>296</v>
      </c>
      <c r="E375" s="67" t="s">
        <v>289</v>
      </c>
      <c r="F375" s="67" t="s">
        <v>298</v>
      </c>
      <c r="G375" s="67" t="str">
        <f t="shared" si="16"/>
        <v>Released</v>
      </c>
      <c r="H375" s="67">
        <v>14</v>
      </c>
      <c r="I375" s="67">
        <v>7.2</v>
      </c>
      <c r="J375" s="67">
        <f t="shared" si="17"/>
        <v>100.8</v>
      </c>
      <c r="K375" s="67" t="str">
        <f>VLOOKUP(B375,[1]Sheet1!$B:$J,9,)</f>
        <v>LEFT/ RIGHT</v>
      </c>
      <c r="L375" s="67" t="e">
        <f>VLOOKUP(B375,#REF!,13,)</f>
        <v>#REF!</v>
      </c>
      <c r="M375" s="68"/>
      <c r="N375" s="68"/>
    </row>
    <row r="376" spans="1:14" x14ac:dyDescent="0.2">
      <c r="A376" s="67" t="str">
        <f t="shared" si="15"/>
        <v>B</v>
      </c>
      <c r="B376" s="85" t="s">
        <v>1401</v>
      </c>
      <c r="C376" s="90" t="s">
        <v>1400</v>
      </c>
      <c r="D376" s="81" t="s">
        <v>296</v>
      </c>
      <c r="E376" s="67" t="s">
        <v>289</v>
      </c>
      <c r="F376" s="67" t="s">
        <v>298</v>
      </c>
      <c r="G376" s="67" t="str">
        <f t="shared" si="16"/>
        <v>Released</v>
      </c>
      <c r="H376" s="67">
        <v>14</v>
      </c>
      <c r="I376" s="67">
        <v>7.2</v>
      </c>
      <c r="J376" s="67">
        <f t="shared" si="17"/>
        <v>100.8</v>
      </c>
      <c r="K376" s="67" t="str">
        <f>VLOOKUP(B376,[1]Sheet1!$B:$J,9,)</f>
        <v>LEFT/ RIGHT</v>
      </c>
      <c r="L376" s="67" t="e">
        <f>VLOOKUP(B376,#REF!,13,)</f>
        <v>#REF!</v>
      </c>
      <c r="M376" s="68"/>
      <c r="N376" s="68"/>
    </row>
    <row r="377" spans="1:14" x14ac:dyDescent="0.2">
      <c r="A377" s="67" t="str">
        <f t="shared" si="15"/>
        <v>B</v>
      </c>
      <c r="B377" s="85" t="s">
        <v>1399</v>
      </c>
      <c r="C377" s="90" t="s">
        <v>1398</v>
      </c>
      <c r="D377" s="81" t="s">
        <v>296</v>
      </c>
      <c r="E377" s="67" t="s">
        <v>289</v>
      </c>
      <c r="F377" s="67" t="s">
        <v>298</v>
      </c>
      <c r="G377" s="67" t="str">
        <f t="shared" si="16"/>
        <v>Released</v>
      </c>
      <c r="H377" s="67">
        <v>14</v>
      </c>
      <c r="I377" s="67">
        <v>7.2</v>
      </c>
      <c r="J377" s="67">
        <f t="shared" si="17"/>
        <v>100.8</v>
      </c>
      <c r="K377" s="67" t="str">
        <f>VLOOKUP(B377,[1]Sheet1!$B:$J,9,)</f>
        <v>LEFT/ RIGHT</v>
      </c>
      <c r="L377" s="67" t="e">
        <f>VLOOKUP(B377,#REF!,13,)</f>
        <v>#REF!</v>
      </c>
      <c r="M377" s="68"/>
      <c r="N377" s="68"/>
    </row>
    <row r="378" spans="1:14" x14ac:dyDescent="0.2">
      <c r="A378" s="67" t="str">
        <f t="shared" si="15"/>
        <v>B</v>
      </c>
      <c r="B378" s="85" t="s">
        <v>1397</v>
      </c>
      <c r="C378" s="90" t="s">
        <v>1396</v>
      </c>
      <c r="D378" s="81" t="s">
        <v>296</v>
      </c>
      <c r="E378" s="67" t="s">
        <v>289</v>
      </c>
      <c r="F378" s="67" t="s">
        <v>298</v>
      </c>
      <c r="G378" s="67" t="str">
        <f t="shared" si="16"/>
        <v>Released</v>
      </c>
      <c r="H378" s="67">
        <v>14</v>
      </c>
      <c r="I378" s="67">
        <v>7.2</v>
      </c>
      <c r="J378" s="67">
        <f t="shared" si="17"/>
        <v>100.8</v>
      </c>
      <c r="K378" s="67" t="str">
        <f>VLOOKUP(B378,[1]Sheet1!$B:$J,9,)</f>
        <v>LEFT/ RIGHT</v>
      </c>
      <c r="L378" s="67" t="e">
        <f>VLOOKUP(B378,#REF!,13,)</f>
        <v>#REF!</v>
      </c>
      <c r="M378" s="68"/>
      <c r="N378" s="68"/>
    </row>
    <row r="379" spans="1:14" x14ac:dyDescent="0.2">
      <c r="A379" s="67" t="str">
        <f t="shared" ref="A379:A442" si="18">LEFT(C379,1)</f>
        <v>B</v>
      </c>
      <c r="B379" s="85" t="s">
        <v>1395</v>
      </c>
      <c r="C379" s="90" t="s">
        <v>1394</v>
      </c>
      <c r="D379" s="81" t="s">
        <v>296</v>
      </c>
      <c r="E379" s="67" t="s">
        <v>289</v>
      </c>
      <c r="F379" s="67" t="s">
        <v>298</v>
      </c>
      <c r="G379" s="67" t="str">
        <f t="shared" ref="G379:G442" si="19">F379</f>
        <v>Released</v>
      </c>
      <c r="H379" s="67">
        <v>14</v>
      </c>
      <c r="I379" s="67">
        <v>7.2</v>
      </c>
      <c r="J379" s="67">
        <f t="shared" si="17"/>
        <v>100.8</v>
      </c>
      <c r="K379" s="67" t="str">
        <f>VLOOKUP(B379,[1]Sheet1!$B:$J,9,)</f>
        <v>LEFT/ RIGHT</v>
      </c>
      <c r="L379" s="67" t="e">
        <f>VLOOKUP(B379,#REF!,13,)</f>
        <v>#REF!</v>
      </c>
      <c r="M379" s="68"/>
      <c r="N379" s="68"/>
    </row>
    <row r="380" spans="1:14" x14ac:dyDescent="0.2">
      <c r="A380" s="67" t="str">
        <f t="shared" si="18"/>
        <v>B</v>
      </c>
      <c r="B380" s="85" t="s">
        <v>1393</v>
      </c>
      <c r="C380" s="90" t="s">
        <v>1392</v>
      </c>
      <c r="D380" s="81" t="s">
        <v>296</v>
      </c>
      <c r="E380" s="67" t="s">
        <v>289</v>
      </c>
      <c r="F380" s="67" t="s">
        <v>298</v>
      </c>
      <c r="G380" s="67" t="str">
        <f t="shared" si="19"/>
        <v>Released</v>
      </c>
      <c r="H380" s="67">
        <v>14</v>
      </c>
      <c r="I380" s="67">
        <v>7.2</v>
      </c>
      <c r="J380" s="67">
        <f t="shared" si="17"/>
        <v>100.8</v>
      </c>
      <c r="K380" s="67" t="str">
        <f>VLOOKUP(B380,[1]Sheet1!$B:$J,9,)</f>
        <v>LEFT/ RIGHT</v>
      </c>
      <c r="L380" s="67" t="e">
        <f>VLOOKUP(B380,#REF!,13,)</f>
        <v>#REF!</v>
      </c>
      <c r="M380" s="68"/>
      <c r="N380" s="68"/>
    </row>
    <row r="381" spans="1:14" x14ac:dyDescent="0.2">
      <c r="A381" s="67" t="str">
        <f t="shared" si="18"/>
        <v>B</v>
      </c>
      <c r="B381" s="85" t="s">
        <v>1391</v>
      </c>
      <c r="C381" s="90" t="s">
        <v>1390</v>
      </c>
      <c r="D381" s="81" t="s">
        <v>296</v>
      </c>
      <c r="E381" s="67" t="s">
        <v>289</v>
      </c>
      <c r="F381" s="67" t="s">
        <v>298</v>
      </c>
      <c r="G381" s="67" t="str">
        <f t="shared" si="19"/>
        <v>Released</v>
      </c>
      <c r="H381" s="67">
        <v>14</v>
      </c>
      <c r="I381" s="67">
        <v>7.2</v>
      </c>
      <c r="J381" s="67">
        <f t="shared" si="17"/>
        <v>100.8</v>
      </c>
      <c r="K381" s="67" t="str">
        <f>VLOOKUP(B381,[1]Sheet1!$B:$J,9,)</f>
        <v>LEFT/ RIGHT</v>
      </c>
      <c r="L381" s="67" t="e">
        <f>VLOOKUP(B381,#REF!,13,)</f>
        <v>#REF!</v>
      </c>
      <c r="M381" s="68"/>
      <c r="N381" s="68"/>
    </row>
    <row r="382" spans="1:14" x14ac:dyDescent="0.2">
      <c r="A382" s="67" t="str">
        <f t="shared" si="18"/>
        <v>B</v>
      </c>
      <c r="B382" s="85" t="s">
        <v>1389</v>
      </c>
      <c r="C382" s="90" t="s">
        <v>1388</v>
      </c>
      <c r="D382" s="81" t="s">
        <v>296</v>
      </c>
      <c r="E382" s="67" t="s">
        <v>289</v>
      </c>
      <c r="F382" s="67" t="s">
        <v>298</v>
      </c>
      <c r="G382" s="67" t="str">
        <f t="shared" si="19"/>
        <v>Released</v>
      </c>
      <c r="H382" s="67">
        <v>14</v>
      </c>
      <c r="I382" s="67">
        <v>7.2</v>
      </c>
      <c r="J382" s="67">
        <f t="shared" si="17"/>
        <v>100.8</v>
      </c>
      <c r="K382" s="67" t="str">
        <f>VLOOKUP(B382,[1]Sheet1!$B:$J,9,)</f>
        <v>LEFT/ RIGHT</v>
      </c>
      <c r="L382" s="67" t="e">
        <f>VLOOKUP(B382,#REF!,13,)</f>
        <v>#REF!</v>
      </c>
      <c r="M382" s="68"/>
      <c r="N382" s="68"/>
    </row>
    <row r="383" spans="1:14" x14ac:dyDescent="0.2">
      <c r="A383" s="67" t="str">
        <f t="shared" si="18"/>
        <v>B</v>
      </c>
      <c r="B383" s="85" t="s">
        <v>1387</v>
      </c>
      <c r="C383" s="90" t="s">
        <v>1386</v>
      </c>
      <c r="D383" s="81" t="s">
        <v>296</v>
      </c>
      <c r="E383" s="67" t="s">
        <v>289</v>
      </c>
      <c r="F383" s="67" t="s">
        <v>298</v>
      </c>
      <c r="G383" s="67" t="str">
        <f t="shared" si="19"/>
        <v>Released</v>
      </c>
      <c r="H383" s="67">
        <v>14</v>
      </c>
      <c r="I383" s="67">
        <v>7.2</v>
      </c>
      <c r="J383" s="67">
        <f t="shared" si="17"/>
        <v>100.8</v>
      </c>
      <c r="K383" s="67" t="str">
        <f>VLOOKUP(B383,[1]Sheet1!$B:$J,9,)</f>
        <v>LEFT/ RIGHT</v>
      </c>
      <c r="L383" s="67" t="e">
        <f>VLOOKUP(B383,#REF!,13,)</f>
        <v>#REF!</v>
      </c>
      <c r="M383" s="68"/>
      <c r="N383" s="68"/>
    </row>
    <row r="384" spans="1:14" x14ac:dyDescent="0.2">
      <c r="A384" s="67" t="str">
        <f t="shared" si="18"/>
        <v>B</v>
      </c>
      <c r="B384" s="85" t="s">
        <v>1385</v>
      </c>
      <c r="C384" s="90" t="s">
        <v>1384</v>
      </c>
      <c r="D384" s="81" t="s">
        <v>296</v>
      </c>
      <c r="E384" s="67" t="s">
        <v>289</v>
      </c>
      <c r="F384" s="67" t="s">
        <v>298</v>
      </c>
      <c r="G384" s="67" t="str">
        <f t="shared" si="19"/>
        <v>Released</v>
      </c>
      <c r="H384" s="67">
        <v>14</v>
      </c>
      <c r="I384" s="67">
        <v>7.2</v>
      </c>
      <c r="J384" s="67">
        <f t="shared" si="17"/>
        <v>100.8</v>
      </c>
      <c r="K384" s="67" t="str">
        <f>VLOOKUP(B384,[1]Sheet1!$B:$J,9,)</f>
        <v>LEFT/ RIGHT</v>
      </c>
      <c r="L384" s="67" t="e">
        <f>VLOOKUP(B384,#REF!,13,)</f>
        <v>#REF!</v>
      </c>
      <c r="M384" s="68"/>
      <c r="N384" s="68"/>
    </row>
    <row r="385" spans="1:14" x14ac:dyDescent="0.2">
      <c r="A385" s="67" t="str">
        <f t="shared" si="18"/>
        <v>B</v>
      </c>
      <c r="B385" s="85" t="s">
        <v>1383</v>
      </c>
      <c r="C385" s="90" t="s">
        <v>1382</v>
      </c>
      <c r="D385" s="81" t="s">
        <v>296</v>
      </c>
      <c r="E385" s="67" t="s">
        <v>289</v>
      </c>
      <c r="F385" s="67" t="s">
        <v>298</v>
      </c>
      <c r="G385" s="67" t="str">
        <f t="shared" si="19"/>
        <v>Released</v>
      </c>
      <c r="H385" s="67">
        <v>14</v>
      </c>
      <c r="I385" s="67">
        <v>7.2</v>
      </c>
      <c r="J385" s="67">
        <f t="shared" si="17"/>
        <v>100.8</v>
      </c>
      <c r="K385" s="67" t="str">
        <f>VLOOKUP(B385,[1]Sheet1!$B:$J,9,)</f>
        <v>LEFT/ RIGHT</v>
      </c>
      <c r="L385" s="67" t="e">
        <f>VLOOKUP(B385,#REF!,13,)</f>
        <v>#REF!</v>
      </c>
      <c r="M385" s="68"/>
      <c r="N385" s="68"/>
    </row>
    <row r="386" spans="1:14" x14ac:dyDescent="0.2">
      <c r="A386" s="67" t="str">
        <f t="shared" si="18"/>
        <v>B</v>
      </c>
      <c r="B386" s="85" t="s">
        <v>1381</v>
      </c>
      <c r="C386" s="90" t="s">
        <v>1380</v>
      </c>
      <c r="D386" s="81" t="s">
        <v>296</v>
      </c>
      <c r="E386" s="67" t="s">
        <v>289</v>
      </c>
      <c r="F386" s="67" t="s">
        <v>298</v>
      </c>
      <c r="G386" s="67" t="str">
        <f t="shared" si="19"/>
        <v>Released</v>
      </c>
      <c r="H386" s="67">
        <v>14</v>
      </c>
      <c r="I386" s="67">
        <v>7.2</v>
      </c>
      <c r="J386" s="67">
        <f t="shared" ref="J386:J449" si="20">I386*H386</f>
        <v>100.8</v>
      </c>
      <c r="K386" s="67" t="str">
        <f>VLOOKUP(B386,[1]Sheet1!$B:$J,9,)</f>
        <v>LEFT/ RIGHT</v>
      </c>
      <c r="L386" s="67" t="e">
        <f>VLOOKUP(B386,#REF!,13,)</f>
        <v>#REF!</v>
      </c>
      <c r="M386" s="68"/>
      <c r="N386" s="68"/>
    </row>
    <row r="387" spans="1:14" x14ac:dyDescent="0.2">
      <c r="A387" s="67" t="str">
        <f t="shared" si="18"/>
        <v>B</v>
      </c>
      <c r="B387" s="85" t="s">
        <v>1379</v>
      </c>
      <c r="C387" s="90" t="s">
        <v>1378</v>
      </c>
      <c r="D387" s="81" t="s">
        <v>296</v>
      </c>
      <c r="E387" s="67" t="s">
        <v>289</v>
      </c>
      <c r="F387" s="67" t="s">
        <v>298</v>
      </c>
      <c r="G387" s="67" t="str">
        <f t="shared" si="19"/>
        <v>Released</v>
      </c>
      <c r="H387" s="67">
        <v>14</v>
      </c>
      <c r="I387" s="67">
        <v>7.2</v>
      </c>
      <c r="J387" s="67">
        <f t="shared" si="20"/>
        <v>100.8</v>
      </c>
      <c r="K387" s="67" t="str">
        <f>VLOOKUP(B387,[1]Sheet1!$B:$J,9,)</f>
        <v>LEFT/ RIGHT</v>
      </c>
      <c r="L387" s="67" t="e">
        <f>VLOOKUP(B387,#REF!,13,)</f>
        <v>#REF!</v>
      </c>
      <c r="M387" s="68"/>
      <c r="N387" s="68"/>
    </row>
    <row r="388" spans="1:14" x14ac:dyDescent="0.2">
      <c r="A388" s="67" t="str">
        <f t="shared" si="18"/>
        <v>B</v>
      </c>
      <c r="B388" s="85" t="s">
        <v>1377</v>
      </c>
      <c r="C388" s="90" t="s">
        <v>1376</v>
      </c>
      <c r="D388" s="81" t="s">
        <v>296</v>
      </c>
      <c r="E388" s="67" t="s">
        <v>289</v>
      </c>
      <c r="F388" s="67" t="s">
        <v>298</v>
      </c>
      <c r="G388" s="67" t="str">
        <f t="shared" si="19"/>
        <v>Released</v>
      </c>
      <c r="H388" s="67">
        <v>14</v>
      </c>
      <c r="I388" s="67">
        <v>7.2</v>
      </c>
      <c r="J388" s="67">
        <f t="shared" si="20"/>
        <v>100.8</v>
      </c>
      <c r="K388" s="67" t="str">
        <f>VLOOKUP(B388,[1]Sheet1!$B:$J,9,)</f>
        <v>LEFT/ RIGHT</v>
      </c>
      <c r="L388" s="67" t="e">
        <f>VLOOKUP(B388,#REF!,13,)</f>
        <v>#REF!</v>
      </c>
      <c r="M388" s="68"/>
      <c r="N388" s="68"/>
    </row>
    <row r="389" spans="1:14" x14ac:dyDescent="0.2">
      <c r="A389" s="67" t="str">
        <f t="shared" si="18"/>
        <v>B</v>
      </c>
      <c r="B389" s="85" t="s">
        <v>1375</v>
      </c>
      <c r="C389" s="90" t="s">
        <v>1374</v>
      </c>
      <c r="D389" s="81" t="s">
        <v>296</v>
      </c>
      <c r="E389" s="67" t="s">
        <v>289</v>
      </c>
      <c r="F389" s="67" t="s">
        <v>298</v>
      </c>
      <c r="G389" s="67" t="str">
        <f t="shared" si="19"/>
        <v>Released</v>
      </c>
      <c r="H389" s="67">
        <v>14</v>
      </c>
      <c r="I389" s="67">
        <v>7.2</v>
      </c>
      <c r="J389" s="67">
        <f t="shared" si="20"/>
        <v>100.8</v>
      </c>
      <c r="K389" s="67" t="str">
        <f>VLOOKUP(B389,[1]Sheet1!$B:$J,9,)</f>
        <v>LEFT/ RIGHT</v>
      </c>
      <c r="L389" s="67" t="e">
        <f>VLOOKUP(B389,#REF!,13,)</f>
        <v>#REF!</v>
      </c>
      <c r="M389" s="68"/>
      <c r="N389" s="68"/>
    </row>
    <row r="390" spans="1:14" x14ac:dyDescent="0.2">
      <c r="A390" s="67" t="str">
        <f t="shared" si="18"/>
        <v>B</v>
      </c>
      <c r="B390" s="85" t="s">
        <v>1373</v>
      </c>
      <c r="C390" s="90" t="s">
        <v>1372</v>
      </c>
      <c r="D390" s="81" t="s">
        <v>296</v>
      </c>
      <c r="E390" s="67" t="s">
        <v>289</v>
      </c>
      <c r="F390" s="67" t="s">
        <v>298</v>
      </c>
      <c r="G390" s="67" t="str">
        <f t="shared" si="19"/>
        <v>Released</v>
      </c>
      <c r="H390" s="67">
        <v>14</v>
      </c>
      <c r="I390" s="67">
        <v>7.2</v>
      </c>
      <c r="J390" s="67">
        <f t="shared" si="20"/>
        <v>100.8</v>
      </c>
      <c r="K390" s="67" t="str">
        <f>VLOOKUP(B390,[1]Sheet1!$B:$J,9,)</f>
        <v>LEFT/ RIGHT</v>
      </c>
      <c r="L390" s="67" t="e">
        <f>VLOOKUP(B390,#REF!,13,)</f>
        <v>#REF!</v>
      </c>
      <c r="M390" s="68"/>
      <c r="N390" s="68"/>
    </row>
    <row r="391" spans="1:14" x14ac:dyDescent="0.2">
      <c r="A391" s="67" t="str">
        <f t="shared" si="18"/>
        <v>B</v>
      </c>
      <c r="B391" s="85" t="s">
        <v>1371</v>
      </c>
      <c r="C391" s="90" t="s">
        <v>1370</v>
      </c>
      <c r="D391" s="81" t="s">
        <v>296</v>
      </c>
      <c r="E391" s="67" t="s">
        <v>289</v>
      </c>
      <c r="F391" s="67" t="s">
        <v>298</v>
      </c>
      <c r="G391" s="67" t="str">
        <f t="shared" si="19"/>
        <v>Released</v>
      </c>
      <c r="H391" s="67">
        <v>14</v>
      </c>
      <c r="I391" s="67">
        <v>7.2</v>
      </c>
      <c r="J391" s="67">
        <f t="shared" si="20"/>
        <v>100.8</v>
      </c>
      <c r="K391" s="67" t="str">
        <f>VLOOKUP(B391,[1]Sheet1!$B:$J,9,)</f>
        <v>LEFT/ RIGHT</v>
      </c>
      <c r="L391" s="67" t="e">
        <f>VLOOKUP(B391,#REF!,13,)</f>
        <v>#REF!</v>
      </c>
      <c r="M391" s="68"/>
      <c r="N391" s="68"/>
    </row>
    <row r="392" spans="1:14" x14ac:dyDescent="0.2">
      <c r="A392" s="67" t="str">
        <f t="shared" si="18"/>
        <v>B</v>
      </c>
      <c r="B392" s="85" t="s">
        <v>1369</v>
      </c>
      <c r="C392" s="90" t="s">
        <v>1368</v>
      </c>
      <c r="D392" s="81" t="s">
        <v>296</v>
      </c>
      <c r="E392" s="67" t="s">
        <v>289</v>
      </c>
      <c r="F392" s="67" t="s">
        <v>298</v>
      </c>
      <c r="G392" s="67" t="str">
        <f t="shared" si="19"/>
        <v>Released</v>
      </c>
      <c r="H392" s="67">
        <v>14</v>
      </c>
      <c r="I392" s="67">
        <v>7.2</v>
      </c>
      <c r="J392" s="67">
        <f t="shared" si="20"/>
        <v>100.8</v>
      </c>
      <c r="K392" s="67" t="str">
        <f>VLOOKUP(B392,[1]Sheet1!$B:$J,9,)</f>
        <v>LEFT/ RIGHT</v>
      </c>
      <c r="L392" s="67" t="e">
        <f>VLOOKUP(B392,#REF!,13,)</f>
        <v>#REF!</v>
      </c>
      <c r="M392" s="68"/>
      <c r="N392" s="68"/>
    </row>
    <row r="393" spans="1:14" x14ac:dyDescent="0.2">
      <c r="A393" s="67" t="str">
        <f t="shared" si="18"/>
        <v>B</v>
      </c>
      <c r="B393" s="85" t="s">
        <v>1367</v>
      </c>
      <c r="C393" s="90" t="s">
        <v>1366</v>
      </c>
      <c r="D393" s="81" t="s">
        <v>296</v>
      </c>
      <c r="E393" s="67" t="s">
        <v>289</v>
      </c>
      <c r="F393" s="67" t="s">
        <v>298</v>
      </c>
      <c r="G393" s="67" t="str">
        <f t="shared" si="19"/>
        <v>Released</v>
      </c>
      <c r="H393" s="67">
        <v>14</v>
      </c>
      <c r="I393" s="67">
        <v>7.2</v>
      </c>
      <c r="J393" s="67">
        <f t="shared" si="20"/>
        <v>100.8</v>
      </c>
      <c r="K393" s="67" t="str">
        <f>VLOOKUP(B393,[1]Sheet1!$B:$J,9,)</f>
        <v>LEFT/ RIGHT</v>
      </c>
      <c r="L393" s="67" t="e">
        <f>VLOOKUP(B393,#REF!,13,)</f>
        <v>#REF!</v>
      </c>
      <c r="M393" s="68"/>
      <c r="N393" s="68"/>
    </row>
    <row r="394" spans="1:14" x14ac:dyDescent="0.2">
      <c r="A394" s="67" t="str">
        <f t="shared" si="18"/>
        <v>B</v>
      </c>
      <c r="B394" s="85" t="s">
        <v>1365</v>
      </c>
      <c r="C394" s="90" t="s">
        <v>1364</v>
      </c>
      <c r="D394" s="81" t="s">
        <v>296</v>
      </c>
      <c r="E394" s="67" t="s">
        <v>289</v>
      </c>
      <c r="F394" s="67" t="s">
        <v>298</v>
      </c>
      <c r="G394" s="67" t="str">
        <f t="shared" si="19"/>
        <v>Released</v>
      </c>
      <c r="H394" s="67">
        <v>14</v>
      </c>
      <c r="I394" s="67">
        <v>7.2</v>
      </c>
      <c r="J394" s="67">
        <f t="shared" si="20"/>
        <v>100.8</v>
      </c>
      <c r="K394" s="67" t="str">
        <f>VLOOKUP(B394,[1]Sheet1!$B:$J,9,)</f>
        <v>LEFT/ RIGHT</v>
      </c>
      <c r="L394" s="67" t="e">
        <f>VLOOKUP(B394,#REF!,13,)</f>
        <v>#REF!</v>
      </c>
      <c r="M394" s="68"/>
      <c r="N394" s="68"/>
    </row>
    <row r="395" spans="1:14" x14ac:dyDescent="0.2">
      <c r="A395" s="67" t="str">
        <f t="shared" si="18"/>
        <v>B</v>
      </c>
      <c r="B395" s="85" t="s">
        <v>1363</v>
      </c>
      <c r="C395" s="90" t="s">
        <v>1362</v>
      </c>
      <c r="D395" s="81" t="s">
        <v>296</v>
      </c>
      <c r="E395" s="67" t="s">
        <v>289</v>
      </c>
      <c r="F395" s="67" t="s">
        <v>298</v>
      </c>
      <c r="G395" s="67" t="str">
        <f t="shared" si="19"/>
        <v>Released</v>
      </c>
      <c r="H395" s="67">
        <v>14</v>
      </c>
      <c r="I395" s="67">
        <v>7.2</v>
      </c>
      <c r="J395" s="67">
        <f t="shared" si="20"/>
        <v>100.8</v>
      </c>
      <c r="K395" s="67" t="str">
        <f>VLOOKUP(B395,[1]Sheet1!$B:$J,9,)</f>
        <v>LEFT/ RIGHT</v>
      </c>
      <c r="L395" s="67" t="e">
        <f>VLOOKUP(B395,#REF!,13,)</f>
        <v>#REF!</v>
      </c>
      <c r="M395" s="68"/>
      <c r="N395" s="68"/>
    </row>
    <row r="396" spans="1:14" x14ac:dyDescent="0.2">
      <c r="A396" s="67" t="str">
        <f t="shared" si="18"/>
        <v>B</v>
      </c>
      <c r="B396" s="85" t="s">
        <v>1361</v>
      </c>
      <c r="C396" s="90" t="s">
        <v>1360</v>
      </c>
      <c r="D396" s="81" t="s">
        <v>296</v>
      </c>
      <c r="E396" s="67" t="s">
        <v>289</v>
      </c>
      <c r="F396" s="67" t="s">
        <v>298</v>
      </c>
      <c r="G396" s="67" t="str">
        <f t="shared" si="19"/>
        <v>Released</v>
      </c>
      <c r="H396" s="67">
        <v>14</v>
      </c>
      <c r="I396" s="67">
        <v>7.2</v>
      </c>
      <c r="J396" s="67">
        <f t="shared" si="20"/>
        <v>100.8</v>
      </c>
      <c r="K396" s="67" t="str">
        <f>VLOOKUP(B396,[1]Sheet1!$B:$J,9,)</f>
        <v>LEFT CORNER/RIGHT CORNER</v>
      </c>
      <c r="L396" s="67" t="e">
        <f>VLOOKUP(B396,#REF!,13,)</f>
        <v>#REF!</v>
      </c>
      <c r="M396" s="68"/>
      <c r="N396" s="68"/>
    </row>
    <row r="397" spans="1:14" x14ac:dyDescent="0.2">
      <c r="A397" s="67" t="str">
        <f t="shared" si="18"/>
        <v>B</v>
      </c>
      <c r="B397" s="89" t="s">
        <v>1359</v>
      </c>
      <c r="C397" s="87" t="s">
        <v>1358</v>
      </c>
      <c r="D397" s="87" t="s">
        <v>296</v>
      </c>
      <c r="E397" s="67" t="s">
        <v>289</v>
      </c>
      <c r="F397" s="67" t="s">
        <v>177</v>
      </c>
      <c r="G397" s="152" t="str">
        <f t="shared" si="19"/>
        <v>Frozen</v>
      </c>
      <c r="H397" s="67">
        <v>14</v>
      </c>
      <c r="I397" s="67">
        <v>7.2</v>
      </c>
      <c r="J397" s="67">
        <f t="shared" si="20"/>
        <v>100.8</v>
      </c>
      <c r="K397" s="67" t="str">
        <f>VLOOKUP(B397,[1]Sheet1!$B:$J,9,)</f>
        <v>LEFT CORNER/RIGHT CORNER</v>
      </c>
      <c r="L397" s="67" t="e">
        <f>VLOOKUP(B397,#REF!,13,)</f>
        <v>#REF!</v>
      </c>
      <c r="M397" s="68"/>
      <c r="N397" s="68"/>
    </row>
    <row r="398" spans="1:14" x14ac:dyDescent="0.2">
      <c r="A398" s="67" t="str">
        <f t="shared" si="18"/>
        <v>B</v>
      </c>
      <c r="B398" s="89" t="s">
        <v>1357</v>
      </c>
      <c r="C398" s="87" t="s">
        <v>1356</v>
      </c>
      <c r="D398" s="87" t="s">
        <v>296</v>
      </c>
      <c r="E398" s="67" t="s">
        <v>289</v>
      </c>
      <c r="F398" s="67" t="s">
        <v>177</v>
      </c>
      <c r="G398" s="152" t="str">
        <f t="shared" si="19"/>
        <v>Frozen</v>
      </c>
      <c r="H398" s="67">
        <v>14</v>
      </c>
      <c r="I398" s="67">
        <v>7.2</v>
      </c>
      <c r="J398" s="67">
        <f t="shared" si="20"/>
        <v>100.8</v>
      </c>
      <c r="K398" s="67" t="str">
        <f>VLOOKUP(B398,[1]Sheet1!$B:$J,9,)</f>
        <v>LEFT/ RIGHT</v>
      </c>
      <c r="L398" s="67" t="e">
        <f>VLOOKUP(B398,#REF!,13,)</f>
        <v>#REF!</v>
      </c>
      <c r="M398" s="68"/>
      <c r="N398" s="68"/>
    </row>
    <row r="399" spans="1:14" x14ac:dyDescent="0.2">
      <c r="A399" s="67" t="str">
        <f t="shared" si="18"/>
        <v>B</v>
      </c>
      <c r="B399" s="89" t="s">
        <v>1355</v>
      </c>
      <c r="C399" s="87" t="s">
        <v>1354</v>
      </c>
      <c r="D399" s="87" t="s">
        <v>296</v>
      </c>
      <c r="E399" s="67" t="s">
        <v>289</v>
      </c>
      <c r="F399" s="67" t="s">
        <v>177</v>
      </c>
      <c r="G399" s="152" t="str">
        <f t="shared" si="19"/>
        <v>Frozen</v>
      </c>
      <c r="H399" s="67">
        <v>14</v>
      </c>
      <c r="I399" s="67">
        <v>7.2</v>
      </c>
      <c r="J399" s="67">
        <f t="shared" si="20"/>
        <v>100.8</v>
      </c>
      <c r="K399" s="67" t="str">
        <f>VLOOKUP(B399,[1]Sheet1!$B:$J,9,)</f>
        <v>LEFT/ RIGHT</v>
      </c>
      <c r="L399" s="67" t="e">
        <f>VLOOKUP(B399,#REF!,13,)</f>
        <v>#REF!</v>
      </c>
      <c r="M399" s="68"/>
      <c r="N399" s="68"/>
    </row>
    <row r="400" spans="1:14" x14ac:dyDescent="0.2">
      <c r="A400" s="67" t="str">
        <f t="shared" si="18"/>
        <v>B</v>
      </c>
      <c r="B400" s="89" t="s">
        <v>1353</v>
      </c>
      <c r="C400" s="87" t="s">
        <v>1352</v>
      </c>
      <c r="D400" s="87" t="s">
        <v>296</v>
      </c>
      <c r="E400" s="67" t="s">
        <v>289</v>
      </c>
      <c r="F400" s="67" t="s">
        <v>177</v>
      </c>
      <c r="G400" s="152" t="str">
        <f t="shared" si="19"/>
        <v>Frozen</v>
      </c>
      <c r="H400" s="67">
        <v>14</v>
      </c>
      <c r="I400" s="67">
        <v>7.2</v>
      </c>
      <c r="J400" s="67">
        <f t="shared" si="20"/>
        <v>100.8</v>
      </c>
      <c r="K400" s="67" t="str">
        <f>VLOOKUP(B400,[1]Sheet1!$B:$J,9,)</f>
        <v>LEFT/ RIGHT</v>
      </c>
      <c r="L400" s="67" t="e">
        <f>VLOOKUP(B400,#REF!,13,)</f>
        <v>#REF!</v>
      </c>
      <c r="M400" s="68"/>
      <c r="N400" s="68"/>
    </row>
    <row r="401" spans="1:14" x14ac:dyDescent="0.2">
      <c r="A401" s="67" t="str">
        <f t="shared" si="18"/>
        <v>B</v>
      </c>
      <c r="B401" s="89" t="s">
        <v>1351</v>
      </c>
      <c r="C401" s="87" t="s">
        <v>1350</v>
      </c>
      <c r="D401" s="87" t="s">
        <v>296</v>
      </c>
      <c r="E401" s="67" t="s">
        <v>289</v>
      </c>
      <c r="F401" s="67" t="s">
        <v>177</v>
      </c>
      <c r="G401" s="152" t="str">
        <f t="shared" si="19"/>
        <v>Frozen</v>
      </c>
      <c r="H401" s="67">
        <v>14</v>
      </c>
      <c r="I401" s="67">
        <v>7.2</v>
      </c>
      <c r="J401" s="67">
        <f t="shared" si="20"/>
        <v>100.8</v>
      </c>
      <c r="K401" s="67" t="str">
        <f>VLOOKUP(B401,[1]Sheet1!$B:$J,9,)</f>
        <v>LEFT/ RIGHT</v>
      </c>
      <c r="L401" s="67" t="e">
        <f>VLOOKUP(B401,#REF!,13,)</f>
        <v>#REF!</v>
      </c>
      <c r="M401" s="68"/>
      <c r="N401" s="68"/>
    </row>
    <row r="402" spans="1:14" x14ac:dyDescent="0.2">
      <c r="A402" s="67" t="str">
        <f t="shared" si="18"/>
        <v>B</v>
      </c>
      <c r="B402" s="89" t="s">
        <v>1349</v>
      </c>
      <c r="C402" s="87" t="s">
        <v>1348</v>
      </c>
      <c r="D402" s="87" t="s">
        <v>296</v>
      </c>
      <c r="E402" s="67" t="s">
        <v>289</v>
      </c>
      <c r="F402" s="67" t="s">
        <v>177</v>
      </c>
      <c r="G402" s="152" t="str">
        <f t="shared" si="19"/>
        <v>Frozen</v>
      </c>
      <c r="H402" s="67">
        <v>14</v>
      </c>
      <c r="I402" s="67">
        <v>7.2</v>
      </c>
      <c r="J402" s="67">
        <f t="shared" si="20"/>
        <v>100.8</v>
      </c>
      <c r="K402" s="67" t="str">
        <f>VLOOKUP(B402,[1]Sheet1!$B:$J,9,)</f>
        <v>LEFT/ RIGHT</v>
      </c>
      <c r="L402" s="67" t="e">
        <f>VLOOKUP(B402,#REF!,13,)</f>
        <v>#REF!</v>
      </c>
      <c r="M402" s="68"/>
      <c r="N402" s="68"/>
    </row>
    <row r="403" spans="1:14" x14ac:dyDescent="0.2">
      <c r="A403" s="67" t="str">
        <f t="shared" si="18"/>
        <v>B</v>
      </c>
      <c r="B403" s="89" t="s">
        <v>1347</v>
      </c>
      <c r="C403" s="87" t="s">
        <v>1346</v>
      </c>
      <c r="D403" s="87" t="s">
        <v>296</v>
      </c>
      <c r="E403" s="67" t="s">
        <v>289</v>
      </c>
      <c r="F403" s="67" t="s">
        <v>177</v>
      </c>
      <c r="G403" s="152" t="str">
        <f t="shared" si="19"/>
        <v>Frozen</v>
      </c>
      <c r="H403" s="67">
        <v>14</v>
      </c>
      <c r="I403" s="67">
        <v>7.2</v>
      </c>
      <c r="J403" s="67">
        <f t="shared" si="20"/>
        <v>100.8</v>
      </c>
      <c r="K403" s="67" t="str">
        <f>VLOOKUP(B403,[1]Sheet1!$B:$J,9,)</f>
        <v>LEFT/ RIGHT</v>
      </c>
      <c r="L403" s="67" t="e">
        <f>VLOOKUP(B403,#REF!,13,)</f>
        <v>#REF!</v>
      </c>
      <c r="M403" s="68"/>
      <c r="N403" s="68"/>
    </row>
    <row r="404" spans="1:14" x14ac:dyDescent="0.2">
      <c r="A404" s="67" t="str">
        <f t="shared" si="18"/>
        <v>B</v>
      </c>
      <c r="B404" s="89" t="s">
        <v>1345</v>
      </c>
      <c r="C404" s="87" t="s">
        <v>1344</v>
      </c>
      <c r="D404" s="87" t="s">
        <v>296</v>
      </c>
      <c r="E404" s="67" t="s">
        <v>289</v>
      </c>
      <c r="F404" s="67" t="s">
        <v>177</v>
      </c>
      <c r="G404" s="152" t="str">
        <f t="shared" si="19"/>
        <v>Frozen</v>
      </c>
      <c r="H404" s="67">
        <v>14</v>
      </c>
      <c r="I404" s="67">
        <v>7.2</v>
      </c>
      <c r="J404" s="67">
        <f t="shared" si="20"/>
        <v>100.8</v>
      </c>
      <c r="K404" s="67" t="str">
        <f>VLOOKUP(B404,[1]Sheet1!$B:$J,9,)</f>
        <v>LEFT/ RIGHT</v>
      </c>
      <c r="L404" s="67" t="e">
        <f>VLOOKUP(B404,#REF!,13,)</f>
        <v>#REF!</v>
      </c>
      <c r="M404" s="68"/>
      <c r="N404" s="68"/>
    </row>
    <row r="405" spans="1:14" x14ac:dyDescent="0.2">
      <c r="A405" s="67" t="str">
        <f t="shared" si="18"/>
        <v>B</v>
      </c>
      <c r="B405" s="89" t="s">
        <v>1343</v>
      </c>
      <c r="C405" s="87" t="s">
        <v>1342</v>
      </c>
      <c r="D405" s="87" t="s">
        <v>296</v>
      </c>
      <c r="E405" s="67" t="s">
        <v>289</v>
      </c>
      <c r="F405" s="67" t="s">
        <v>177</v>
      </c>
      <c r="G405" s="152" t="str">
        <f t="shared" si="19"/>
        <v>Frozen</v>
      </c>
      <c r="H405" s="67">
        <v>14</v>
      </c>
      <c r="I405" s="67">
        <v>7.2</v>
      </c>
      <c r="J405" s="67">
        <f t="shared" si="20"/>
        <v>100.8</v>
      </c>
      <c r="K405" s="67" t="str">
        <f>VLOOKUP(B405,[1]Sheet1!$B:$J,9,)</f>
        <v>LEFT/ RIGHT</v>
      </c>
      <c r="L405" s="67" t="e">
        <f>VLOOKUP(B405,#REF!,13,)</f>
        <v>#REF!</v>
      </c>
      <c r="M405" s="68"/>
      <c r="N405" s="68"/>
    </row>
    <row r="406" spans="1:14" x14ac:dyDescent="0.2">
      <c r="A406" s="67" t="str">
        <f t="shared" si="18"/>
        <v>B</v>
      </c>
      <c r="B406" s="89" t="s">
        <v>1341</v>
      </c>
      <c r="C406" s="87" t="s">
        <v>1340</v>
      </c>
      <c r="D406" s="87" t="s">
        <v>296</v>
      </c>
      <c r="E406" s="67" t="s">
        <v>289</v>
      </c>
      <c r="F406" s="67" t="s">
        <v>177</v>
      </c>
      <c r="G406" s="152" t="str">
        <f t="shared" si="19"/>
        <v>Frozen</v>
      </c>
      <c r="H406" s="67">
        <v>14</v>
      </c>
      <c r="I406" s="67">
        <v>7.2</v>
      </c>
      <c r="J406" s="67">
        <f t="shared" si="20"/>
        <v>100.8</v>
      </c>
      <c r="K406" s="67" t="str">
        <f>VLOOKUP(B406,[1]Sheet1!$B:$J,9,)</f>
        <v>LEFT/ RIGHT</v>
      </c>
      <c r="L406" s="67" t="e">
        <f>VLOOKUP(B406,#REF!,13,)</f>
        <v>#REF!</v>
      </c>
      <c r="M406" s="68"/>
      <c r="N406" s="68"/>
    </row>
    <row r="407" spans="1:14" x14ac:dyDescent="0.2">
      <c r="A407" s="67" t="str">
        <f t="shared" si="18"/>
        <v>B</v>
      </c>
      <c r="B407" s="89" t="s">
        <v>1339</v>
      </c>
      <c r="C407" s="87" t="s">
        <v>1338</v>
      </c>
      <c r="D407" s="87" t="s">
        <v>296</v>
      </c>
      <c r="E407" s="67" t="s">
        <v>289</v>
      </c>
      <c r="F407" s="67" t="s">
        <v>177</v>
      </c>
      <c r="G407" s="152" t="str">
        <f t="shared" si="19"/>
        <v>Frozen</v>
      </c>
      <c r="H407" s="67">
        <v>14</v>
      </c>
      <c r="I407" s="67">
        <v>7.2</v>
      </c>
      <c r="J407" s="67">
        <f t="shared" si="20"/>
        <v>100.8</v>
      </c>
      <c r="K407" s="67" t="str">
        <f>VLOOKUP(B407,[1]Sheet1!$B:$J,9,)</f>
        <v>LEFT/ RIGHT</v>
      </c>
      <c r="L407" s="67" t="e">
        <f>VLOOKUP(B407,#REF!,13,)</f>
        <v>#REF!</v>
      </c>
      <c r="M407" s="68"/>
      <c r="N407" s="68"/>
    </row>
    <row r="408" spans="1:14" x14ac:dyDescent="0.2">
      <c r="A408" s="67" t="str">
        <f t="shared" si="18"/>
        <v>B</v>
      </c>
      <c r="B408" s="89" t="s">
        <v>1337</v>
      </c>
      <c r="C408" s="87" t="s">
        <v>1336</v>
      </c>
      <c r="D408" s="87" t="s">
        <v>296</v>
      </c>
      <c r="E408" s="67" t="s">
        <v>289</v>
      </c>
      <c r="F408" s="67" t="s">
        <v>177</v>
      </c>
      <c r="G408" s="152" t="str">
        <f t="shared" si="19"/>
        <v>Frozen</v>
      </c>
      <c r="H408" s="67">
        <v>14</v>
      </c>
      <c r="I408" s="67">
        <v>7.2</v>
      </c>
      <c r="J408" s="67">
        <f t="shared" si="20"/>
        <v>100.8</v>
      </c>
      <c r="K408" s="67" t="str">
        <f>VLOOKUP(B408,[1]Sheet1!$B:$J,9,)</f>
        <v>LEFT/ RIGHT</v>
      </c>
      <c r="L408" s="67" t="e">
        <f>VLOOKUP(B408,#REF!,13,)</f>
        <v>#REF!</v>
      </c>
      <c r="M408" s="68"/>
      <c r="N408" s="68"/>
    </row>
    <row r="409" spans="1:14" x14ac:dyDescent="0.2">
      <c r="A409" s="67" t="str">
        <f t="shared" si="18"/>
        <v>B</v>
      </c>
      <c r="B409" s="89" t="s">
        <v>1335</v>
      </c>
      <c r="C409" s="87" t="s">
        <v>1334</v>
      </c>
      <c r="D409" s="87" t="s">
        <v>296</v>
      </c>
      <c r="E409" s="67" t="s">
        <v>289</v>
      </c>
      <c r="F409" s="67" t="s">
        <v>177</v>
      </c>
      <c r="G409" s="152" t="str">
        <f t="shared" si="19"/>
        <v>Frozen</v>
      </c>
      <c r="H409" s="67">
        <v>14</v>
      </c>
      <c r="I409" s="67">
        <v>7.2</v>
      </c>
      <c r="J409" s="67">
        <f t="shared" si="20"/>
        <v>100.8</v>
      </c>
      <c r="K409" s="67" t="str">
        <f>VLOOKUP(B409,[1]Sheet1!$B:$J,9,)</f>
        <v>LEFT/ RIGHT</v>
      </c>
      <c r="L409" s="67" t="e">
        <f>VLOOKUP(B409,#REF!,13,)</f>
        <v>#REF!</v>
      </c>
      <c r="M409" s="68"/>
      <c r="N409" s="68"/>
    </row>
    <row r="410" spans="1:14" x14ac:dyDescent="0.2">
      <c r="A410" s="67" t="str">
        <f t="shared" si="18"/>
        <v>B</v>
      </c>
      <c r="B410" s="89" t="s">
        <v>1333</v>
      </c>
      <c r="C410" s="87" t="s">
        <v>1332</v>
      </c>
      <c r="D410" s="87" t="s">
        <v>296</v>
      </c>
      <c r="E410" s="67" t="s">
        <v>289</v>
      </c>
      <c r="F410" s="67" t="s">
        <v>177</v>
      </c>
      <c r="G410" s="152" t="str">
        <f t="shared" si="19"/>
        <v>Frozen</v>
      </c>
      <c r="H410" s="67">
        <v>14</v>
      </c>
      <c r="I410" s="67">
        <v>7.2</v>
      </c>
      <c r="J410" s="67">
        <f t="shared" si="20"/>
        <v>100.8</v>
      </c>
      <c r="K410" s="67" t="str">
        <f>VLOOKUP(B410,[1]Sheet1!$B:$J,9,)</f>
        <v>LEFT/ RIGHT</v>
      </c>
      <c r="L410" s="67" t="e">
        <f>VLOOKUP(B410,#REF!,13,)</f>
        <v>#REF!</v>
      </c>
      <c r="M410" s="68"/>
      <c r="N410" s="68"/>
    </row>
    <row r="411" spans="1:14" x14ac:dyDescent="0.2">
      <c r="A411" s="67" t="str">
        <f t="shared" si="18"/>
        <v>B</v>
      </c>
      <c r="B411" s="89" t="s">
        <v>1331</v>
      </c>
      <c r="C411" s="87" t="s">
        <v>1330</v>
      </c>
      <c r="D411" s="87" t="s">
        <v>296</v>
      </c>
      <c r="E411" s="67" t="s">
        <v>289</v>
      </c>
      <c r="F411" s="67" t="s">
        <v>177</v>
      </c>
      <c r="G411" s="152" t="str">
        <f t="shared" si="19"/>
        <v>Frozen</v>
      </c>
      <c r="H411" s="67">
        <v>14</v>
      </c>
      <c r="I411" s="67">
        <v>7.2</v>
      </c>
      <c r="J411" s="67">
        <f t="shared" si="20"/>
        <v>100.8</v>
      </c>
      <c r="K411" s="67" t="str">
        <f>VLOOKUP(B411,[1]Sheet1!$B:$J,9,)</f>
        <v>LEFT/ RIGHT</v>
      </c>
      <c r="L411" s="67" t="e">
        <f>VLOOKUP(B411,#REF!,13,)</f>
        <v>#REF!</v>
      </c>
      <c r="M411" s="68"/>
      <c r="N411" s="68"/>
    </row>
    <row r="412" spans="1:14" x14ac:dyDescent="0.2">
      <c r="A412" s="67" t="str">
        <f t="shared" si="18"/>
        <v>B</v>
      </c>
      <c r="B412" s="89" t="s">
        <v>1329</v>
      </c>
      <c r="C412" s="87" t="s">
        <v>1328</v>
      </c>
      <c r="D412" s="87" t="s">
        <v>296</v>
      </c>
      <c r="E412" s="67" t="s">
        <v>289</v>
      </c>
      <c r="F412" s="67" t="s">
        <v>177</v>
      </c>
      <c r="G412" s="152" t="str">
        <f t="shared" si="19"/>
        <v>Frozen</v>
      </c>
      <c r="H412" s="67">
        <v>14</v>
      </c>
      <c r="I412" s="67">
        <v>7.2</v>
      </c>
      <c r="J412" s="67">
        <f t="shared" si="20"/>
        <v>100.8</v>
      </c>
      <c r="K412" s="67" t="str">
        <f>VLOOKUP(B412,[1]Sheet1!$B:$J,9,)</f>
        <v>LEFT/ RIGHT</v>
      </c>
      <c r="L412" s="67" t="e">
        <f>VLOOKUP(B412,#REF!,13,)</f>
        <v>#REF!</v>
      </c>
      <c r="M412" s="68"/>
      <c r="N412" s="68"/>
    </row>
    <row r="413" spans="1:14" x14ac:dyDescent="0.2">
      <c r="A413" s="67" t="str">
        <f t="shared" si="18"/>
        <v>B</v>
      </c>
      <c r="B413" s="89" t="s">
        <v>1327</v>
      </c>
      <c r="C413" s="87" t="s">
        <v>1326</v>
      </c>
      <c r="D413" s="87" t="s">
        <v>296</v>
      </c>
      <c r="E413" s="67" t="s">
        <v>289</v>
      </c>
      <c r="F413" s="67" t="s">
        <v>177</v>
      </c>
      <c r="G413" s="152" t="str">
        <f t="shared" si="19"/>
        <v>Frozen</v>
      </c>
      <c r="H413" s="67">
        <v>14</v>
      </c>
      <c r="I413" s="67">
        <v>7.2</v>
      </c>
      <c r="J413" s="67">
        <f t="shared" si="20"/>
        <v>100.8</v>
      </c>
      <c r="K413" s="67" t="str">
        <f>VLOOKUP(B413,[1]Sheet1!$B:$J,9,)</f>
        <v>LEFT/ RIGHT</v>
      </c>
      <c r="L413" s="67" t="e">
        <f>VLOOKUP(B413,#REF!,13,)</f>
        <v>#REF!</v>
      </c>
      <c r="M413" s="68"/>
      <c r="N413" s="68"/>
    </row>
    <row r="414" spans="1:14" x14ac:dyDescent="0.2">
      <c r="A414" s="67" t="str">
        <f t="shared" si="18"/>
        <v>B</v>
      </c>
      <c r="B414" s="89" t="s">
        <v>1325</v>
      </c>
      <c r="C414" s="87" t="s">
        <v>1324</v>
      </c>
      <c r="D414" s="87" t="s">
        <v>296</v>
      </c>
      <c r="E414" s="67" t="s">
        <v>289</v>
      </c>
      <c r="F414" s="67" t="s">
        <v>177</v>
      </c>
      <c r="G414" s="152" t="str">
        <f t="shared" si="19"/>
        <v>Frozen</v>
      </c>
      <c r="H414" s="67">
        <v>14</v>
      </c>
      <c r="I414" s="67">
        <v>7.2</v>
      </c>
      <c r="J414" s="67">
        <f t="shared" si="20"/>
        <v>100.8</v>
      </c>
      <c r="K414" s="67" t="str">
        <f>VLOOKUP(B414,[1]Sheet1!$B:$J,9,)</f>
        <v>LEFT/ RIGHT</v>
      </c>
      <c r="L414" s="67" t="e">
        <f>VLOOKUP(B414,#REF!,13,)</f>
        <v>#REF!</v>
      </c>
      <c r="M414" s="68"/>
      <c r="N414" s="68"/>
    </row>
    <row r="415" spans="1:14" x14ac:dyDescent="0.2">
      <c r="A415" s="67" t="str">
        <f t="shared" si="18"/>
        <v>B</v>
      </c>
      <c r="B415" s="89" t="s">
        <v>1323</v>
      </c>
      <c r="C415" s="87" t="s">
        <v>1322</v>
      </c>
      <c r="D415" s="87" t="s">
        <v>296</v>
      </c>
      <c r="E415" s="67" t="s">
        <v>289</v>
      </c>
      <c r="F415" s="67" t="s">
        <v>177</v>
      </c>
      <c r="G415" s="152" t="str">
        <f t="shared" si="19"/>
        <v>Frozen</v>
      </c>
      <c r="H415" s="67">
        <v>14</v>
      </c>
      <c r="I415" s="67">
        <v>7.2</v>
      </c>
      <c r="J415" s="67">
        <f t="shared" si="20"/>
        <v>100.8</v>
      </c>
      <c r="K415" s="67" t="str">
        <f>VLOOKUP(B415,[1]Sheet1!$B:$J,9,)</f>
        <v>LEFT CORNER/RIGHT CORNER</v>
      </c>
      <c r="L415" s="67" t="e">
        <f>VLOOKUP(B415,#REF!,13,)</f>
        <v>#REF!</v>
      </c>
      <c r="M415" s="68"/>
      <c r="N415" s="68"/>
    </row>
    <row r="416" spans="1:14" x14ac:dyDescent="0.2">
      <c r="A416" s="67" t="str">
        <f t="shared" si="18"/>
        <v>B</v>
      </c>
      <c r="B416" s="85" t="s">
        <v>1321</v>
      </c>
      <c r="C416" s="90" t="s">
        <v>1320</v>
      </c>
      <c r="D416" s="81" t="s">
        <v>296</v>
      </c>
      <c r="E416" s="67" t="s">
        <v>289</v>
      </c>
      <c r="F416" s="67" t="s">
        <v>298</v>
      </c>
      <c r="G416" s="67" t="str">
        <f t="shared" si="19"/>
        <v>Released</v>
      </c>
      <c r="H416" s="67">
        <v>14</v>
      </c>
      <c r="I416" s="67">
        <v>7.2</v>
      </c>
      <c r="J416" s="67">
        <f t="shared" si="20"/>
        <v>100.8</v>
      </c>
      <c r="K416" s="67" t="str">
        <f>VLOOKUP(B416,[1]Sheet1!$B:$J,9,)</f>
        <v>LEFT CORNER/RIGHT CORNER</v>
      </c>
      <c r="L416" s="67" t="e">
        <f>VLOOKUP(B416,#REF!,13,)</f>
        <v>#REF!</v>
      </c>
      <c r="M416" s="68"/>
      <c r="N416" s="68"/>
    </row>
    <row r="417" spans="1:14" x14ac:dyDescent="0.2">
      <c r="A417" s="67" t="str">
        <f t="shared" si="18"/>
        <v>B</v>
      </c>
      <c r="B417" s="85" t="s">
        <v>1319</v>
      </c>
      <c r="C417" s="90" t="s">
        <v>1318</v>
      </c>
      <c r="D417" s="81" t="s">
        <v>296</v>
      </c>
      <c r="E417" s="67" t="s">
        <v>289</v>
      </c>
      <c r="F417" s="67" t="s">
        <v>298</v>
      </c>
      <c r="G417" s="67" t="str">
        <f t="shared" si="19"/>
        <v>Released</v>
      </c>
      <c r="H417" s="67">
        <v>14</v>
      </c>
      <c r="I417" s="67">
        <v>7.2</v>
      </c>
      <c r="J417" s="67">
        <f t="shared" si="20"/>
        <v>100.8</v>
      </c>
      <c r="K417" s="67" t="str">
        <f>VLOOKUP(B417,[1]Sheet1!$B:$J,9,)</f>
        <v>LEFT/ RIGHT</v>
      </c>
      <c r="L417" s="67" t="e">
        <f>VLOOKUP(B417,#REF!,13,)</f>
        <v>#REF!</v>
      </c>
      <c r="M417" s="68"/>
      <c r="N417" s="68"/>
    </row>
    <row r="418" spans="1:14" x14ac:dyDescent="0.2">
      <c r="A418" s="67" t="str">
        <f t="shared" si="18"/>
        <v>B</v>
      </c>
      <c r="B418" s="85" t="s">
        <v>1317</v>
      </c>
      <c r="C418" s="90" t="s">
        <v>1316</v>
      </c>
      <c r="D418" s="81" t="s">
        <v>296</v>
      </c>
      <c r="E418" s="67" t="s">
        <v>289</v>
      </c>
      <c r="F418" s="67" t="s">
        <v>298</v>
      </c>
      <c r="G418" s="67" t="str">
        <f t="shared" si="19"/>
        <v>Released</v>
      </c>
      <c r="H418" s="67">
        <v>14</v>
      </c>
      <c r="I418" s="67">
        <v>7.2</v>
      </c>
      <c r="J418" s="67">
        <f t="shared" si="20"/>
        <v>100.8</v>
      </c>
      <c r="K418" s="67" t="str">
        <f>VLOOKUP(B418,[1]Sheet1!$B:$J,9,)</f>
        <v>LEFT/ RIGHT</v>
      </c>
      <c r="L418" s="67" t="e">
        <f>VLOOKUP(B418,#REF!,13,)</f>
        <v>#REF!</v>
      </c>
      <c r="M418" s="68"/>
      <c r="N418" s="68"/>
    </row>
    <row r="419" spans="1:14" x14ac:dyDescent="0.2">
      <c r="A419" s="67" t="str">
        <f t="shared" si="18"/>
        <v>B</v>
      </c>
      <c r="B419" s="85" t="s">
        <v>1315</v>
      </c>
      <c r="C419" s="90" t="s">
        <v>1314</v>
      </c>
      <c r="D419" s="81" t="s">
        <v>296</v>
      </c>
      <c r="E419" s="67" t="s">
        <v>289</v>
      </c>
      <c r="F419" s="67" t="s">
        <v>298</v>
      </c>
      <c r="G419" s="67" t="str">
        <f t="shared" si="19"/>
        <v>Released</v>
      </c>
      <c r="H419" s="67">
        <v>14</v>
      </c>
      <c r="I419" s="67">
        <v>7.2</v>
      </c>
      <c r="J419" s="67">
        <f t="shared" si="20"/>
        <v>100.8</v>
      </c>
      <c r="K419" s="67" t="str">
        <f>VLOOKUP(B419,[1]Sheet1!$B:$J,9,)</f>
        <v>LEFT/ RIGHT</v>
      </c>
      <c r="L419" s="67" t="e">
        <f>VLOOKUP(B419,#REF!,13,)</f>
        <v>#REF!</v>
      </c>
      <c r="M419" s="68"/>
      <c r="N419" s="68"/>
    </row>
    <row r="420" spans="1:14" x14ac:dyDescent="0.2">
      <c r="A420" s="67" t="str">
        <f t="shared" si="18"/>
        <v>B</v>
      </c>
      <c r="B420" s="85" t="s">
        <v>1313</v>
      </c>
      <c r="C420" s="90" t="s">
        <v>1312</v>
      </c>
      <c r="D420" s="81" t="s">
        <v>296</v>
      </c>
      <c r="E420" s="67" t="s">
        <v>289</v>
      </c>
      <c r="F420" s="67" t="s">
        <v>298</v>
      </c>
      <c r="G420" s="67" t="str">
        <f t="shared" si="19"/>
        <v>Released</v>
      </c>
      <c r="H420" s="67">
        <v>14</v>
      </c>
      <c r="I420" s="67">
        <v>7.2</v>
      </c>
      <c r="J420" s="67">
        <f t="shared" si="20"/>
        <v>100.8</v>
      </c>
      <c r="K420" s="67" t="str">
        <f>VLOOKUP(B420,[1]Sheet1!$B:$J,9,)</f>
        <v>LEFT/ RIGHT</v>
      </c>
      <c r="L420" s="67" t="e">
        <f>VLOOKUP(B420,#REF!,13,)</f>
        <v>#REF!</v>
      </c>
      <c r="M420" s="68"/>
      <c r="N420" s="68"/>
    </row>
    <row r="421" spans="1:14" x14ac:dyDescent="0.2">
      <c r="A421" s="67" t="str">
        <f t="shared" si="18"/>
        <v>B</v>
      </c>
      <c r="B421" s="85" t="s">
        <v>1311</v>
      </c>
      <c r="C421" s="90" t="s">
        <v>1310</v>
      </c>
      <c r="D421" s="81" t="s">
        <v>296</v>
      </c>
      <c r="E421" s="67" t="s">
        <v>289</v>
      </c>
      <c r="F421" s="67" t="s">
        <v>298</v>
      </c>
      <c r="G421" s="67" t="str">
        <f t="shared" si="19"/>
        <v>Released</v>
      </c>
      <c r="H421" s="67">
        <v>14</v>
      </c>
      <c r="I421" s="67">
        <v>7.2</v>
      </c>
      <c r="J421" s="67">
        <f t="shared" si="20"/>
        <v>100.8</v>
      </c>
      <c r="K421" s="67" t="str">
        <f>VLOOKUP(B421,[1]Sheet1!$B:$J,9,)</f>
        <v>LEFT/ RIGHT</v>
      </c>
      <c r="L421" s="67" t="e">
        <f>VLOOKUP(B421,#REF!,13,)</f>
        <v>#REF!</v>
      </c>
      <c r="M421" s="68"/>
      <c r="N421" s="68"/>
    </row>
    <row r="422" spans="1:14" x14ac:dyDescent="0.2">
      <c r="A422" s="67" t="str">
        <f t="shared" si="18"/>
        <v>B</v>
      </c>
      <c r="B422" s="85" t="s">
        <v>1309</v>
      </c>
      <c r="C422" s="90" t="s">
        <v>1308</v>
      </c>
      <c r="D422" s="81" t="s">
        <v>296</v>
      </c>
      <c r="E422" s="67" t="s">
        <v>289</v>
      </c>
      <c r="F422" s="67" t="s">
        <v>298</v>
      </c>
      <c r="G422" s="67" t="str">
        <f t="shared" si="19"/>
        <v>Released</v>
      </c>
      <c r="H422" s="67">
        <v>14</v>
      </c>
      <c r="I422" s="67">
        <v>7.2</v>
      </c>
      <c r="J422" s="67">
        <f t="shared" si="20"/>
        <v>100.8</v>
      </c>
      <c r="K422" s="67" t="str">
        <f>VLOOKUP(B422,[1]Sheet1!$B:$J,9,)</f>
        <v>LEFT/ RIGHT</v>
      </c>
      <c r="L422" s="67" t="e">
        <f>VLOOKUP(B422,#REF!,13,)</f>
        <v>#REF!</v>
      </c>
      <c r="M422" s="68"/>
      <c r="N422" s="68"/>
    </row>
    <row r="423" spans="1:14" x14ac:dyDescent="0.2">
      <c r="A423" s="67" t="str">
        <f t="shared" si="18"/>
        <v>B</v>
      </c>
      <c r="B423" s="85" t="s">
        <v>1307</v>
      </c>
      <c r="C423" s="90" t="s">
        <v>1306</v>
      </c>
      <c r="D423" s="81" t="s">
        <v>296</v>
      </c>
      <c r="E423" s="67" t="s">
        <v>289</v>
      </c>
      <c r="F423" s="67" t="s">
        <v>298</v>
      </c>
      <c r="G423" s="67" t="str">
        <f t="shared" si="19"/>
        <v>Released</v>
      </c>
      <c r="H423" s="67">
        <v>14</v>
      </c>
      <c r="I423" s="67">
        <v>7.2</v>
      </c>
      <c r="J423" s="67">
        <f t="shared" si="20"/>
        <v>100.8</v>
      </c>
      <c r="K423" s="67" t="str">
        <f>VLOOKUP(B423,[1]Sheet1!$B:$J,9,)</f>
        <v>LEFT/ RIGHT</v>
      </c>
      <c r="L423" s="67" t="e">
        <f>VLOOKUP(B423,#REF!,13,)</f>
        <v>#REF!</v>
      </c>
      <c r="M423" s="68"/>
      <c r="N423" s="68"/>
    </row>
    <row r="424" spans="1:14" x14ac:dyDescent="0.2">
      <c r="A424" s="67" t="str">
        <f t="shared" si="18"/>
        <v>B</v>
      </c>
      <c r="B424" s="85" t="s">
        <v>1305</v>
      </c>
      <c r="C424" s="90" t="s">
        <v>1304</v>
      </c>
      <c r="D424" s="81" t="s">
        <v>296</v>
      </c>
      <c r="E424" s="67" t="s">
        <v>289</v>
      </c>
      <c r="F424" s="67" t="s">
        <v>298</v>
      </c>
      <c r="G424" s="67" t="str">
        <f t="shared" si="19"/>
        <v>Released</v>
      </c>
      <c r="H424" s="67">
        <v>14</v>
      </c>
      <c r="I424" s="67">
        <v>7.2</v>
      </c>
      <c r="J424" s="67">
        <f t="shared" si="20"/>
        <v>100.8</v>
      </c>
      <c r="K424" s="67" t="str">
        <f>VLOOKUP(B424,[1]Sheet1!$B:$J,9,)</f>
        <v>LEFT/ RIGHT</v>
      </c>
      <c r="L424" s="67" t="e">
        <f>VLOOKUP(B424,#REF!,13,)</f>
        <v>#REF!</v>
      </c>
      <c r="M424" s="68"/>
      <c r="N424" s="68"/>
    </row>
    <row r="425" spans="1:14" x14ac:dyDescent="0.2">
      <c r="A425" s="67" t="str">
        <f t="shared" si="18"/>
        <v>B</v>
      </c>
      <c r="B425" s="85" t="s">
        <v>1303</v>
      </c>
      <c r="C425" s="90" t="s">
        <v>1302</v>
      </c>
      <c r="D425" s="81" t="s">
        <v>296</v>
      </c>
      <c r="E425" s="67" t="s">
        <v>289</v>
      </c>
      <c r="F425" s="67" t="s">
        <v>298</v>
      </c>
      <c r="G425" s="67" t="str">
        <f t="shared" si="19"/>
        <v>Released</v>
      </c>
      <c r="H425" s="67">
        <v>14</v>
      </c>
      <c r="I425" s="67">
        <v>7.2</v>
      </c>
      <c r="J425" s="67">
        <f t="shared" si="20"/>
        <v>100.8</v>
      </c>
      <c r="K425" s="67" t="str">
        <f>VLOOKUP(B425,[1]Sheet1!$B:$J,9,)</f>
        <v>LEFT/ RIGHT</v>
      </c>
      <c r="L425" s="67" t="e">
        <f>VLOOKUP(B425,#REF!,13,)</f>
        <v>#REF!</v>
      </c>
      <c r="M425" s="68"/>
      <c r="N425" s="68"/>
    </row>
    <row r="426" spans="1:14" x14ac:dyDescent="0.2">
      <c r="A426" s="67" t="str">
        <f t="shared" si="18"/>
        <v>B</v>
      </c>
      <c r="B426" s="85" t="s">
        <v>1301</v>
      </c>
      <c r="C426" s="90" t="s">
        <v>1300</v>
      </c>
      <c r="D426" s="81" t="s">
        <v>296</v>
      </c>
      <c r="E426" s="67" t="s">
        <v>289</v>
      </c>
      <c r="F426" s="67" t="s">
        <v>298</v>
      </c>
      <c r="G426" s="67" t="str">
        <f t="shared" si="19"/>
        <v>Released</v>
      </c>
      <c r="H426" s="67">
        <v>14</v>
      </c>
      <c r="I426" s="67">
        <v>7.2</v>
      </c>
      <c r="J426" s="67">
        <f t="shared" si="20"/>
        <v>100.8</v>
      </c>
      <c r="K426" s="67" t="str">
        <f>VLOOKUP(B426,[1]Sheet1!$B:$J,9,)</f>
        <v>LEFT/ RIGHT</v>
      </c>
      <c r="L426" s="67" t="e">
        <f>VLOOKUP(B426,#REF!,13,)</f>
        <v>#REF!</v>
      </c>
      <c r="M426" s="68"/>
      <c r="N426" s="68"/>
    </row>
    <row r="427" spans="1:14" x14ac:dyDescent="0.2">
      <c r="A427" s="67" t="str">
        <f t="shared" si="18"/>
        <v>B</v>
      </c>
      <c r="B427" s="85" t="s">
        <v>1299</v>
      </c>
      <c r="C427" s="90" t="s">
        <v>1298</v>
      </c>
      <c r="D427" s="81" t="s">
        <v>296</v>
      </c>
      <c r="E427" s="67" t="s">
        <v>289</v>
      </c>
      <c r="F427" s="67" t="s">
        <v>298</v>
      </c>
      <c r="G427" s="67" t="str">
        <f t="shared" si="19"/>
        <v>Released</v>
      </c>
      <c r="H427" s="67">
        <v>14</v>
      </c>
      <c r="I427" s="67">
        <v>7.2</v>
      </c>
      <c r="J427" s="67">
        <f t="shared" si="20"/>
        <v>100.8</v>
      </c>
      <c r="K427" s="67" t="str">
        <f>VLOOKUP(B427,[1]Sheet1!$B:$J,9,)</f>
        <v>LEFT/ RIGHT</v>
      </c>
      <c r="L427" s="67" t="e">
        <f>VLOOKUP(B427,#REF!,13,)</f>
        <v>#REF!</v>
      </c>
      <c r="M427" s="68"/>
      <c r="N427" s="68"/>
    </row>
    <row r="428" spans="1:14" x14ac:dyDescent="0.2">
      <c r="A428" s="67" t="str">
        <f t="shared" si="18"/>
        <v>B</v>
      </c>
      <c r="B428" s="85" t="s">
        <v>1297</v>
      </c>
      <c r="C428" s="90" t="s">
        <v>1296</v>
      </c>
      <c r="D428" s="81" t="s">
        <v>296</v>
      </c>
      <c r="E428" s="67" t="s">
        <v>289</v>
      </c>
      <c r="F428" s="67" t="s">
        <v>298</v>
      </c>
      <c r="G428" s="67" t="str">
        <f t="shared" si="19"/>
        <v>Released</v>
      </c>
      <c r="H428" s="67">
        <v>14</v>
      </c>
      <c r="I428" s="67">
        <v>7.2</v>
      </c>
      <c r="J428" s="67">
        <f t="shared" si="20"/>
        <v>100.8</v>
      </c>
      <c r="K428" s="67" t="str">
        <f>VLOOKUP(B428,[1]Sheet1!$B:$J,9,)</f>
        <v>LEFT/ RIGHT</v>
      </c>
      <c r="L428" s="67" t="e">
        <f>VLOOKUP(B428,#REF!,13,)</f>
        <v>#REF!</v>
      </c>
      <c r="M428" s="68"/>
      <c r="N428" s="68"/>
    </row>
    <row r="429" spans="1:14" x14ac:dyDescent="0.2">
      <c r="A429" s="67" t="str">
        <f t="shared" si="18"/>
        <v>B</v>
      </c>
      <c r="B429" s="85" t="s">
        <v>1295</v>
      </c>
      <c r="C429" s="90" t="s">
        <v>1294</v>
      </c>
      <c r="D429" s="81" t="s">
        <v>296</v>
      </c>
      <c r="E429" s="67" t="s">
        <v>289</v>
      </c>
      <c r="F429" s="67" t="s">
        <v>298</v>
      </c>
      <c r="G429" s="67" t="str">
        <f t="shared" si="19"/>
        <v>Released</v>
      </c>
      <c r="H429" s="67">
        <v>14</v>
      </c>
      <c r="I429" s="67">
        <v>7.2</v>
      </c>
      <c r="J429" s="67">
        <f t="shared" si="20"/>
        <v>100.8</v>
      </c>
      <c r="K429" s="67" t="str">
        <f>VLOOKUP(B429,[1]Sheet1!$B:$J,9,)</f>
        <v>LEFT/ RIGHT</v>
      </c>
      <c r="L429" s="67" t="e">
        <f>VLOOKUP(B429,#REF!,13,)</f>
        <v>#REF!</v>
      </c>
      <c r="M429" s="68"/>
      <c r="N429" s="68"/>
    </row>
    <row r="430" spans="1:14" x14ac:dyDescent="0.2">
      <c r="A430" s="67" t="str">
        <f t="shared" si="18"/>
        <v>B</v>
      </c>
      <c r="B430" s="85" t="s">
        <v>1293</v>
      </c>
      <c r="C430" s="90" t="s">
        <v>1292</v>
      </c>
      <c r="D430" s="81" t="s">
        <v>296</v>
      </c>
      <c r="E430" s="67" t="s">
        <v>289</v>
      </c>
      <c r="F430" s="67" t="s">
        <v>298</v>
      </c>
      <c r="G430" s="67" t="str">
        <f t="shared" si="19"/>
        <v>Released</v>
      </c>
      <c r="H430" s="67">
        <v>14</v>
      </c>
      <c r="I430" s="67">
        <v>7.2</v>
      </c>
      <c r="J430" s="67">
        <f t="shared" si="20"/>
        <v>100.8</v>
      </c>
      <c r="K430" s="67" t="str">
        <f>VLOOKUP(B430,[1]Sheet1!$B:$J,9,)</f>
        <v>LEFT/ RIGHT</v>
      </c>
      <c r="L430" s="67" t="e">
        <f>VLOOKUP(B430,#REF!,13,)</f>
        <v>#REF!</v>
      </c>
      <c r="M430" s="68"/>
      <c r="N430" s="68"/>
    </row>
    <row r="431" spans="1:14" x14ac:dyDescent="0.2">
      <c r="A431" s="67" t="str">
        <f t="shared" si="18"/>
        <v>B</v>
      </c>
      <c r="B431" s="85" t="s">
        <v>1291</v>
      </c>
      <c r="C431" s="90" t="s">
        <v>1290</v>
      </c>
      <c r="D431" s="81" t="s">
        <v>296</v>
      </c>
      <c r="E431" s="67" t="s">
        <v>289</v>
      </c>
      <c r="F431" s="67" t="s">
        <v>298</v>
      </c>
      <c r="G431" s="67" t="str">
        <f t="shared" si="19"/>
        <v>Released</v>
      </c>
      <c r="H431" s="67">
        <v>14</v>
      </c>
      <c r="I431" s="67">
        <v>7.2</v>
      </c>
      <c r="J431" s="67">
        <f t="shared" si="20"/>
        <v>100.8</v>
      </c>
      <c r="K431" s="67" t="str">
        <f>VLOOKUP(B431,[1]Sheet1!$B:$J,9,)</f>
        <v>LEFT/ RIGHT</v>
      </c>
      <c r="L431" s="67" t="e">
        <f>VLOOKUP(B431,#REF!,13,)</f>
        <v>#REF!</v>
      </c>
      <c r="M431" s="68"/>
      <c r="N431" s="68"/>
    </row>
    <row r="432" spans="1:14" x14ac:dyDescent="0.2">
      <c r="A432" s="67" t="str">
        <f t="shared" si="18"/>
        <v>B</v>
      </c>
      <c r="B432" s="85" t="s">
        <v>1289</v>
      </c>
      <c r="C432" s="90" t="s">
        <v>1288</v>
      </c>
      <c r="D432" s="81" t="s">
        <v>296</v>
      </c>
      <c r="E432" s="67" t="s">
        <v>289</v>
      </c>
      <c r="F432" s="67" t="s">
        <v>298</v>
      </c>
      <c r="G432" s="67" t="str">
        <f t="shared" si="19"/>
        <v>Released</v>
      </c>
      <c r="H432" s="67">
        <v>14</v>
      </c>
      <c r="I432" s="67">
        <v>7.2</v>
      </c>
      <c r="J432" s="67">
        <f t="shared" si="20"/>
        <v>100.8</v>
      </c>
      <c r="K432" s="67" t="str">
        <f>VLOOKUP(B432,[1]Sheet1!$B:$J,9,)</f>
        <v>LEFT/ RIGHT</v>
      </c>
      <c r="L432" s="67" t="e">
        <f>VLOOKUP(B432,#REF!,13,)</f>
        <v>#REF!</v>
      </c>
      <c r="M432" s="68"/>
      <c r="N432" s="68"/>
    </row>
    <row r="433" spans="1:14" x14ac:dyDescent="0.2">
      <c r="A433" s="67" t="str">
        <f t="shared" si="18"/>
        <v>B</v>
      </c>
      <c r="B433" s="85" t="s">
        <v>1287</v>
      </c>
      <c r="C433" s="90" t="s">
        <v>1286</v>
      </c>
      <c r="D433" s="81" t="s">
        <v>296</v>
      </c>
      <c r="E433" s="67" t="s">
        <v>289</v>
      </c>
      <c r="F433" s="67" t="s">
        <v>298</v>
      </c>
      <c r="G433" s="67" t="str">
        <f t="shared" si="19"/>
        <v>Released</v>
      </c>
      <c r="H433" s="67">
        <v>14</v>
      </c>
      <c r="I433" s="67">
        <v>7.2</v>
      </c>
      <c r="J433" s="67">
        <f t="shared" si="20"/>
        <v>100.8</v>
      </c>
      <c r="K433" s="67" t="str">
        <f>VLOOKUP(B433,[1]Sheet1!$B:$J,9,)</f>
        <v>LEFT/ RIGHT</v>
      </c>
      <c r="L433" s="67" t="e">
        <f>VLOOKUP(B433,#REF!,13,)</f>
        <v>#REF!</v>
      </c>
      <c r="M433" s="68"/>
      <c r="N433" s="68"/>
    </row>
    <row r="434" spans="1:14" x14ac:dyDescent="0.2">
      <c r="A434" s="67" t="str">
        <f t="shared" si="18"/>
        <v>B</v>
      </c>
      <c r="B434" s="85" t="s">
        <v>1285</v>
      </c>
      <c r="C434" s="90" t="s">
        <v>1284</v>
      </c>
      <c r="D434" s="81" t="s">
        <v>296</v>
      </c>
      <c r="E434" s="67" t="s">
        <v>289</v>
      </c>
      <c r="F434" s="67" t="s">
        <v>298</v>
      </c>
      <c r="G434" s="67" t="str">
        <f t="shared" si="19"/>
        <v>Released</v>
      </c>
      <c r="H434" s="67">
        <v>14</v>
      </c>
      <c r="I434" s="67">
        <v>7.2</v>
      </c>
      <c r="J434" s="67">
        <f t="shared" si="20"/>
        <v>100.8</v>
      </c>
      <c r="K434" s="67" t="str">
        <f>VLOOKUP(B434,[1]Sheet1!$B:$J,9,)</f>
        <v>LEFT/ RIGHT</v>
      </c>
      <c r="L434" s="67" t="e">
        <f>VLOOKUP(B434,#REF!,13,)</f>
        <v>#REF!</v>
      </c>
      <c r="M434" s="68"/>
      <c r="N434" s="68"/>
    </row>
    <row r="435" spans="1:14" x14ac:dyDescent="0.2">
      <c r="A435" s="67" t="str">
        <f t="shared" si="18"/>
        <v>B</v>
      </c>
      <c r="B435" s="85" t="s">
        <v>1283</v>
      </c>
      <c r="C435" s="90" t="s">
        <v>1282</v>
      </c>
      <c r="D435" s="81" t="s">
        <v>296</v>
      </c>
      <c r="E435" s="67" t="s">
        <v>289</v>
      </c>
      <c r="F435" s="67" t="s">
        <v>298</v>
      </c>
      <c r="G435" s="67" t="str">
        <f t="shared" si="19"/>
        <v>Released</v>
      </c>
      <c r="H435" s="67">
        <v>14</v>
      </c>
      <c r="I435" s="67">
        <v>7.2</v>
      </c>
      <c r="J435" s="67">
        <f t="shared" si="20"/>
        <v>100.8</v>
      </c>
      <c r="K435" s="67" t="str">
        <f>VLOOKUP(B435,[1]Sheet1!$B:$J,9,)</f>
        <v>LEFT CORNER/RIGHT CORNER</v>
      </c>
      <c r="L435" s="67" t="e">
        <f>VLOOKUP(B435,#REF!,13,)</f>
        <v>#REF!</v>
      </c>
      <c r="M435" s="68"/>
      <c r="N435" s="68"/>
    </row>
    <row r="436" spans="1:14" x14ac:dyDescent="0.2">
      <c r="A436" s="67" t="str">
        <f t="shared" si="18"/>
        <v>B</v>
      </c>
      <c r="B436" s="85" t="s">
        <v>1281</v>
      </c>
      <c r="C436" s="90" t="s">
        <v>1280</v>
      </c>
      <c r="D436" s="81" t="s">
        <v>296</v>
      </c>
      <c r="E436" s="67" t="s">
        <v>289</v>
      </c>
      <c r="F436" s="67" t="s">
        <v>298</v>
      </c>
      <c r="G436" s="67" t="str">
        <f t="shared" si="19"/>
        <v>Released</v>
      </c>
      <c r="H436" s="67">
        <v>14</v>
      </c>
      <c r="I436" s="67">
        <v>7.2</v>
      </c>
      <c r="J436" s="67">
        <f t="shared" si="20"/>
        <v>100.8</v>
      </c>
      <c r="K436" s="67" t="str">
        <f>VLOOKUP(B436,[1]Sheet1!$B:$J,9,)</f>
        <v>LEFT CORNER/RIGHT CORNER</v>
      </c>
      <c r="L436" s="67" t="e">
        <f>VLOOKUP(B436,#REF!,13,)</f>
        <v>#REF!</v>
      </c>
      <c r="M436" s="68"/>
      <c r="N436" s="68"/>
    </row>
    <row r="437" spans="1:14" x14ac:dyDescent="0.2">
      <c r="A437" s="67" t="str">
        <f t="shared" si="18"/>
        <v>B</v>
      </c>
      <c r="B437" s="85" t="s">
        <v>1279</v>
      </c>
      <c r="C437" s="90" t="s">
        <v>1278</v>
      </c>
      <c r="D437" s="81" t="s">
        <v>296</v>
      </c>
      <c r="E437" s="67" t="s">
        <v>289</v>
      </c>
      <c r="F437" s="67" t="s">
        <v>298</v>
      </c>
      <c r="G437" s="67" t="str">
        <f t="shared" si="19"/>
        <v>Released</v>
      </c>
      <c r="H437" s="67">
        <v>14</v>
      </c>
      <c r="I437" s="67">
        <v>7.2</v>
      </c>
      <c r="J437" s="67">
        <f t="shared" si="20"/>
        <v>100.8</v>
      </c>
      <c r="K437" s="67" t="str">
        <f>VLOOKUP(B437,[1]Sheet1!$B:$J,9,)</f>
        <v>LEFT/ RIGHT</v>
      </c>
      <c r="L437" s="67" t="e">
        <f>VLOOKUP(B437,#REF!,13,)</f>
        <v>#REF!</v>
      </c>
      <c r="M437" s="68"/>
      <c r="N437" s="68"/>
    </row>
    <row r="438" spans="1:14" x14ac:dyDescent="0.2">
      <c r="A438" s="67" t="str">
        <f t="shared" si="18"/>
        <v>B</v>
      </c>
      <c r="B438" s="85" t="s">
        <v>1277</v>
      </c>
      <c r="C438" s="90" t="s">
        <v>1276</v>
      </c>
      <c r="D438" s="81" t="s">
        <v>296</v>
      </c>
      <c r="E438" s="67" t="s">
        <v>289</v>
      </c>
      <c r="F438" s="67" t="s">
        <v>298</v>
      </c>
      <c r="G438" s="67" t="str">
        <f t="shared" si="19"/>
        <v>Released</v>
      </c>
      <c r="H438" s="67">
        <v>14</v>
      </c>
      <c r="I438" s="67">
        <v>7.2</v>
      </c>
      <c r="J438" s="67">
        <f t="shared" si="20"/>
        <v>100.8</v>
      </c>
      <c r="K438" s="67" t="str">
        <f>VLOOKUP(B438,[1]Sheet1!$B:$J,9,)</f>
        <v>LEFT/ RIGHT</v>
      </c>
      <c r="L438" s="67" t="e">
        <f>VLOOKUP(B438,#REF!,13,)</f>
        <v>#REF!</v>
      </c>
      <c r="M438" s="68"/>
      <c r="N438" s="68"/>
    </row>
    <row r="439" spans="1:14" x14ac:dyDescent="0.2">
      <c r="A439" s="67" t="str">
        <f t="shared" si="18"/>
        <v>B</v>
      </c>
      <c r="B439" s="85" t="s">
        <v>1275</v>
      </c>
      <c r="C439" s="90" t="s">
        <v>1274</v>
      </c>
      <c r="D439" s="81" t="s">
        <v>296</v>
      </c>
      <c r="E439" s="67" t="s">
        <v>289</v>
      </c>
      <c r="F439" s="67" t="s">
        <v>298</v>
      </c>
      <c r="G439" s="67" t="str">
        <f t="shared" si="19"/>
        <v>Released</v>
      </c>
      <c r="H439" s="67">
        <v>14</v>
      </c>
      <c r="I439" s="67">
        <v>7.2</v>
      </c>
      <c r="J439" s="67">
        <f t="shared" si="20"/>
        <v>100.8</v>
      </c>
      <c r="K439" s="67" t="str">
        <f>VLOOKUP(B439,[1]Sheet1!$B:$J,9,)</f>
        <v>LEFT/ RIGHT</v>
      </c>
      <c r="L439" s="67" t="e">
        <f>VLOOKUP(B439,#REF!,13,)</f>
        <v>#REF!</v>
      </c>
      <c r="M439" s="68"/>
      <c r="N439" s="68"/>
    </row>
    <row r="440" spans="1:14" x14ac:dyDescent="0.2">
      <c r="A440" s="67" t="str">
        <f t="shared" si="18"/>
        <v>B</v>
      </c>
      <c r="B440" s="85" t="s">
        <v>1273</v>
      </c>
      <c r="C440" s="90" t="s">
        <v>1272</v>
      </c>
      <c r="D440" s="81" t="s">
        <v>296</v>
      </c>
      <c r="E440" s="67" t="s">
        <v>289</v>
      </c>
      <c r="F440" s="67" t="s">
        <v>298</v>
      </c>
      <c r="G440" s="67" t="str">
        <f t="shared" si="19"/>
        <v>Released</v>
      </c>
      <c r="H440" s="67">
        <v>14</v>
      </c>
      <c r="I440" s="67">
        <v>7.2</v>
      </c>
      <c r="J440" s="67">
        <f t="shared" si="20"/>
        <v>100.8</v>
      </c>
      <c r="K440" s="67" t="str">
        <f>VLOOKUP(B440,[1]Sheet1!$B:$J,9,)</f>
        <v>LEFT/ RIGHT</v>
      </c>
      <c r="L440" s="67" t="e">
        <f>VLOOKUP(B440,#REF!,13,)</f>
        <v>#REF!</v>
      </c>
      <c r="M440" s="68"/>
      <c r="N440" s="68"/>
    </row>
    <row r="441" spans="1:14" x14ac:dyDescent="0.2">
      <c r="A441" s="67" t="str">
        <f t="shared" si="18"/>
        <v>B</v>
      </c>
      <c r="B441" s="85" t="s">
        <v>1271</v>
      </c>
      <c r="C441" s="90" t="s">
        <v>1270</v>
      </c>
      <c r="D441" s="81" t="s">
        <v>296</v>
      </c>
      <c r="E441" s="67" t="s">
        <v>289</v>
      </c>
      <c r="F441" s="67" t="s">
        <v>298</v>
      </c>
      <c r="G441" s="67" t="str">
        <f t="shared" si="19"/>
        <v>Released</v>
      </c>
      <c r="H441" s="67">
        <v>14</v>
      </c>
      <c r="I441" s="67">
        <v>7.2</v>
      </c>
      <c r="J441" s="67">
        <f t="shared" si="20"/>
        <v>100.8</v>
      </c>
      <c r="K441" s="67" t="str">
        <f>VLOOKUP(B441,[1]Sheet1!$B:$J,9,)</f>
        <v>LEFT/ RIGHT</v>
      </c>
      <c r="L441" s="67" t="e">
        <f>VLOOKUP(B441,#REF!,13,)</f>
        <v>#REF!</v>
      </c>
      <c r="M441" s="68"/>
      <c r="N441" s="68"/>
    </row>
    <row r="442" spans="1:14" x14ac:dyDescent="0.2">
      <c r="A442" s="67" t="str">
        <f t="shared" si="18"/>
        <v>B</v>
      </c>
      <c r="B442" s="85" t="s">
        <v>1269</v>
      </c>
      <c r="C442" s="90" t="s">
        <v>1268</v>
      </c>
      <c r="D442" s="81" t="s">
        <v>296</v>
      </c>
      <c r="E442" s="67" t="s">
        <v>289</v>
      </c>
      <c r="F442" s="67" t="s">
        <v>298</v>
      </c>
      <c r="G442" s="67" t="str">
        <f t="shared" si="19"/>
        <v>Released</v>
      </c>
      <c r="H442" s="67">
        <v>14</v>
      </c>
      <c r="I442" s="67">
        <v>7.2</v>
      </c>
      <c r="J442" s="67">
        <f t="shared" si="20"/>
        <v>100.8</v>
      </c>
      <c r="K442" s="67" t="str">
        <f>VLOOKUP(B442,[1]Sheet1!$B:$J,9,)</f>
        <v>LEFT/ RIGHT</v>
      </c>
      <c r="L442" s="67" t="e">
        <f>VLOOKUP(B442,#REF!,13,)</f>
        <v>#REF!</v>
      </c>
      <c r="M442" s="68"/>
      <c r="N442" s="68"/>
    </row>
    <row r="443" spans="1:14" x14ac:dyDescent="0.2">
      <c r="A443" s="67" t="str">
        <f t="shared" ref="A443:A506" si="21">LEFT(C443,1)</f>
        <v>B</v>
      </c>
      <c r="B443" s="85" t="s">
        <v>1267</v>
      </c>
      <c r="C443" s="90" t="s">
        <v>1266</v>
      </c>
      <c r="D443" s="81" t="s">
        <v>296</v>
      </c>
      <c r="E443" s="67" t="s">
        <v>289</v>
      </c>
      <c r="F443" s="67" t="s">
        <v>298</v>
      </c>
      <c r="G443" s="67" t="str">
        <f t="shared" ref="G443:G506" si="22">F443</f>
        <v>Released</v>
      </c>
      <c r="H443" s="67">
        <v>14</v>
      </c>
      <c r="I443" s="67">
        <v>7.2</v>
      </c>
      <c r="J443" s="67">
        <f t="shared" si="20"/>
        <v>100.8</v>
      </c>
      <c r="K443" s="67" t="str">
        <f>VLOOKUP(B443,[1]Sheet1!$B:$J,9,)</f>
        <v>LEFT/ RIGHT</v>
      </c>
      <c r="L443" s="67" t="e">
        <f>VLOOKUP(B443,#REF!,13,)</f>
        <v>#REF!</v>
      </c>
      <c r="M443" s="68"/>
      <c r="N443" s="68"/>
    </row>
    <row r="444" spans="1:14" x14ac:dyDescent="0.2">
      <c r="A444" s="67" t="str">
        <f t="shared" si="21"/>
        <v>B</v>
      </c>
      <c r="B444" s="85" t="s">
        <v>1265</v>
      </c>
      <c r="C444" s="90" t="s">
        <v>1264</v>
      </c>
      <c r="D444" s="81" t="s">
        <v>296</v>
      </c>
      <c r="E444" s="67" t="s">
        <v>289</v>
      </c>
      <c r="F444" s="67" t="s">
        <v>298</v>
      </c>
      <c r="G444" s="67" t="str">
        <f t="shared" si="22"/>
        <v>Released</v>
      </c>
      <c r="H444" s="67">
        <v>14</v>
      </c>
      <c r="I444" s="67">
        <v>7.2</v>
      </c>
      <c r="J444" s="67">
        <f t="shared" si="20"/>
        <v>100.8</v>
      </c>
      <c r="K444" s="67" t="str">
        <f>VLOOKUP(B444,[1]Sheet1!$B:$J,9,)</f>
        <v>LEFT/ RIGHT</v>
      </c>
      <c r="L444" s="67" t="e">
        <f>VLOOKUP(B444,#REF!,13,)</f>
        <v>#REF!</v>
      </c>
      <c r="M444" s="68"/>
      <c r="N444" s="68"/>
    </row>
    <row r="445" spans="1:14" x14ac:dyDescent="0.2">
      <c r="A445" s="67" t="str">
        <f t="shared" si="21"/>
        <v>B</v>
      </c>
      <c r="B445" s="85" t="s">
        <v>1263</v>
      </c>
      <c r="C445" s="90" t="s">
        <v>1262</v>
      </c>
      <c r="D445" s="81" t="s">
        <v>296</v>
      </c>
      <c r="E445" s="67" t="s">
        <v>289</v>
      </c>
      <c r="F445" s="67" t="s">
        <v>298</v>
      </c>
      <c r="G445" s="67" t="str">
        <f t="shared" si="22"/>
        <v>Released</v>
      </c>
      <c r="H445" s="67">
        <v>14</v>
      </c>
      <c r="I445" s="67">
        <v>7.2</v>
      </c>
      <c r="J445" s="67">
        <f t="shared" si="20"/>
        <v>100.8</v>
      </c>
      <c r="K445" s="67" t="str">
        <f>VLOOKUP(B445,[1]Sheet1!$B:$J,9,)</f>
        <v>LEFT/ RIGHT</v>
      </c>
      <c r="L445" s="67" t="e">
        <f>VLOOKUP(B445,#REF!,13,)</f>
        <v>#REF!</v>
      </c>
      <c r="M445" s="68"/>
      <c r="N445" s="68"/>
    </row>
    <row r="446" spans="1:14" x14ac:dyDescent="0.2">
      <c r="A446" s="67" t="str">
        <f t="shared" si="21"/>
        <v>B</v>
      </c>
      <c r="B446" s="85" t="s">
        <v>1261</v>
      </c>
      <c r="C446" s="90" t="s">
        <v>1260</v>
      </c>
      <c r="D446" s="81" t="s">
        <v>296</v>
      </c>
      <c r="E446" s="67" t="s">
        <v>289</v>
      </c>
      <c r="F446" s="67" t="s">
        <v>298</v>
      </c>
      <c r="G446" s="67" t="str">
        <f t="shared" si="22"/>
        <v>Released</v>
      </c>
      <c r="H446" s="67">
        <v>14</v>
      </c>
      <c r="I446" s="67">
        <v>7.2</v>
      </c>
      <c r="J446" s="67">
        <f t="shared" si="20"/>
        <v>100.8</v>
      </c>
      <c r="K446" s="67" t="str">
        <f>VLOOKUP(B446,[1]Sheet1!$B:$J,9,)</f>
        <v>LEFT/ RIGHT</v>
      </c>
      <c r="L446" s="67" t="e">
        <f>VLOOKUP(B446,#REF!,13,)</f>
        <v>#REF!</v>
      </c>
      <c r="M446" s="68"/>
      <c r="N446" s="68"/>
    </row>
    <row r="447" spans="1:14" x14ac:dyDescent="0.2">
      <c r="A447" s="67" t="str">
        <f t="shared" si="21"/>
        <v>B</v>
      </c>
      <c r="B447" s="85" t="s">
        <v>1259</v>
      </c>
      <c r="C447" s="90" t="s">
        <v>1258</v>
      </c>
      <c r="D447" s="81" t="s">
        <v>296</v>
      </c>
      <c r="E447" s="67" t="s">
        <v>289</v>
      </c>
      <c r="F447" s="67" t="s">
        <v>298</v>
      </c>
      <c r="G447" s="67" t="str">
        <f t="shared" si="22"/>
        <v>Released</v>
      </c>
      <c r="H447" s="67">
        <v>14</v>
      </c>
      <c r="I447" s="67">
        <v>7.2</v>
      </c>
      <c r="J447" s="67">
        <f t="shared" si="20"/>
        <v>100.8</v>
      </c>
      <c r="K447" s="67" t="str">
        <f>VLOOKUP(B447,[1]Sheet1!$B:$J,9,)</f>
        <v>LEFT/ RIGHT</v>
      </c>
      <c r="L447" s="67" t="e">
        <f>VLOOKUP(B447,#REF!,13,)</f>
        <v>#REF!</v>
      </c>
      <c r="M447" s="68"/>
      <c r="N447" s="68"/>
    </row>
    <row r="448" spans="1:14" x14ac:dyDescent="0.2">
      <c r="A448" s="67" t="str">
        <f t="shared" si="21"/>
        <v>B</v>
      </c>
      <c r="B448" s="85" t="s">
        <v>1257</v>
      </c>
      <c r="C448" s="90" t="s">
        <v>1256</v>
      </c>
      <c r="D448" s="81" t="s">
        <v>296</v>
      </c>
      <c r="E448" s="67" t="s">
        <v>289</v>
      </c>
      <c r="F448" s="67" t="s">
        <v>298</v>
      </c>
      <c r="G448" s="67" t="str">
        <f t="shared" si="22"/>
        <v>Released</v>
      </c>
      <c r="H448" s="67">
        <v>14</v>
      </c>
      <c r="I448" s="67">
        <v>7.2</v>
      </c>
      <c r="J448" s="67">
        <f t="shared" si="20"/>
        <v>100.8</v>
      </c>
      <c r="K448" s="67" t="str">
        <f>VLOOKUP(B448,[1]Sheet1!$B:$J,9,)</f>
        <v>LEFT/ RIGHT</v>
      </c>
      <c r="L448" s="67" t="e">
        <f>VLOOKUP(B448,#REF!,13,)</f>
        <v>#REF!</v>
      </c>
      <c r="M448" s="68"/>
      <c r="N448" s="68"/>
    </row>
    <row r="449" spans="1:14" x14ac:dyDescent="0.2">
      <c r="A449" s="67" t="str">
        <f t="shared" si="21"/>
        <v>B</v>
      </c>
      <c r="B449" s="85" t="s">
        <v>1255</v>
      </c>
      <c r="C449" s="90" t="s">
        <v>1254</v>
      </c>
      <c r="D449" s="81" t="s">
        <v>296</v>
      </c>
      <c r="E449" s="67" t="s">
        <v>289</v>
      </c>
      <c r="F449" s="67" t="s">
        <v>298</v>
      </c>
      <c r="G449" s="67" t="str">
        <f t="shared" si="22"/>
        <v>Released</v>
      </c>
      <c r="H449" s="67">
        <v>14</v>
      </c>
      <c r="I449" s="67">
        <v>7.2</v>
      </c>
      <c r="J449" s="67">
        <f t="shared" si="20"/>
        <v>100.8</v>
      </c>
      <c r="K449" s="67" t="str">
        <f>VLOOKUP(B449,[1]Sheet1!$B:$J,9,)</f>
        <v>LEFT/ RIGHT</v>
      </c>
      <c r="L449" s="67" t="e">
        <f>VLOOKUP(B449,#REF!,13,)</f>
        <v>#REF!</v>
      </c>
      <c r="M449" s="68"/>
      <c r="N449" s="68"/>
    </row>
    <row r="450" spans="1:14" x14ac:dyDescent="0.2">
      <c r="A450" s="67" t="str">
        <f t="shared" si="21"/>
        <v>B</v>
      </c>
      <c r="B450" s="85" t="s">
        <v>1253</v>
      </c>
      <c r="C450" s="90" t="s">
        <v>1252</v>
      </c>
      <c r="D450" s="81" t="s">
        <v>296</v>
      </c>
      <c r="E450" s="67" t="s">
        <v>289</v>
      </c>
      <c r="F450" s="67" t="s">
        <v>298</v>
      </c>
      <c r="G450" s="67" t="str">
        <f t="shared" si="22"/>
        <v>Released</v>
      </c>
      <c r="H450" s="67">
        <v>14</v>
      </c>
      <c r="I450" s="67">
        <v>7.2</v>
      </c>
      <c r="J450" s="67">
        <f t="shared" ref="J450:J513" si="23">I450*H450</f>
        <v>100.8</v>
      </c>
      <c r="K450" s="67" t="str">
        <f>VLOOKUP(B450,[1]Sheet1!$B:$J,9,)</f>
        <v>LEFT/ RIGHT</v>
      </c>
      <c r="L450" s="67" t="e">
        <f>VLOOKUP(B450,#REF!,13,)</f>
        <v>#REF!</v>
      </c>
      <c r="M450" s="68"/>
      <c r="N450" s="68"/>
    </row>
    <row r="451" spans="1:14" x14ac:dyDescent="0.2">
      <c r="A451" s="67" t="str">
        <f t="shared" si="21"/>
        <v>B</v>
      </c>
      <c r="B451" s="85" t="s">
        <v>1251</v>
      </c>
      <c r="C451" s="90" t="s">
        <v>1250</v>
      </c>
      <c r="D451" s="81" t="s">
        <v>296</v>
      </c>
      <c r="E451" s="67" t="s">
        <v>289</v>
      </c>
      <c r="F451" s="67" t="s">
        <v>298</v>
      </c>
      <c r="G451" s="67" t="str">
        <f t="shared" si="22"/>
        <v>Released</v>
      </c>
      <c r="H451" s="67">
        <v>14</v>
      </c>
      <c r="I451" s="67">
        <v>7.2</v>
      </c>
      <c r="J451" s="67">
        <f t="shared" si="23"/>
        <v>100.8</v>
      </c>
      <c r="K451" s="67" t="str">
        <f>VLOOKUP(B451,[1]Sheet1!$B:$J,9,)</f>
        <v>LEFT/ RIGHT</v>
      </c>
      <c r="L451" s="67" t="e">
        <f>VLOOKUP(B451,#REF!,13,)</f>
        <v>#REF!</v>
      </c>
      <c r="M451" s="68"/>
      <c r="N451" s="68"/>
    </row>
    <row r="452" spans="1:14" x14ac:dyDescent="0.2">
      <c r="A452" s="67" t="str">
        <f t="shared" si="21"/>
        <v>B</v>
      </c>
      <c r="B452" s="85" t="s">
        <v>1249</v>
      </c>
      <c r="C452" s="90" t="s">
        <v>1248</v>
      </c>
      <c r="D452" s="81" t="s">
        <v>296</v>
      </c>
      <c r="E452" s="67" t="s">
        <v>289</v>
      </c>
      <c r="F452" s="67" t="s">
        <v>298</v>
      </c>
      <c r="G452" s="67" t="str">
        <f t="shared" si="22"/>
        <v>Released</v>
      </c>
      <c r="H452" s="67">
        <v>14</v>
      </c>
      <c r="I452" s="67">
        <v>7.2</v>
      </c>
      <c r="J452" s="67">
        <f t="shared" si="23"/>
        <v>100.8</v>
      </c>
      <c r="K452" s="67" t="str">
        <f>VLOOKUP(B452,[1]Sheet1!$B:$J,9,)</f>
        <v>LEFT/ RIGHT</v>
      </c>
      <c r="L452" s="67" t="e">
        <f>VLOOKUP(B452,#REF!,13,)</f>
        <v>#REF!</v>
      </c>
      <c r="M452" s="68"/>
      <c r="N452" s="68"/>
    </row>
    <row r="453" spans="1:14" x14ac:dyDescent="0.2">
      <c r="A453" s="67" t="str">
        <f t="shared" si="21"/>
        <v>B</v>
      </c>
      <c r="B453" s="85" t="s">
        <v>1247</v>
      </c>
      <c r="C453" s="90" t="s">
        <v>1246</v>
      </c>
      <c r="D453" s="81" t="s">
        <v>296</v>
      </c>
      <c r="E453" s="67" t="s">
        <v>289</v>
      </c>
      <c r="F453" s="67" t="s">
        <v>298</v>
      </c>
      <c r="G453" s="67" t="str">
        <f t="shared" si="22"/>
        <v>Released</v>
      </c>
      <c r="H453" s="67">
        <v>14</v>
      </c>
      <c r="I453" s="67">
        <v>7.2</v>
      </c>
      <c r="J453" s="67">
        <f t="shared" si="23"/>
        <v>100.8</v>
      </c>
      <c r="K453" s="67" t="str">
        <f>VLOOKUP(B453,[1]Sheet1!$B:$J,9,)</f>
        <v>LEFT/ RIGHT</v>
      </c>
      <c r="L453" s="67" t="e">
        <f>VLOOKUP(B453,#REF!,13,)</f>
        <v>#REF!</v>
      </c>
      <c r="M453" s="68"/>
      <c r="N453" s="68"/>
    </row>
    <row r="454" spans="1:14" x14ac:dyDescent="0.2">
      <c r="A454" s="67" t="str">
        <f t="shared" si="21"/>
        <v>B</v>
      </c>
      <c r="B454" s="85" t="s">
        <v>1245</v>
      </c>
      <c r="C454" s="90" t="s">
        <v>1244</v>
      </c>
      <c r="D454" s="81" t="s">
        <v>296</v>
      </c>
      <c r="E454" s="67" t="s">
        <v>289</v>
      </c>
      <c r="F454" s="67" t="s">
        <v>298</v>
      </c>
      <c r="G454" s="67" t="str">
        <f t="shared" si="22"/>
        <v>Released</v>
      </c>
      <c r="H454" s="67">
        <v>14</v>
      </c>
      <c r="I454" s="67">
        <v>7.2</v>
      </c>
      <c r="J454" s="67">
        <f t="shared" si="23"/>
        <v>100.8</v>
      </c>
      <c r="K454" s="67" t="str">
        <f>VLOOKUP(B454,[1]Sheet1!$B:$J,9,)</f>
        <v>LEFT/ RIGHT</v>
      </c>
      <c r="L454" s="67" t="e">
        <f>VLOOKUP(B454,#REF!,13,)</f>
        <v>#REF!</v>
      </c>
      <c r="M454" s="68"/>
      <c r="N454" s="68"/>
    </row>
    <row r="455" spans="1:14" x14ac:dyDescent="0.2">
      <c r="A455" s="67" t="str">
        <f t="shared" si="21"/>
        <v>B</v>
      </c>
      <c r="B455" s="85" t="s">
        <v>1243</v>
      </c>
      <c r="C455" s="90" t="s">
        <v>1242</v>
      </c>
      <c r="D455" s="81" t="s">
        <v>296</v>
      </c>
      <c r="E455" s="67" t="s">
        <v>289</v>
      </c>
      <c r="F455" s="67" t="s">
        <v>298</v>
      </c>
      <c r="G455" s="67" t="str">
        <f t="shared" si="22"/>
        <v>Released</v>
      </c>
      <c r="H455" s="67">
        <v>14</v>
      </c>
      <c r="I455" s="67">
        <v>7.2</v>
      </c>
      <c r="J455" s="67">
        <f t="shared" si="23"/>
        <v>100.8</v>
      </c>
      <c r="K455" s="67" t="str">
        <f>VLOOKUP(B455,[1]Sheet1!$B:$J,9,)</f>
        <v>LEFT/ RIGHT</v>
      </c>
      <c r="L455" s="67" t="e">
        <f>VLOOKUP(B455,#REF!,13,)</f>
        <v>#REF!</v>
      </c>
      <c r="M455" s="68"/>
      <c r="N455" s="68"/>
    </row>
    <row r="456" spans="1:14" x14ac:dyDescent="0.2">
      <c r="A456" s="67" t="str">
        <f t="shared" si="21"/>
        <v>B</v>
      </c>
      <c r="B456" s="85" t="s">
        <v>1241</v>
      </c>
      <c r="C456" s="90" t="s">
        <v>1240</v>
      </c>
      <c r="D456" s="81" t="s">
        <v>296</v>
      </c>
      <c r="E456" s="67" t="s">
        <v>289</v>
      </c>
      <c r="F456" s="67" t="s">
        <v>298</v>
      </c>
      <c r="G456" s="67" t="str">
        <f t="shared" si="22"/>
        <v>Released</v>
      </c>
      <c r="H456" s="67">
        <v>14</v>
      </c>
      <c r="I456" s="67">
        <v>7.2</v>
      </c>
      <c r="J456" s="67">
        <f t="shared" si="23"/>
        <v>100.8</v>
      </c>
      <c r="K456" s="67" t="str">
        <f>VLOOKUP(B456,[1]Sheet1!$B:$J,9,)</f>
        <v>LEFT/ RIGHT</v>
      </c>
      <c r="L456" s="67" t="e">
        <f>VLOOKUP(B456,#REF!,13,)</f>
        <v>#REF!</v>
      </c>
      <c r="M456" s="68"/>
      <c r="N456" s="68"/>
    </row>
    <row r="457" spans="1:14" x14ac:dyDescent="0.2">
      <c r="A457" s="67" t="str">
        <f t="shared" si="21"/>
        <v>B</v>
      </c>
      <c r="B457" s="85" t="s">
        <v>1239</v>
      </c>
      <c r="C457" s="90" t="s">
        <v>1238</v>
      </c>
      <c r="D457" s="81" t="s">
        <v>296</v>
      </c>
      <c r="E457" s="67" t="s">
        <v>289</v>
      </c>
      <c r="F457" s="67" t="s">
        <v>298</v>
      </c>
      <c r="G457" s="67" t="str">
        <f t="shared" si="22"/>
        <v>Released</v>
      </c>
      <c r="H457" s="67">
        <v>14</v>
      </c>
      <c r="I457" s="67">
        <v>7.2</v>
      </c>
      <c r="J457" s="67">
        <f t="shared" si="23"/>
        <v>100.8</v>
      </c>
      <c r="K457" s="67" t="str">
        <f>VLOOKUP(B457,[1]Sheet1!$B:$J,9,)</f>
        <v>LEFT CORNER/RIGHT CORNER</v>
      </c>
      <c r="L457" s="67" t="e">
        <f>VLOOKUP(B457,#REF!,13,)</f>
        <v>#REF!</v>
      </c>
      <c r="M457" s="68"/>
      <c r="N457" s="68"/>
    </row>
    <row r="458" spans="1:14" x14ac:dyDescent="0.2">
      <c r="A458" s="67" t="str">
        <f t="shared" si="21"/>
        <v>B</v>
      </c>
      <c r="B458" s="89" t="s">
        <v>1237</v>
      </c>
      <c r="C458" s="87" t="s">
        <v>1236</v>
      </c>
      <c r="D458" s="87" t="s">
        <v>296</v>
      </c>
      <c r="E458" s="67" t="s">
        <v>289</v>
      </c>
      <c r="F458" s="67" t="s">
        <v>177</v>
      </c>
      <c r="G458" s="152" t="str">
        <f t="shared" si="22"/>
        <v>Frozen</v>
      </c>
      <c r="H458" s="67">
        <v>14</v>
      </c>
      <c r="I458" s="67">
        <v>7.2</v>
      </c>
      <c r="J458" s="67">
        <f t="shared" si="23"/>
        <v>100.8</v>
      </c>
      <c r="K458" s="67" t="str">
        <f>VLOOKUP(B458,[1]Sheet1!$B:$J,9,)</f>
        <v>LEFT CORNER/RIGHT CORNER</v>
      </c>
      <c r="L458" s="67" t="e">
        <f>VLOOKUP(B458,#REF!,13,)</f>
        <v>#REF!</v>
      </c>
      <c r="M458" s="68"/>
      <c r="N458" s="68"/>
    </row>
    <row r="459" spans="1:14" x14ac:dyDescent="0.2">
      <c r="A459" s="67" t="str">
        <f t="shared" si="21"/>
        <v>B</v>
      </c>
      <c r="B459" s="89" t="s">
        <v>1235</v>
      </c>
      <c r="C459" s="87" t="s">
        <v>1234</v>
      </c>
      <c r="D459" s="87" t="s">
        <v>296</v>
      </c>
      <c r="E459" s="67" t="s">
        <v>289</v>
      </c>
      <c r="F459" s="67" t="s">
        <v>177</v>
      </c>
      <c r="G459" s="152" t="str">
        <f t="shared" si="22"/>
        <v>Frozen</v>
      </c>
      <c r="H459" s="67">
        <v>14</v>
      </c>
      <c r="I459" s="67">
        <v>7.2</v>
      </c>
      <c r="J459" s="67">
        <f t="shared" si="23"/>
        <v>100.8</v>
      </c>
      <c r="K459" s="67" t="str">
        <f>VLOOKUP(B459,[1]Sheet1!$B:$J,9,)</f>
        <v>LEFT/ RIGHT</v>
      </c>
      <c r="L459" s="67" t="e">
        <f>VLOOKUP(B459,#REF!,13,)</f>
        <v>#REF!</v>
      </c>
      <c r="M459" s="68"/>
      <c r="N459" s="68"/>
    </row>
    <row r="460" spans="1:14" ht="14.25" customHeight="1" x14ac:dyDescent="0.2">
      <c r="A460" s="67" t="str">
        <f t="shared" si="21"/>
        <v>B</v>
      </c>
      <c r="B460" s="89" t="s">
        <v>1233</v>
      </c>
      <c r="C460" s="87" t="s">
        <v>1232</v>
      </c>
      <c r="D460" s="87" t="s">
        <v>296</v>
      </c>
      <c r="E460" s="67" t="s">
        <v>289</v>
      </c>
      <c r="F460" s="67" t="s">
        <v>177</v>
      </c>
      <c r="G460" s="152" t="str">
        <f t="shared" si="22"/>
        <v>Frozen</v>
      </c>
      <c r="H460" s="67">
        <v>14</v>
      </c>
      <c r="I460" s="67">
        <v>7.2</v>
      </c>
      <c r="J460" s="67">
        <f t="shared" si="23"/>
        <v>100.8</v>
      </c>
      <c r="K460" s="67" t="str">
        <f>VLOOKUP(B460,[1]Sheet1!$B:$J,9,)</f>
        <v>LEFT/ RIGHT</v>
      </c>
      <c r="L460" s="67" t="e">
        <f>VLOOKUP(B460,#REF!,13,)</f>
        <v>#REF!</v>
      </c>
      <c r="M460" s="68"/>
      <c r="N460" s="68"/>
    </row>
    <row r="461" spans="1:14" ht="14.25" customHeight="1" x14ac:dyDescent="0.2">
      <c r="A461" s="67" t="str">
        <f t="shared" si="21"/>
        <v>B</v>
      </c>
      <c r="B461" s="89" t="s">
        <v>1231</v>
      </c>
      <c r="C461" s="87" t="s">
        <v>1230</v>
      </c>
      <c r="D461" s="87" t="s">
        <v>296</v>
      </c>
      <c r="E461" s="67" t="s">
        <v>289</v>
      </c>
      <c r="F461" s="67" t="s">
        <v>177</v>
      </c>
      <c r="G461" s="152" t="str">
        <f t="shared" si="22"/>
        <v>Frozen</v>
      </c>
      <c r="H461" s="67">
        <v>14</v>
      </c>
      <c r="I461" s="67">
        <v>7.2</v>
      </c>
      <c r="J461" s="67">
        <f t="shared" si="23"/>
        <v>100.8</v>
      </c>
      <c r="K461" s="67" t="str">
        <f>VLOOKUP(B461,[1]Sheet1!$B:$J,9,)</f>
        <v>LEFT/ RIGHT</v>
      </c>
      <c r="L461" s="67" t="e">
        <f>VLOOKUP(B461,#REF!,13,)</f>
        <v>#REF!</v>
      </c>
      <c r="M461" s="68"/>
      <c r="N461" s="68"/>
    </row>
    <row r="462" spans="1:14" ht="14.25" customHeight="1" x14ac:dyDescent="0.2">
      <c r="A462" s="67" t="str">
        <f t="shared" si="21"/>
        <v>B</v>
      </c>
      <c r="B462" s="89" t="s">
        <v>1229</v>
      </c>
      <c r="C462" s="87" t="s">
        <v>1228</v>
      </c>
      <c r="D462" s="87" t="s">
        <v>296</v>
      </c>
      <c r="E462" s="67" t="s">
        <v>289</v>
      </c>
      <c r="F462" s="67" t="s">
        <v>177</v>
      </c>
      <c r="G462" s="152" t="str">
        <f t="shared" si="22"/>
        <v>Frozen</v>
      </c>
      <c r="H462" s="67">
        <v>14</v>
      </c>
      <c r="I462" s="67">
        <v>7.2</v>
      </c>
      <c r="J462" s="67">
        <f t="shared" si="23"/>
        <v>100.8</v>
      </c>
      <c r="K462" s="67" t="str">
        <f>VLOOKUP(B462,[1]Sheet1!$B:$J,9,)</f>
        <v>LEFT/ RIGHT</v>
      </c>
      <c r="L462" s="67" t="e">
        <f>VLOOKUP(B462,#REF!,13,)</f>
        <v>#REF!</v>
      </c>
      <c r="M462" s="68"/>
      <c r="N462" s="68"/>
    </row>
    <row r="463" spans="1:14" ht="14.25" customHeight="1" x14ac:dyDescent="0.2">
      <c r="A463" s="67" t="str">
        <f t="shared" si="21"/>
        <v>B</v>
      </c>
      <c r="B463" s="89" t="s">
        <v>1227</v>
      </c>
      <c r="C463" s="87" t="s">
        <v>1226</v>
      </c>
      <c r="D463" s="87" t="s">
        <v>296</v>
      </c>
      <c r="E463" s="67" t="s">
        <v>289</v>
      </c>
      <c r="F463" s="67" t="s">
        <v>177</v>
      </c>
      <c r="G463" s="152" t="str">
        <f t="shared" si="22"/>
        <v>Frozen</v>
      </c>
      <c r="H463" s="67">
        <v>14</v>
      </c>
      <c r="I463" s="67">
        <v>7.2</v>
      </c>
      <c r="J463" s="67">
        <f t="shared" si="23"/>
        <v>100.8</v>
      </c>
      <c r="K463" s="67" t="str">
        <f>VLOOKUP(B463,[1]Sheet1!$B:$J,9,)</f>
        <v>LEFT/ RIGHT</v>
      </c>
      <c r="L463" s="67" t="e">
        <f>VLOOKUP(B463,#REF!,13,)</f>
        <v>#REF!</v>
      </c>
      <c r="M463" s="68"/>
      <c r="N463" s="68"/>
    </row>
    <row r="464" spans="1:14" ht="14.25" customHeight="1" x14ac:dyDescent="0.2">
      <c r="A464" s="67" t="str">
        <f t="shared" si="21"/>
        <v>B</v>
      </c>
      <c r="B464" s="89" t="s">
        <v>1225</v>
      </c>
      <c r="C464" s="87" t="s">
        <v>1224</v>
      </c>
      <c r="D464" s="87" t="s">
        <v>296</v>
      </c>
      <c r="E464" s="67" t="s">
        <v>289</v>
      </c>
      <c r="F464" s="67" t="s">
        <v>177</v>
      </c>
      <c r="G464" s="152" t="str">
        <f t="shared" si="22"/>
        <v>Frozen</v>
      </c>
      <c r="H464" s="67">
        <v>14</v>
      </c>
      <c r="I464" s="67">
        <v>7.2</v>
      </c>
      <c r="J464" s="67">
        <f t="shared" si="23"/>
        <v>100.8</v>
      </c>
      <c r="K464" s="67" t="str">
        <f>VLOOKUP(B464,[1]Sheet1!$B:$J,9,)</f>
        <v>LEFT/ RIGHT</v>
      </c>
      <c r="L464" s="67" t="e">
        <f>VLOOKUP(B464,#REF!,13,)</f>
        <v>#REF!</v>
      </c>
      <c r="M464" s="68"/>
      <c r="N464" s="68"/>
    </row>
    <row r="465" spans="1:14" ht="14.25" customHeight="1" x14ac:dyDescent="0.2">
      <c r="A465" s="67" t="str">
        <f t="shared" si="21"/>
        <v>B</v>
      </c>
      <c r="B465" s="89" t="s">
        <v>1223</v>
      </c>
      <c r="C465" s="87" t="s">
        <v>1222</v>
      </c>
      <c r="D465" s="87" t="s">
        <v>296</v>
      </c>
      <c r="E465" s="67" t="s">
        <v>289</v>
      </c>
      <c r="F465" s="67" t="s">
        <v>177</v>
      </c>
      <c r="G465" s="152" t="str">
        <f t="shared" si="22"/>
        <v>Frozen</v>
      </c>
      <c r="H465" s="67">
        <v>14</v>
      </c>
      <c r="I465" s="67">
        <v>7.2</v>
      </c>
      <c r="J465" s="67">
        <f t="shared" si="23"/>
        <v>100.8</v>
      </c>
      <c r="K465" s="67" t="str">
        <f>VLOOKUP(B465,[1]Sheet1!$B:$J,9,)</f>
        <v>LEFT/ RIGHT</v>
      </c>
      <c r="L465" s="67" t="e">
        <f>VLOOKUP(B465,#REF!,13,)</f>
        <v>#REF!</v>
      </c>
      <c r="M465" s="68"/>
      <c r="N465" s="68"/>
    </row>
    <row r="466" spans="1:14" ht="14.25" customHeight="1" x14ac:dyDescent="0.2">
      <c r="A466" s="67" t="str">
        <f t="shared" si="21"/>
        <v>B</v>
      </c>
      <c r="B466" s="89" t="s">
        <v>1221</v>
      </c>
      <c r="C466" s="87" t="s">
        <v>1220</v>
      </c>
      <c r="D466" s="87" t="s">
        <v>296</v>
      </c>
      <c r="E466" s="67" t="s">
        <v>289</v>
      </c>
      <c r="F466" s="67" t="s">
        <v>177</v>
      </c>
      <c r="G466" s="152" t="str">
        <f t="shared" si="22"/>
        <v>Frozen</v>
      </c>
      <c r="H466" s="67">
        <v>14</v>
      </c>
      <c r="I466" s="67">
        <v>7.2</v>
      </c>
      <c r="J466" s="67">
        <f t="shared" si="23"/>
        <v>100.8</v>
      </c>
      <c r="K466" s="67" t="str">
        <f>VLOOKUP(B466,[1]Sheet1!$B:$J,9,)</f>
        <v>LEFT/ RIGHT</v>
      </c>
      <c r="L466" s="67" t="e">
        <f>VLOOKUP(B466,#REF!,13,)</f>
        <v>#REF!</v>
      </c>
      <c r="M466" s="68"/>
      <c r="N466" s="68"/>
    </row>
    <row r="467" spans="1:14" ht="14.25" customHeight="1" x14ac:dyDescent="0.2">
      <c r="A467" s="67" t="str">
        <f t="shared" si="21"/>
        <v>B</v>
      </c>
      <c r="B467" s="89" t="s">
        <v>1219</v>
      </c>
      <c r="C467" s="87" t="s">
        <v>1218</v>
      </c>
      <c r="D467" s="87" t="s">
        <v>296</v>
      </c>
      <c r="E467" s="67" t="s">
        <v>289</v>
      </c>
      <c r="F467" s="67" t="s">
        <v>177</v>
      </c>
      <c r="G467" s="152" t="str">
        <f t="shared" si="22"/>
        <v>Frozen</v>
      </c>
      <c r="H467" s="67">
        <v>14</v>
      </c>
      <c r="I467" s="67">
        <v>7.2</v>
      </c>
      <c r="J467" s="67">
        <f t="shared" si="23"/>
        <v>100.8</v>
      </c>
      <c r="K467" s="67" t="str">
        <f>VLOOKUP(B467,[1]Sheet1!$B:$J,9,)</f>
        <v>LEFT/ RIGHT</v>
      </c>
      <c r="L467" s="67" t="e">
        <f>VLOOKUP(B467,#REF!,13,)</f>
        <v>#REF!</v>
      </c>
      <c r="M467" s="68"/>
      <c r="N467" s="68"/>
    </row>
    <row r="468" spans="1:14" ht="14.25" customHeight="1" x14ac:dyDescent="0.2">
      <c r="A468" s="67" t="str">
        <f t="shared" si="21"/>
        <v>B</v>
      </c>
      <c r="B468" s="89" t="s">
        <v>1217</v>
      </c>
      <c r="C468" s="87" t="s">
        <v>1216</v>
      </c>
      <c r="D468" s="87" t="s">
        <v>296</v>
      </c>
      <c r="E468" s="67" t="s">
        <v>289</v>
      </c>
      <c r="F468" s="67" t="s">
        <v>177</v>
      </c>
      <c r="G468" s="152" t="str">
        <f t="shared" si="22"/>
        <v>Frozen</v>
      </c>
      <c r="H468" s="67">
        <v>14</v>
      </c>
      <c r="I468" s="67">
        <v>7.2</v>
      </c>
      <c r="J468" s="67">
        <f t="shared" si="23"/>
        <v>100.8</v>
      </c>
      <c r="K468" s="67" t="str">
        <f>VLOOKUP(B468,[1]Sheet1!$B:$J,9,)</f>
        <v>LEFT/ RIGHT</v>
      </c>
      <c r="L468" s="67" t="e">
        <f>VLOOKUP(B468,#REF!,13,)</f>
        <v>#REF!</v>
      </c>
      <c r="M468" s="68"/>
      <c r="N468" s="68"/>
    </row>
    <row r="469" spans="1:14" ht="14.25" customHeight="1" x14ac:dyDescent="0.2">
      <c r="A469" s="67" t="str">
        <f t="shared" si="21"/>
        <v>B</v>
      </c>
      <c r="B469" s="89" t="s">
        <v>1215</v>
      </c>
      <c r="C469" s="87" t="s">
        <v>1214</v>
      </c>
      <c r="D469" s="87" t="s">
        <v>296</v>
      </c>
      <c r="E469" s="67" t="s">
        <v>289</v>
      </c>
      <c r="F469" s="67" t="s">
        <v>177</v>
      </c>
      <c r="G469" s="152" t="str">
        <f t="shared" si="22"/>
        <v>Frozen</v>
      </c>
      <c r="H469" s="67">
        <v>14</v>
      </c>
      <c r="I469" s="67">
        <v>7.2</v>
      </c>
      <c r="J469" s="67">
        <f t="shared" si="23"/>
        <v>100.8</v>
      </c>
      <c r="K469" s="67" t="str">
        <f>VLOOKUP(B469,[1]Sheet1!$B:$J,9,)</f>
        <v>LEFT/ RIGHT</v>
      </c>
      <c r="L469" s="67" t="e">
        <f>VLOOKUP(B469,#REF!,13,)</f>
        <v>#REF!</v>
      </c>
      <c r="M469" s="68"/>
      <c r="N469" s="68"/>
    </row>
    <row r="470" spans="1:14" ht="14.25" customHeight="1" x14ac:dyDescent="0.2">
      <c r="A470" s="67" t="str">
        <f t="shared" si="21"/>
        <v>B</v>
      </c>
      <c r="B470" s="89" t="s">
        <v>1213</v>
      </c>
      <c r="C470" s="87" t="s">
        <v>1212</v>
      </c>
      <c r="D470" s="87" t="s">
        <v>296</v>
      </c>
      <c r="E470" s="67" t="s">
        <v>289</v>
      </c>
      <c r="F470" s="67" t="s">
        <v>177</v>
      </c>
      <c r="G470" s="152" t="str">
        <f t="shared" si="22"/>
        <v>Frozen</v>
      </c>
      <c r="H470" s="67">
        <v>14</v>
      </c>
      <c r="I470" s="67">
        <v>7.2</v>
      </c>
      <c r="J470" s="67">
        <f t="shared" si="23"/>
        <v>100.8</v>
      </c>
      <c r="K470" s="67" t="str">
        <f>VLOOKUP(B470,[1]Sheet1!$B:$J,9,)</f>
        <v>LEFT/ RIGHT</v>
      </c>
      <c r="L470" s="67" t="e">
        <f>VLOOKUP(B470,#REF!,13,)</f>
        <v>#REF!</v>
      </c>
      <c r="M470" s="68"/>
      <c r="N470" s="68"/>
    </row>
    <row r="471" spans="1:14" ht="14.25" customHeight="1" x14ac:dyDescent="0.2">
      <c r="A471" s="67" t="str">
        <f t="shared" si="21"/>
        <v>B</v>
      </c>
      <c r="B471" s="89" t="s">
        <v>1211</v>
      </c>
      <c r="C471" s="87" t="s">
        <v>1210</v>
      </c>
      <c r="D471" s="87" t="s">
        <v>296</v>
      </c>
      <c r="E471" s="67" t="s">
        <v>289</v>
      </c>
      <c r="F471" s="67" t="s">
        <v>177</v>
      </c>
      <c r="G471" s="152" t="str">
        <f t="shared" si="22"/>
        <v>Frozen</v>
      </c>
      <c r="H471" s="67">
        <v>14</v>
      </c>
      <c r="I471" s="67">
        <v>7.2</v>
      </c>
      <c r="J471" s="67">
        <f t="shared" si="23"/>
        <v>100.8</v>
      </c>
      <c r="K471" s="67" t="str">
        <f>VLOOKUP(B471,[1]Sheet1!$B:$J,9,)</f>
        <v>LEFT/ RIGHT</v>
      </c>
      <c r="L471" s="67" t="e">
        <f>VLOOKUP(B471,#REF!,13,)</f>
        <v>#REF!</v>
      </c>
      <c r="M471" s="68"/>
      <c r="N471" s="68"/>
    </row>
    <row r="472" spans="1:14" ht="14.25" customHeight="1" x14ac:dyDescent="0.2">
      <c r="A472" s="67" t="str">
        <f t="shared" si="21"/>
        <v>B</v>
      </c>
      <c r="B472" s="89" t="s">
        <v>1209</v>
      </c>
      <c r="C472" s="87" t="s">
        <v>1208</v>
      </c>
      <c r="D472" s="87" t="s">
        <v>296</v>
      </c>
      <c r="E472" s="67" t="s">
        <v>289</v>
      </c>
      <c r="F472" s="67" t="s">
        <v>177</v>
      </c>
      <c r="G472" s="152" t="str">
        <f t="shared" si="22"/>
        <v>Frozen</v>
      </c>
      <c r="H472" s="67">
        <v>14</v>
      </c>
      <c r="I472" s="67">
        <v>7.2</v>
      </c>
      <c r="J472" s="67">
        <f t="shared" si="23"/>
        <v>100.8</v>
      </c>
      <c r="K472" s="67" t="str">
        <f>VLOOKUP(B472,[1]Sheet1!$B:$J,9,)</f>
        <v>LEFT/ RIGHT</v>
      </c>
      <c r="L472" s="67" t="e">
        <f>VLOOKUP(B472,#REF!,13,)</f>
        <v>#REF!</v>
      </c>
      <c r="M472" s="68"/>
      <c r="N472" s="68"/>
    </row>
    <row r="473" spans="1:14" ht="14.25" customHeight="1" x14ac:dyDescent="0.2">
      <c r="A473" s="67" t="str">
        <f t="shared" si="21"/>
        <v>B</v>
      </c>
      <c r="B473" s="89" t="s">
        <v>1207</v>
      </c>
      <c r="C473" s="87" t="s">
        <v>1206</v>
      </c>
      <c r="D473" s="87" t="s">
        <v>296</v>
      </c>
      <c r="E473" s="67" t="s">
        <v>289</v>
      </c>
      <c r="F473" s="67" t="s">
        <v>177</v>
      </c>
      <c r="G473" s="152" t="str">
        <f t="shared" si="22"/>
        <v>Frozen</v>
      </c>
      <c r="H473" s="67">
        <v>14</v>
      </c>
      <c r="I473" s="67">
        <v>7.2</v>
      </c>
      <c r="J473" s="67">
        <f t="shared" si="23"/>
        <v>100.8</v>
      </c>
      <c r="K473" s="67" t="str">
        <f>VLOOKUP(B473,[1]Sheet1!$B:$J,9,)</f>
        <v>LEFT CORNER/RIGHT CORNER</v>
      </c>
      <c r="L473" s="67" t="e">
        <f>VLOOKUP(B473,#REF!,13,)</f>
        <v>#REF!</v>
      </c>
      <c r="M473" s="68"/>
      <c r="N473" s="68"/>
    </row>
    <row r="474" spans="1:14" ht="14.25" customHeight="1" x14ac:dyDescent="0.2">
      <c r="A474" s="67" t="str">
        <f t="shared" si="21"/>
        <v>B</v>
      </c>
      <c r="B474" s="85" t="s">
        <v>1205</v>
      </c>
      <c r="C474" s="90" t="s">
        <v>1204</v>
      </c>
      <c r="D474" s="81" t="s">
        <v>296</v>
      </c>
      <c r="E474" s="67" t="s">
        <v>289</v>
      </c>
      <c r="F474" s="67" t="s">
        <v>298</v>
      </c>
      <c r="G474" s="67" t="str">
        <f t="shared" si="22"/>
        <v>Released</v>
      </c>
      <c r="H474" s="67">
        <v>14</v>
      </c>
      <c r="I474" s="67">
        <v>7.2</v>
      </c>
      <c r="J474" s="67">
        <f t="shared" si="23"/>
        <v>100.8</v>
      </c>
      <c r="K474" s="67" t="str">
        <f>VLOOKUP(B474,[1]Sheet1!$B:$J,9,)</f>
        <v>LEFT CORNER/RIGHT CORNER</v>
      </c>
      <c r="L474" s="67" t="e">
        <f>VLOOKUP(B474,#REF!,13,)</f>
        <v>#REF!</v>
      </c>
      <c r="M474" s="68"/>
      <c r="N474" s="68"/>
    </row>
    <row r="475" spans="1:14" ht="14.25" customHeight="1" x14ac:dyDescent="0.2">
      <c r="A475" s="67" t="str">
        <f t="shared" si="21"/>
        <v>B</v>
      </c>
      <c r="B475" s="85" t="s">
        <v>1203</v>
      </c>
      <c r="C475" s="90" t="s">
        <v>1202</v>
      </c>
      <c r="D475" s="81" t="s">
        <v>296</v>
      </c>
      <c r="E475" s="67" t="s">
        <v>289</v>
      </c>
      <c r="F475" s="67" t="s">
        <v>298</v>
      </c>
      <c r="G475" s="67" t="str">
        <f t="shared" si="22"/>
        <v>Released</v>
      </c>
      <c r="H475" s="67">
        <v>14</v>
      </c>
      <c r="I475" s="67">
        <v>7.2</v>
      </c>
      <c r="J475" s="67">
        <f t="shared" si="23"/>
        <v>100.8</v>
      </c>
      <c r="K475" s="67" t="str">
        <f>VLOOKUP(B475,[1]Sheet1!$B:$J,9,)</f>
        <v>LEFT/ RIGHT</v>
      </c>
      <c r="L475" s="67" t="e">
        <f>VLOOKUP(B475,#REF!,13,)</f>
        <v>#REF!</v>
      </c>
      <c r="M475" s="68"/>
      <c r="N475" s="68"/>
    </row>
    <row r="476" spans="1:14" ht="14.25" customHeight="1" x14ac:dyDescent="0.2">
      <c r="A476" s="67" t="str">
        <f t="shared" si="21"/>
        <v>B</v>
      </c>
      <c r="B476" s="85" t="s">
        <v>1201</v>
      </c>
      <c r="C476" s="90" t="s">
        <v>1200</v>
      </c>
      <c r="D476" s="81" t="s">
        <v>296</v>
      </c>
      <c r="E476" s="67" t="s">
        <v>289</v>
      </c>
      <c r="F476" s="67" t="s">
        <v>298</v>
      </c>
      <c r="G476" s="67" t="str">
        <f t="shared" si="22"/>
        <v>Released</v>
      </c>
      <c r="H476" s="67">
        <v>14</v>
      </c>
      <c r="I476" s="67">
        <v>7.2</v>
      </c>
      <c r="J476" s="67">
        <f t="shared" si="23"/>
        <v>100.8</v>
      </c>
      <c r="K476" s="67" t="str">
        <f>VLOOKUP(B476,[1]Sheet1!$B:$J,9,)</f>
        <v>LEFT/ RIGHT</v>
      </c>
      <c r="L476" s="67" t="e">
        <f>VLOOKUP(B476,#REF!,13,)</f>
        <v>#REF!</v>
      </c>
      <c r="M476" s="68"/>
      <c r="N476" s="68"/>
    </row>
    <row r="477" spans="1:14" ht="14.25" customHeight="1" x14ac:dyDescent="0.2">
      <c r="A477" s="67" t="str">
        <f t="shared" si="21"/>
        <v>B</v>
      </c>
      <c r="B477" s="85" t="s">
        <v>1199</v>
      </c>
      <c r="C477" s="90" t="s">
        <v>1198</v>
      </c>
      <c r="D477" s="81" t="s">
        <v>296</v>
      </c>
      <c r="E477" s="67" t="s">
        <v>289</v>
      </c>
      <c r="F477" s="67" t="s">
        <v>298</v>
      </c>
      <c r="G477" s="67" t="str">
        <f t="shared" si="22"/>
        <v>Released</v>
      </c>
      <c r="H477" s="67">
        <v>14</v>
      </c>
      <c r="I477" s="67">
        <v>7.2</v>
      </c>
      <c r="J477" s="67">
        <f t="shared" si="23"/>
        <v>100.8</v>
      </c>
      <c r="K477" s="67" t="str">
        <f>VLOOKUP(B477,[1]Sheet1!$B:$J,9,)</f>
        <v>LEFT/ RIGHT</v>
      </c>
      <c r="L477" s="67" t="e">
        <f>VLOOKUP(B477,#REF!,13,)</f>
        <v>#REF!</v>
      </c>
      <c r="M477" s="68"/>
      <c r="N477" s="68"/>
    </row>
    <row r="478" spans="1:14" ht="14.25" customHeight="1" x14ac:dyDescent="0.2">
      <c r="A478" s="67" t="str">
        <f t="shared" si="21"/>
        <v>B</v>
      </c>
      <c r="B478" s="85" t="s">
        <v>1197</v>
      </c>
      <c r="C478" s="90" t="s">
        <v>1196</v>
      </c>
      <c r="D478" s="81" t="s">
        <v>296</v>
      </c>
      <c r="E478" s="67" t="s">
        <v>289</v>
      </c>
      <c r="F478" s="67" t="s">
        <v>298</v>
      </c>
      <c r="G478" s="67" t="str">
        <f t="shared" si="22"/>
        <v>Released</v>
      </c>
      <c r="H478" s="67">
        <v>14</v>
      </c>
      <c r="I478" s="67">
        <v>7.2</v>
      </c>
      <c r="J478" s="67">
        <f t="shared" si="23"/>
        <v>100.8</v>
      </c>
      <c r="K478" s="67" t="str">
        <f>VLOOKUP(B478,[1]Sheet1!$B:$J,9,)</f>
        <v>LEFT/ RIGHT</v>
      </c>
      <c r="L478" s="67" t="e">
        <f>VLOOKUP(B478,#REF!,13,)</f>
        <v>#REF!</v>
      </c>
      <c r="M478" s="68"/>
      <c r="N478" s="68"/>
    </row>
    <row r="479" spans="1:14" ht="14.25" customHeight="1" x14ac:dyDescent="0.2">
      <c r="A479" s="67" t="str">
        <f t="shared" si="21"/>
        <v>B</v>
      </c>
      <c r="B479" s="85" t="s">
        <v>1195</v>
      </c>
      <c r="C479" s="90" t="s">
        <v>1194</v>
      </c>
      <c r="D479" s="81" t="s">
        <v>296</v>
      </c>
      <c r="E479" s="67" t="s">
        <v>289</v>
      </c>
      <c r="F479" s="67" t="s">
        <v>298</v>
      </c>
      <c r="G479" s="67" t="str">
        <f t="shared" si="22"/>
        <v>Released</v>
      </c>
      <c r="H479" s="67">
        <v>14</v>
      </c>
      <c r="I479" s="67">
        <v>7.2</v>
      </c>
      <c r="J479" s="67">
        <f t="shared" si="23"/>
        <v>100.8</v>
      </c>
      <c r="K479" s="67" t="str">
        <f>VLOOKUP(B479,[1]Sheet1!$B:$J,9,)</f>
        <v>LEFT/ RIGHT</v>
      </c>
      <c r="L479" s="67" t="e">
        <f>VLOOKUP(B479,#REF!,13,)</f>
        <v>#REF!</v>
      </c>
      <c r="M479" s="68"/>
      <c r="N479" s="68"/>
    </row>
    <row r="480" spans="1:14" ht="14.25" customHeight="1" x14ac:dyDescent="0.2">
      <c r="A480" s="67" t="str">
        <f t="shared" si="21"/>
        <v>B</v>
      </c>
      <c r="B480" s="85" t="s">
        <v>1193</v>
      </c>
      <c r="C480" s="90" t="s">
        <v>1192</v>
      </c>
      <c r="D480" s="81" t="s">
        <v>296</v>
      </c>
      <c r="E480" s="67" t="s">
        <v>289</v>
      </c>
      <c r="F480" s="67" t="s">
        <v>298</v>
      </c>
      <c r="G480" s="67" t="str">
        <f t="shared" si="22"/>
        <v>Released</v>
      </c>
      <c r="H480" s="67">
        <v>14</v>
      </c>
      <c r="I480" s="67">
        <v>7.2</v>
      </c>
      <c r="J480" s="67">
        <f t="shared" si="23"/>
        <v>100.8</v>
      </c>
      <c r="K480" s="67" t="str">
        <f>VLOOKUP(B480,[1]Sheet1!$B:$J,9,)</f>
        <v>LEFT/ RIGHT</v>
      </c>
      <c r="L480" s="67" t="e">
        <f>VLOOKUP(B480,#REF!,13,)</f>
        <v>#REF!</v>
      </c>
      <c r="M480" s="68"/>
      <c r="N480" s="68"/>
    </row>
    <row r="481" spans="1:14" ht="14.25" customHeight="1" x14ac:dyDescent="0.2">
      <c r="A481" s="67" t="str">
        <f t="shared" si="21"/>
        <v>B</v>
      </c>
      <c r="B481" s="85" t="s">
        <v>1191</v>
      </c>
      <c r="C481" s="90" t="s">
        <v>1190</v>
      </c>
      <c r="D481" s="81" t="s">
        <v>296</v>
      </c>
      <c r="E481" s="67" t="s">
        <v>289</v>
      </c>
      <c r="F481" s="67" t="s">
        <v>298</v>
      </c>
      <c r="G481" s="67" t="str">
        <f t="shared" si="22"/>
        <v>Released</v>
      </c>
      <c r="H481" s="67">
        <v>14</v>
      </c>
      <c r="I481" s="67">
        <v>7.2</v>
      </c>
      <c r="J481" s="67">
        <f t="shared" si="23"/>
        <v>100.8</v>
      </c>
      <c r="K481" s="67" t="str">
        <f>VLOOKUP(B481,[1]Sheet1!$B:$J,9,)</f>
        <v>LEFT/ RIGHT</v>
      </c>
      <c r="L481" s="67" t="e">
        <f>VLOOKUP(B481,#REF!,13,)</f>
        <v>#REF!</v>
      </c>
      <c r="M481" s="68"/>
      <c r="N481" s="68"/>
    </row>
    <row r="482" spans="1:14" ht="14.25" customHeight="1" x14ac:dyDescent="0.2">
      <c r="A482" s="67" t="str">
        <f t="shared" si="21"/>
        <v>B</v>
      </c>
      <c r="B482" s="85" t="s">
        <v>1189</v>
      </c>
      <c r="C482" s="90" t="s">
        <v>1188</v>
      </c>
      <c r="D482" s="81" t="s">
        <v>296</v>
      </c>
      <c r="E482" s="67" t="s">
        <v>289</v>
      </c>
      <c r="F482" s="67" t="s">
        <v>298</v>
      </c>
      <c r="G482" s="67" t="str">
        <f t="shared" si="22"/>
        <v>Released</v>
      </c>
      <c r="H482" s="67">
        <v>14</v>
      </c>
      <c r="I482" s="67">
        <v>7.2</v>
      </c>
      <c r="J482" s="67">
        <f t="shared" si="23"/>
        <v>100.8</v>
      </c>
      <c r="K482" s="67" t="str">
        <f>VLOOKUP(B482,[1]Sheet1!$B:$J,9,)</f>
        <v>LEFT/ RIGHT</v>
      </c>
      <c r="L482" s="67" t="e">
        <f>VLOOKUP(B482,#REF!,13,)</f>
        <v>#REF!</v>
      </c>
      <c r="M482" s="68"/>
      <c r="N482" s="68"/>
    </row>
    <row r="483" spans="1:14" ht="14.25" customHeight="1" x14ac:dyDescent="0.2">
      <c r="A483" s="67" t="str">
        <f t="shared" si="21"/>
        <v>B</v>
      </c>
      <c r="B483" s="85" t="s">
        <v>1187</v>
      </c>
      <c r="C483" s="90" t="s">
        <v>1186</v>
      </c>
      <c r="D483" s="81" t="s">
        <v>296</v>
      </c>
      <c r="E483" s="67" t="s">
        <v>289</v>
      </c>
      <c r="F483" s="67" t="s">
        <v>298</v>
      </c>
      <c r="G483" s="67" t="str">
        <f t="shared" si="22"/>
        <v>Released</v>
      </c>
      <c r="H483" s="67">
        <v>14</v>
      </c>
      <c r="I483" s="67">
        <v>7.2</v>
      </c>
      <c r="J483" s="67">
        <f t="shared" si="23"/>
        <v>100.8</v>
      </c>
      <c r="K483" s="67" t="str">
        <f>VLOOKUP(B483,[1]Sheet1!$B:$J,9,)</f>
        <v>LEFT/ RIGHT</v>
      </c>
      <c r="L483" s="67" t="e">
        <f>VLOOKUP(B483,#REF!,13,)</f>
        <v>#REF!</v>
      </c>
      <c r="M483" s="68"/>
      <c r="N483" s="68"/>
    </row>
    <row r="484" spans="1:14" ht="14.25" customHeight="1" x14ac:dyDescent="0.2">
      <c r="A484" s="67" t="str">
        <f t="shared" si="21"/>
        <v>B</v>
      </c>
      <c r="B484" s="85" t="s">
        <v>1185</v>
      </c>
      <c r="C484" s="90" t="s">
        <v>1184</v>
      </c>
      <c r="D484" s="81" t="s">
        <v>296</v>
      </c>
      <c r="E484" s="67" t="s">
        <v>289</v>
      </c>
      <c r="F484" s="67" t="s">
        <v>298</v>
      </c>
      <c r="G484" s="67" t="str">
        <f t="shared" si="22"/>
        <v>Released</v>
      </c>
      <c r="H484" s="67">
        <v>14</v>
      </c>
      <c r="I484" s="67">
        <v>7.2</v>
      </c>
      <c r="J484" s="67">
        <f t="shared" si="23"/>
        <v>100.8</v>
      </c>
      <c r="K484" s="67" t="str">
        <f>VLOOKUP(B484,[1]Sheet1!$B:$J,9,)</f>
        <v>LEFT/ RIGHT</v>
      </c>
      <c r="L484" s="67" t="e">
        <f>VLOOKUP(B484,#REF!,13,)</f>
        <v>#REF!</v>
      </c>
      <c r="M484" s="68"/>
      <c r="N484" s="68"/>
    </row>
    <row r="485" spans="1:14" ht="14.25" customHeight="1" x14ac:dyDescent="0.2">
      <c r="A485" s="67" t="str">
        <f t="shared" si="21"/>
        <v>B</v>
      </c>
      <c r="B485" s="85" t="s">
        <v>1183</v>
      </c>
      <c r="C485" s="90" t="s">
        <v>1182</v>
      </c>
      <c r="D485" s="81" t="s">
        <v>296</v>
      </c>
      <c r="E485" s="67" t="s">
        <v>289</v>
      </c>
      <c r="F485" s="67" t="s">
        <v>298</v>
      </c>
      <c r="G485" s="67" t="str">
        <f t="shared" si="22"/>
        <v>Released</v>
      </c>
      <c r="H485" s="67">
        <v>14</v>
      </c>
      <c r="I485" s="67">
        <v>7.2</v>
      </c>
      <c r="J485" s="67">
        <f t="shared" si="23"/>
        <v>100.8</v>
      </c>
      <c r="K485" s="67" t="str">
        <f>VLOOKUP(B485,[1]Sheet1!$B:$J,9,)</f>
        <v>LEFT/ RIGHT</v>
      </c>
      <c r="L485" s="67" t="e">
        <f>VLOOKUP(B485,#REF!,13,)</f>
        <v>#REF!</v>
      </c>
      <c r="M485" s="68"/>
      <c r="N485" s="68"/>
    </row>
    <row r="486" spans="1:14" ht="14.25" customHeight="1" x14ac:dyDescent="0.2">
      <c r="A486" s="67" t="str">
        <f t="shared" si="21"/>
        <v>B</v>
      </c>
      <c r="B486" s="85" t="s">
        <v>1181</v>
      </c>
      <c r="C486" s="90" t="s">
        <v>1180</v>
      </c>
      <c r="D486" s="81" t="s">
        <v>296</v>
      </c>
      <c r="E486" s="67" t="s">
        <v>289</v>
      </c>
      <c r="F486" s="67" t="s">
        <v>298</v>
      </c>
      <c r="G486" s="67" t="str">
        <f t="shared" si="22"/>
        <v>Released</v>
      </c>
      <c r="H486" s="67">
        <v>14</v>
      </c>
      <c r="I486" s="67">
        <v>7.2</v>
      </c>
      <c r="J486" s="67">
        <f t="shared" si="23"/>
        <v>100.8</v>
      </c>
      <c r="K486" s="67" t="str">
        <f>VLOOKUP(B486,[1]Sheet1!$B:$J,9,)</f>
        <v>LEFT/ RIGHT</v>
      </c>
      <c r="L486" s="67" t="e">
        <f>VLOOKUP(B486,#REF!,13,)</f>
        <v>#REF!</v>
      </c>
      <c r="M486" s="68"/>
      <c r="N486" s="68"/>
    </row>
    <row r="487" spans="1:14" ht="14.25" customHeight="1" x14ac:dyDescent="0.2">
      <c r="A487" s="67" t="str">
        <f t="shared" si="21"/>
        <v>B</v>
      </c>
      <c r="B487" s="85" t="s">
        <v>1179</v>
      </c>
      <c r="C487" s="90" t="s">
        <v>1178</v>
      </c>
      <c r="D487" s="81" t="s">
        <v>296</v>
      </c>
      <c r="E487" s="67" t="s">
        <v>289</v>
      </c>
      <c r="F487" s="67" t="s">
        <v>298</v>
      </c>
      <c r="G487" s="67" t="str">
        <f t="shared" si="22"/>
        <v>Released</v>
      </c>
      <c r="H487" s="67">
        <v>14</v>
      </c>
      <c r="I487" s="67">
        <v>7.2</v>
      </c>
      <c r="J487" s="67">
        <f t="shared" si="23"/>
        <v>100.8</v>
      </c>
      <c r="K487" s="67" t="str">
        <f>VLOOKUP(B487,[1]Sheet1!$B:$J,9,)</f>
        <v>LEFT/ RIGHT</v>
      </c>
      <c r="L487" s="67" t="e">
        <f>VLOOKUP(B487,#REF!,13,)</f>
        <v>#REF!</v>
      </c>
      <c r="M487" s="68"/>
      <c r="N487" s="68"/>
    </row>
    <row r="488" spans="1:14" ht="14.25" customHeight="1" x14ac:dyDescent="0.2">
      <c r="A488" s="67" t="str">
        <f t="shared" si="21"/>
        <v>B</v>
      </c>
      <c r="B488" s="85" t="s">
        <v>1177</v>
      </c>
      <c r="C488" s="90" t="s">
        <v>1176</v>
      </c>
      <c r="D488" s="81" t="s">
        <v>296</v>
      </c>
      <c r="E488" s="67" t="s">
        <v>289</v>
      </c>
      <c r="F488" s="67" t="s">
        <v>298</v>
      </c>
      <c r="G488" s="67" t="str">
        <f t="shared" si="22"/>
        <v>Released</v>
      </c>
      <c r="H488" s="67">
        <v>14</v>
      </c>
      <c r="I488" s="67">
        <v>7.2</v>
      </c>
      <c r="J488" s="67">
        <f t="shared" si="23"/>
        <v>100.8</v>
      </c>
      <c r="K488" s="67" t="str">
        <f>VLOOKUP(B488,[1]Sheet1!$B:$J,9,)</f>
        <v>LEFT/ RIGHT</v>
      </c>
      <c r="L488" s="67" t="e">
        <f>VLOOKUP(B488,#REF!,13,)</f>
        <v>#REF!</v>
      </c>
      <c r="M488" s="68"/>
      <c r="N488" s="68"/>
    </row>
    <row r="489" spans="1:14" ht="14.25" customHeight="1" x14ac:dyDescent="0.2">
      <c r="A489" s="67" t="str">
        <f t="shared" si="21"/>
        <v>B</v>
      </c>
      <c r="B489" s="85" t="s">
        <v>1175</v>
      </c>
      <c r="C489" s="90" t="s">
        <v>1174</v>
      </c>
      <c r="D489" s="81" t="s">
        <v>296</v>
      </c>
      <c r="E489" s="67" t="s">
        <v>289</v>
      </c>
      <c r="F489" s="67" t="s">
        <v>298</v>
      </c>
      <c r="G489" s="67" t="str">
        <f t="shared" si="22"/>
        <v>Released</v>
      </c>
      <c r="H489" s="67">
        <v>14</v>
      </c>
      <c r="I489" s="67">
        <v>7.2</v>
      </c>
      <c r="J489" s="67">
        <f t="shared" si="23"/>
        <v>100.8</v>
      </c>
      <c r="K489" s="67" t="str">
        <f>VLOOKUP(B489,[1]Sheet1!$B:$J,9,)</f>
        <v>LEFT/ RIGHT</v>
      </c>
      <c r="L489" s="67" t="e">
        <f>VLOOKUP(B489,#REF!,13,)</f>
        <v>#REF!</v>
      </c>
      <c r="M489" s="68"/>
      <c r="N489" s="68"/>
    </row>
    <row r="490" spans="1:14" ht="14.25" customHeight="1" x14ac:dyDescent="0.2">
      <c r="A490" s="67" t="str">
        <f t="shared" si="21"/>
        <v>B</v>
      </c>
      <c r="B490" s="85" t="s">
        <v>1173</v>
      </c>
      <c r="C490" s="90" t="s">
        <v>1172</v>
      </c>
      <c r="D490" s="81" t="s">
        <v>296</v>
      </c>
      <c r="E490" s="67" t="s">
        <v>289</v>
      </c>
      <c r="F490" s="67" t="s">
        <v>298</v>
      </c>
      <c r="G490" s="67" t="str">
        <f t="shared" si="22"/>
        <v>Released</v>
      </c>
      <c r="H490" s="67">
        <v>14</v>
      </c>
      <c r="I490" s="67">
        <v>7.2</v>
      </c>
      <c r="J490" s="67">
        <f t="shared" si="23"/>
        <v>100.8</v>
      </c>
      <c r="K490" s="67" t="str">
        <f>VLOOKUP(B490,[1]Sheet1!$B:$J,9,)</f>
        <v>LEFT/ RIGHT</v>
      </c>
      <c r="L490" s="67" t="e">
        <f>VLOOKUP(B490,#REF!,13,)</f>
        <v>#REF!</v>
      </c>
      <c r="M490" s="68"/>
      <c r="N490" s="68"/>
    </row>
    <row r="491" spans="1:14" ht="14.25" customHeight="1" x14ac:dyDescent="0.2">
      <c r="A491" s="67" t="str">
        <f t="shared" si="21"/>
        <v>B</v>
      </c>
      <c r="B491" s="85" t="s">
        <v>1171</v>
      </c>
      <c r="C491" s="90" t="s">
        <v>1170</v>
      </c>
      <c r="D491" s="81" t="s">
        <v>296</v>
      </c>
      <c r="E491" s="67" t="s">
        <v>289</v>
      </c>
      <c r="F491" s="67" t="s">
        <v>298</v>
      </c>
      <c r="G491" s="67" t="str">
        <f t="shared" si="22"/>
        <v>Released</v>
      </c>
      <c r="H491" s="67">
        <v>14</v>
      </c>
      <c r="I491" s="67">
        <v>7.2</v>
      </c>
      <c r="J491" s="67">
        <f t="shared" si="23"/>
        <v>100.8</v>
      </c>
      <c r="K491" s="67" t="str">
        <f>VLOOKUP(B491,[1]Sheet1!$B:$J,9,)</f>
        <v>LEFT/ RIGHT</v>
      </c>
      <c r="L491" s="67" t="e">
        <f>VLOOKUP(B491,#REF!,13,)</f>
        <v>#REF!</v>
      </c>
      <c r="M491" s="68"/>
      <c r="N491" s="68"/>
    </row>
    <row r="492" spans="1:14" ht="14.25" customHeight="1" x14ac:dyDescent="0.2">
      <c r="A492" s="67" t="str">
        <f t="shared" si="21"/>
        <v>B</v>
      </c>
      <c r="B492" s="85" t="s">
        <v>1169</v>
      </c>
      <c r="C492" s="90" t="s">
        <v>1168</v>
      </c>
      <c r="D492" s="81" t="s">
        <v>296</v>
      </c>
      <c r="E492" s="67" t="s">
        <v>289</v>
      </c>
      <c r="F492" s="67" t="s">
        <v>298</v>
      </c>
      <c r="G492" s="67" t="str">
        <f t="shared" si="22"/>
        <v>Released</v>
      </c>
      <c r="H492" s="67">
        <v>14</v>
      </c>
      <c r="I492" s="67">
        <v>7.2</v>
      </c>
      <c r="J492" s="67">
        <f t="shared" si="23"/>
        <v>100.8</v>
      </c>
      <c r="K492" s="67" t="str">
        <f>VLOOKUP(B492,[1]Sheet1!$B:$J,9,)</f>
        <v>LEFT/ RIGHT</v>
      </c>
      <c r="L492" s="67" t="e">
        <f>VLOOKUP(B492,#REF!,13,)</f>
        <v>#REF!</v>
      </c>
      <c r="M492" s="68"/>
      <c r="N492" s="68"/>
    </row>
    <row r="493" spans="1:14" ht="14.25" customHeight="1" x14ac:dyDescent="0.2">
      <c r="A493" s="67" t="str">
        <f t="shared" si="21"/>
        <v>B</v>
      </c>
      <c r="B493" s="85" t="s">
        <v>1167</v>
      </c>
      <c r="C493" s="90" t="s">
        <v>1166</v>
      </c>
      <c r="D493" s="81" t="s">
        <v>296</v>
      </c>
      <c r="E493" s="67" t="s">
        <v>289</v>
      </c>
      <c r="F493" s="67" t="s">
        <v>298</v>
      </c>
      <c r="G493" s="67" t="str">
        <f t="shared" si="22"/>
        <v>Released</v>
      </c>
      <c r="H493" s="67">
        <v>14</v>
      </c>
      <c r="I493" s="67">
        <v>7.2</v>
      </c>
      <c r="J493" s="67">
        <f t="shared" si="23"/>
        <v>100.8</v>
      </c>
      <c r="K493" s="67" t="str">
        <f>VLOOKUP(B493,[1]Sheet1!$B:$J,9,)</f>
        <v>LEFT CORNER/RIGHT CORNER</v>
      </c>
      <c r="L493" s="67" t="e">
        <f>VLOOKUP(B493,#REF!,13,)</f>
        <v>#REF!</v>
      </c>
      <c r="M493" s="68"/>
      <c r="N493" s="68"/>
    </row>
    <row r="494" spans="1:14" ht="14.25" customHeight="1" x14ac:dyDescent="0.2">
      <c r="A494" s="67" t="str">
        <f t="shared" si="21"/>
        <v>B</v>
      </c>
      <c r="B494" s="85" t="s">
        <v>1165</v>
      </c>
      <c r="C494" s="90" t="s">
        <v>1164</v>
      </c>
      <c r="D494" s="81" t="s">
        <v>296</v>
      </c>
      <c r="E494" s="67" t="s">
        <v>289</v>
      </c>
      <c r="F494" s="67" t="s">
        <v>298</v>
      </c>
      <c r="G494" s="67" t="str">
        <f t="shared" si="22"/>
        <v>Released</v>
      </c>
      <c r="H494" s="67">
        <v>14</v>
      </c>
      <c r="I494" s="67">
        <v>7.2</v>
      </c>
      <c r="J494" s="67">
        <f t="shared" si="23"/>
        <v>100.8</v>
      </c>
      <c r="K494" s="67" t="str">
        <f>VLOOKUP(B494,[1]Sheet1!$B:$J,9,)</f>
        <v>LEFT CORNER/RIGHT CORNER</v>
      </c>
      <c r="L494" s="67" t="e">
        <f>VLOOKUP(B494,#REF!,13,)</f>
        <v>#REF!</v>
      </c>
      <c r="M494" s="68"/>
      <c r="N494" s="68"/>
    </row>
    <row r="495" spans="1:14" ht="14.25" customHeight="1" x14ac:dyDescent="0.2">
      <c r="A495" s="67" t="str">
        <f t="shared" si="21"/>
        <v>B</v>
      </c>
      <c r="B495" s="85" t="s">
        <v>1163</v>
      </c>
      <c r="C495" s="90" t="s">
        <v>1162</v>
      </c>
      <c r="D495" s="81" t="s">
        <v>296</v>
      </c>
      <c r="E495" s="67" t="s">
        <v>289</v>
      </c>
      <c r="F495" s="67" t="s">
        <v>298</v>
      </c>
      <c r="G495" s="67" t="str">
        <f t="shared" si="22"/>
        <v>Released</v>
      </c>
      <c r="H495" s="67">
        <v>14</v>
      </c>
      <c r="I495" s="67">
        <v>7.2</v>
      </c>
      <c r="J495" s="67">
        <f t="shared" si="23"/>
        <v>100.8</v>
      </c>
      <c r="K495" s="67" t="str">
        <f>VLOOKUP(B495,[1]Sheet1!$B:$J,9,)</f>
        <v>LEFT/ RIGHT</v>
      </c>
      <c r="L495" s="67" t="e">
        <f>VLOOKUP(B495,#REF!,13,)</f>
        <v>#REF!</v>
      </c>
      <c r="M495" s="68"/>
      <c r="N495" s="68"/>
    </row>
    <row r="496" spans="1:14" ht="14.25" customHeight="1" x14ac:dyDescent="0.2">
      <c r="A496" s="67" t="str">
        <f t="shared" si="21"/>
        <v>B</v>
      </c>
      <c r="B496" s="85" t="s">
        <v>1161</v>
      </c>
      <c r="C496" s="90" t="s">
        <v>1160</v>
      </c>
      <c r="D496" s="81" t="s">
        <v>296</v>
      </c>
      <c r="E496" s="67" t="s">
        <v>289</v>
      </c>
      <c r="F496" s="67" t="s">
        <v>298</v>
      </c>
      <c r="G496" s="67" t="str">
        <f t="shared" si="22"/>
        <v>Released</v>
      </c>
      <c r="H496" s="67">
        <v>14</v>
      </c>
      <c r="I496" s="67">
        <v>7.2</v>
      </c>
      <c r="J496" s="67">
        <f t="shared" si="23"/>
        <v>100.8</v>
      </c>
      <c r="K496" s="67" t="str">
        <f>VLOOKUP(B496,[1]Sheet1!$B:$J,9,)</f>
        <v>LEFT/ RIGHT</v>
      </c>
      <c r="L496" s="67" t="e">
        <f>VLOOKUP(B496,#REF!,13,)</f>
        <v>#REF!</v>
      </c>
      <c r="M496" s="68"/>
      <c r="N496" s="68"/>
    </row>
    <row r="497" spans="1:14" ht="14.25" customHeight="1" x14ac:dyDescent="0.2">
      <c r="A497" s="67" t="str">
        <f t="shared" si="21"/>
        <v>B</v>
      </c>
      <c r="B497" s="85" t="s">
        <v>1159</v>
      </c>
      <c r="C497" s="90" t="s">
        <v>1158</v>
      </c>
      <c r="D497" s="81" t="s">
        <v>296</v>
      </c>
      <c r="E497" s="67" t="s">
        <v>289</v>
      </c>
      <c r="F497" s="67" t="s">
        <v>298</v>
      </c>
      <c r="G497" s="67" t="str">
        <f t="shared" si="22"/>
        <v>Released</v>
      </c>
      <c r="H497" s="67">
        <v>14</v>
      </c>
      <c r="I497" s="67">
        <v>7.2</v>
      </c>
      <c r="J497" s="67">
        <f t="shared" si="23"/>
        <v>100.8</v>
      </c>
      <c r="K497" s="67" t="str">
        <f>VLOOKUP(B497,[1]Sheet1!$B:$J,9,)</f>
        <v>LEFT/ RIGHT</v>
      </c>
      <c r="L497" s="67" t="e">
        <f>VLOOKUP(B497,#REF!,13,)</f>
        <v>#REF!</v>
      </c>
      <c r="M497" s="68"/>
      <c r="N497" s="68"/>
    </row>
    <row r="498" spans="1:14" ht="14.25" customHeight="1" x14ac:dyDescent="0.2">
      <c r="A498" s="67" t="str">
        <f t="shared" si="21"/>
        <v>B</v>
      </c>
      <c r="B498" s="85" t="s">
        <v>1157</v>
      </c>
      <c r="C498" s="90" t="s">
        <v>1156</v>
      </c>
      <c r="D498" s="81" t="s">
        <v>296</v>
      </c>
      <c r="E498" s="67" t="s">
        <v>289</v>
      </c>
      <c r="F498" s="67" t="s">
        <v>298</v>
      </c>
      <c r="G498" s="67" t="str">
        <f t="shared" si="22"/>
        <v>Released</v>
      </c>
      <c r="H498" s="67">
        <v>14</v>
      </c>
      <c r="I498" s="67">
        <v>7.2</v>
      </c>
      <c r="J498" s="67">
        <f t="shared" si="23"/>
        <v>100.8</v>
      </c>
      <c r="K498" s="67" t="str">
        <f>VLOOKUP(B498,[1]Sheet1!$B:$J,9,)</f>
        <v>LEFT/ RIGHT</v>
      </c>
      <c r="L498" s="67" t="e">
        <f>VLOOKUP(B498,#REF!,13,)</f>
        <v>#REF!</v>
      </c>
      <c r="M498" s="68"/>
      <c r="N498" s="68"/>
    </row>
    <row r="499" spans="1:14" ht="14.25" customHeight="1" x14ac:dyDescent="0.2">
      <c r="A499" s="67" t="str">
        <f t="shared" si="21"/>
        <v>B</v>
      </c>
      <c r="B499" s="85" t="s">
        <v>1155</v>
      </c>
      <c r="C499" s="90" t="s">
        <v>1154</v>
      </c>
      <c r="D499" s="81" t="s">
        <v>296</v>
      </c>
      <c r="E499" s="67" t="s">
        <v>289</v>
      </c>
      <c r="F499" s="67" t="s">
        <v>298</v>
      </c>
      <c r="G499" s="67" t="str">
        <f t="shared" si="22"/>
        <v>Released</v>
      </c>
      <c r="H499" s="67">
        <v>14</v>
      </c>
      <c r="I499" s="67">
        <v>7.2</v>
      </c>
      <c r="J499" s="67">
        <f t="shared" si="23"/>
        <v>100.8</v>
      </c>
      <c r="K499" s="67" t="str">
        <f>VLOOKUP(B499,[1]Sheet1!$B:$J,9,)</f>
        <v>LEFT/ RIGHT</v>
      </c>
      <c r="L499" s="67" t="e">
        <f>VLOOKUP(B499,#REF!,13,)</f>
        <v>#REF!</v>
      </c>
      <c r="M499" s="68"/>
      <c r="N499" s="68"/>
    </row>
    <row r="500" spans="1:14" ht="14.25" customHeight="1" x14ac:dyDescent="0.2">
      <c r="A500" s="67" t="str">
        <f t="shared" si="21"/>
        <v>B</v>
      </c>
      <c r="B500" s="85" t="s">
        <v>1153</v>
      </c>
      <c r="C500" s="90" t="s">
        <v>1152</v>
      </c>
      <c r="D500" s="81" t="s">
        <v>296</v>
      </c>
      <c r="E500" s="67" t="s">
        <v>289</v>
      </c>
      <c r="F500" s="67" t="s">
        <v>298</v>
      </c>
      <c r="G500" s="67" t="str">
        <f t="shared" si="22"/>
        <v>Released</v>
      </c>
      <c r="H500" s="67">
        <v>14</v>
      </c>
      <c r="I500" s="67">
        <v>7.2</v>
      </c>
      <c r="J500" s="67">
        <f t="shared" si="23"/>
        <v>100.8</v>
      </c>
      <c r="K500" s="67" t="str">
        <f>VLOOKUP(B500,[1]Sheet1!$B:$J,9,)</f>
        <v>LEFT/ RIGHT</v>
      </c>
      <c r="L500" s="67" t="e">
        <f>VLOOKUP(B500,#REF!,13,)</f>
        <v>#REF!</v>
      </c>
      <c r="M500" s="68"/>
      <c r="N500" s="68"/>
    </row>
    <row r="501" spans="1:14" ht="14.25" customHeight="1" x14ac:dyDescent="0.2">
      <c r="A501" s="67" t="str">
        <f t="shared" si="21"/>
        <v>B</v>
      </c>
      <c r="B501" s="85" t="s">
        <v>1151</v>
      </c>
      <c r="C501" s="90" t="s">
        <v>1150</v>
      </c>
      <c r="D501" s="81" t="s">
        <v>296</v>
      </c>
      <c r="E501" s="67" t="s">
        <v>289</v>
      </c>
      <c r="F501" s="67" t="s">
        <v>298</v>
      </c>
      <c r="G501" s="67" t="str">
        <f t="shared" si="22"/>
        <v>Released</v>
      </c>
      <c r="H501" s="67">
        <v>14</v>
      </c>
      <c r="I501" s="67">
        <v>7.2</v>
      </c>
      <c r="J501" s="67">
        <f t="shared" si="23"/>
        <v>100.8</v>
      </c>
      <c r="K501" s="67" t="str">
        <f>VLOOKUP(B501,[1]Sheet1!$B:$J,9,)</f>
        <v>LEFT/ RIGHT</v>
      </c>
      <c r="L501" s="67" t="e">
        <f>VLOOKUP(B501,#REF!,13,)</f>
        <v>#REF!</v>
      </c>
      <c r="M501" s="68"/>
      <c r="N501" s="68"/>
    </row>
    <row r="502" spans="1:14" ht="14.25" customHeight="1" x14ac:dyDescent="0.2">
      <c r="A502" s="67" t="str">
        <f t="shared" si="21"/>
        <v>B</v>
      </c>
      <c r="B502" s="85" t="s">
        <v>1149</v>
      </c>
      <c r="C502" s="90" t="s">
        <v>1148</v>
      </c>
      <c r="D502" s="81" t="s">
        <v>296</v>
      </c>
      <c r="E502" s="67" t="s">
        <v>289</v>
      </c>
      <c r="F502" s="67" t="s">
        <v>298</v>
      </c>
      <c r="G502" s="67" t="str">
        <f t="shared" si="22"/>
        <v>Released</v>
      </c>
      <c r="H502" s="67">
        <v>14</v>
      </c>
      <c r="I502" s="67">
        <v>7.2</v>
      </c>
      <c r="J502" s="67">
        <f t="shared" si="23"/>
        <v>100.8</v>
      </c>
      <c r="K502" s="67" t="str">
        <f>VLOOKUP(B502,[1]Sheet1!$B:$J,9,)</f>
        <v>LEFT/ RIGHT</v>
      </c>
      <c r="L502" s="67" t="e">
        <f>VLOOKUP(B502,#REF!,13,)</f>
        <v>#REF!</v>
      </c>
      <c r="M502" s="68"/>
      <c r="N502" s="68"/>
    </row>
    <row r="503" spans="1:14" ht="14.25" customHeight="1" x14ac:dyDescent="0.2">
      <c r="A503" s="67" t="str">
        <f t="shared" si="21"/>
        <v>B</v>
      </c>
      <c r="B503" s="85" t="s">
        <v>1147</v>
      </c>
      <c r="C503" s="90" t="s">
        <v>1146</v>
      </c>
      <c r="D503" s="81" t="s">
        <v>296</v>
      </c>
      <c r="E503" s="67" t="s">
        <v>289</v>
      </c>
      <c r="F503" s="67" t="s">
        <v>298</v>
      </c>
      <c r="G503" s="67" t="str">
        <f t="shared" si="22"/>
        <v>Released</v>
      </c>
      <c r="H503" s="67">
        <v>14</v>
      </c>
      <c r="I503" s="67">
        <v>7.2</v>
      </c>
      <c r="J503" s="67">
        <f t="shared" si="23"/>
        <v>100.8</v>
      </c>
      <c r="K503" s="67" t="str">
        <f>VLOOKUP(B503,[1]Sheet1!$B:$J,9,)</f>
        <v>LEFT/ RIGHT</v>
      </c>
      <c r="L503" s="67" t="e">
        <f>VLOOKUP(B503,#REF!,13,)</f>
        <v>#REF!</v>
      </c>
      <c r="M503" s="68"/>
      <c r="N503" s="68"/>
    </row>
    <row r="504" spans="1:14" ht="14.25" customHeight="1" x14ac:dyDescent="0.2">
      <c r="A504" s="67" t="str">
        <f t="shared" si="21"/>
        <v>B</v>
      </c>
      <c r="B504" s="85" t="s">
        <v>1145</v>
      </c>
      <c r="C504" s="90" t="s">
        <v>1144</v>
      </c>
      <c r="D504" s="81" t="s">
        <v>296</v>
      </c>
      <c r="E504" s="67" t="s">
        <v>289</v>
      </c>
      <c r="F504" s="67" t="s">
        <v>298</v>
      </c>
      <c r="G504" s="67" t="str">
        <f t="shared" si="22"/>
        <v>Released</v>
      </c>
      <c r="H504" s="67">
        <v>14</v>
      </c>
      <c r="I504" s="67">
        <v>7.2</v>
      </c>
      <c r="J504" s="67">
        <f t="shared" si="23"/>
        <v>100.8</v>
      </c>
      <c r="K504" s="67" t="str">
        <f>VLOOKUP(B504,[1]Sheet1!$B:$J,9,)</f>
        <v>LEFT/ RIGHT</v>
      </c>
      <c r="L504" s="67" t="e">
        <f>VLOOKUP(B504,#REF!,13,)</f>
        <v>#REF!</v>
      </c>
      <c r="M504" s="68"/>
      <c r="N504" s="68"/>
    </row>
    <row r="505" spans="1:14" ht="14.25" customHeight="1" x14ac:dyDescent="0.2">
      <c r="A505" s="67" t="str">
        <f t="shared" si="21"/>
        <v>B</v>
      </c>
      <c r="B505" s="85" t="s">
        <v>1143</v>
      </c>
      <c r="C505" s="90" t="s">
        <v>1142</v>
      </c>
      <c r="D505" s="81" t="s">
        <v>296</v>
      </c>
      <c r="E505" s="67" t="s">
        <v>289</v>
      </c>
      <c r="F505" s="67" t="s">
        <v>298</v>
      </c>
      <c r="G505" s="67" t="str">
        <f t="shared" si="22"/>
        <v>Released</v>
      </c>
      <c r="H505" s="67">
        <v>14</v>
      </c>
      <c r="I505" s="67">
        <v>7.2</v>
      </c>
      <c r="J505" s="67">
        <f t="shared" si="23"/>
        <v>100.8</v>
      </c>
      <c r="K505" s="67" t="str">
        <f>VLOOKUP(B505,[1]Sheet1!$B:$J,9,)</f>
        <v>LEFT/ RIGHT</v>
      </c>
      <c r="L505" s="67" t="e">
        <f>VLOOKUP(B505,#REF!,13,)</f>
        <v>#REF!</v>
      </c>
      <c r="M505" s="68"/>
      <c r="N505" s="68"/>
    </row>
    <row r="506" spans="1:14" ht="14.25" customHeight="1" x14ac:dyDescent="0.2">
      <c r="A506" s="67" t="str">
        <f t="shared" si="21"/>
        <v>B</v>
      </c>
      <c r="B506" s="89" t="s">
        <v>1141</v>
      </c>
      <c r="C506" s="87" t="s">
        <v>1140</v>
      </c>
      <c r="D506" s="87" t="s">
        <v>296</v>
      </c>
      <c r="E506" s="67" t="s">
        <v>289</v>
      </c>
      <c r="F506" s="67" t="s">
        <v>177</v>
      </c>
      <c r="G506" s="152" t="str">
        <f t="shared" si="22"/>
        <v>Frozen</v>
      </c>
      <c r="H506" s="67">
        <v>14</v>
      </c>
      <c r="I506" s="67">
        <v>7.2</v>
      </c>
      <c r="J506" s="67">
        <f t="shared" si="23"/>
        <v>100.8</v>
      </c>
      <c r="K506" s="67" t="str">
        <f>VLOOKUP(B506,[1]Sheet1!$B:$J,9,)</f>
        <v>LEFT/ RIGHT</v>
      </c>
      <c r="L506" s="67" t="e">
        <f>VLOOKUP(B506,#REF!,13,)</f>
        <v>#REF!</v>
      </c>
      <c r="M506" s="68"/>
      <c r="N506" s="68"/>
    </row>
    <row r="507" spans="1:14" ht="14.25" customHeight="1" x14ac:dyDescent="0.2">
      <c r="A507" s="67" t="str">
        <f t="shared" ref="A507:A533" si="24">LEFT(C507,1)</f>
        <v>B</v>
      </c>
      <c r="B507" s="89" t="s">
        <v>1139</v>
      </c>
      <c r="C507" s="87" t="s">
        <v>1138</v>
      </c>
      <c r="D507" s="87" t="s">
        <v>296</v>
      </c>
      <c r="E507" s="67" t="s">
        <v>289</v>
      </c>
      <c r="F507" s="67" t="s">
        <v>177</v>
      </c>
      <c r="G507" s="152" t="str">
        <f t="shared" ref="G507:G566" si="25">F507</f>
        <v>Frozen</v>
      </c>
      <c r="H507" s="67">
        <v>14</v>
      </c>
      <c r="I507" s="67">
        <v>7.2</v>
      </c>
      <c r="J507" s="67">
        <f t="shared" si="23"/>
        <v>100.8</v>
      </c>
      <c r="K507" s="67" t="str">
        <f>VLOOKUP(B507,[1]Sheet1!$B:$J,9,)</f>
        <v>LEFT/ RIGHT</v>
      </c>
      <c r="L507" s="67" t="e">
        <f>VLOOKUP(B507,#REF!,13,)</f>
        <v>#REF!</v>
      </c>
      <c r="M507" s="68"/>
      <c r="N507" s="68"/>
    </row>
    <row r="508" spans="1:14" ht="14.25" customHeight="1" x14ac:dyDescent="0.2">
      <c r="A508" s="67" t="str">
        <f t="shared" si="24"/>
        <v>B</v>
      </c>
      <c r="B508" s="89" t="s">
        <v>1137</v>
      </c>
      <c r="C508" s="87" t="s">
        <v>1136</v>
      </c>
      <c r="D508" s="87" t="s">
        <v>296</v>
      </c>
      <c r="E508" s="67" t="s">
        <v>289</v>
      </c>
      <c r="F508" s="67" t="s">
        <v>177</v>
      </c>
      <c r="G508" s="152" t="str">
        <f t="shared" si="25"/>
        <v>Frozen</v>
      </c>
      <c r="H508" s="67">
        <v>14</v>
      </c>
      <c r="I508" s="67">
        <v>7.2</v>
      </c>
      <c r="J508" s="67">
        <f t="shared" si="23"/>
        <v>100.8</v>
      </c>
      <c r="K508" s="67" t="str">
        <f>VLOOKUP(B508,[1]Sheet1!$B:$J,9,)</f>
        <v>LEFT/ RIGHT</v>
      </c>
      <c r="L508" s="67" t="e">
        <f>VLOOKUP(B508,#REF!,13,)</f>
        <v>#REF!</v>
      </c>
      <c r="M508" s="68"/>
      <c r="N508" s="68"/>
    </row>
    <row r="509" spans="1:14" ht="14.25" customHeight="1" x14ac:dyDescent="0.2">
      <c r="A509" s="67" t="str">
        <f t="shared" si="24"/>
        <v>B</v>
      </c>
      <c r="B509" s="89" t="s">
        <v>1135</v>
      </c>
      <c r="C509" s="87" t="s">
        <v>1134</v>
      </c>
      <c r="D509" s="87" t="s">
        <v>296</v>
      </c>
      <c r="E509" s="67" t="s">
        <v>289</v>
      </c>
      <c r="F509" s="67" t="s">
        <v>177</v>
      </c>
      <c r="G509" s="152" t="str">
        <f t="shared" si="25"/>
        <v>Frozen</v>
      </c>
      <c r="H509" s="67">
        <v>14</v>
      </c>
      <c r="I509" s="67">
        <v>7.2</v>
      </c>
      <c r="J509" s="67">
        <f t="shared" si="23"/>
        <v>100.8</v>
      </c>
      <c r="K509" s="67" t="str">
        <f>VLOOKUP(B509,[1]Sheet1!$B:$J,9,)</f>
        <v>LEFT/ RIGHT</v>
      </c>
      <c r="L509" s="67" t="e">
        <f>VLOOKUP(B509,#REF!,13,)</f>
        <v>#REF!</v>
      </c>
      <c r="M509" s="68"/>
      <c r="N509" s="68"/>
    </row>
    <row r="510" spans="1:14" ht="14.25" customHeight="1" x14ac:dyDescent="0.2">
      <c r="A510" s="67" t="str">
        <f t="shared" si="24"/>
        <v>B</v>
      </c>
      <c r="B510" s="89" t="s">
        <v>1133</v>
      </c>
      <c r="C510" s="87" t="s">
        <v>1132</v>
      </c>
      <c r="D510" s="87" t="s">
        <v>296</v>
      </c>
      <c r="E510" s="67" t="s">
        <v>289</v>
      </c>
      <c r="F510" s="67" t="s">
        <v>177</v>
      </c>
      <c r="G510" s="152" t="str">
        <f t="shared" si="25"/>
        <v>Frozen</v>
      </c>
      <c r="H510" s="67">
        <v>14</v>
      </c>
      <c r="I510" s="67">
        <v>7.2</v>
      </c>
      <c r="J510" s="67">
        <f t="shared" si="23"/>
        <v>100.8</v>
      </c>
      <c r="K510" s="67" t="str">
        <f>VLOOKUP(B510,[1]Sheet1!$B:$J,9,)</f>
        <v>LEFT/ RIGHT</v>
      </c>
      <c r="L510" s="67" t="e">
        <f>VLOOKUP(B510,#REF!,13,)</f>
        <v>#REF!</v>
      </c>
      <c r="M510" s="68"/>
      <c r="N510" s="68"/>
    </row>
    <row r="511" spans="1:14" ht="14.25" customHeight="1" x14ac:dyDescent="0.2">
      <c r="A511" s="67" t="str">
        <f t="shared" si="24"/>
        <v>B</v>
      </c>
      <c r="B511" s="89" t="s">
        <v>1131</v>
      </c>
      <c r="C511" s="87" t="s">
        <v>1130</v>
      </c>
      <c r="D511" s="87" t="s">
        <v>296</v>
      </c>
      <c r="E511" s="67" t="s">
        <v>289</v>
      </c>
      <c r="F511" s="67" t="s">
        <v>177</v>
      </c>
      <c r="G511" s="152" t="str">
        <f t="shared" si="25"/>
        <v>Frozen</v>
      </c>
      <c r="H511" s="67">
        <v>14</v>
      </c>
      <c r="I511" s="67">
        <v>7.2</v>
      </c>
      <c r="J511" s="67">
        <f t="shared" si="23"/>
        <v>100.8</v>
      </c>
      <c r="K511" s="67" t="str">
        <f>VLOOKUP(B511,[1]Sheet1!$B:$J,9,)</f>
        <v>LEFT/ RIGHT</v>
      </c>
      <c r="L511" s="67" t="e">
        <f>VLOOKUP(B511,#REF!,13,)</f>
        <v>#REF!</v>
      </c>
      <c r="M511" s="68"/>
      <c r="N511" s="68"/>
    </row>
    <row r="512" spans="1:14" ht="14.25" customHeight="1" x14ac:dyDescent="0.2">
      <c r="A512" s="67" t="str">
        <f t="shared" si="24"/>
        <v>B</v>
      </c>
      <c r="B512" s="89" t="s">
        <v>1129</v>
      </c>
      <c r="C512" s="87" t="s">
        <v>1128</v>
      </c>
      <c r="D512" s="87" t="s">
        <v>296</v>
      </c>
      <c r="E512" s="67" t="s">
        <v>289</v>
      </c>
      <c r="F512" s="67" t="s">
        <v>177</v>
      </c>
      <c r="G512" s="152" t="str">
        <f t="shared" si="25"/>
        <v>Frozen</v>
      </c>
      <c r="H512" s="67">
        <v>14</v>
      </c>
      <c r="I512" s="67">
        <v>7.2</v>
      </c>
      <c r="J512" s="67">
        <f t="shared" si="23"/>
        <v>100.8</v>
      </c>
      <c r="K512" s="67" t="str">
        <f>VLOOKUP(B512,[1]Sheet1!$B:$J,9,)</f>
        <v>LEFT/ RIGHT</v>
      </c>
      <c r="L512" s="67" t="e">
        <f>VLOOKUP(B512,#REF!,13,)</f>
        <v>#REF!</v>
      </c>
      <c r="M512" s="68"/>
      <c r="N512" s="68"/>
    </row>
    <row r="513" spans="1:14" ht="14.25" customHeight="1" x14ac:dyDescent="0.2">
      <c r="A513" s="67" t="str">
        <f t="shared" si="24"/>
        <v>B</v>
      </c>
      <c r="B513" s="89" t="s">
        <v>1127</v>
      </c>
      <c r="C513" s="87" t="s">
        <v>1126</v>
      </c>
      <c r="D513" s="87" t="s">
        <v>296</v>
      </c>
      <c r="E513" s="67" t="s">
        <v>289</v>
      </c>
      <c r="F513" s="67" t="s">
        <v>177</v>
      </c>
      <c r="G513" s="152" t="str">
        <f t="shared" si="25"/>
        <v>Frozen</v>
      </c>
      <c r="H513" s="67">
        <v>14</v>
      </c>
      <c r="I513" s="67">
        <v>7.2</v>
      </c>
      <c r="J513" s="67">
        <f t="shared" si="23"/>
        <v>100.8</v>
      </c>
      <c r="K513" s="67" t="str">
        <f>VLOOKUP(B513,[1]Sheet1!$B:$J,9,)</f>
        <v>LEFT CORNER/RIGHT CORNER</v>
      </c>
      <c r="L513" s="67" t="e">
        <f>VLOOKUP(B513,#REF!,13,)</f>
        <v>#REF!</v>
      </c>
      <c r="M513" s="68"/>
      <c r="N513" s="68"/>
    </row>
    <row r="514" spans="1:14" ht="14.25" customHeight="1" x14ac:dyDescent="0.2">
      <c r="A514" s="67" t="str">
        <f t="shared" si="24"/>
        <v>B</v>
      </c>
      <c r="B514" s="89" t="s">
        <v>1125</v>
      </c>
      <c r="C514" s="87" t="s">
        <v>1124</v>
      </c>
      <c r="D514" s="87" t="s">
        <v>296</v>
      </c>
      <c r="E514" s="67" t="s">
        <v>289</v>
      </c>
      <c r="F514" s="67" t="s">
        <v>177</v>
      </c>
      <c r="G514" s="152" t="str">
        <f t="shared" si="25"/>
        <v>Frozen</v>
      </c>
      <c r="H514" s="67">
        <v>14</v>
      </c>
      <c r="I514" s="67">
        <v>7.2</v>
      </c>
      <c r="J514" s="67">
        <f t="shared" ref="J514:J564" si="26">I514*H514</f>
        <v>100.8</v>
      </c>
      <c r="K514" s="67" t="str">
        <f>VLOOKUP(B514,[1]Sheet1!$B:$J,9,)</f>
        <v>LEFT CORNER/RIGHT CORNER</v>
      </c>
      <c r="L514" s="67" t="e">
        <f>VLOOKUP(B514,#REF!,13,)</f>
        <v>#REF!</v>
      </c>
      <c r="M514" s="68"/>
      <c r="N514" s="68"/>
    </row>
    <row r="515" spans="1:14" ht="14.25" customHeight="1" x14ac:dyDescent="0.2">
      <c r="A515" s="67" t="str">
        <f t="shared" si="24"/>
        <v>B</v>
      </c>
      <c r="B515" s="89" t="s">
        <v>1123</v>
      </c>
      <c r="C515" s="87" t="s">
        <v>1122</v>
      </c>
      <c r="D515" s="87" t="s">
        <v>296</v>
      </c>
      <c r="E515" s="67" t="s">
        <v>289</v>
      </c>
      <c r="F515" s="67" t="s">
        <v>177</v>
      </c>
      <c r="G515" s="152" t="str">
        <f t="shared" si="25"/>
        <v>Frozen</v>
      </c>
      <c r="H515" s="67">
        <v>14</v>
      </c>
      <c r="I515" s="67">
        <v>7.2</v>
      </c>
      <c r="J515" s="67">
        <f t="shared" si="26"/>
        <v>100.8</v>
      </c>
      <c r="K515" s="67" t="str">
        <f>VLOOKUP(B515,[1]Sheet1!$B:$J,9,)</f>
        <v>LEFT/ RIGHT</v>
      </c>
      <c r="L515" s="67" t="e">
        <f>VLOOKUP(B515,#REF!,13,)</f>
        <v>#REF!</v>
      </c>
      <c r="M515" s="68"/>
      <c r="N515" s="68"/>
    </row>
    <row r="516" spans="1:14" ht="14.25" customHeight="1" x14ac:dyDescent="0.2">
      <c r="A516" s="67" t="str">
        <f t="shared" si="24"/>
        <v>B</v>
      </c>
      <c r="B516" s="89" t="s">
        <v>1121</v>
      </c>
      <c r="C516" s="87" t="s">
        <v>1120</v>
      </c>
      <c r="D516" s="87" t="s">
        <v>296</v>
      </c>
      <c r="E516" s="67" t="s">
        <v>289</v>
      </c>
      <c r="F516" s="67" t="s">
        <v>177</v>
      </c>
      <c r="G516" s="152" t="str">
        <f t="shared" si="25"/>
        <v>Frozen</v>
      </c>
      <c r="H516" s="67">
        <v>14</v>
      </c>
      <c r="I516" s="67">
        <v>7.2</v>
      </c>
      <c r="J516" s="67">
        <f t="shared" si="26"/>
        <v>100.8</v>
      </c>
      <c r="K516" s="67" t="str">
        <f>VLOOKUP(B516,[1]Sheet1!$B:$J,9,)</f>
        <v>LEFT/ RIGHT</v>
      </c>
      <c r="L516" s="67" t="e">
        <f>VLOOKUP(B516,#REF!,13,)</f>
        <v>#REF!</v>
      </c>
      <c r="M516" s="68"/>
      <c r="N516" s="68"/>
    </row>
    <row r="517" spans="1:14" ht="14.25" customHeight="1" x14ac:dyDescent="0.2">
      <c r="A517" s="67" t="str">
        <f t="shared" si="24"/>
        <v>B</v>
      </c>
      <c r="B517" s="89" t="s">
        <v>1119</v>
      </c>
      <c r="C517" s="87" t="s">
        <v>1118</v>
      </c>
      <c r="D517" s="87" t="s">
        <v>296</v>
      </c>
      <c r="E517" s="67" t="s">
        <v>289</v>
      </c>
      <c r="F517" s="67" t="s">
        <v>177</v>
      </c>
      <c r="G517" s="152" t="str">
        <f t="shared" si="25"/>
        <v>Frozen</v>
      </c>
      <c r="H517" s="67">
        <v>14</v>
      </c>
      <c r="I517" s="67">
        <v>7.2</v>
      </c>
      <c r="J517" s="67">
        <f t="shared" si="26"/>
        <v>100.8</v>
      </c>
      <c r="K517" s="67" t="str">
        <f>VLOOKUP(B517,[1]Sheet1!$B:$J,9,)</f>
        <v>LEFT/ RIGHT</v>
      </c>
      <c r="L517" s="67" t="e">
        <f>VLOOKUP(B517,#REF!,13,)</f>
        <v>#REF!</v>
      </c>
      <c r="M517" s="68"/>
      <c r="N517" s="68"/>
    </row>
    <row r="518" spans="1:14" ht="14.25" customHeight="1" x14ac:dyDescent="0.2">
      <c r="A518" s="67" t="str">
        <f t="shared" si="24"/>
        <v>B</v>
      </c>
      <c r="B518" s="89" t="s">
        <v>1117</v>
      </c>
      <c r="C518" s="87" t="s">
        <v>1116</v>
      </c>
      <c r="D518" s="87" t="s">
        <v>296</v>
      </c>
      <c r="E518" s="67" t="s">
        <v>289</v>
      </c>
      <c r="F518" s="67" t="s">
        <v>177</v>
      </c>
      <c r="G518" s="152" t="str">
        <f t="shared" si="25"/>
        <v>Frozen</v>
      </c>
      <c r="H518" s="67">
        <v>14</v>
      </c>
      <c r="I518" s="67">
        <v>7.2</v>
      </c>
      <c r="J518" s="67">
        <f t="shared" si="26"/>
        <v>100.8</v>
      </c>
      <c r="K518" s="67" t="str">
        <f>VLOOKUP(B518,[1]Sheet1!$B:$J,9,)</f>
        <v>LEFT/ RIGHT</v>
      </c>
      <c r="L518" s="67" t="e">
        <f>VLOOKUP(B518,#REF!,13,)</f>
        <v>#REF!</v>
      </c>
      <c r="M518" s="68"/>
      <c r="N518" s="68"/>
    </row>
    <row r="519" spans="1:14" ht="14.25" customHeight="1" x14ac:dyDescent="0.2">
      <c r="A519" s="67" t="str">
        <f t="shared" si="24"/>
        <v>B</v>
      </c>
      <c r="B519" s="89" t="s">
        <v>1115</v>
      </c>
      <c r="C519" s="87" t="s">
        <v>1114</v>
      </c>
      <c r="D519" s="87" t="s">
        <v>296</v>
      </c>
      <c r="E519" s="67" t="s">
        <v>289</v>
      </c>
      <c r="F519" s="67" t="s">
        <v>177</v>
      </c>
      <c r="G519" s="152" t="str">
        <f t="shared" si="25"/>
        <v>Frozen</v>
      </c>
      <c r="H519" s="67">
        <v>14</v>
      </c>
      <c r="I519" s="67">
        <v>7.2</v>
      </c>
      <c r="J519" s="67">
        <f t="shared" si="26"/>
        <v>100.8</v>
      </c>
      <c r="K519" s="67" t="str">
        <f>VLOOKUP(B519,[1]Sheet1!$B:$J,9,)</f>
        <v>LEFT/ RIGHT</v>
      </c>
      <c r="L519" s="67" t="e">
        <f>VLOOKUP(B519,#REF!,13,)</f>
        <v>#REF!</v>
      </c>
      <c r="M519" s="68"/>
      <c r="N519" s="68"/>
    </row>
    <row r="520" spans="1:14" ht="14.25" customHeight="1" x14ac:dyDescent="0.2">
      <c r="A520" s="67" t="str">
        <f t="shared" si="24"/>
        <v>B</v>
      </c>
      <c r="B520" s="89" t="s">
        <v>1113</v>
      </c>
      <c r="C520" s="87" t="s">
        <v>1112</v>
      </c>
      <c r="D520" s="87" t="s">
        <v>296</v>
      </c>
      <c r="E520" s="67" t="s">
        <v>289</v>
      </c>
      <c r="F520" s="67" t="s">
        <v>177</v>
      </c>
      <c r="G520" s="152" t="str">
        <f t="shared" si="25"/>
        <v>Frozen</v>
      </c>
      <c r="H520" s="67">
        <v>14</v>
      </c>
      <c r="I520" s="67">
        <v>7.2</v>
      </c>
      <c r="J520" s="67">
        <f t="shared" si="26"/>
        <v>100.8</v>
      </c>
      <c r="K520" s="67" t="str">
        <f>VLOOKUP(B520,[1]Sheet1!$B:$J,9,)</f>
        <v>LEFT/ RIGHT</v>
      </c>
      <c r="L520" s="67" t="e">
        <f>VLOOKUP(B520,#REF!,13,)</f>
        <v>#REF!</v>
      </c>
      <c r="M520" s="68"/>
      <c r="N520" s="68"/>
    </row>
    <row r="521" spans="1:14" ht="14.25" customHeight="1" x14ac:dyDescent="0.2">
      <c r="A521" s="67" t="str">
        <f t="shared" si="24"/>
        <v>B</v>
      </c>
      <c r="B521" s="89" t="s">
        <v>1111</v>
      </c>
      <c r="C521" s="87" t="s">
        <v>1110</v>
      </c>
      <c r="D521" s="87" t="s">
        <v>296</v>
      </c>
      <c r="E521" s="67" t="s">
        <v>289</v>
      </c>
      <c r="F521" s="67" t="s">
        <v>177</v>
      </c>
      <c r="G521" s="152" t="str">
        <f t="shared" si="25"/>
        <v>Frozen</v>
      </c>
      <c r="H521" s="67">
        <v>14</v>
      </c>
      <c r="I521" s="67">
        <v>7.2</v>
      </c>
      <c r="J521" s="67">
        <f t="shared" si="26"/>
        <v>100.8</v>
      </c>
      <c r="K521" s="67" t="str">
        <f>VLOOKUP(B521,[1]Sheet1!$B:$J,9,)</f>
        <v>LEFT/ RIGHT</v>
      </c>
      <c r="L521" s="67" t="e">
        <f>VLOOKUP(B521,#REF!,13,)</f>
        <v>#REF!</v>
      </c>
      <c r="M521" s="68"/>
      <c r="N521" s="68"/>
    </row>
    <row r="522" spans="1:14" ht="14.25" customHeight="1" x14ac:dyDescent="0.2">
      <c r="A522" s="67" t="str">
        <f t="shared" si="24"/>
        <v>B</v>
      </c>
      <c r="B522" s="85" t="s">
        <v>1109</v>
      </c>
      <c r="C522" s="90" t="s">
        <v>1108</v>
      </c>
      <c r="D522" s="81" t="s">
        <v>296</v>
      </c>
      <c r="E522" s="67" t="s">
        <v>289</v>
      </c>
      <c r="F522" s="67" t="s">
        <v>298</v>
      </c>
      <c r="G522" s="67" t="str">
        <f t="shared" si="25"/>
        <v>Released</v>
      </c>
      <c r="H522" s="67">
        <v>14</v>
      </c>
      <c r="I522" s="67">
        <v>7.2</v>
      </c>
      <c r="J522" s="67">
        <f t="shared" si="26"/>
        <v>100.8</v>
      </c>
      <c r="K522" s="67" t="str">
        <f>VLOOKUP(B522,[1]Sheet1!$B:$J,9,)</f>
        <v>LEFT/ RIGHT</v>
      </c>
      <c r="L522" s="67" t="e">
        <f>VLOOKUP(B522,#REF!,13,)</f>
        <v>#REF!</v>
      </c>
      <c r="M522" s="68"/>
      <c r="N522" s="68"/>
    </row>
    <row r="523" spans="1:14" ht="14.25" customHeight="1" x14ac:dyDescent="0.2">
      <c r="A523" s="67" t="str">
        <f t="shared" si="24"/>
        <v>B</v>
      </c>
      <c r="B523" s="85" t="s">
        <v>1107</v>
      </c>
      <c r="C523" s="90" t="s">
        <v>1106</v>
      </c>
      <c r="D523" s="81" t="s">
        <v>296</v>
      </c>
      <c r="E523" s="67" t="s">
        <v>289</v>
      </c>
      <c r="F523" s="67" t="s">
        <v>298</v>
      </c>
      <c r="G523" s="67" t="str">
        <f t="shared" si="25"/>
        <v>Released</v>
      </c>
      <c r="H523" s="67">
        <v>14</v>
      </c>
      <c r="I523" s="67">
        <v>7.2</v>
      </c>
      <c r="J523" s="67">
        <f t="shared" si="26"/>
        <v>100.8</v>
      </c>
      <c r="K523" s="67" t="str">
        <f>VLOOKUP(B523,[1]Sheet1!$B:$J,9,)</f>
        <v>LEFT/ RIGHT</v>
      </c>
      <c r="L523" s="67" t="e">
        <f>VLOOKUP(B523,#REF!,13,)</f>
        <v>#REF!</v>
      </c>
      <c r="M523" s="68"/>
      <c r="N523" s="68"/>
    </row>
    <row r="524" spans="1:14" ht="14.25" customHeight="1" x14ac:dyDescent="0.2">
      <c r="A524" s="67" t="str">
        <f t="shared" si="24"/>
        <v>B</v>
      </c>
      <c r="B524" s="85" t="s">
        <v>1105</v>
      </c>
      <c r="C524" s="90" t="s">
        <v>1104</v>
      </c>
      <c r="D524" s="81" t="s">
        <v>296</v>
      </c>
      <c r="E524" s="67" t="s">
        <v>289</v>
      </c>
      <c r="F524" s="67" t="s">
        <v>298</v>
      </c>
      <c r="G524" s="67" t="str">
        <f t="shared" si="25"/>
        <v>Released</v>
      </c>
      <c r="H524" s="67">
        <v>14</v>
      </c>
      <c r="I524" s="67">
        <v>7.2</v>
      </c>
      <c r="J524" s="67">
        <f t="shared" si="26"/>
        <v>100.8</v>
      </c>
      <c r="K524" s="67" t="str">
        <f>VLOOKUP(B524,[1]Sheet1!$B:$J,9,)</f>
        <v>LEFT/ RIGHT</v>
      </c>
      <c r="L524" s="67" t="e">
        <f>VLOOKUP(B524,#REF!,13,)</f>
        <v>#REF!</v>
      </c>
      <c r="M524" s="68"/>
      <c r="N524" s="68"/>
    </row>
    <row r="525" spans="1:14" ht="14.25" customHeight="1" x14ac:dyDescent="0.2">
      <c r="A525" s="67" t="str">
        <f t="shared" si="24"/>
        <v>B</v>
      </c>
      <c r="B525" s="85" t="s">
        <v>1103</v>
      </c>
      <c r="C525" s="90" t="s">
        <v>1102</v>
      </c>
      <c r="D525" s="81" t="s">
        <v>296</v>
      </c>
      <c r="E525" s="67" t="s">
        <v>289</v>
      </c>
      <c r="F525" s="67" t="s">
        <v>298</v>
      </c>
      <c r="G525" s="67" t="str">
        <f t="shared" si="25"/>
        <v>Released</v>
      </c>
      <c r="H525" s="67">
        <v>14</v>
      </c>
      <c r="I525" s="67">
        <v>7.2</v>
      </c>
      <c r="J525" s="67">
        <f t="shared" si="26"/>
        <v>100.8</v>
      </c>
      <c r="K525" s="67" t="str">
        <f>VLOOKUP(B525,[1]Sheet1!$B:$J,9,)</f>
        <v>LEFT/ RIGHT</v>
      </c>
      <c r="L525" s="67" t="e">
        <f>VLOOKUP(B525,#REF!,13,)</f>
        <v>#REF!</v>
      </c>
      <c r="M525" s="68"/>
      <c r="N525" s="68"/>
    </row>
    <row r="526" spans="1:14" ht="14.25" customHeight="1" x14ac:dyDescent="0.2">
      <c r="A526" s="67" t="str">
        <f t="shared" si="24"/>
        <v>B</v>
      </c>
      <c r="B526" s="85" t="s">
        <v>1101</v>
      </c>
      <c r="C526" s="90" t="s">
        <v>1100</v>
      </c>
      <c r="D526" s="81" t="s">
        <v>296</v>
      </c>
      <c r="E526" s="67" t="s">
        <v>289</v>
      </c>
      <c r="F526" s="67" t="s">
        <v>298</v>
      </c>
      <c r="G526" s="67" t="str">
        <f t="shared" si="25"/>
        <v>Released</v>
      </c>
      <c r="H526" s="67">
        <v>14</v>
      </c>
      <c r="I526" s="67">
        <v>7.2</v>
      </c>
      <c r="J526" s="67">
        <f t="shared" si="26"/>
        <v>100.8</v>
      </c>
      <c r="K526" s="67" t="str">
        <f>VLOOKUP(B526,[1]Sheet1!$B:$J,9,)</f>
        <v>LEFT/ RIGHT</v>
      </c>
      <c r="L526" s="67" t="e">
        <f>VLOOKUP(B526,#REF!,13,)</f>
        <v>#REF!</v>
      </c>
      <c r="M526" s="68"/>
      <c r="N526" s="68"/>
    </row>
    <row r="527" spans="1:14" ht="14.25" customHeight="1" x14ac:dyDescent="0.2">
      <c r="A527" s="67" t="str">
        <f t="shared" si="24"/>
        <v>B</v>
      </c>
      <c r="B527" s="85" t="s">
        <v>1099</v>
      </c>
      <c r="C527" s="90" t="s">
        <v>1098</v>
      </c>
      <c r="D527" s="81" t="s">
        <v>296</v>
      </c>
      <c r="E527" s="67" t="s">
        <v>289</v>
      </c>
      <c r="F527" s="67" t="s">
        <v>298</v>
      </c>
      <c r="G527" s="67" t="str">
        <f t="shared" si="25"/>
        <v>Released</v>
      </c>
      <c r="H527" s="67">
        <v>14</v>
      </c>
      <c r="I527" s="67">
        <v>7.2</v>
      </c>
      <c r="J527" s="67">
        <f t="shared" si="26"/>
        <v>100.8</v>
      </c>
      <c r="K527" s="67" t="str">
        <f>VLOOKUP(B527,[1]Sheet1!$B:$J,9,)</f>
        <v>LEFT/ RIGHT</v>
      </c>
      <c r="L527" s="67" t="e">
        <f>VLOOKUP(B527,#REF!,13,)</f>
        <v>#REF!</v>
      </c>
      <c r="M527" s="68"/>
      <c r="N527" s="68"/>
    </row>
    <row r="528" spans="1:14" ht="14.25" customHeight="1" x14ac:dyDescent="0.2">
      <c r="A528" s="67" t="str">
        <f t="shared" si="24"/>
        <v>B</v>
      </c>
      <c r="B528" s="85" t="s">
        <v>1097</v>
      </c>
      <c r="C528" s="90" t="s">
        <v>1096</v>
      </c>
      <c r="D528" s="81" t="s">
        <v>296</v>
      </c>
      <c r="E528" s="67" t="s">
        <v>289</v>
      </c>
      <c r="F528" s="67" t="s">
        <v>298</v>
      </c>
      <c r="G528" s="67" t="str">
        <f t="shared" si="25"/>
        <v>Released</v>
      </c>
      <c r="H528" s="67">
        <v>14</v>
      </c>
      <c r="I528" s="67">
        <v>7.2</v>
      </c>
      <c r="J528" s="67">
        <f t="shared" si="26"/>
        <v>100.8</v>
      </c>
      <c r="K528" s="67" t="str">
        <f>VLOOKUP(B528,[1]Sheet1!$B:$J,9,)</f>
        <v>LEFT/ RIGHT</v>
      </c>
      <c r="L528" s="67" t="e">
        <f>VLOOKUP(B528,#REF!,13,)</f>
        <v>#REF!</v>
      </c>
      <c r="M528" s="68"/>
      <c r="N528" s="68"/>
    </row>
    <row r="529" spans="1:14" ht="14.25" customHeight="1" x14ac:dyDescent="0.2">
      <c r="A529" s="67" t="str">
        <f t="shared" si="24"/>
        <v>B</v>
      </c>
      <c r="B529" s="85" t="s">
        <v>1095</v>
      </c>
      <c r="C529" s="90" t="s">
        <v>1094</v>
      </c>
      <c r="D529" s="81" t="s">
        <v>296</v>
      </c>
      <c r="E529" s="67" t="s">
        <v>289</v>
      </c>
      <c r="F529" s="67" t="s">
        <v>298</v>
      </c>
      <c r="G529" s="67" t="str">
        <f t="shared" si="25"/>
        <v>Released</v>
      </c>
      <c r="H529" s="67">
        <v>14</v>
      </c>
      <c r="I529" s="67">
        <v>7.2</v>
      </c>
      <c r="J529" s="67">
        <f t="shared" si="26"/>
        <v>100.8</v>
      </c>
      <c r="K529" s="67" t="str">
        <f>VLOOKUP(B529,[1]Sheet1!$B:$J,9,)</f>
        <v>LEFT/ RIGHT</v>
      </c>
      <c r="L529" s="67" t="e">
        <f>VLOOKUP(B529,#REF!,13,)</f>
        <v>#REF!</v>
      </c>
      <c r="M529" s="68"/>
      <c r="N529" s="68"/>
    </row>
    <row r="530" spans="1:14" ht="14.25" customHeight="1" x14ac:dyDescent="0.2">
      <c r="A530" s="67" t="str">
        <f t="shared" si="24"/>
        <v>B</v>
      </c>
      <c r="B530" s="85" t="s">
        <v>1093</v>
      </c>
      <c r="C530" s="90" t="s">
        <v>1092</v>
      </c>
      <c r="D530" s="81" t="s">
        <v>296</v>
      </c>
      <c r="E530" s="67" t="s">
        <v>289</v>
      </c>
      <c r="F530" s="67" t="s">
        <v>298</v>
      </c>
      <c r="G530" s="67" t="str">
        <f t="shared" si="25"/>
        <v>Released</v>
      </c>
      <c r="H530" s="67">
        <v>14</v>
      </c>
      <c r="I530" s="67">
        <v>7.2</v>
      </c>
      <c r="J530" s="67">
        <f t="shared" si="26"/>
        <v>100.8</v>
      </c>
      <c r="K530" s="67" t="str">
        <f>VLOOKUP(B530,[1]Sheet1!$B:$J,9,)</f>
        <v>LEFT/ RIGHT</v>
      </c>
      <c r="L530" s="67" t="e">
        <f>VLOOKUP(B530,#REF!,13,)</f>
        <v>#REF!</v>
      </c>
      <c r="M530" s="68"/>
      <c r="N530" s="68"/>
    </row>
    <row r="531" spans="1:14" ht="14.25" customHeight="1" x14ac:dyDescent="0.2">
      <c r="A531" s="67" t="str">
        <f t="shared" si="24"/>
        <v>B</v>
      </c>
      <c r="B531" s="85" t="s">
        <v>1091</v>
      </c>
      <c r="C531" s="90" t="s">
        <v>1090</v>
      </c>
      <c r="D531" s="81" t="s">
        <v>296</v>
      </c>
      <c r="E531" s="67" t="s">
        <v>289</v>
      </c>
      <c r="F531" s="67" t="s">
        <v>298</v>
      </c>
      <c r="G531" s="67" t="str">
        <f t="shared" si="25"/>
        <v>Released</v>
      </c>
      <c r="H531" s="67">
        <v>14</v>
      </c>
      <c r="I531" s="67">
        <v>7.2</v>
      </c>
      <c r="J531" s="67">
        <f t="shared" si="26"/>
        <v>100.8</v>
      </c>
      <c r="K531" s="67" t="str">
        <f>VLOOKUP(B531,[1]Sheet1!$B:$J,9,)</f>
        <v>LEFT/ RIGHT</v>
      </c>
      <c r="L531" s="67" t="e">
        <f>VLOOKUP(B531,#REF!,13,)</f>
        <v>#REF!</v>
      </c>
      <c r="M531" s="68"/>
      <c r="N531" s="68"/>
    </row>
    <row r="532" spans="1:14" ht="14.25" customHeight="1" x14ac:dyDescent="0.2">
      <c r="A532" s="67" t="str">
        <f t="shared" si="24"/>
        <v>B</v>
      </c>
      <c r="B532" s="85" t="s">
        <v>1089</v>
      </c>
      <c r="C532" s="90" t="s">
        <v>1088</v>
      </c>
      <c r="D532" s="81" t="s">
        <v>296</v>
      </c>
      <c r="E532" s="67" t="s">
        <v>289</v>
      </c>
      <c r="F532" s="67" t="s">
        <v>298</v>
      </c>
      <c r="G532" s="67" t="str">
        <f t="shared" si="25"/>
        <v>Released</v>
      </c>
      <c r="H532" s="67">
        <v>14</v>
      </c>
      <c r="I532" s="67">
        <v>7.2</v>
      </c>
      <c r="J532" s="67">
        <f t="shared" si="26"/>
        <v>100.8</v>
      </c>
      <c r="K532" s="67" t="str">
        <f>VLOOKUP(B532,[1]Sheet1!$B:$J,9,)</f>
        <v>LEFT/ RIGHT</v>
      </c>
      <c r="L532" s="67" t="e">
        <f>VLOOKUP(B532,#REF!,13,)</f>
        <v>#REF!</v>
      </c>
      <c r="M532" s="68"/>
      <c r="N532" s="68"/>
    </row>
    <row r="533" spans="1:14" ht="14.25" customHeight="1" x14ac:dyDescent="0.2">
      <c r="A533" s="67" t="str">
        <f t="shared" si="24"/>
        <v>B</v>
      </c>
      <c r="B533" s="85" t="s">
        <v>1087</v>
      </c>
      <c r="C533" s="90" t="s">
        <v>1086</v>
      </c>
      <c r="D533" s="81" t="s">
        <v>296</v>
      </c>
      <c r="E533" s="67" t="s">
        <v>289</v>
      </c>
      <c r="F533" s="67" t="s">
        <v>298</v>
      </c>
      <c r="G533" s="67" t="str">
        <f t="shared" si="25"/>
        <v>Released</v>
      </c>
      <c r="H533" s="67">
        <v>14</v>
      </c>
      <c r="I533" s="67">
        <v>7.2</v>
      </c>
      <c r="J533" s="67">
        <f t="shared" si="26"/>
        <v>100.8</v>
      </c>
      <c r="K533" s="67" t="str">
        <f>VLOOKUP(B533,[1]Sheet1!$B:$J,9,)</f>
        <v>LEFT CORNER/RIGHT CORNER</v>
      </c>
      <c r="L533" s="67" t="e">
        <f>VLOOKUP(B533,#REF!,13,)</f>
        <v>#REF!</v>
      </c>
      <c r="M533" s="68"/>
      <c r="N533" s="68"/>
    </row>
    <row r="534" spans="1:14" ht="14.25" customHeight="1" x14ac:dyDescent="0.2">
      <c r="A534" s="67" t="str">
        <f t="shared" ref="A534:A559" si="27">LEFT(C534,2)</f>
        <v>B1</v>
      </c>
      <c r="B534" s="89" t="s">
        <v>1085</v>
      </c>
      <c r="C534" s="87" t="s">
        <v>1084</v>
      </c>
      <c r="D534" s="87" t="s">
        <v>299</v>
      </c>
      <c r="E534" s="67" t="s">
        <v>289</v>
      </c>
      <c r="F534" s="67" t="s">
        <v>177</v>
      </c>
      <c r="G534" s="152" t="str">
        <f t="shared" si="25"/>
        <v>Frozen</v>
      </c>
      <c r="H534" s="67">
        <v>12.07</v>
      </c>
      <c r="I534" s="67">
        <v>8.08</v>
      </c>
      <c r="J534" s="67">
        <f t="shared" si="26"/>
        <v>97.525599999999997</v>
      </c>
    </row>
    <row r="535" spans="1:14" ht="14.25" customHeight="1" x14ac:dyDescent="0.2">
      <c r="A535" s="67" t="str">
        <f t="shared" si="27"/>
        <v>B1</v>
      </c>
      <c r="B535" s="89" t="s">
        <v>1083</v>
      </c>
      <c r="C535" s="87" t="s">
        <v>1082</v>
      </c>
      <c r="D535" s="87" t="s">
        <v>296</v>
      </c>
      <c r="E535" s="67" t="s">
        <v>289</v>
      </c>
      <c r="F535" s="67" t="s">
        <v>177</v>
      </c>
      <c r="G535" s="152" t="str">
        <f t="shared" si="25"/>
        <v>Frozen</v>
      </c>
      <c r="H535" s="67">
        <v>12.07</v>
      </c>
      <c r="I535" s="67">
        <v>8.08</v>
      </c>
      <c r="J535" s="67">
        <f t="shared" si="26"/>
        <v>97.525599999999997</v>
      </c>
      <c r="K535" s="67" t="str">
        <f>VLOOKUP(B535,[1]Sheet1!$B:$J,9,)</f>
        <v>Left</v>
      </c>
      <c r="L535" s="67" t="e">
        <f>VLOOKUP(B535,#REF!,13,)</f>
        <v>#REF!</v>
      </c>
      <c r="M535" s="68"/>
      <c r="N535" s="68"/>
    </row>
    <row r="536" spans="1:14" ht="14.25" customHeight="1" x14ac:dyDescent="0.2">
      <c r="A536" s="67" t="str">
        <f t="shared" si="27"/>
        <v>B1</v>
      </c>
      <c r="B536" s="89" t="s">
        <v>1081</v>
      </c>
      <c r="C536" s="87" t="s">
        <v>1080</v>
      </c>
      <c r="D536" s="87" t="s">
        <v>296</v>
      </c>
      <c r="E536" s="67" t="s">
        <v>289</v>
      </c>
      <c r="F536" s="67" t="s">
        <v>177</v>
      </c>
      <c r="G536" s="152" t="str">
        <f t="shared" si="25"/>
        <v>Frozen</v>
      </c>
      <c r="H536" s="67">
        <v>12.07</v>
      </c>
      <c r="I536" s="67">
        <v>8.08</v>
      </c>
      <c r="J536" s="67">
        <f t="shared" si="26"/>
        <v>97.525599999999997</v>
      </c>
      <c r="K536" s="67" t="str">
        <f>VLOOKUP(B536,[1]Sheet1!$B:$J,9,)</f>
        <v>Right</v>
      </c>
      <c r="L536" s="67" t="e">
        <f>VLOOKUP(B536,#REF!,13,)</f>
        <v>#REF!</v>
      </c>
      <c r="M536" s="68"/>
      <c r="N536" s="68"/>
    </row>
    <row r="537" spans="1:14" ht="14.25" customHeight="1" x14ac:dyDescent="0.2">
      <c r="A537" s="67" t="str">
        <f t="shared" si="27"/>
        <v>B1</v>
      </c>
      <c r="B537" s="89" t="s">
        <v>1079</v>
      </c>
      <c r="C537" s="87" t="s">
        <v>1078</v>
      </c>
      <c r="D537" s="87" t="s">
        <v>296</v>
      </c>
      <c r="E537" s="67" t="s">
        <v>289</v>
      </c>
      <c r="F537" s="67" t="s">
        <v>177</v>
      </c>
      <c r="G537" s="152" t="str">
        <f t="shared" si="25"/>
        <v>Frozen</v>
      </c>
      <c r="H537" s="67">
        <v>12.07</v>
      </c>
      <c r="I537" s="67">
        <v>8.08</v>
      </c>
      <c r="J537" s="67">
        <f t="shared" si="26"/>
        <v>97.525599999999997</v>
      </c>
      <c r="K537" s="67" t="str">
        <f>VLOOKUP(B537,[1]Sheet1!$B:$J,9,)</f>
        <v>Left</v>
      </c>
      <c r="L537" s="67" t="e">
        <f>VLOOKUP(B537,#REF!,13,)</f>
        <v>#REF!</v>
      </c>
      <c r="M537" s="68"/>
      <c r="N537" s="68"/>
    </row>
    <row r="538" spans="1:14" ht="14.25" customHeight="1" x14ac:dyDescent="0.2">
      <c r="A538" s="67" t="str">
        <f t="shared" si="27"/>
        <v>B1</v>
      </c>
      <c r="B538" s="89" t="s">
        <v>1077</v>
      </c>
      <c r="C538" s="87" t="s">
        <v>1076</v>
      </c>
      <c r="D538" s="87" t="s">
        <v>296</v>
      </c>
      <c r="E538" s="67" t="s">
        <v>289</v>
      </c>
      <c r="F538" s="67" t="s">
        <v>177</v>
      </c>
      <c r="G538" s="152" t="str">
        <f t="shared" si="25"/>
        <v>Frozen</v>
      </c>
      <c r="H538" s="67">
        <v>12.07</v>
      </c>
      <c r="I538" s="67">
        <v>8.08</v>
      </c>
      <c r="J538" s="67">
        <f t="shared" si="26"/>
        <v>97.525599999999997</v>
      </c>
      <c r="K538" s="67" t="str">
        <f>VLOOKUP(B538,[1]Sheet1!$B:$J,9,)</f>
        <v>Right</v>
      </c>
      <c r="L538" s="67" t="e">
        <f>VLOOKUP(B538,#REF!,13,)</f>
        <v>#REF!</v>
      </c>
      <c r="M538" s="68"/>
      <c r="N538" s="68"/>
    </row>
    <row r="539" spans="1:14" ht="14.25" customHeight="1" x14ac:dyDescent="0.2">
      <c r="A539" s="67" t="str">
        <f t="shared" si="27"/>
        <v>B1</v>
      </c>
      <c r="B539" s="89" t="s">
        <v>1075</v>
      </c>
      <c r="C539" s="87" t="s">
        <v>1074</v>
      </c>
      <c r="D539" s="87" t="s">
        <v>296</v>
      </c>
      <c r="E539" s="67" t="s">
        <v>289</v>
      </c>
      <c r="F539" s="67" t="s">
        <v>177</v>
      </c>
      <c r="G539" s="152" t="str">
        <f t="shared" si="25"/>
        <v>Frozen</v>
      </c>
      <c r="H539" s="67">
        <v>12.07</v>
      </c>
      <c r="I539" s="67">
        <v>8.08</v>
      </c>
      <c r="J539" s="67">
        <f t="shared" si="26"/>
        <v>97.525599999999997</v>
      </c>
      <c r="K539" s="67" t="str">
        <f>VLOOKUP(B539,[1]Sheet1!$B:$J,9,)</f>
        <v>Left</v>
      </c>
      <c r="L539" s="67" t="e">
        <f>VLOOKUP(B539,#REF!,13,)</f>
        <v>#REF!</v>
      </c>
      <c r="M539" s="68"/>
      <c r="N539" s="68"/>
    </row>
    <row r="540" spans="1:14" ht="14.25" customHeight="1" x14ac:dyDescent="0.2">
      <c r="A540" s="67" t="str">
        <f t="shared" si="27"/>
        <v>B1</v>
      </c>
      <c r="B540" s="89" t="s">
        <v>1073</v>
      </c>
      <c r="C540" s="87" t="s">
        <v>1072</v>
      </c>
      <c r="D540" s="87" t="s">
        <v>296</v>
      </c>
      <c r="E540" s="67" t="s">
        <v>289</v>
      </c>
      <c r="F540" s="67" t="s">
        <v>177</v>
      </c>
      <c r="G540" s="152" t="str">
        <f t="shared" si="25"/>
        <v>Frozen</v>
      </c>
      <c r="H540" s="67">
        <v>12.07</v>
      </c>
      <c r="I540" s="67">
        <v>8.08</v>
      </c>
      <c r="J540" s="67">
        <f t="shared" si="26"/>
        <v>97.525599999999997</v>
      </c>
      <c r="K540" s="67" t="str">
        <f>VLOOKUP(B540,[1]Sheet1!$B:$J,9,)</f>
        <v>Right</v>
      </c>
      <c r="L540" s="67" t="e">
        <f>VLOOKUP(B540,#REF!,13,)</f>
        <v>#REF!</v>
      </c>
      <c r="M540" s="68"/>
      <c r="N540" s="68"/>
    </row>
    <row r="541" spans="1:14" ht="14.25" customHeight="1" x14ac:dyDescent="0.2">
      <c r="A541" s="67" t="str">
        <f t="shared" si="27"/>
        <v>B1</v>
      </c>
      <c r="B541" s="89" t="s">
        <v>1071</v>
      </c>
      <c r="C541" s="87" t="s">
        <v>1070</v>
      </c>
      <c r="D541" s="87" t="s">
        <v>296</v>
      </c>
      <c r="E541" s="67" t="s">
        <v>289</v>
      </c>
      <c r="F541" s="67" t="s">
        <v>177</v>
      </c>
      <c r="G541" s="152" t="str">
        <f t="shared" si="25"/>
        <v>Frozen</v>
      </c>
      <c r="H541" s="67">
        <v>12.07</v>
      </c>
      <c r="I541" s="67">
        <v>8.08</v>
      </c>
      <c r="J541" s="67">
        <f t="shared" si="26"/>
        <v>97.525599999999997</v>
      </c>
      <c r="K541" s="67" t="str">
        <f>VLOOKUP(B541,[1]Sheet1!$B:$J,9,)</f>
        <v>Left</v>
      </c>
      <c r="L541" s="67" t="e">
        <f>VLOOKUP(B541,#REF!,13,)</f>
        <v>#REF!</v>
      </c>
      <c r="M541" s="68"/>
      <c r="N541" s="68"/>
    </row>
    <row r="542" spans="1:14" ht="14.25" customHeight="1" x14ac:dyDescent="0.2">
      <c r="A542" s="67" t="str">
        <f t="shared" si="27"/>
        <v>B1</v>
      </c>
      <c r="B542" s="89" t="s">
        <v>1069</v>
      </c>
      <c r="C542" s="87" t="s">
        <v>1068</v>
      </c>
      <c r="D542" s="87" t="s">
        <v>296</v>
      </c>
      <c r="E542" s="67" t="s">
        <v>289</v>
      </c>
      <c r="F542" s="67" t="s">
        <v>177</v>
      </c>
      <c r="G542" s="152" t="str">
        <f t="shared" si="25"/>
        <v>Frozen</v>
      </c>
      <c r="H542" s="67">
        <v>12.07</v>
      </c>
      <c r="I542" s="67">
        <v>8.08</v>
      </c>
      <c r="J542" s="67">
        <f t="shared" si="26"/>
        <v>97.525599999999997</v>
      </c>
      <c r="K542" s="67" t="str">
        <f>VLOOKUP(B542,[1]Sheet1!$B:$J,9,)</f>
        <v>Right</v>
      </c>
      <c r="L542" s="67" t="e">
        <f>VLOOKUP(B542,#REF!,13,)</f>
        <v>#REF!</v>
      </c>
      <c r="M542" s="68"/>
      <c r="N542" s="68"/>
    </row>
    <row r="543" spans="1:14" ht="14.25" customHeight="1" x14ac:dyDescent="0.2">
      <c r="A543" s="67" t="str">
        <f t="shared" si="27"/>
        <v>B1</v>
      </c>
      <c r="B543" s="89" t="s">
        <v>1067</v>
      </c>
      <c r="C543" s="87" t="s">
        <v>1066</v>
      </c>
      <c r="D543" s="87" t="s">
        <v>296</v>
      </c>
      <c r="E543" s="67" t="s">
        <v>289</v>
      </c>
      <c r="F543" s="67" t="s">
        <v>177</v>
      </c>
      <c r="G543" s="152" t="str">
        <f t="shared" si="25"/>
        <v>Frozen</v>
      </c>
      <c r="H543" s="67">
        <v>12.07</v>
      </c>
      <c r="I543" s="67">
        <v>8.08</v>
      </c>
      <c r="J543" s="67">
        <f t="shared" si="26"/>
        <v>97.525599999999997</v>
      </c>
      <c r="K543" s="67" t="str">
        <f>VLOOKUP(B543,[1]Sheet1!$B:$J,9,)</f>
        <v>Left</v>
      </c>
      <c r="L543" s="67" t="e">
        <f>VLOOKUP(B543,#REF!,13,)</f>
        <v>#REF!</v>
      </c>
      <c r="M543" s="68"/>
      <c r="N543" s="68"/>
    </row>
    <row r="544" spans="1:14" ht="14.25" customHeight="1" x14ac:dyDescent="0.2">
      <c r="A544" s="67" t="str">
        <f t="shared" si="27"/>
        <v>B1</v>
      </c>
      <c r="B544" s="89" t="s">
        <v>1065</v>
      </c>
      <c r="C544" s="87" t="s">
        <v>1064</v>
      </c>
      <c r="D544" s="87" t="s">
        <v>296</v>
      </c>
      <c r="E544" s="67" t="s">
        <v>289</v>
      </c>
      <c r="F544" s="67" t="s">
        <v>177</v>
      </c>
      <c r="G544" s="152" t="str">
        <f t="shared" si="25"/>
        <v>Frozen</v>
      </c>
      <c r="H544" s="67">
        <v>12.07</v>
      </c>
      <c r="I544" s="67">
        <v>8.08</v>
      </c>
      <c r="J544" s="67">
        <f t="shared" si="26"/>
        <v>97.525599999999997</v>
      </c>
      <c r="K544" s="67" t="str">
        <f>VLOOKUP(B544,[1]Sheet1!$B:$J,9,)</f>
        <v>Right</v>
      </c>
      <c r="L544" s="67" t="e">
        <f>VLOOKUP(B544,#REF!,13,)</f>
        <v>#REF!</v>
      </c>
      <c r="M544" s="68"/>
      <c r="N544" s="68"/>
    </row>
    <row r="545" spans="1:14" ht="14.25" customHeight="1" x14ac:dyDescent="0.2">
      <c r="A545" s="67" t="str">
        <f t="shared" si="27"/>
        <v>B1</v>
      </c>
      <c r="B545" s="89" t="s">
        <v>1063</v>
      </c>
      <c r="C545" s="87" t="s">
        <v>1062</v>
      </c>
      <c r="D545" s="87" t="s">
        <v>296</v>
      </c>
      <c r="E545" s="67" t="s">
        <v>289</v>
      </c>
      <c r="F545" s="67" t="s">
        <v>177</v>
      </c>
      <c r="G545" s="152" t="str">
        <f t="shared" si="25"/>
        <v>Frozen</v>
      </c>
      <c r="H545" s="67">
        <v>12.07</v>
      </c>
      <c r="I545" s="67">
        <v>8.08</v>
      </c>
      <c r="J545" s="67">
        <f t="shared" si="26"/>
        <v>97.525599999999997</v>
      </c>
      <c r="K545" s="67" t="str">
        <f>VLOOKUP(B545,[1]Sheet1!$B:$J,9,)</f>
        <v>Left</v>
      </c>
      <c r="L545" s="67" t="e">
        <f>VLOOKUP(B545,#REF!,13,)</f>
        <v>#REF!</v>
      </c>
      <c r="M545" s="68"/>
      <c r="N545" s="68"/>
    </row>
    <row r="546" spans="1:14" ht="14.25" customHeight="1" x14ac:dyDescent="0.2">
      <c r="A546" s="67" t="str">
        <f t="shared" si="27"/>
        <v>B1</v>
      </c>
      <c r="B546" s="89" t="s">
        <v>1061</v>
      </c>
      <c r="C546" s="87" t="s">
        <v>1060</v>
      </c>
      <c r="D546" s="87" t="s">
        <v>299</v>
      </c>
      <c r="E546" s="67" t="s">
        <v>289</v>
      </c>
      <c r="F546" s="67" t="s">
        <v>177</v>
      </c>
      <c r="G546" s="152" t="str">
        <f t="shared" si="25"/>
        <v>Frozen</v>
      </c>
      <c r="H546" s="67">
        <v>12.07</v>
      </c>
      <c r="I546" s="67">
        <v>8.08</v>
      </c>
      <c r="J546" s="67">
        <f t="shared" si="26"/>
        <v>97.525599999999997</v>
      </c>
    </row>
    <row r="547" spans="1:14" ht="14.25" customHeight="1" x14ac:dyDescent="0.2">
      <c r="A547" s="67" t="str">
        <f t="shared" si="27"/>
        <v>B1</v>
      </c>
      <c r="B547" s="95" t="s">
        <v>1059</v>
      </c>
      <c r="C547" s="87" t="s">
        <v>1058</v>
      </c>
      <c r="D547" s="87" t="s">
        <v>299</v>
      </c>
      <c r="E547" s="67" t="s">
        <v>289</v>
      </c>
      <c r="F547" s="67" t="s">
        <v>177</v>
      </c>
      <c r="G547" s="152" t="str">
        <f t="shared" si="25"/>
        <v>Frozen</v>
      </c>
      <c r="H547" s="67">
        <v>12.07</v>
      </c>
      <c r="I547" s="67">
        <v>8.08</v>
      </c>
      <c r="J547" s="67">
        <f t="shared" si="26"/>
        <v>97.525599999999997</v>
      </c>
    </row>
    <row r="548" spans="1:14" ht="14.25" customHeight="1" x14ac:dyDescent="0.2">
      <c r="A548" s="67" t="str">
        <f t="shared" si="27"/>
        <v>B1</v>
      </c>
      <c r="B548" s="95" t="s">
        <v>1057</v>
      </c>
      <c r="C548" s="87" t="s">
        <v>1056</v>
      </c>
      <c r="D548" s="87" t="s">
        <v>296</v>
      </c>
      <c r="E548" s="67" t="s">
        <v>289</v>
      </c>
      <c r="F548" s="67" t="s">
        <v>177</v>
      </c>
      <c r="G548" s="152" t="str">
        <f t="shared" si="25"/>
        <v>Frozen</v>
      </c>
      <c r="H548" s="67">
        <v>12.07</v>
      </c>
      <c r="I548" s="67">
        <v>8.08</v>
      </c>
      <c r="J548" s="67">
        <f t="shared" si="26"/>
        <v>97.525599999999997</v>
      </c>
      <c r="K548" s="67" t="str">
        <f>VLOOKUP(B548,[1]Sheet1!$B:$J,9,)</f>
        <v>Right</v>
      </c>
      <c r="L548" s="67" t="e">
        <f>VLOOKUP(B548,#REF!,13,)</f>
        <v>#REF!</v>
      </c>
      <c r="M548" s="68"/>
      <c r="N548" s="68"/>
    </row>
    <row r="549" spans="1:14" ht="14.25" customHeight="1" x14ac:dyDescent="0.2">
      <c r="A549" s="67" t="str">
        <f t="shared" si="27"/>
        <v>B1</v>
      </c>
      <c r="B549" s="95" t="s">
        <v>1055</v>
      </c>
      <c r="C549" s="87" t="s">
        <v>1054</v>
      </c>
      <c r="D549" s="87" t="s">
        <v>296</v>
      </c>
      <c r="E549" s="67" t="s">
        <v>289</v>
      </c>
      <c r="F549" s="67" t="s">
        <v>177</v>
      </c>
      <c r="G549" s="152" t="str">
        <f t="shared" si="25"/>
        <v>Frozen</v>
      </c>
      <c r="H549" s="67">
        <v>12.07</v>
      </c>
      <c r="I549" s="67">
        <v>8.08</v>
      </c>
      <c r="J549" s="67">
        <f t="shared" si="26"/>
        <v>97.525599999999997</v>
      </c>
      <c r="K549" s="67" t="str">
        <f>VLOOKUP(B549,[1]Sheet1!$B:$J,9,)</f>
        <v>Left</v>
      </c>
      <c r="L549" s="67" t="e">
        <f>VLOOKUP(B549,#REF!,13,)</f>
        <v>#REF!</v>
      </c>
      <c r="M549" s="68"/>
      <c r="N549" s="68"/>
    </row>
    <row r="550" spans="1:14" ht="14.25" customHeight="1" x14ac:dyDescent="0.2">
      <c r="A550" s="67" t="str">
        <f t="shared" si="27"/>
        <v>B1</v>
      </c>
      <c r="B550" s="95" t="s">
        <v>1053</v>
      </c>
      <c r="C550" s="87" t="s">
        <v>1052</v>
      </c>
      <c r="D550" s="87" t="s">
        <v>296</v>
      </c>
      <c r="E550" s="67" t="s">
        <v>289</v>
      </c>
      <c r="F550" s="67" t="s">
        <v>177</v>
      </c>
      <c r="G550" s="152" t="str">
        <f t="shared" si="25"/>
        <v>Frozen</v>
      </c>
      <c r="H550" s="67">
        <v>12.07</v>
      </c>
      <c r="I550" s="67">
        <v>8.08</v>
      </c>
      <c r="J550" s="67">
        <f t="shared" si="26"/>
        <v>97.525599999999997</v>
      </c>
      <c r="K550" s="67" t="str">
        <f>VLOOKUP(B550,[1]Sheet1!$B:$J,9,)</f>
        <v>Right</v>
      </c>
      <c r="L550" s="67" t="e">
        <f>VLOOKUP(B550,#REF!,13,)</f>
        <v>#REF!</v>
      </c>
      <c r="M550" s="68"/>
      <c r="N550" s="68"/>
    </row>
    <row r="551" spans="1:14" ht="14.25" customHeight="1" x14ac:dyDescent="0.2">
      <c r="A551" s="67" t="str">
        <f t="shared" si="27"/>
        <v>B1</v>
      </c>
      <c r="B551" s="95" t="s">
        <v>1051</v>
      </c>
      <c r="C551" s="87" t="s">
        <v>1050</v>
      </c>
      <c r="D551" s="87" t="s">
        <v>296</v>
      </c>
      <c r="E551" s="67" t="s">
        <v>289</v>
      </c>
      <c r="F551" s="67" t="s">
        <v>177</v>
      </c>
      <c r="G551" s="152" t="str">
        <f t="shared" si="25"/>
        <v>Frozen</v>
      </c>
      <c r="H551" s="67">
        <v>12.07</v>
      </c>
      <c r="I551" s="67">
        <v>8.08</v>
      </c>
      <c r="J551" s="67">
        <f t="shared" si="26"/>
        <v>97.525599999999997</v>
      </c>
      <c r="K551" s="67" t="str">
        <f>VLOOKUP(B551,[1]Sheet1!$B:$J,9,)</f>
        <v>Left</v>
      </c>
      <c r="L551" s="67" t="e">
        <f>VLOOKUP(B551,#REF!,13,)</f>
        <v>#REF!</v>
      </c>
      <c r="M551" s="68"/>
      <c r="N551" s="68"/>
    </row>
    <row r="552" spans="1:14" ht="14.25" customHeight="1" x14ac:dyDescent="0.2">
      <c r="A552" s="67" t="str">
        <f t="shared" si="27"/>
        <v>B1</v>
      </c>
      <c r="B552" s="95" t="s">
        <v>1049</v>
      </c>
      <c r="C552" s="87" t="s">
        <v>1048</v>
      </c>
      <c r="D552" s="87" t="s">
        <v>296</v>
      </c>
      <c r="E552" s="67" t="s">
        <v>289</v>
      </c>
      <c r="F552" s="67" t="s">
        <v>177</v>
      </c>
      <c r="G552" s="152" t="str">
        <f t="shared" si="25"/>
        <v>Frozen</v>
      </c>
      <c r="H552" s="67">
        <v>12.07</v>
      </c>
      <c r="I552" s="67">
        <v>8.08</v>
      </c>
      <c r="J552" s="67">
        <f t="shared" si="26"/>
        <v>97.525599999999997</v>
      </c>
      <c r="K552" s="67" t="str">
        <f>VLOOKUP(B552,[1]Sheet1!$B:$J,9,)</f>
        <v>Right</v>
      </c>
      <c r="L552" s="67" t="e">
        <f>VLOOKUP(B552,#REF!,13,)</f>
        <v>#REF!</v>
      </c>
      <c r="M552" s="68"/>
      <c r="N552" s="68"/>
    </row>
    <row r="553" spans="1:14" ht="14.25" customHeight="1" x14ac:dyDescent="0.2">
      <c r="A553" s="67" t="str">
        <f t="shared" si="27"/>
        <v>B1</v>
      </c>
      <c r="B553" s="95" t="s">
        <v>1047</v>
      </c>
      <c r="C553" s="87" t="s">
        <v>1046</v>
      </c>
      <c r="D553" s="87" t="s">
        <v>296</v>
      </c>
      <c r="E553" s="67" t="s">
        <v>289</v>
      </c>
      <c r="F553" s="67" t="s">
        <v>177</v>
      </c>
      <c r="G553" s="152" t="str">
        <f t="shared" si="25"/>
        <v>Frozen</v>
      </c>
      <c r="H553" s="67">
        <v>12.07</v>
      </c>
      <c r="I553" s="67">
        <v>8.08</v>
      </c>
      <c r="J553" s="67">
        <f t="shared" si="26"/>
        <v>97.525599999999997</v>
      </c>
      <c r="K553" s="67" t="str">
        <f>VLOOKUP(B553,[1]Sheet1!$B:$J,9,)</f>
        <v>Left</v>
      </c>
      <c r="L553" s="67" t="e">
        <f>VLOOKUP(B553,#REF!,13,)</f>
        <v>#REF!</v>
      </c>
      <c r="M553" s="68"/>
      <c r="N553" s="68"/>
    </row>
    <row r="554" spans="1:14" ht="14.25" customHeight="1" x14ac:dyDescent="0.2">
      <c r="A554" s="67" t="str">
        <f t="shared" si="27"/>
        <v>B1</v>
      </c>
      <c r="B554" s="95" t="s">
        <v>1045</v>
      </c>
      <c r="C554" s="87" t="s">
        <v>1044</v>
      </c>
      <c r="D554" s="87" t="s">
        <v>296</v>
      </c>
      <c r="E554" s="67" t="s">
        <v>289</v>
      </c>
      <c r="F554" s="67" t="s">
        <v>177</v>
      </c>
      <c r="G554" s="152" t="str">
        <f t="shared" si="25"/>
        <v>Frozen</v>
      </c>
      <c r="H554" s="67">
        <v>12.07</v>
      </c>
      <c r="I554" s="67">
        <v>8.08</v>
      </c>
      <c r="J554" s="67">
        <f t="shared" si="26"/>
        <v>97.525599999999997</v>
      </c>
      <c r="K554" s="67" t="str">
        <f>VLOOKUP(B554,[1]Sheet1!$B:$J,9,)</f>
        <v>Right</v>
      </c>
      <c r="L554" s="67" t="e">
        <f>VLOOKUP(B554,#REF!,13,)</f>
        <v>#REF!</v>
      </c>
      <c r="M554" s="68"/>
      <c r="N554" s="68"/>
    </row>
    <row r="555" spans="1:14" ht="14.25" customHeight="1" x14ac:dyDescent="0.2">
      <c r="A555" s="67" t="str">
        <f t="shared" si="27"/>
        <v>B1</v>
      </c>
      <c r="B555" s="95" t="s">
        <v>1043</v>
      </c>
      <c r="C555" s="87" t="s">
        <v>1042</v>
      </c>
      <c r="D555" s="87" t="s">
        <v>296</v>
      </c>
      <c r="E555" s="67" t="s">
        <v>289</v>
      </c>
      <c r="F555" s="67" t="s">
        <v>177</v>
      </c>
      <c r="G555" s="152" t="str">
        <f t="shared" si="25"/>
        <v>Frozen</v>
      </c>
      <c r="H555" s="67">
        <v>12.07</v>
      </c>
      <c r="I555" s="67">
        <v>8.08</v>
      </c>
      <c r="J555" s="67">
        <f t="shared" si="26"/>
        <v>97.525599999999997</v>
      </c>
      <c r="K555" s="67" t="str">
        <f>VLOOKUP(B555,[1]Sheet1!$B:$J,9,)</f>
        <v>Left</v>
      </c>
      <c r="L555" s="67" t="e">
        <f>VLOOKUP(B555,#REF!,13,)</f>
        <v>#REF!</v>
      </c>
      <c r="M555" s="68"/>
      <c r="N555" s="68"/>
    </row>
    <row r="556" spans="1:14" ht="14.25" customHeight="1" x14ac:dyDescent="0.2">
      <c r="A556" s="67" t="str">
        <f t="shared" si="27"/>
        <v>B1</v>
      </c>
      <c r="B556" s="95" t="s">
        <v>1041</v>
      </c>
      <c r="C556" s="87" t="s">
        <v>1040</v>
      </c>
      <c r="D556" s="87" t="s">
        <v>299</v>
      </c>
      <c r="E556" s="67" t="s">
        <v>289</v>
      </c>
      <c r="F556" s="67" t="s">
        <v>177</v>
      </c>
      <c r="G556" s="152" t="str">
        <f t="shared" si="25"/>
        <v>Frozen</v>
      </c>
      <c r="H556" s="67">
        <v>12.07</v>
      </c>
      <c r="I556" s="67">
        <v>8.08</v>
      </c>
      <c r="J556" s="67">
        <f t="shared" si="26"/>
        <v>97.525599999999997</v>
      </c>
    </row>
    <row r="557" spans="1:14" ht="14.25" customHeight="1" x14ac:dyDescent="0.2">
      <c r="A557" s="67" t="str">
        <f t="shared" si="27"/>
        <v>B1</v>
      </c>
      <c r="B557" s="95" t="s">
        <v>1039</v>
      </c>
      <c r="C557" s="87" t="s">
        <v>1038</v>
      </c>
      <c r="D557" s="87" t="s">
        <v>296</v>
      </c>
      <c r="E557" s="67" t="s">
        <v>289</v>
      </c>
      <c r="F557" s="67" t="s">
        <v>177</v>
      </c>
      <c r="G557" s="152" t="str">
        <f t="shared" si="25"/>
        <v>Frozen</v>
      </c>
      <c r="H557" s="67">
        <v>12.07</v>
      </c>
      <c r="I557" s="67">
        <v>8.08</v>
      </c>
      <c r="J557" s="67">
        <f t="shared" si="26"/>
        <v>97.525599999999997</v>
      </c>
      <c r="K557" s="67" t="str">
        <f>VLOOKUP(B557,[1]Sheet1!$B:$J,9,)</f>
        <v>Left</v>
      </c>
      <c r="L557" s="67" t="e">
        <f>VLOOKUP(B557,#REF!,13,)</f>
        <v>#REF!</v>
      </c>
      <c r="M557" s="68"/>
      <c r="N557" s="68"/>
    </row>
    <row r="558" spans="1:14" ht="14.25" customHeight="1" x14ac:dyDescent="0.2">
      <c r="A558" s="67" t="str">
        <f t="shared" si="27"/>
        <v>B1</v>
      </c>
      <c r="B558" s="95" t="s">
        <v>1037</v>
      </c>
      <c r="C558" s="87" t="s">
        <v>1036</v>
      </c>
      <c r="D558" s="87" t="s">
        <v>296</v>
      </c>
      <c r="E558" s="67" t="s">
        <v>289</v>
      </c>
      <c r="F558" s="67" t="s">
        <v>177</v>
      </c>
      <c r="G558" s="152" t="str">
        <f t="shared" si="25"/>
        <v>Frozen</v>
      </c>
      <c r="H558" s="67">
        <v>12.07</v>
      </c>
      <c r="I558" s="67">
        <v>8.08</v>
      </c>
      <c r="J558" s="67">
        <f t="shared" si="26"/>
        <v>97.525599999999997</v>
      </c>
      <c r="K558" s="67" t="str">
        <f>VLOOKUP(B558,[1]Sheet1!$B:$J,9,)</f>
        <v>Right</v>
      </c>
      <c r="L558" s="67" t="e">
        <f>VLOOKUP(B558,#REF!,13,)</f>
        <v>#REF!</v>
      </c>
      <c r="M558" s="68"/>
      <c r="N558" s="68"/>
    </row>
    <row r="559" spans="1:14" ht="14.25" customHeight="1" x14ac:dyDescent="0.2">
      <c r="A559" s="67" t="str">
        <f t="shared" si="27"/>
        <v>B1</v>
      </c>
      <c r="B559" s="95" t="s">
        <v>1035</v>
      </c>
      <c r="C559" s="87" t="s">
        <v>1034</v>
      </c>
      <c r="D559" s="87" t="s">
        <v>296</v>
      </c>
      <c r="E559" s="67" t="s">
        <v>289</v>
      </c>
      <c r="F559" s="67" t="s">
        <v>177</v>
      </c>
      <c r="G559" s="152" t="str">
        <f t="shared" si="25"/>
        <v>Frozen</v>
      </c>
      <c r="H559" s="67">
        <v>12.07</v>
      </c>
      <c r="I559" s="67">
        <v>8.08</v>
      </c>
      <c r="J559" s="67">
        <f t="shared" si="26"/>
        <v>97.525599999999997</v>
      </c>
      <c r="K559" s="67" t="str">
        <f>VLOOKUP(B559,[1]Sheet1!$B:$J,9,)</f>
        <v>Right</v>
      </c>
      <c r="L559" s="67" t="e">
        <f>VLOOKUP(B559,#REF!,13,)</f>
        <v>#REF!</v>
      </c>
      <c r="M559" s="68"/>
      <c r="N559" s="68"/>
    </row>
    <row r="560" spans="1:14" ht="14.25" customHeight="1" x14ac:dyDescent="0.2">
      <c r="A560" s="67" t="str">
        <f>LEFT(C560,1)</f>
        <v>G</v>
      </c>
      <c r="B560" s="89" t="s">
        <v>1033</v>
      </c>
      <c r="C560" s="87" t="s">
        <v>1032</v>
      </c>
      <c r="D560" s="101" t="s">
        <v>299</v>
      </c>
      <c r="E560" s="67" t="s">
        <v>289</v>
      </c>
      <c r="F560" s="67" t="s">
        <v>177</v>
      </c>
      <c r="G560" s="152" t="str">
        <f t="shared" si="25"/>
        <v>Frozen</v>
      </c>
      <c r="H560" s="67">
        <v>16.760000000000002</v>
      </c>
      <c r="I560" s="67">
        <v>8.5</v>
      </c>
      <c r="J560" s="67">
        <f t="shared" si="26"/>
        <v>142.46</v>
      </c>
    </row>
    <row r="561" spans="1:14" ht="14.25" customHeight="1" x14ac:dyDescent="0.2">
      <c r="A561" s="67" t="str">
        <f>LEFT(C561,1)</f>
        <v>G</v>
      </c>
      <c r="B561" s="89" t="s">
        <v>1031</v>
      </c>
      <c r="C561" s="87" t="s">
        <v>1030</v>
      </c>
      <c r="D561" s="101" t="s">
        <v>299</v>
      </c>
      <c r="E561" s="67" t="s">
        <v>289</v>
      </c>
      <c r="F561" s="67" t="s">
        <v>177</v>
      </c>
      <c r="G561" s="152" t="str">
        <f t="shared" si="25"/>
        <v>Frozen</v>
      </c>
      <c r="H561" s="67">
        <v>16.760000000000002</v>
      </c>
      <c r="I561" s="67">
        <v>8.5</v>
      </c>
      <c r="J561" s="67">
        <f t="shared" si="26"/>
        <v>142.46</v>
      </c>
    </row>
    <row r="562" spans="1:14" ht="14.25" customHeight="1" x14ac:dyDescent="0.2">
      <c r="A562" s="67" t="str">
        <f>LEFT(C562,1)</f>
        <v>G</v>
      </c>
      <c r="B562" s="89" t="s">
        <v>1029</v>
      </c>
      <c r="C562" s="87" t="s">
        <v>1028</v>
      </c>
      <c r="D562" s="101" t="s">
        <v>299</v>
      </c>
      <c r="E562" s="67" t="s">
        <v>289</v>
      </c>
      <c r="F562" s="67" t="s">
        <v>177</v>
      </c>
      <c r="G562" s="152" t="str">
        <f t="shared" si="25"/>
        <v>Frozen</v>
      </c>
      <c r="H562" s="67">
        <v>16.760000000000002</v>
      </c>
      <c r="I562" s="67">
        <v>8.5</v>
      </c>
      <c r="J562" s="67">
        <f t="shared" si="26"/>
        <v>142.46</v>
      </c>
    </row>
    <row r="563" spans="1:14" ht="14.25" customHeight="1" x14ac:dyDescent="0.2">
      <c r="A563" s="67" t="str">
        <f>LEFT(C563,1)</f>
        <v>G</v>
      </c>
      <c r="B563" s="89" t="s">
        <v>1027</v>
      </c>
      <c r="C563" s="87" t="s">
        <v>1026</v>
      </c>
      <c r="D563" s="101" t="s">
        <v>299</v>
      </c>
      <c r="E563" s="67" t="s">
        <v>289</v>
      </c>
      <c r="F563" s="67" t="s">
        <v>177</v>
      </c>
      <c r="G563" s="152" t="str">
        <f t="shared" si="25"/>
        <v>Frozen</v>
      </c>
      <c r="H563" s="67">
        <v>16.760000000000002</v>
      </c>
      <c r="I563" s="67">
        <v>8.5</v>
      </c>
      <c r="J563" s="67">
        <f t="shared" si="26"/>
        <v>142.46</v>
      </c>
    </row>
    <row r="564" spans="1:14" ht="14.25" customHeight="1" x14ac:dyDescent="0.2">
      <c r="A564" s="67" t="str">
        <f>LEFT(C564,1)</f>
        <v>G</v>
      </c>
      <c r="B564" s="89" t="s">
        <v>1025</v>
      </c>
      <c r="C564" s="87" t="s">
        <v>1024</v>
      </c>
      <c r="D564" s="101" t="s">
        <v>299</v>
      </c>
      <c r="E564" s="67" t="s">
        <v>289</v>
      </c>
      <c r="F564" s="67" t="s">
        <v>177</v>
      </c>
      <c r="G564" s="152" t="str">
        <f t="shared" si="25"/>
        <v>Frozen</v>
      </c>
      <c r="H564" s="67">
        <v>16.760000000000002</v>
      </c>
      <c r="I564" s="67">
        <v>8.5</v>
      </c>
      <c r="J564" s="67">
        <f t="shared" si="26"/>
        <v>142.46</v>
      </c>
    </row>
    <row r="565" spans="1:14" ht="14.25" customHeight="1" x14ac:dyDescent="0.2">
      <c r="A565" s="67" t="str">
        <f>LEFT(C565,2)</f>
        <v>P1</v>
      </c>
      <c r="B565" s="82" t="s">
        <v>93</v>
      </c>
      <c r="C565" s="79" t="s">
        <v>1023</v>
      </c>
      <c r="D565" s="78" t="s">
        <v>299</v>
      </c>
      <c r="E565" s="67" t="s">
        <v>289</v>
      </c>
      <c r="F565" s="67" t="s">
        <v>298</v>
      </c>
      <c r="G565" s="67" t="str">
        <f t="shared" si="25"/>
        <v>Released</v>
      </c>
      <c r="J565" s="67">
        <v>97.600999999999999</v>
      </c>
      <c r="L565" s="67" t="s">
        <v>1017</v>
      </c>
    </row>
    <row r="566" spans="1:14" ht="14.25" customHeight="1" x14ac:dyDescent="0.2">
      <c r="A566" s="67" t="str">
        <f>LEFT(C566,2)</f>
        <v>P4</v>
      </c>
      <c r="B566" s="82" t="s">
        <v>99</v>
      </c>
      <c r="C566" s="79" t="s">
        <v>1022</v>
      </c>
      <c r="D566" s="78" t="s">
        <v>299</v>
      </c>
      <c r="E566" s="67" t="s">
        <v>289</v>
      </c>
      <c r="F566" s="67" t="s">
        <v>298</v>
      </c>
      <c r="G566" s="67" t="str">
        <f t="shared" si="25"/>
        <v>Released</v>
      </c>
      <c r="J566" s="67">
        <v>122.337</v>
      </c>
      <c r="L566" s="67" t="s">
        <v>1017</v>
      </c>
    </row>
    <row r="567" spans="1:14" ht="14.25" customHeight="1" x14ac:dyDescent="0.2">
      <c r="A567" s="67" t="str">
        <f>LEFT(C567,2)</f>
        <v>P6</v>
      </c>
      <c r="B567" s="82" t="s">
        <v>103</v>
      </c>
      <c r="C567" s="100" t="s">
        <v>1021</v>
      </c>
      <c r="D567" s="83" t="s">
        <v>299</v>
      </c>
      <c r="E567" s="67" t="s">
        <v>289</v>
      </c>
      <c r="F567" s="67" t="s">
        <v>298</v>
      </c>
      <c r="G567" s="152" t="s">
        <v>177</v>
      </c>
      <c r="J567" s="67">
        <v>105.274</v>
      </c>
      <c r="L567" s="67" t="s">
        <v>1017</v>
      </c>
    </row>
    <row r="568" spans="1:14" ht="14.25" customHeight="1" x14ac:dyDescent="0.2">
      <c r="A568" s="67" t="str">
        <f>LEFT(C568,2)</f>
        <v>P7</v>
      </c>
      <c r="B568" s="82" t="s">
        <v>105</v>
      </c>
      <c r="C568" s="100" t="s">
        <v>1020</v>
      </c>
      <c r="D568" s="83" t="s">
        <v>299</v>
      </c>
      <c r="E568" s="67" t="s">
        <v>289</v>
      </c>
      <c r="F568" s="67" t="s">
        <v>298</v>
      </c>
      <c r="G568" s="152" t="s">
        <v>177</v>
      </c>
      <c r="J568" s="67">
        <v>123.10599999999999</v>
      </c>
      <c r="L568" s="67" t="s">
        <v>1017</v>
      </c>
    </row>
    <row r="569" spans="1:14" ht="14.25" customHeight="1" x14ac:dyDescent="0.2">
      <c r="A569" s="67" t="str">
        <f>LEFT(C569,2)</f>
        <v>P9</v>
      </c>
      <c r="B569" s="99" t="s">
        <v>109</v>
      </c>
      <c r="C569" s="98" t="s">
        <v>1019</v>
      </c>
      <c r="D569" s="97" t="s">
        <v>299</v>
      </c>
      <c r="E569" s="67" t="s">
        <v>289</v>
      </c>
      <c r="F569" s="67" t="s">
        <v>177</v>
      </c>
      <c r="G569" s="152" t="str">
        <f t="shared" ref="G569:G632" si="28">F569</f>
        <v>Frozen</v>
      </c>
      <c r="J569" s="67">
        <v>128.9</v>
      </c>
      <c r="L569" s="67" t="s">
        <v>1017</v>
      </c>
    </row>
    <row r="570" spans="1:14" ht="14.25" customHeight="1" x14ac:dyDescent="0.2">
      <c r="A570" s="67" t="str">
        <f>LEFT(C570,3)</f>
        <v>P10</v>
      </c>
      <c r="B570" s="80" t="s">
        <v>111</v>
      </c>
      <c r="C570" s="79" t="s">
        <v>1018</v>
      </c>
      <c r="D570" s="96" t="s">
        <v>299</v>
      </c>
      <c r="E570" s="67" t="s">
        <v>289</v>
      </c>
      <c r="F570" s="67" t="s">
        <v>298</v>
      </c>
      <c r="G570" s="67" t="str">
        <f t="shared" si="28"/>
        <v>Released</v>
      </c>
      <c r="J570" s="67">
        <v>147.36099999999999</v>
      </c>
      <c r="L570" s="67" t="s">
        <v>1017</v>
      </c>
    </row>
    <row r="571" spans="1:14" ht="14.25" customHeight="1" x14ac:dyDescent="0.2">
      <c r="A571" s="67" t="str">
        <f t="shared" ref="A571:A634" si="29">LEFT(C571,1)</f>
        <v>A</v>
      </c>
      <c r="B571" s="95" t="s">
        <v>1016</v>
      </c>
      <c r="C571" s="87" t="s">
        <v>1015</v>
      </c>
      <c r="D571" s="87" t="s">
        <v>296</v>
      </c>
      <c r="E571" s="67" t="s">
        <v>292</v>
      </c>
      <c r="F571" s="67" t="s">
        <v>177</v>
      </c>
      <c r="G571" s="152" t="str">
        <f t="shared" si="28"/>
        <v>Frozen</v>
      </c>
      <c r="H571" s="67">
        <v>15.3</v>
      </c>
      <c r="I571" s="67">
        <v>8.5</v>
      </c>
      <c r="J571" s="67">
        <f t="shared" ref="J571:J634" si="30">I571*H571</f>
        <v>130.05000000000001</v>
      </c>
      <c r="K571" s="67" t="str">
        <f>VLOOKUP(B571,[1]Sheet1!$B:$J,9,)</f>
        <v>LEFT CORNER/RIGHT CORNER</v>
      </c>
      <c r="L571" s="67" t="e">
        <f>VLOOKUP(B571,#REF!,13,)</f>
        <v>#REF!</v>
      </c>
      <c r="M571" s="68"/>
      <c r="N571" s="68"/>
    </row>
    <row r="572" spans="1:14" ht="14.25" customHeight="1" x14ac:dyDescent="0.2">
      <c r="A572" s="67" t="str">
        <f t="shared" si="29"/>
        <v>A</v>
      </c>
      <c r="B572" s="89" t="s">
        <v>1014</v>
      </c>
      <c r="C572" s="87" t="s">
        <v>1013</v>
      </c>
      <c r="D572" s="87" t="s">
        <v>296</v>
      </c>
      <c r="E572" s="67" t="s">
        <v>292</v>
      </c>
      <c r="F572" s="67" t="s">
        <v>177</v>
      </c>
      <c r="G572" s="152" t="str">
        <f t="shared" si="28"/>
        <v>Frozen</v>
      </c>
      <c r="H572" s="67">
        <v>15.3</v>
      </c>
      <c r="I572" s="67">
        <v>8.5</v>
      </c>
      <c r="J572" s="67">
        <f t="shared" si="30"/>
        <v>130.05000000000001</v>
      </c>
      <c r="K572" s="67" t="str">
        <f>VLOOKUP(B572,[1]Sheet1!$B:$J,9,)</f>
        <v>LEFT/ RIGHT</v>
      </c>
      <c r="L572" s="67" t="e">
        <f>VLOOKUP(B572,#REF!,13,)</f>
        <v>#REF!</v>
      </c>
      <c r="M572" s="68"/>
      <c r="N572" s="68"/>
    </row>
    <row r="573" spans="1:14" ht="14.25" customHeight="1" x14ac:dyDescent="0.2">
      <c r="A573" s="67" t="str">
        <f t="shared" si="29"/>
        <v>A</v>
      </c>
      <c r="B573" s="89" t="s">
        <v>1012</v>
      </c>
      <c r="C573" s="87" t="s">
        <v>1011</v>
      </c>
      <c r="D573" s="87" t="s">
        <v>296</v>
      </c>
      <c r="E573" s="67" t="s">
        <v>292</v>
      </c>
      <c r="F573" s="67" t="s">
        <v>177</v>
      </c>
      <c r="G573" s="152" t="str">
        <f t="shared" si="28"/>
        <v>Frozen</v>
      </c>
      <c r="H573" s="67">
        <v>15.3</v>
      </c>
      <c r="I573" s="67">
        <v>8.5</v>
      </c>
      <c r="J573" s="67">
        <f t="shared" si="30"/>
        <v>130.05000000000001</v>
      </c>
      <c r="K573" s="67" t="str">
        <f>VLOOKUP(B573,[1]Sheet1!$B:$J,9,)</f>
        <v>LEFT/ RIGHT</v>
      </c>
      <c r="L573" s="67" t="e">
        <f>VLOOKUP(B573,#REF!,13,)</f>
        <v>#REF!</v>
      </c>
      <c r="M573" s="68"/>
      <c r="N573" s="68"/>
    </row>
    <row r="574" spans="1:14" ht="14.25" customHeight="1" x14ac:dyDescent="0.2">
      <c r="A574" s="67" t="str">
        <f t="shared" si="29"/>
        <v>A</v>
      </c>
      <c r="B574" s="89" t="s">
        <v>1010</v>
      </c>
      <c r="C574" s="87" t="s">
        <v>1009</v>
      </c>
      <c r="D574" s="87" t="s">
        <v>296</v>
      </c>
      <c r="E574" s="67" t="s">
        <v>292</v>
      </c>
      <c r="F574" s="67" t="s">
        <v>177</v>
      </c>
      <c r="G574" s="152" t="str">
        <f t="shared" si="28"/>
        <v>Frozen</v>
      </c>
      <c r="H574" s="67">
        <v>15.3</v>
      </c>
      <c r="I574" s="67">
        <v>8.5</v>
      </c>
      <c r="J574" s="67">
        <f t="shared" si="30"/>
        <v>130.05000000000001</v>
      </c>
      <c r="K574" s="67" t="str">
        <f>VLOOKUP(B574,[1]Sheet1!$B:$J,9,)</f>
        <v>LEFT/ RIGHT</v>
      </c>
      <c r="L574" s="67" t="e">
        <f>VLOOKUP(B574,#REF!,13,)</f>
        <v>#REF!</v>
      </c>
      <c r="M574" s="68"/>
      <c r="N574" s="68"/>
    </row>
    <row r="575" spans="1:14" ht="14.25" customHeight="1" x14ac:dyDescent="0.2">
      <c r="A575" s="67" t="str">
        <f t="shared" si="29"/>
        <v>A</v>
      </c>
      <c r="B575" s="89" t="s">
        <v>1008</v>
      </c>
      <c r="C575" s="87" t="s">
        <v>1007</v>
      </c>
      <c r="D575" s="87" t="s">
        <v>296</v>
      </c>
      <c r="E575" s="67" t="s">
        <v>292</v>
      </c>
      <c r="F575" s="67" t="s">
        <v>177</v>
      </c>
      <c r="G575" s="152" t="str">
        <f t="shared" si="28"/>
        <v>Frozen</v>
      </c>
      <c r="H575" s="67">
        <v>15.3</v>
      </c>
      <c r="I575" s="67">
        <v>8.5</v>
      </c>
      <c r="J575" s="67">
        <f t="shared" si="30"/>
        <v>130.05000000000001</v>
      </c>
      <c r="K575" s="67" t="str">
        <f>VLOOKUP(B575,[1]Sheet1!$B:$J,9,)</f>
        <v>LEFT/ RIGHT</v>
      </c>
      <c r="L575" s="67" t="e">
        <f>VLOOKUP(B575,#REF!,13,)</f>
        <v>#REF!</v>
      </c>
      <c r="M575" s="68"/>
      <c r="N575" s="68"/>
    </row>
    <row r="576" spans="1:14" ht="14.25" customHeight="1" x14ac:dyDescent="0.2">
      <c r="A576" s="67" t="str">
        <f t="shared" si="29"/>
        <v>A</v>
      </c>
      <c r="B576" s="89" t="s">
        <v>1006</v>
      </c>
      <c r="C576" s="87" t="s">
        <v>1005</v>
      </c>
      <c r="D576" s="87" t="s">
        <v>296</v>
      </c>
      <c r="E576" s="67" t="s">
        <v>292</v>
      </c>
      <c r="F576" s="67" t="s">
        <v>177</v>
      </c>
      <c r="G576" s="152" t="str">
        <f t="shared" si="28"/>
        <v>Frozen</v>
      </c>
      <c r="H576" s="67">
        <v>15.3</v>
      </c>
      <c r="I576" s="67">
        <v>8.5</v>
      </c>
      <c r="J576" s="67">
        <f t="shared" si="30"/>
        <v>130.05000000000001</v>
      </c>
      <c r="K576" s="67" t="str">
        <f>VLOOKUP(B576,[1]Sheet1!$B:$J,9,)</f>
        <v>LEFT CORNER/RIGHT CORNER</v>
      </c>
      <c r="L576" s="67" t="e">
        <f>VLOOKUP(B576,#REF!,13,)</f>
        <v>#REF!</v>
      </c>
      <c r="M576" s="68"/>
      <c r="N576" s="68"/>
    </row>
    <row r="577" spans="1:14" ht="14.25" customHeight="1" x14ac:dyDescent="0.2">
      <c r="A577" s="67" t="str">
        <f t="shared" si="29"/>
        <v>A</v>
      </c>
      <c r="B577" s="85" t="s">
        <v>1004</v>
      </c>
      <c r="C577" s="90" t="s">
        <v>1003</v>
      </c>
      <c r="D577" s="81" t="s">
        <v>296</v>
      </c>
      <c r="E577" s="67" t="s">
        <v>292</v>
      </c>
      <c r="F577" s="67" t="s">
        <v>298</v>
      </c>
      <c r="G577" s="67" t="str">
        <f t="shared" si="28"/>
        <v>Released</v>
      </c>
      <c r="H577" s="67">
        <v>15.3</v>
      </c>
      <c r="I577" s="67">
        <v>8.5</v>
      </c>
      <c r="J577" s="67">
        <f t="shared" si="30"/>
        <v>130.05000000000001</v>
      </c>
      <c r="K577" s="67" t="str">
        <f>VLOOKUP(B577,[1]Sheet1!$B:$J,9,)</f>
        <v>LEFT CORNER/RIGHT CORNER</v>
      </c>
      <c r="L577" s="67" t="e">
        <f>VLOOKUP(B577,#REF!,13,)</f>
        <v>#REF!</v>
      </c>
      <c r="M577" s="68"/>
      <c r="N577" s="68"/>
    </row>
    <row r="578" spans="1:14" ht="14.25" customHeight="1" x14ac:dyDescent="0.2">
      <c r="A578" s="67" t="str">
        <f t="shared" si="29"/>
        <v>A</v>
      </c>
      <c r="B578" s="85" t="s">
        <v>1002</v>
      </c>
      <c r="C578" s="90" t="s">
        <v>1001</v>
      </c>
      <c r="D578" s="81" t="s">
        <v>296</v>
      </c>
      <c r="E578" s="67" t="s">
        <v>292</v>
      </c>
      <c r="F578" s="67" t="s">
        <v>298</v>
      </c>
      <c r="G578" s="67" t="str">
        <f t="shared" si="28"/>
        <v>Released</v>
      </c>
      <c r="H578" s="67">
        <v>15.3</v>
      </c>
      <c r="I578" s="67">
        <v>8.5</v>
      </c>
      <c r="J578" s="67">
        <f t="shared" si="30"/>
        <v>130.05000000000001</v>
      </c>
      <c r="K578" s="67" t="str">
        <f>VLOOKUP(B578,[1]Sheet1!$B:$J,9,)</f>
        <v>LEFT/ RIGHT</v>
      </c>
      <c r="L578" s="67" t="e">
        <f>VLOOKUP(B578,#REF!,13,)</f>
        <v>#REF!</v>
      </c>
      <c r="M578" s="68"/>
      <c r="N578" s="68"/>
    </row>
    <row r="579" spans="1:14" ht="14.25" customHeight="1" x14ac:dyDescent="0.2">
      <c r="A579" s="67" t="str">
        <f t="shared" si="29"/>
        <v>A</v>
      </c>
      <c r="B579" s="85" t="s">
        <v>1000</v>
      </c>
      <c r="C579" s="90" t="s">
        <v>999</v>
      </c>
      <c r="D579" s="81" t="s">
        <v>296</v>
      </c>
      <c r="E579" s="67" t="s">
        <v>292</v>
      </c>
      <c r="F579" s="67" t="s">
        <v>298</v>
      </c>
      <c r="G579" s="67" t="str">
        <f t="shared" si="28"/>
        <v>Released</v>
      </c>
      <c r="H579" s="67">
        <v>15.3</v>
      </c>
      <c r="I579" s="67">
        <v>8.5</v>
      </c>
      <c r="J579" s="67">
        <f t="shared" si="30"/>
        <v>130.05000000000001</v>
      </c>
      <c r="K579" s="67" t="str">
        <f>VLOOKUP(B579,[1]Sheet1!$B:$J,9,)</f>
        <v>LEFT/ RIGHT</v>
      </c>
      <c r="L579" s="67" t="e">
        <f>VLOOKUP(B579,#REF!,13,)</f>
        <v>#REF!</v>
      </c>
      <c r="M579" s="68"/>
      <c r="N579" s="68"/>
    </row>
    <row r="580" spans="1:14" ht="14.25" customHeight="1" x14ac:dyDescent="0.2">
      <c r="A580" s="67" t="str">
        <f t="shared" si="29"/>
        <v>A</v>
      </c>
      <c r="B580" s="85" t="s">
        <v>998</v>
      </c>
      <c r="C580" s="90" t="s">
        <v>997</v>
      </c>
      <c r="D580" s="81" t="s">
        <v>296</v>
      </c>
      <c r="E580" s="67" t="s">
        <v>292</v>
      </c>
      <c r="F580" s="67" t="s">
        <v>298</v>
      </c>
      <c r="G580" s="67" t="str">
        <f t="shared" si="28"/>
        <v>Released</v>
      </c>
      <c r="H580" s="67">
        <v>15.3</v>
      </c>
      <c r="I580" s="67">
        <v>8.5</v>
      </c>
      <c r="J580" s="67">
        <f t="shared" si="30"/>
        <v>130.05000000000001</v>
      </c>
      <c r="K580" s="67" t="str">
        <f>VLOOKUP(B580,[1]Sheet1!$B:$J,9,)</f>
        <v>LEFT/ RIGHT</v>
      </c>
      <c r="L580" s="67" t="e">
        <f>VLOOKUP(B580,#REF!,13,)</f>
        <v>#REF!</v>
      </c>
      <c r="M580" s="68"/>
      <c r="N580" s="68"/>
    </row>
    <row r="581" spans="1:14" ht="14.25" customHeight="1" x14ac:dyDescent="0.2">
      <c r="A581" s="67" t="str">
        <f t="shared" si="29"/>
        <v>A</v>
      </c>
      <c r="B581" s="85" t="s">
        <v>996</v>
      </c>
      <c r="C581" s="90" t="s">
        <v>995</v>
      </c>
      <c r="D581" s="81" t="s">
        <v>296</v>
      </c>
      <c r="E581" s="67" t="s">
        <v>292</v>
      </c>
      <c r="F581" s="67" t="s">
        <v>298</v>
      </c>
      <c r="G581" s="67" t="str">
        <f t="shared" si="28"/>
        <v>Released</v>
      </c>
      <c r="H581" s="67">
        <v>15.3</v>
      </c>
      <c r="I581" s="67">
        <v>8.5</v>
      </c>
      <c r="J581" s="67">
        <f t="shared" si="30"/>
        <v>130.05000000000001</v>
      </c>
      <c r="K581" s="67" t="str">
        <f>VLOOKUP(B581,[1]Sheet1!$B:$J,9,)</f>
        <v>LEFT/ RIGHT</v>
      </c>
      <c r="L581" s="67" t="e">
        <f>VLOOKUP(B581,#REF!,13,)</f>
        <v>#REF!</v>
      </c>
      <c r="M581" s="68"/>
      <c r="N581" s="68"/>
    </row>
    <row r="582" spans="1:14" ht="14.25" customHeight="1" x14ac:dyDescent="0.2">
      <c r="A582" s="67" t="str">
        <f t="shared" si="29"/>
        <v>A</v>
      </c>
      <c r="B582" s="85" t="s">
        <v>994</v>
      </c>
      <c r="C582" s="90" t="s">
        <v>993</v>
      </c>
      <c r="D582" s="81" t="s">
        <v>296</v>
      </c>
      <c r="E582" s="67" t="s">
        <v>292</v>
      </c>
      <c r="F582" s="67" t="s">
        <v>298</v>
      </c>
      <c r="G582" s="67" t="str">
        <f t="shared" si="28"/>
        <v>Released</v>
      </c>
      <c r="H582" s="67">
        <v>15.3</v>
      </c>
      <c r="I582" s="67">
        <v>8.5</v>
      </c>
      <c r="J582" s="67">
        <f t="shared" si="30"/>
        <v>130.05000000000001</v>
      </c>
      <c r="K582" s="67" t="str">
        <f>VLOOKUP(B582,[1]Sheet1!$B:$J,9,)</f>
        <v>LEFT/ RIGHT</v>
      </c>
      <c r="L582" s="67" t="e">
        <f>VLOOKUP(B582,#REF!,13,)</f>
        <v>#REF!</v>
      </c>
      <c r="M582" s="68"/>
      <c r="N582" s="68"/>
    </row>
    <row r="583" spans="1:14" ht="14.25" customHeight="1" x14ac:dyDescent="0.2">
      <c r="A583" s="67" t="str">
        <f t="shared" si="29"/>
        <v>A</v>
      </c>
      <c r="B583" s="85" t="s">
        <v>992</v>
      </c>
      <c r="C583" s="90" t="s">
        <v>991</v>
      </c>
      <c r="D583" s="81" t="s">
        <v>296</v>
      </c>
      <c r="E583" s="67" t="s">
        <v>292</v>
      </c>
      <c r="F583" s="67" t="s">
        <v>298</v>
      </c>
      <c r="G583" s="67" t="str">
        <f t="shared" si="28"/>
        <v>Released</v>
      </c>
      <c r="H583" s="67">
        <v>15.3</v>
      </c>
      <c r="I583" s="67">
        <v>8.5</v>
      </c>
      <c r="J583" s="67">
        <f t="shared" si="30"/>
        <v>130.05000000000001</v>
      </c>
      <c r="K583" s="67" t="str">
        <f>VLOOKUP(B583,[1]Sheet1!$B:$J,9,)</f>
        <v>LEFT/ RIGHT</v>
      </c>
      <c r="L583" s="67" t="e">
        <f>VLOOKUP(B583,#REF!,13,)</f>
        <v>#REF!</v>
      </c>
      <c r="M583" s="68"/>
      <c r="N583" s="68"/>
    </row>
    <row r="584" spans="1:14" ht="14.25" customHeight="1" x14ac:dyDescent="0.2">
      <c r="A584" s="67" t="str">
        <f t="shared" si="29"/>
        <v>A</v>
      </c>
      <c r="B584" s="85" t="s">
        <v>990</v>
      </c>
      <c r="C584" s="90" t="s">
        <v>989</v>
      </c>
      <c r="D584" s="81" t="s">
        <v>296</v>
      </c>
      <c r="E584" s="67" t="s">
        <v>292</v>
      </c>
      <c r="F584" s="67" t="s">
        <v>298</v>
      </c>
      <c r="G584" s="67" t="str">
        <f t="shared" si="28"/>
        <v>Released</v>
      </c>
      <c r="H584" s="67">
        <v>15.3</v>
      </c>
      <c r="I584" s="67">
        <v>8.5</v>
      </c>
      <c r="J584" s="67">
        <f t="shared" si="30"/>
        <v>130.05000000000001</v>
      </c>
      <c r="K584" s="67" t="str">
        <f>VLOOKUP(B584,[1]Sheet1!$B:$J,9,)</f>
        <v>LEFT CORNER/RIGHT CORNER</v>
      </c>
      <c r="L584" s="67" t="e">
        <f>VLOOKUP(B584,#REF!,13,)</f>
        <v>#REF!</v>
      </c>
      <c r="M584" s="68"/>
      <c r="N584" s="68"/>
    </row>
    <row r="585" spans="1:14" ht="14.25" customHeight="1" x14ac:dyDescent="0.2">
      <c r="A585" s="67" t="str">
        <f t="shared" si="29"/>
        <v>A</v>
      </c>
      <c r="B585" s="85" t="s">
        <v>988</v>
      </c>
      <c r="C585" s="90" t="s">
        <v>712</v>
      </c>
      <c r="D585" s="81" t="s">
        <v>296</v>
      </c>
      <c r="E585" s="67" t="s">
        <v>292</v>
      </c>
      <c r="F585" s="67" t="s">
        <v>298</v>
      </c>
      <c r="G585" s="67" t="str">
        <f t="shared" si="28"/>
        <v>Released</v>
      </c>
      <c r="H585" s="67">
        <v>15.3</v>
      </c>
      <c r="I585" s="67">
        <v>8.5</v>
      </c>
      <c r="J585" s="67">
        <f t="shared" si="30"/>
        <v>130.05000000000001</v>
      </c>
      <c r="K585" s="67" t="str">
        <f>VLOOKUP(B585,[1]Sheet1!$B:$J,9,)</f>
        <v>LEFT CORNER/RIGHT CORNER</v>
      </c>
      <c r="L585" s="67" t="e">
        <f>VLOOKUP(B585,#REF!,13,)</f>
        <v>#REF!</v>
      </c>
      <c r="M585" s="68"/>
      <c r="N585" s="68"/>
    </row>
    <row r="586" spans="1:14" ht="14.25" customHeight="1" x14ac:dyDescent="0.2">
      <c r="A586" s="67" t="str">
        <f t="shared" si="29"/>
        <v>A</v>
      </c>
      <c r="B586" s="85" t="s">
        <v>987</v>
      </c>
      <c r="C586" s="90" t="s">
        <v>986</v>
      </c>
      <c r="D586" s="81" t="s">
        <v>296</v>
      </c>
      <c r="E586" s="67" t="s">
        <v>292</v>
      </c>
      <c r="F586" s="67" t="s">
        <v>298</v>
      </c>
      <c r="G586" s="67" t="str">
        <f t="shared" si="28"/>
        <v>Released</v>
      </c>
      <c r="H586" s="67">
        <v>15.3</v>
      </c>
      <c r="I586" s="67">
        <v>8.5</v>
      </c>
      <c r="J586" s="67">
        <f t="shared" si="30"/>
        <v>130.05000000000001</v>
      </c>
      <c r="K586" s="67" t="str">
        <f>VLOOKUP(B586,[1]Sheet1!$B:$J,9,)</f>
        <v>LEFT/ RIGHT</v>
      </c>
      <c r="L586" s="67" t="e">
        <f>VLOOKUP(B586,#REF!,13,)</f>
        <v>#REF!</v>
      </c>
      <c r="M586" s="68"/>
      <c r="N586" s="68"/>
    </row>
    <row r="587" spans="1:14" ht="14.25" customHeight="1" x14ac:dyDescent="0.2">
      <c r="A587" s="67" t="str">
        <f t="shared" si="29"/>
        <v>A</v>
      </c>
      <c r="B587" s="85" t="s">
        <v>985</v>
      </c>
      <c r="C587" s="90" t="s">
        <v>984</v>
      </c>
      <c r="D587" s="81" t="s">
        <v>296</v>
      </c>
      <c r="E587" s="67" t="s">
        <v>292</v>
      </c>
      <c r="F587" s="67" t="s">
        <v>298</v>
      </c>
      <c r="G587" s="67" t="str">
        <f t="shared" si="28"/>
        <v>Released</v>
      </c>
      <c r="H587" s="67">
        <v>15.3</v>
      </c>
      <c r="I587" s="67">
        <v>8.5</v>
      </c>
      <c r="J587" s="67">
        <f t="shared" si="30"/>
        <v>130.05000000000001</v>
      </c>
      <c r="K587" s="67" t="str">
        <f>VLOOKUP(B587,[1]Sheet1!$B:$J,9,)</f>
        <v>LEFT/ RIGHT</v>
      </c>
      <c r="L587" s="67" t="e">
        <f>VLOOKUP(B587,#REF!,13,)</f>
        <v>#REF!</v>
      </c>
      <c r="M587" s="68"/>
      <c r="N587" s="68"/>
    </row>
    <row r="588" spans="1:14" ht="14.25" customHeight="1" x14ac:dyDescent="0.2">
      <c r="A588" s="67" t="str">
        <f t="shared" si="29"/>
        <v>A</v>
      </c>
      <c r="B588" s="85" t="s">
        <v>983</v>
      </c>
      <c r="C588" s="90" t="s">
        <v>982</v>
      </c>
      <c r="D588" s="81" t="s">
        <v>296</v>
      </c>
      <c r="E588" s="67" t="s">
        <v>292</v>
      </c>
      <c r="F588" s="67" t="s">
        <v>298</v>
      </c>
      <c r="G588" s="67" t="str">
        <f t="shared" si="28"/>
        <v>Released</v>
      </c>
      <c r="H588" s="67">
        <v>15.3</v>
      </c>
      <c r="I588" s="67">
        <v>8.5</v>
      </c>
      <c r="J588" s="67">
        <f t="shared" si="30"/>
        <v>130.05000000000001</v>
      </c>
      <c r="K588" s="67" t="str">
        <f>VLOOKUP(B588,[1]Sheet1!$B:$J,9,)</f>
        <v>LEFT/ RIGHT</v>
      </c>
      <c r="L588" s="67" t="e">
        <f>VLOOKUP(B588,#REF!,13,)</f>
        <v>#REF!</v>
      </c>
      <c r="M588" s="68"/>
      <c r="N588" s="68"/>
    </row>
    <row r="589" spans="1:14" ht="14.25" customHeight="1" x14ac:dyDescent="0.2">
      <c r="A589" s="67" t="str">
        <f t="shared" si="29"/>
        <v>A</v>
      </c>
      <c r="B589" s="85" t="s">
        <v>981</v>
      </c>
      <c r="C589" s="90" t="s">
        <v>980</v>
      </c>
      <c r="D589" s="81" t="s">
        <v>296</v>
      </c>
      <c r="E589" s="67" t="s">
        <v>292</v>
      </c>
      <c r="F589" s="67" t="s">
        <v>298</v>
      </c>
      <c r="G589" s="67" t="str">
        <f t="shared" si="28"/>
        <v>Released</v>
      </c>
      <c r="H589" s="67">
        <v>15.3</v>
      </c>
      <c r="I589" s="67">
        <v>8.5</v>
      </c>
      <c r="J589" s="67">
        <f t="shared" si="30"/>
        <v>130.05000000000001</v>
      </c>
      <c r="K589" s="67" t="str">
        <f>VLOOKUP(B589,[1]Sheet1!$B:$J,9,)</f>
        <v>LEFT/ RIGHT</v>
      </c>
      <c r="L589" s="67" t="e">
        <f>VLOOKUP(B589,#REF!,13,)</f>
        <v>#REF!</v>
      </c>
      <c r="M589" s="68"/>
      <c r="N589" s="68"/>
    </row>
    <row r="590" spans="1:14" ht="14.25" customHeight="1" x14ac:dyDescent="0.2">
      <c r="A590" s="67" t="str">
        <f t="shared" si="29"/>
        <v>A</v>
      </c>
      <c r="B590" s="85" t="s">
        <v>979</v>
      </c>
      <c r="C590" s="90" t="s">
        <v>978</v>
      </c>
      <c r="D590" s="81" t="s">
        <v>296</v>
      </c>
      <c r="E590" s="67" t="s">
        <v>292</v>
      </c>
      <c r="F590" s="67" t="s">
        <v>298</v>
      </c>
      <c r="G590" s="67" t="str">
        <f t="shared" si="28"/>
        <v>Released</v>
      </c>
      <c r="H590" s="67">
        <v>15.3</v>
      </c>
      <c r="I590" s="67">
        <v>8.5</v>
      </c>
      <c r="J590" s="67">
        <f t="shared" si="30"/>
        <v>130.05000000000001</v>
      </c>
      <c r="K590" s="67" t="str">
        <f>VLOOKUP(B590,[1]Sheet1!$B:$J,9,)</f>
        <v>LEFT/ RIGHT</v>
      </c>
      <c r="L590" s="67" t="e">
        <f>VLOOKUP(B590,#REF!,13,)</f>
        <v>#REF!</v>
      </c>
      <c r="M590" s="68"/>
      <c r="N590" s="68"/>
    </row>
    <row r="591" spans="1:14" ht="14.25" customHeight="1" x14ac:dyDescent="0.2">
      <c r="A591" s="67" t="str">
        <f t="shared" si="29"/>
        <v>A</v>
      </c>
      <c r="B591" s="85" t="s">
        <v>977</v>
      </c>
      <c r="C591" s="90" t="s">
        <v>976</v>
      </c>
      <c r="D591" s="81" t="s">
        <v>296</v>
      </c>
      <c r="E591" s="67" t="s">
        <v>292</v>
      </c>
      <c r="F591" s="67" t="s">
        <v>298</v>
      </c>
      <c r="G591" s="67" t="str">
        <f t="shared" si="28"/>
        <v>Released</v>
      </c>
      <c r="H591" s="67">
        <v>15.3</v>
      </c>
      <c r="I591" s="67">
        <v>8.5</v>
      </c>
      <c r="J591" s="67">
        <f t="shared" si="30"/>
        <v>130.05000000000001</v>
      </c>
      <c r="K591" s="67" t="str">
        <f>VLOOKUP(B591,[1]Sheet1!$B:$J,9,)</f>
        <v>LEFT/ RIGHT</v>
      </c>
      <c r="L591" s="67" t="e">
        <f>VLOOKUP(B591,#REF!,13,)</f>
        <v>#REF!</v>
      </c>
      <c r="M591" s="68"/>
      <c r="N591" s="68"/>
    </row>
    <row r="592" spans="1:14" ht="14.25" customHeight="1" x14ac:dyDescent="0.2">
      <c r="A592" s="67" t="str">
        <f t="shared" si="29"/>
        <v>A</v>
      </c>
      <c r="B592" s="85" t="s">
        <v>975</v>
      </c>
      <c r="C592" s="90" t="s">
        <v>974</v>
      </c>
      <c r="D592" s="81" t="s">
        <v>296</v>
      </c>
      <c r="E592" s="67" t="s">
        <v>292</v>
      </c>
      <c r="F592" s="67" t="s">
        <v>298</v>
      </c>
      <c r="G592" s="67" t="str">
        <f t="shared" si="28"/>
        <v>Released</v>
      </c>
      <c r="H592" s="67">
        <v>15.3</v>
      </c>
      <c r="I592" s="67">
        <v>8.5</v>
      </c>
      <c r="J592" s="67">
        <f t="shared" si="30"/>
        <v>130.05000000000001</v>
      </c>
      <c r="K592" s="67" t="str">
        <f>VLOOKUP(B592,[1]Sheet1!$B:$J,9,)</f>
        <v>LEFT CORNER/RIGHT CORNER</v>
      </c>
      <c r="L592" s="67" t="e">
        <f>VLOOKUP(B592,#REF!,13,)</f>
        <v>#REF!</v>
      </c>
      <c r="M592" s="68"/>
      <c r="N592" s="68"/>
    </row>
    <row r="593" spans="1:14" ht="14.25" customHeight="1" x14ac:dyDescent="0.2">
      <c r="A593" s="67" t="str">
        <f t="shared" si="29"/>
        <v>A</v>
      </c>
      <c r="B593" s="89" t="s">
        <v>973</v>
      </c>
      <c r="C593" s="87" t="s">
        <v>972</v>
      </c>
      <c r="D593" s="87" t="s">
        <v>296</v>
      </c>
      <c r="E593" s="67" t="s">
        <v>292</v>
      </c>
      <c r="F593" s="67" t="s">
        <v>177</v>
      </c>
      <c r="G593" s="152" t="str">
        <f t="shared" si="28"/>
        <v>Frozen</v>
      </c>
      <c r="H593" s="67">
        <v>15.3</v>
      </c>
      <c r="I593" s="67">
        <v>8.5</v>
      </c>
      <c r="J593" s="67">
        <f t="shared" si="30"/>
        <v>130.05000000000001</v>
      </c>
      <c r="K593" s="67" t="str">
        <f>VLOOKUP(B593,[1]Sheet1!$B:$J,9,)</f>
        <v>LEFT CORNER/RIGHT CORNER</v>
      </c>
      <c r="L593" s="67" t="e">
        <f>VLOOKUP(B593,#REF!,13,)</f>
        <v>#REF!</v>
      </c>
      <c r="M593" s="68"/>
      <c r="N593" s="68"/>
    </row>
    <row r="594" spans="1:14" ht="14.25" customHeight="1" x14ac:dyDescent="0.2">
      <c r="A594" s="67" t="str">
        <f t="shared" si="29"/>
        <v>A</v>
      </c>
      <c r="B594" s="89" t="s">
        <v>971</v>
      </c>
      <c r="C594" s="87" t="s">
        <v>970</v>
      </c>
      <c r="D594" s="87" t="s">
        <v>296</v>
      </c>
      <c r="E594" s="67" t="s">
        <v>292</v>
      </c>
      <c r="F594" s="67" t="s">
        <v>177</v>
      </c>
      <c r="G594" s="152" t="str">
        <f t="shared" si="28"/>
        <v>Frozen</v>
      </c>
      <c r="H594" s="67">
        <v>15.3</v>
      </c>
      <c r="I594" s="67">
        <v>8.5</v>
      </c>
      <c r="J594" s="67">
        <f t="shared" si="30"/>
        <v>130.05000000000001</v>
      </c>
      <c r="K594" s="67" t="str">
        <f>VLOOKUP(B594,[1]Sheet1!$B:$J,9,)</f>
        <v>LEFT/ RIGHT</v>
      </c>
      <c r="L594" s="67" t="e">
        <f>VLOOKUP(B594,#REF!,13,)</f>
        <v>#REF!</v>
      </c>
      <c r="M594" s="68"/>
      <c r="N594" s="68"/>
    </row>
    <row r="595" spans="1:14" ht="14.25" customHeight="1" x14ac:dyDescent="0.2">
      <c r="A595" s="67" t="str">
        <f t="shared" si="29"/>
        <v>A</v>
      </c>
      <c r="B595" s="89" t="s">
        <v>969</v>
      </c>
      <c r="C595" s="87" t="s">
        <v>968</v>
      </c>
      <c r="D595" s="87" t="s">
        <v>296</v>
      </c>
      <c r="E595" s="67" t="s">
        <v>292</v>
      </c>
      <c r="F595" s="67" t="s">
        <v>177</v>
      </c>
      <c r="G595" s="152" t="str">
        <f t="shared" si="28"/>
        <v>Frozen</v>
      </c>
      <c r="H595" s="67">
        <v>15.3</v>
      </c>
      <c r="I595" s="67">
        <v>8.5</v>
      </c>
      <c r="J595" s="67">
        <f t="shared" si="30"/>
        <v>130.05000000000001</v>
      </c>
      <c r="K595" s="67" t="str">
        <f>VLOOKUP(B595,[1]Sheet1!$B:$J,9,)</f>
        <v>LEFT/ RIGHT</v>
      </c>
      <c r="L595" s="67" t="e">
        <f>VLOOKUP(B595,#REF!,13,)</f>
        <v>#REF!</v>
      </c>
      <c r="M595" s="68"/>
      <c r="N595" s="68"/>
    </row>
    <row r="596" spans="1:14" ht="14.25" customHeight="1" x14ac:dyDescent="0.2">
      <c r="A596" s="67" t="str">
        <f t="shared" si="29"/>
        <v>A</v>
      </c>
      <c r="B596" s="89" t="s">
        <v>967</v>
      </c>
      <c r="C596" s="87" t="s">
        <v>966</v>
      </c>
      <c r="D596" s="87" t="s">
        <v>296</v>
      </c>
      <c r="E596" s="67" t="s">
        <v>292</v>
      </c>
      <c r="F596" s="67" t="s">
        <v>177</v>
      </c>
      <c r="G596" s="152" t="str">
        <f t="shared" si="28"/>
        <v>Frozen</v>
      </c>
      <c r="H596" s="67">
        <v>15.3</v>
      </c>
      <c r="I596" s="67">
        <v>8.5</v>
      </c>
      <c r="J596" s="67">
        <f t="shared" si="30"/>
        <v>130.05000000000001</v>
      </c>
      <c r="K596" s="67" t="str">
        <f>VLOOKUP(B596,[1]Sheet1!$B:$J,9,)</f>
        <v>LEFT/ RIGHT</v>
      </c>
      <c r="L596" s="67" t="e">
        <f>VLOOKUP(B596,#REF!,13,)</f>
        <v>#REF!</v>
      </c>
      <c r="M596" s="68"/>
      <c r="N596" s="68"/>
    </row>
    <row r="597" spans="1:14" ht="14.25" customHeight="1" x14ac:dyDescent="0.2">
      <c r="A597" s="67" t="str">
        <f t="shared" si="29"/>
        <v>A</v>
      </c>
      <c r="B597" s="89" t="s">
        <v>965</v>
      </c>
      <c r="C597" s="87" t="s">
        <v>964</v>
      </c>
      <c r="D597" s="87" t="s">
        <v>296</v>
      </c>
      <c r="E597" s="67" t="s">
        <v>292</v>
      </c>
      <c r="F597" s="67" t="s">
        <v>177</v>
      </c>
      <c r="G597" s="152" t="str">
        <f t="shared" si="28"/>
        <v>Frozen</v>
      </c>
      <c r="H597" s="67">
        <v>15.3</v>
      </c>
      <c r="I597" s="67">
        <v>8.5</v>
      </c>
      <c r="J597" s="67">
        <f t="shared" si="30"/>
        <v>130.05000000000001</v>
      </c>
      <c r="K597" s="67" t="str">
        <f>VLOOKUP(B597,[1]Sheet1!$B:$J,9,)</f>
        <v>LEFT/ RIGHT</v>
      </c>
      <c r="L597" s="67" t="e">
        <f>VLOOKUP(B597,#REF!,13,)</f>
        <v>#REF!</v>
      </c>
      <c r="M597" s="68"/>
      <c r="N597" s="68"/>
    </row>
    <row r="598" spans="1:14" ht="14.25" customHeight="1" x14ac:dyDescent="0.2">
      <c r="A598" s="67" t="str">
        <f t="shared" si="29"/>
        <v>A</v>
      </c>
      <c r="B598" s="89" t="s">
        <v>963</v>
      </c>
      <c r="C598" s="87" t="s">
        <v>962</v>
      </c>
      <c r="D598" s="87" t="s">
        <v>296</v>
      </c>
      <c r="E598" s="67" t="s">
        <v>292</v>
      </c>
      <c r="F598" s="67" t="s">
        <v>177</v>
      </c>
      <c r="G598" s="152" t="str">
        <f t="shared" si="28"/>
        <v>Frozen</v>
      </c>
      <c r="H598" s="67">
        <v>15.3</v>
      </c>
      <c r="I598" s="67">
        <v>8.5</v>
      </c>
      <c r="J598" s="67">
        <f t="shared" si="30"/>
        <v>130.05000000000001</v>
      </c>
      <c r="K598" s="67" t="str">
        <f>VLOOKUP(B598,[1]Sheet1!$B:$J,9,)</f>
        <v>LEFT/ RIGHT</v>
      </c>
      <c r="L598" s="67" t="e">
        <f>VLOOKUP(B598,#REF!,13,)</f>
        <v>#REF!</v>
      </c>
      <c r="M598" s="68"/>
      <c r="N598" s="68"/>
    </row>
    <row r="599" spans="1:14" ht="14.25" customHeight="1" x14ac:dyDescent="0.2">
      <c r="A599" s="67" t="str">
        <f t="shared" si="29"/>
        <v>A</v>
      </c>
      <c r="B599" s="89" t="s">
        <v>961</v>
      </c>
      <c r="C599" s="87" t="s">
        <v>960</v>
      </c>
      <c r="D599" s="87" t="s">
        <v>296</v>
      </c>
      <c r="E599" s="67" t="s">
        <v>292</v>
      </c>
      <c r="F599" s="67" t="s">
        <v>177</v>
      </c>
      <c r="G599" s="152" t="str">
        <f t="shared" si="28"/>
        <v>Frozen</v>
      </c>
      <c r="H599" s="67">
        <v>15.3</v>
      </c>
      <c r="I599" s="67">
        <v>8.5</v>
      </c>
      <c r="J599" s="67">
        <f t="shared" si="30"/>
        <v>130.05000000000001</v>
      </c>
      <c r="K599" s="67" t="str">
        <f>VLOOKUP(B599,[1]Sheet1!$B:$J,9,)</f>
        <v>LEFT CORNER/RIGHT CORNER</v>
      </c>
      <c r="L599" s="67" t="e">
        <f>VLOOKUP(B599,#REF!,13,)</f>
        <v>#REF!</v>
      </c>
      <c r="M599" s="68"/>
      <c r="N599" s="68"/>
    </row>
    <row r="600" spans="1:14" ht="14.25" customHeight="1" x14ac:dyDescent="0.2">
      <c r="A600" s="67" t="str">
        <f t="shared" si="29"/>
        <v>A</v>
      </c>
      <c r="B600" s="89" t="s">
        <v>959</v>
      </c>
      <c r="C600" s="87" t="s">
        <v>958</v>
      </c>
      <c r="D600" s="87" t="s">
        <v>296</v>
      </c>
      <c r="E600" s="67" t="s">
        <v>292</v>
      </c>
      <c r="F600" s="67" t="s">
        <v>177</v>
      </c>
      <c r="G600" s="152" t="str">
        <f t="shared" si="28"/>
        <v>Frozen</v>
      </c>
      <c r="H600" s="67">
        <v>15.3</v>
      </c>
      <c r="I600" s="67">
        <v>8.5</v>
      </c>
      <c r="J600" s="67">
        <f t="shared" si="30"/>
        <v>130.05000000000001</v>
      </c>
      <c r="K600" s="67" t="str">
        <f>VLOOKUP(B600,[1]Sheet1!$B:$J,9,)</f>
        <v>LEFT CORNER/RIGHT CORNER</v>
      </c>
      <c r="L600" s="67" t="e">
        <f>VLOOKUP(B600,#REF!,13,)</f>
        <v>#REF!</v>
      </c>
      <c r="M600" s="68"/>
      <c r="N600" s="68"/>
    </row>
    <row r="601" spans="1:14" ht="14.25" customHeight="1" x14ac:dyDescent="0.2">
      <c r="A601" s="67" t="str">
        <f t="shared" si="29"/>
        <v>A</v>
      </c>
      <c r="B601" s="89" t="s">
        <v>957</v>
      </c>
      <c r="C601" s="87" t="s">
        <v>956</v>
      </c>
      <c r="D601" s="87" t="s">
        <v>296</v>
      </c>
      <c r="E601" s="67" t="s">
        <v>292</v>
      </c>
      <c r="F601" s="67" t="s">
        <v>177</v>
      </c>
      <c r="G601" s="152" t="str">
        <f t="shared" si="28"/>
        <v>Frozen</v>
      </c>
      <c r="H601" s="67">
        <v>15.3</v>
      </c>
      <c r="I601" s="67">
        <v>8.5</v>
      </c>
      <c r="J601" s="67">
        <f t="shared" si="30"/>
        <v>130.05000000000001</v>
      </c>
      <c r="K601" s="67" t="str">
        <f>VLOOKUP(B601,[1]Sheet1!$B:$J,9,)</f>
        <v>LEFT/ RIGHT</v>
      </c>
      <c r="L601" s="67" t="e">
        <f>VLOOKUP(B601,#REF!,13,)</f>
        <v>#REF!</v>
      </c>
      <c r="M601" s="68"/>
      <c r="N601" s="68"/>
    </row>
    <row r="602" spans="1:14" ht="14.25" customHeight="1" x14ac:dyDescent="0.2">
      <c r="A602" s="67" t="str">
        <f t="shared" si="29"/>
        <v>A</v>
      </c>
      <c r="B602" s="89" t="s">
        <v>955</v>
      </c>
      <c r="C602" s="87" t="s">
        <v>954</v>
      </c>
      <c r="D602" s="87" t="s">
        <v>296</v>
      </c>
      <c r="E602" s="67" t="s">
        <v>292</v>
      </c>
      <c r="F602" s="67" t="s">
        <v>177</v>
      </c>
      <c r="G602" s="152" t="str">
        <f t="shared" si="28"/>
        <v>Frozen</v>
      </c>
      <c r="H602" s="67">
        <v>15.3</v>
      </c>
      <c r="I602" s="67">
        <v>8.5</v>
      </c>
      <c r="J602" s="67">
        <f t="shared" si="30"/>
        <v>130.05000000000001</v>
      </c>
      <c r="K602" s="67" t="str">
        <f>VLOOKUP(B602,[1]Sheet1!$B:$J,9,)</f>
        <v>LEFT/ RIGHT</v>
      </c>
      <c r="L602" s="67" t="e">
        <f>VLOOKUP(B602,#REF!,13,)</f>
        <v>#REF!</v>
      </c>
      <c r="M602" s="68"/>
      <c r="N602" s="68"/>
    </row>
    <row r="603" spans="1:14" ht="14.25" customHeight="1" x14ac:dyDescent="0.2">
      <c r="A603" s="67" t="str">
        <f t="shared" si="29"/>
        <v>A</v>
      </c>
      <c r="B603" s="89" t="s">
        <v>953</v>
      </c>
      <c r="C603" s="87" t="s">
        <v>952</v>
      </c>
      <c r="D603" s="87" t="s">
        <v>296</v>
      </c>
      <c r="E603" s="67" t="s">
        <v>292</v>
      </c>
      <c r="F603" s="67" t="s">
        <v>177</v>
      </c>
      <c r="G603" s="152" t="str">
        <f t="shared" si="28"/>
        <v>Frozen</v>
      </c>
      <c r="H603" s="67">
        <v>15.3</v>
      </c>
      <c r="I603" s="67">
        <v>8.5</v>
      </c>
      <c r="J603" s="67">
        <f t="shared" si="30"/>
        <v>130.05000000000001</v>
      </c>
      <c r="K603" s="67" t="str">
        <f>VLOOKUP(B603,[1]Sheet1!$B:$J,9,)</f>
        <v>LEFT/ RIGHT</v>
      </c>
      <c r="L603" s="67" t="e">
        <f>VLOOKUP(B603,#REF!,13,)</f>
        <v>#REF!</v>
      </c>
      <c r="M603" s="68"/>
      <c r="N603" s="68"/>
    </row>
    <row r="604" spans="1:14" ht="14.25" customHeight="1" x14ac:dyDescent="0.2">
      <c r="A604" s="67" t="str">
        <f t="shared" si="29"/>
        <v>A</v>
      </c>
      <c r="B604" s="89" t="s">
        <v>951</v>
      </c>
      <c r="C604" s="87" t="s">
        <v>950</v>
      </c>
      <c r="D604" s="87" t="s">
        <v>296</v>
      </c>
      <c r="E604" s="67" t="s">
        <v>292</v>
      </c>
      <c r="F604" s="67" t="s">
        <v>177</v>
      </c>
      <c r="G604" s="152" t="str">
        <f t="shared" si="28"/>
        <v>Frozen</v>
      </c>
      <c r="H604" s="67">
        <v>15.3</v>
      </c>
      <c r="I604" s="67">
        <v>8.5</v>
      </c>
      <c r="J604" s="67">
        <f t="shared" si="30"/>
        <v>130.05000000000001</v>
      </c>
      <c r="K604" s="67" t="str">
        <f>VLOOKUP(B604,[1]Sheet1!$B:$J,9,)</f>
        <v>LEFT/ RIGHT</v>
      </c>
      <c r="L604" s="67" t="e">
        <f>VLOOKUP(B604,#REF!,13,)</f>
        <v>#REF!</v>
      </c>
      <c r="M604" s="68"/>
      <c r="N604" s="68"/>
    </row>
    <row r="605" spans="1:14" ht="14.25" customHeight="1" x14ac:dyDescent="0.2">
      <c r="A605" s="67" t="str">
        <f t="shared" si="29"/>
        <v>A</v>
      </c>
      <c r="B605" s="89" t="s">
        <v>949</v>
      </c>
      <c r="C605" s="87" t="s">
        <v>948</v>
      </c>
      <c r="D605" s="87" t="s">
        <v>296</v>
      </c>
      <c r="E605" s="67" t="s">
        <v>292</v>
      </c>
      <c r="F605" s="67" t="s">
        <v>177</v>
      </c>
      <c r="G605" s="152" t="str">
        <f t="shared" si="28"/>
        <v>Frozen</v>
      </c>
      <c r="H605" s="67">
        <v>15.3</v>
      </c>
      <c r="I605" s="67">
        <v>8.5</v>
      </c>
      <c r="J605" s="67">
        <f t="shared" si="30"/>
        <v>130.05000000000001</v>
      </c>
      <c r="K605" s="67" t="str">
        <f>VLOOKUP(B605,[1]Sheet1!$B:$J,9,)</f>
        <v>LEFT/ RIGHT</v>
      </c>
      <c r="L605" s="67" t="e">
        <f>VLOOKUP(B605,#REF!,13,)</f>
        <v>#REF!</v>
      </c>
      <c r="M605" s="68"/>
      <c r="N605" s="68"/>
    </row>
    <row r="606" spans="1:14" ht="14.25" customHeight="1" x14ac:dyDescent="0.2">
      <c r="A606" s="67" t="str">
        <f t="shared" si="29"/>
        <v>A</v>
      </c>
      <c r="B606" s="89" t="s">
        <v>947</v>
      </c>
      <c r="C606" s="87" t="s">
        <v>946</v>
      </c>
      <c r="D606" s="87" t="s">
        <v>296</v>
      </c>
      <c r="E606" s="67" t="s">
        <v>292</v>
      </c>
      <c r="F606" s="67" t="s">
        <v>177</v>
      </c>
      <c r="G606" s="152" t="str">
        <f t="shared" si="28"/>
        <v>Frozen</v>
      </c>
      <c r="H606" s="67">
        <v>15.3</v>
      </c>
      <c r="I606" s="67">
        <v>8.5</v>
      </c>
      <c r="J606" s="67">
        <f t="shared" si="30"/>
        <v>130.05000000000001</v>
      </c>
      <c r="K606" s="67" t="str">
        <f>VLOOKUP(B606,[1]Sheet1!$B:$J,9,)</f>
        <v>LEFT/ RIGHT</v>
      </c>
      <c r="L606" s="67" t="e">
        <f>VLOOKUP(B606,#REF!,13,)</f>
        <v>#REF!</v>
      </c>
      <c r="M606" s="68"/>
      <c r="N606" s="68"/>
    </row>
    <row r="607" spans="1:14" ht="14.25" customHeight="1" x14ac:dyDescent="0.2">
      <c r="A607" s="67" t="str">
        <f t="shared" si="29"/>
        <v>A</v>
      </c>
      <c r="B607" s="89" t="s">
        <v>945</v>
      </c>
      <c r="C607" s="87" t="s">
        <v>944</v>
      </c>
      <c r="D607" s="87" t="s">
        <v>296</v>
      </c>
      <c r="E607" s="67" t="s">
        <v>292</v>
      </c>
      <c r="F607" s="67" t="s">
        <v>177</v>
      </c>
      <c r="G607" s="152" t="str">
        <f t="shared" si="28"/>
        <v>Frozen</v>
      </c>
      <c r="H607" s="67">
        <v>15.3</v>
      </c>
      <c r="I607" s="67">
        <v>8.5</v>
      </c>
      <c r="J607" s="67">
        <f t="shared" si="30"/>
        <v>130.05000000000001</v>
      </c>
      <c r="K607" s="67" t="str">
        <f>VLOOKUP(B607,[1]Sheet1!$B:$J,9,)</f>
        <v>LEFT/ RIGHT</v>
      </c>
      <c r="L607" s="67" t="e">
        <f>VLOOKUP(B607,#REF!,13,)</f>
        <v>#REF!</v>
      </c>
      <c r="M607" s="68"/>
      <c r="N607" s="68"/>
    </row>
    <row r="608" spans="1:14" ht="14.25" customHeight="1" x14ac:dyDescent="0.2">
      <c r="A608" s="67" t="str">
        <f t="shared" si="29"/>
        <v>A</v>
      </c>
      <c r="B608" s="89" t="s">
        <v>943</v>
      </c>
      <c r="C608" s="87" t="s">
        <v>942</v>
      </c>
      <c r="D608" s="87" t="s">
        <v>296</v>
      </c>
      <c r="E608" s="67" t="s">
        <v>292</v>
      </c>
      <c r="F608" s="67" t="s">
        <v>177</v>
      </c>
      <c r="G608" s="152" t="str">
        <f t="shared" si="28"/>
        <v>Frozen</v>
      </c>
      <c r="H608" s="67">
        <v>15.3</v>
      </c>
      <c r="I608" s="67">
        <v>8.5</v>
      </c>
      <c r="J608" s="67">
        <f t="shared" si="30"/>
        <v>130.05000000000001</v>
      </c>
      <c r="K608" s="67" t="str">
        <f>VLOOKUP(B608,[1]Sheet1!$B:$J,9,)</f>
        <v>LEFT/ RIGHT</v>
      </c>
      <c r="L608" s="67" t="e">
        <f>VLOOKUP(B608,#REF!,13,)</f>
        <v>#REF!</v>
      </c>
      <c r="M608" s="68"/>
      <c r="N608" s="68"/>
    </row>
    <row r="609" spans="1:14" ht="14.25" customHeight="1" x14ac:dyDescent="0.2">
      <c r="A609" s="67" t="str">
        <f t="shared" si="29"/>
        <v>A</v>
      </c>
      <c r="B609" s="89" t="s">
        <v>941</v>
      </c>
      <c r="C609" s="87" t="s">
        <v>940</v>
      </c>
      <c r="D609" s="87" t="s">
        <v>296</v>
      </c>
      <c r="E609" s="67" t="s">
        <v>292</v>
      </c>
      <c r="F609" s="67" t="s">
        <v>177</v>
      </c>
      <c r="G609" s="152" t="str">
        <f t="shared" si="28"/>
        <v>Frozen</v>
      </c>
      <c r="H609" s="67">
        <v>15.3</v>
      </c>
      <c r="I609" s="67">
        <v>8.5</v>
      </c>
      <c r="J609" s="67">
        <f t="shared" si="30"/>
        <v>130.05000000000001</v>
      </c>
      <c r="K609" s="67" t="str">
        <f>VLOOKUP(B609,[1]Sheet1!$B:$J,9,)</f>
        <v>LEFT CORNER/RIGHT CORNER</v>
      </c>
      <c r="L609" s="67" t="e">
        <f>VLOOKUP(B609,#REF!,13,)</f>
        <v>#REF!</v>
      </c>
      <c r="M609" s="68"/>
      <c r="N609" s="68"/>
    </row>
    <row r="610" spans="1:14" ht="14.25" customHeight="1" x14ac:dyDescent="0.2">
      <c r="A610" s="67" t="str">
        <f t="shared" si="29"/>
        <v>A</v>
      </c>
      <c r="B610" s="89" t="s">
        <v>939</v>
      </c>
      <c r="C610" s="87" t="s">
        <v>938</v>
      </c>
      <c r="D610" s="87" t="s">
        <v>296</v>
      </c>
      <c r="E610" s="67" t="s">
        <v>292</v>
      </c>
      <c r="F610" s="67" t="s">
        <v>177</v>
      </c>
      <c r="G610" s="152" t="str">
        <f t="shared" si="28"/>
        <v>Frozen</v>
      </c>
      <c r="H610" s="67">
        <v>15.3</v>
      </c>
      <c r="I610" s="67">
        <v>8.5</v>
      </c>
      <c r="J610" s="67">
        <f t="shared" si="30"/>
        <v>130.05000000000001</v>
      </c>
      <c r="K610" s="67" t="str">
        <f>VLOOKUP(B610,[1]Sheet1!$B:$J,9,)</f>
        <v>LEFT CORNER/RIGHT CORNER</v>
      </c>
      <c r="L610" s="67" t="e">
        <f>VLOOKUP(B610,#REF!,13,)</f>
        <v>#REF!</v>
      </c>
      <c r="M610" s="68"/>
      <c r="N610" s="68"/>
    </row>
    <row r="611" spans="1:14" ht="14.25" customHeight="1" x14ac:dyDescent="0.2">
      <c r="A611" s="67" t="str">
        <f t="shared" si="29"/>
        <v>A</v>
      </c>
      <c r="B611" s="89" t="s">
        <v>937</v>
      </c>
      <c r="C611" s="87" t="s">
        <v>936</v>
      </c>
      <c r="D611" s="87" t="s">
        <v>296</v>
      </c>
      <c r="E611" s="67" t="s">
        <v>292</v>
      </c>
      <c r="F611" s="67" t="s">
        <v>177</v>
      </c>
      <c r="G611" s="152" t="str">
        <f t="shared" si="28"/>
        <v>Frozen</v>
      </c>
      <c r="H611" s="67">
        <v>15.3</v>
      </c>
      <c r="I611" s="67">
        <v>8.5</v>
      </c>
      <c r="J611" s="67">
        <f t="shared" si="30"/>
        <v>130.05000000000001</v>
      </c>
      <c r="K611" s="67" t="str">
        <f>VLOOKUP(B611,[1]Sheet1!$B:$J,9,)</f>
        <v>LEFT/ RIGHT</v>
      </c>
      <c r="L611" s="67" t="e">
        <f>VLOOKUP(B611,#REF!,13,)</f>
        <v>#REF!</v>
      </c>
      <c r="M611" s="68"/>
      <c r="N611" s="68"/>
    </row>
    <row r="612" spans="1:14" ht="14.25" customHeight="1" x14ac:dyDescent="0.2">
      <c r="A612" s="67" t="str">
        <f t="shared" si="29"/>
        <v>A</v>
      </c>
      <c r="B612" s="89" t="s">
        <v>935</v>
      </c>
      <c r="C612" s="87" t="s">
        <v>934</v>
      </c>
      <c r="D612" s="87" t="s">
        <v>296</v>
      </c>
      <c r="E612" s="67" t="s">
        <v>292</v>
      </c>
      <c r="F612" s="67" t="s">
        <v>177</v>
      </c>
      <c r="G612" s="152" t="str">
        <f t="shared" si="28"/>
        <v>Frozen</v>
      </c>
      <c r="H612" s="67">
        <v>15.3</v>
      </c>
      <c r="I612" s="67">
        <v>8.5</v>
      </c>
      <c r="J612" s="67">
        <f t="shared" si="30"/>
        <v>130.05000000000001</v>
      </c>
      <c r="K612" s="67" t="str">
        <f>VLOOKUP(B612,[1]Sheet1!$B:$J,9,)</f>
        <v>LEFT CORNER/RIGHT CORNER</v>
      </c>
      <c r="L612" s="67" t="e">
        <f>VLOOKUP(B612,#REF!,13,)</f>
        <v>#REF!</v>
      </c>
      <c r="M612" s="68"/>
      <c r="N612" s="68"/>
    </row>
    <row r="613" spans="1:14" ht="14.25" customHeight="1" x14ac:dyDescent="0.2">
      <c r="A613" s="67" t="str">
        <f t="shared" si="29"/>
        <v>A</v>
      </c>
      <c r="B613" s="89" t="s">
        <v>933</v>
      </c>
      <c r="C613" s="87" t="s">
        <v>932</v>
      </c>
      <c r="D613" s="87" t="s">
        <v>296</v>
      </c>
      <c r="E613" s="67" t="s">
        <v>292</v>
      </c>
      <c r="F613" s="67" t="s">
        <v>177</v>
      </c>
      <c r="G613" s="152" t="str">
        <f t="shared" si="28"/>
        <v>Frozen</v>
      </c>
      <c r="H613" s="67">
        <v>15.3</v>
      </c>
      <c r="I613" s="67">
        <v>8.5</v>
      </c>
      <c r="J613" s="67">
        <f t="shared" si="30"/>
        <v>130.05000000000001</v>
      </c>
      <c r="K613" s="67" t="str">
        <f>VLOOKUP(B613,[1]Sheet1!$B:$J,9,)</f>
        <v>LEFT CORNER/RIGHT CORNER</v>
      </c>
      <c r="L613" s="67" t="e">
        <f>VLOOKUP(B613,#REF!,13,)</f>
        <v>#REF!</v>
      </c>
      <c r="M613" s="68"/>
      <c r="N613" s="68"/>
    </row>
    <row r="614" spans="1:14" ht="14.25" customHeight="1" x14ac:dyDescent="0.2">
      <c r="A614" s="67" t="str">
        <f t="shared" si="29"/>
        <v>A</v>
      </c>
      <c r="B614" s="89" t="s">
        <v>931</v>
      </c>
      <c r="C614" s="87" t="s">
        <v>930</v>
      </c>
      <c r="D614" s="87" t="s">
        <v>296</v>
      </c>
      <c r="E614" s="67" t="s">
        <v>292</v>
      </c>
      <c r="F614" s="67" t="s">
        <v>177</v>
      </c>
      <c r="G614" s="152" t="str">
        <f t="shared" si="28"/>
        <v>Frozen</v>
      </c>
      <c r="H614" s="67">
        <v>15.3</v>
      </c>
      <c r="I614" s="67">
        <v>8.5</v>
      </c>
      <c r="J614" s="67">
        <f t="shared" si="30"/>
        <v>130.05000000000001</v>
      </c>
      <c r="K614" s="67" t="str">
        <f>VLOOKUP(B614,[1]Sheet1!$B:$J,9,)</f>
        <v>LEFT/ RIGHT</v>
      </c>
      <c r="L614" s="67" t="e">
        <f>VLOOKUP(B614,#REF!,13,)</f>
        <v>#REF!</v>
      </c>
      <c r="M614" s="68"/>
      <c r="N614" s="68"/>
    </row>
    <row r="615" spans="1:14" ht="14.25" customHeight="1" x14ac:dyDescent="0.2">
      <c r="A615" s="67" t="str">
        <f t="shared" si="29"/>
        <v>A</v>
      </c>
      <c r="B615" s="89" t="s">
        <v>929</v>
      </c>
      <c r="C615" s="87" t="s">
        <v>928</v>
      </c>
      <c r="D615" s="87" t="s">
        <v>296</v>
      </c>
      <c r="E615" s="67" t="s">
        <v>292</v>
      </c>
      <c r="F615" s="67" t="s">
        <v>177</v>
      </c>
      <c r="G615" s="152" t="str">
        <f t="shared" si="28"/>
        <v>Frozen</v>
      </c>
      <c r="H615" s="67">
        <v>15.3</v>
      </c>
      <c r="I615" s="67">
        <v>8.5</v>
      </c>
      <c r="J615" s="67">
        <f t="shared" si="30"/>
        <v>130.05000000000001</v>
      </c>
      <c r="K615" s="67" t="str">
        <f>VLOOKUP(B615,[1]Sheet1!$B:$J,9,)</f>
        <v>LEFT CORNER/RIGHT CORNER</v>
      </c>
      <c r="L615" s="67" t="e">
        <f>VLOOKUP(B615,#REF!,13,)</f>
        <v>#REF!</v>
      </c>
      <c r="M615" s="68"/>
      <c r="N615" s="68"/>
    </row>
    <row r="616" spans="1:14" ht="14.25" customHeight="1" x14ac:dyDescent="0.2">
      <c r="A616" s="67" t="str">
        <f t="shared" si="29"/>
        <v>A</v>
      </c>
      <c r="B616" s="89" t="s">
        <v>927</v>
      </c>
      <c r="C616" s="87" t="s">
        <v>926</v>
      </c>
      <c r="D616" s="87" t="s">
        <v>296</v>
      </c>
      <c r="E616" s="67" t="s">
        <v>292</v>
      </c>
      <c r="F616" s="67" t="s">
        <v>177</v>
      </c>
      <c r="G616" s="152" t="str">
        <f t="shared" si="28"/>
        <v>Frozen</v>
      </c>
      <c r="H616" s="67">
        <v>15.3</v>
      </c>
      <c r="I616" s="67">
        <v>8.5</v>
      </c>
      <c r="J616" s="67">
        <f t="shared" si="30"/>
        <v>130.05000000000001</v>
      </c>
      <c r="K616" s="67" t="str">
        <f>VLOOKUP(B616,[1]Sheet1!$B:$J,9,)</f>
        <v>LEFT CORNER/RIGHT CORNER</v>
      </c>
      <c r="L616" s="67" t="e">
        <f>VLOOKUP(B616,#REF!,13,)</f>
        <v>#REF!</v>
      </c>
      <c r="M616" s="68"/>
      <c r="N616" s="68"/>
    </row>
    <row r="617" spans="1:14" ht="14.25" customHeight="1" x14ac:dyDescent="0.2">
      <c r="A617" s="67" t="str">
        <f t="shared" si="29"/>
        <v>A</v>
      </c>
      <c r="B617" s="89" t="s">
        <v>925</v>
      </c>
      <c r="C617" s="87" t="s">
        <v>924</v>
      </c>
      <c r="D617" s="87" t="s">
        <v>296</v>
      </c>
      <c r="E617" s="67" t="s">
        <v>292</v>
      </c>
      <c r="F617" s="67" t="s">
        <v>177</v>
      </c>
      <c r="G617" s="152" t="str">
        <f t="shared" si="28"/>
        <v>Frozen</v>
      </c>
      <c r="H617" s="67">
        <v>15.3</v>
      </c>
      <c r="I617" s="67">
        <v>8.5</v>
      </c>
      <c r="J617" s="67">
        <f t="shared" si="30"/>
        <v>130.05000000000001</v>
      </c>
      <c r="K617" s="67" t="str">
        <f>VLOOKUP(B617,[1]Sheet1!$B:$J,9,)</f>
        <v>LEFT/ RIGHT</v>
      </c>
      <c r="L617" s="67" t="e">
        <f>VLOOKUP(B617,#REF!,13,)</f>
        <v>#REF!</v>
      </c>
      <c r="M617" s="68"/>
      <c r="N617" s="68"/>
    </row>
    <row r="618" spans="1:14" ht="14.25" customHeight="1" x14ac:dyDescent="0.2">
      <c r="A618" s="67" t="str">
        <f t="shared" si="29"/>
        <v>A</v>
      </c>
      <c r="B618" s="89" t="s">
        <v>923</v>
      </c>
      <c r="C618" s="87" t="s">
        <v>922</v>
      </c>
      <c r="D618" s="87" t="s">
        <v>296</v>
      </c>
      <c r="E618" s="67" t="s">
        <v>292</v>
      </c>
      <c r="F618" s="67" t="s">
        <v>177</v>
      </c>
      <c r="G618" s="152" t="str">
        <f t="shared" si="28"/>
        <v>Frozen</v>
      </c>
      <c r="H618" s="67">
        <v>15.3</v>
      </c>
      <c r="I618" s="67">
        <v>8.5</v>
      </c>
      <c r="J618" s="67">
        <f t="shared" si="30"/>
        <v>130.05000000000001</v>
      </c>
      <c r="K618" s="67" t="str">
        <f>VLOOKUP(B618,[1]Sheet1!$B:$J,9,)</f>
        <v>LEFT/ RIGHT</v>
      </c>
      <c r="L618" s="67" t="e">
        <f>VLOOKUP(B618,#REF!,13,)</f>
        <v>#REF!</v>
      </c>
      <c r="M618" s="68"/>
      <c r="N618" s="68"/>
    </row>
    <row r="619" spans="1:14" ht="14.25" customHeight="1" x14ac:dyDescent="0.2">
      <c r="A619" s="67" t="str">
        <f t="shared" si="29"/>
        <v>A</v>
      </c>
      <c r="B619" s="89" t="s">
        <v>921</v>
      </c>
      <c r="C619" s="87" t="s">
        <v>920</v>
      </c>
      <c r="D619" s="87" t="s">
        <v>296</v>
      </c>
      <c r="E619" s="67" t="s">
        <v>292</v>
      </c>
      <c r="F619" s="67" t="s">
        <v>177</v>
      </c>
      <c r="G619" s="152" t="str">
        <f t="shared" si="28"/>
        <v>Frozen</v>
      </c>
      <c r="H619" s="67">
        <v>15.3</v>
      </c>
      <c r="I619" s="67">
        <v>8.5</v>
      </c>
      <c r="J619" s="67">
        <f t="shared" si="30"/>
        <v>130.05000000000001</v>
      </c>
      <c r="K619" s="67" t="str">
        <f>VLOOKUP(B619,[1]Sheet1!$B:$J,9,)</f>
        <v>LEFT/ RIGHT</v>
      </c>
      <c r="L619" s="67" t="e">
        <f>VLOOKUP(B619,#REF!,13,)</f>
        <v>#REF!</v>
      </c>
      <c r="M619" s="68"/>
      <c r="N619" s="68"/>
    </row>
    <row r="620" spans="1:14" ht="14.25" customHeight="1" x14ac:dyDescent="0.2">
      <c r="A620" s="67" t="str">
        <f t="shared" si="29"/>
        <v>A</v>
      </c>
      <c r="B620" s="89" t="s">
        <v>919</v>
      </c>
      <c r="C620" s="87" t="s">
        <v>918</v>
      </c>
      <c r="D620" s="87" t="s">
        <v>296</v>
      </c>
      <c r="E620" s="67" t="s">
        <v>292</v>
      </c>
      <c r="F620" s="67" t="s">
        <v>177</v>
      </c>
      <c r="G620" s="152" t="str">
        <f t="shared" si="28"/>
        <v>Frozen</v>
      </c>
      <c r="H620" s="67">
        <v>15.3</v>
      </c>
      <c r="I620" s="67">
        <v>8.5</v>
      </c>
      <c r="J620" s="67">
        <f t="shared" si="30"/>
        <v>130.05000000000001</v>
      </c>
      <c r="K620" s="67" t="str">
        <f>VLOOKUP(B620,[1]Sheet1!$B:$J,9,)</f>
        <v>LEFT/ RIGHT</v>
      </c>
      <c r="L620" s="67" t="e">
        <f>VLOOKUP(B620,#REF!,13,)</f>
        <v>#REF!</v>
      </c>
      <c r="M620" s="68"/>
      <c r="N620" s="68"/>
    </row>
    <row r="621" spans="1:14" ht="14.25" customHeight="1" x14ac:dyDescent="0.2">
      <c r="A621" s="67" t="str">
        <f t="shared" si="29"/>
        <v>A</v>
      </c>
      <c r="B621" s="94" t="s">
        <v>917</v>
      </c>
      <c r="C621" s="93" t="s">
        <v>916</v>
      </c>
      <c r="D621" s="87" t="s">
        <v>296</v>
      </c>
      <c r="E621" s="67" t="s">
        <v>292</v>
      </c>
      <c r="F621" s="67" t="s">
        <v>177</v>
      </c>
      <c r="G621" s="152" t="str">
        <f t="shared" si="28"/>
        <v>Frozen</v>
      </c>
      <c r="H621" s="67">
        <v>15.3</v>
      </c>
      <c r="I621" s="67">
        <v>8.5</v>
      </c>
      <c r="J621" s="67">
        <f t="shared" si="30"/>
        <v>130.05000000000001</v>
      </c>
      <c r="K621" s="67" t="str">
        <f>VLOOKUP(B621,[1]Sheet1!$B:$J,9,)</f>
        <v>LEFT/ RIGHT</v>
      </c>
      <c r="L621" s="67" t="e">
        <f>VLOOKUP(B621,#REF!,13,)</f>
        <v>#REF!</v>
      </c>
      <c r="M621" s="68"/>
      <c r="N621" s="68"/>
    </row>
    <row r="622" spans="1:14" ht="14.25" customHeight="1" x14ac:dyDescent="0.2">
      <c r="A622" s="67" t="str">
        <f t="shared" si="29"/>
        <v>A</v>
      </c>
      <c r="B622" s="89" t="s">
        <v>915</v>
      </c>
      <c r="C622" s="87" t="s">
        <v>914</v>
      </c>
      <c r="D622" s="87" t="s">
        <v>296</v>
      </c>
      <c r="E622" s="67" t="s">
        <v>292</v>
      </c>
      <c r="F622" s="67" t="s">
        <v>177</v>
      </c>
      <c r="G622" s="152" t="str">
        <f t="shared" si="28"/>
        <v>Frozen</v>
      </c>
      <c r="H622" s="67">
        <v>15.3</v>
      </c>
      <c r="I622" s="67">
        <v>8.5</v>
      </c>
      <c r="J622" s="67">
        <f t="shared" si="30"/>
        <v>130.05000000000001</v>
      </c>
      <c r="K622" s="67" t="str">
        <f>VLOOKUP(B622,[1]Sheet1!$B:$J,9,)</f>
        <v>LEFT/ RIGHT</v>
      </c>
      <c r="L622" s="67" t="e">
        <f>VLOOKUP(B622,#REF!,13,)</f>
        <v>#REF!</v>
      </c>
      <c r="M622" s="68"/>
      <c r="N622" s="68"/>
    </row>
    <row r="623" spans="1:14" ht="14.25" customHeight="1" x14ac:dyDescent="0.2">
      <c r="A623" s="67" t="str">
        <f t="shared" si="29"/>
        <v>A</v>
      </c>
      <c r="B623" s="94" t="s">
        <v>913</v>
      </c>
      <c r="C623" s="93" t="s">
        <v>912</v>
      </c>
      <c r="D623" s="87" t="s">
        <v>296</v>
      </c>
      <c r="E623" s="67" t="s">
        <v>292</v>
      </c>
      <c r="F623" s="67" t="s">
        <v>177</v>
      </c>
      <c r="G623" s="152" t="str">
        <f t="shared" si="28"/>
        <v>Frozen</v>
      </c>
      <c r="H623" s="67">
        <v>15.3</v>
      </c>
      <c r="I623" s="67">
        <v>8.5</v>
      </c>
      <c r="J623" s="67">
        <f t="shared" si="30"/>
        <v>130.05000000000001</v>
      </c>
      <c r="K623" s="67" t="str">
        <f>VLOOKUP(B623,[1]Sheet1!$B:$J,9,)</f>
        <v>LEFT/ RIGHT</v>
      </c>
      <c r="L623" s="67" t="e">
        <f>VLOOKUP(B623,#REF!,13,)</f>
        <v>#REF!</v>
      </c>
      <c r="M623" s="68"/>
      <c r="N623" s="68"/>
    </row>
    <row r="624" spans="1:14" ht="14.25" customHeight="1" x14ac:dyDescent="0.2">
      <c r="A624" s="67" t="str">
        <f t="shared" si="29"/>
        <v>A</v>
      </c>
      <c r="B624" s="89" t="s">
        <v>911</v>
      </c>
      <c r="C624" s="87" t="s">
        <v>910</v>
      </c>
      <c r="D624" s="87" t="s">
        <v>296</v>
      </c>
      <c r="E624" s="67" t="s">
        <v>292</v>
      </c>
      <c r="F624" s="67" t="s">
        <v>177</v>
      </c>
      <c r="G624" s="152" t="str">
        <f t="shared" si="28"/>
        <v>Frozen</v>
      </c>
      <c r="H624" s="67">
        <v>15.3</v>
      </c>
      <c r="I624" s="67">
        <v>8.5</v>
      </c>
      <c r="J624" s="67">
        <f t="shared" si="30"/>
        <v>130.05000000000001</v>
      </c>
      <c r="K624" s="67" t="str">
        <f>VLOOKUP(B624,[1]Sheet1!$B:$J,9,)</f>
        <v>LEFT/ RIGHT</v>
      </c>
      <c r="L624" s="67" t="e">
        <f>VLOOKUP(B624,#REF!,13,)</f>
        <v>#REF!</v>
      </c>
      <c r="M624" s="68"/>
      <c r="N624" s="68"/>
    </row>
    <row r="625" spans="1:14" ht="14.25" customHeight="1" x14ac:dyDescent="0.2">
      <c r="A625" s="67" t="str">
        <f t="shared" si="29"/>
        <v>A</v>
      </c>
      <c r="B625" s="94" t="s">
        <v>909</v>
      </c>
      <c r="C625" s="93" t="s">
        <v>908</v>
      </c>
      <c r="D625" s="87" t="s">
        <v>296</v>
      </c>
      <c r="E625" s="67" t="s">
        <v>292</v>
      </c>
      <c r="F625" s="67" t="s">
        <v>177</v>
      </c>
      <c r="G625" s="152" t="str">
        <f t="shared" si="28"/>
        <v>Frozen</v>
      </c>
      <c r="H625" s="67">
        <v>15.3</v>
      </c>
      <c r="I625" s="67">
        <v>8.5</v>
      </c>
      <c r="J625" s="67">
        <f t="shared" si="30"/>
        <v>130.05000000000001</v>
      </c>
      <c r="K625" s="67" t="str">
        <f>VLOOKUP(B625,[1]Sheet1!$B:$J,9,)</f>
        <v>LEFT CORNER/RIGHT CORNER</v>
      </c>
      <c r="L625" s="67" t="e">
        <f>VLOOKUP(B625,#REF!,13,)</f>
        <v>#REF!</v>
      </c>
      <c r="M625" s="68"/>
      <c r="N625" s="68"/>
    </row>
    <row r="626" spans="1:14" ht="14.25" customHeight="1" x14ac:dyDescent="0.2">
      <c r="A626" s="67" t="str">
        <f t="shared" si="29"/>
        <v>A</v>
      </c>
      <c r="B626" s="89" t="s">
        <v>907</v>
      </c>
      <c r="C626" s="87" t="s">
        <v>906</v>
      </c>
      <c r="D626" s="87" t="s">
        <v>296</v>
      </c>
      <c r="E626" s="67" t="s">
        <v>292</v>
      </c>
      <c r="F626" s="67" t="s">
        <v>177</v>
      </c>
      <c r="G626" s="152" t="str">
        <f t="shared" si="28"/>
        <v>Frozen</v>
      </c>
      <c r="H626" s="67">
        <v>15.3</v>
      </c>
      <c r="I626" s="67">
        <v>8.5</v>
      </c>
      <c r="J626" s="67">
        <f t="shared" si="30"/>
        <v>130.05000000000001</v>
      </c>
      <c r="K626" s="67" t="str">
        <f>VLOOKUP(B626,[1]Sheet1!$B:$J,9,)</f>
        <v>LEFT CORNER/RIGHT CORNER</v>
      </c>
      <c r="L626" s="67" t="e">
        <f>VLOOKUP(B626,#REF!,13,)</f>
        <v>#REF!</v>
      </c>
      <c r="M626" s="68"/>
      <c r="N626" s="68"/>
    </row>
    <row r="627" spans="1:14" ht="14.25" customHeight="1" x14ac:dyDescent="0.2">
      <c r="A627" s="67" t="str">
        <f t="shared" si="29"/>
        <v>A</v>
      </c>
      <c r="B627" s="89" t="s">
        <v>905</v>
      </c>
      <c r="C627" s="87" t="s">
        <v>904</v>
      </c>
      <c r="D627" s="87" t="s">
        <v>296</v>
      </c>
      <c r="E627" s="67" t="s">
        <v>292</v>
      </c>
      <c r="F627" s="67" t="s">
        <v>177</v>
      </c>
      <c r="G627" s="152" t="str">
        <f t="shared" si="28"/>
        <v>Frozen</v>
      </c>
      <c r="H627" s="67">
        <v>15.3</v>
      </c>
      <c r="I627" s="67">
        <v>8.5</v>
      </c>
      <c r="J627" s="67">
        <f t="shared" si="30"/>
        <v>130.05000000000001</v>
      </c>
      <c r="K627" s="67" t="str">
        <f>VLOOKUP(B627,[1]Sheet1!$B:$J,9,)</f>
        <v>LEFT/ RIGHT</v>
      </c>
      <c r="L627" s="67" t="e">
        <f>VLOOKUP(B627,#REF!,13,)</f>
        <v>#REF!</v>
      </c>
      <c r="M627" s="68"/>
      <c r="N627" s="68"/>
    </row>
    <row r="628" spans="1:14" ht="14.25" customHeight="1" x14ac:dyDescent="0.2">
      <c r="A628" s="67" t="str">
        <f t="shared" si="29"/>
        <v>A</v>
      </c>
      <c r="B628" s="89" t="s">
        <v>903</v>
      </c>
      <c r="C628" s="87" t="s">
        <v>902</v>
      </c>
      <c r="D628" s="87" t="s">
        <v>296</v>
      </c>
      <c r="E628" s="67" t="s">
        <v>292</v>
      </c>
      <c r="F628" s="67" t="s">
        <v>177</v>
      </c>
      <c r="G628" s="152" t="str">
        <f t="shared" si="28"/>
        <v>Frozen</v>
      </c>
      <c r="H628" s="67">
        <v>15.3</v>
      </c>
      <c r="I628" s="67">
        <v>8.5</v>
      </c>
      <c r="J628" s="67">
        <f t="shared" si="30"/>
        <v>130.05000000000001</v>
      </c>
      <c r="K628" s="67" t="str">
        <f>VLOOKUP(B628,[1]Sheet1!$B:$J,9,)</f>
        <v>LEFT/ RIGHT</v>
      </c>
      <c r="L628" s="67" t="e">
        <f>VLOOKUP(B628,#REF!,13,)</f>
        <v>#REF!</v>
      </c>
      <c r="M628" s="68"/>
      <c r="N628" s="68"/>
    </row>
    <row r="629" spans="1:14" ht="14.25" customHeight="1" x14ac:dyDescent="0.2">
      <c r="A629" s="67" t="str">
        <f t="shared" si="29"/>
        <v>A</v>
      </c>
      <c r="B629" s="89" t="s">
        <v>901</v>
      </c>
      <c r="C629" s="87" t="s">
        <v>900</v>
      </c>
      <c r="D629" s="87" t="s">
        <v>296</v>
      </c>
      <c r="E629" s="67" t="s">
        <v>292</v>
      </c>
      <c r="F629" s="67" t="s">
        <v>177</v>
      </c>
      <c r="G629" s="152" t="str">
        <f t="shared" si="28"/>
        <v>Frozen</v>
      </c>
      <c r="H629" s="67">
        <v>15.3</v>
      </c>
      <c r="I629" s="67">
        <v>8.5</v>
      </c>
      <c r="J629" s="67">
        <f t="shared" si="30"/>
        <v>130.05000000000001</v>
      </c>
      <c r="K629" s="67" t="str">
        <f>VLOOKUP(B629,[1]Sheet1!$B:$J,9,)</f>
        <v>LEFT/ RIGHT</v>
      </c>
      <c r="L629" s="67" t="e">
        <f>VLOOKUP(B629,#REF!,13,)</f>
        <v>#REF!</v>
      </c>
      <c r="M629" s="68"/>
      <c r="N629" s="68"/>
    </row>
    <row r="630" spans="1:14" ht="14.25" customHeight="1" x14ac:dyDescent="0.2">
      <c r="A630" s="67" t="str">
        <f t="shared" si="29"/>
        <v>A</v>
      </c>
      <c r="B630" s="89" t="s">
        <v>899</v>
      </c>
      <c r="C630" s="87" t="s">
        <v>898</v>
      </c>
      <c r="D630" s="87" t="s">
        <v>296</v>
      </c>
      <c r="E630" s="67" t="s">
        <v>292</v>
      </c>
      <c r="F630" s="67" t="s">
        <v>177</v>
      </c>
      <c r="G630" s="152" t="str">
        <f t="shared" si="28"/>
        <v>Frozen</v>
      </c>
      <c r="H630" s="67">
        <v>15.3</v>
      </c>
      <c r="I630" s="67">
        <v>8.5</v>
      </c>
      <c r="J630" s="67">
        <f t="shared" si="30"/>
        <v>130.05000000000001</v>
      </c>
      <c r="K630" s="67" t="str">
        <f>VLOOKUP(B630,[1]Sheet1!$B:$J,9,)</f>
        <v>LEFT/ RIGHT</v>
      </c>
      <c r="L630" s="67" t="e">
        <f>VLOOKUP(B630,#REF!,13,)</f>
        <v>#REF!</v>
      </c>
      <c r="M630" s="68"/>
      <c r="N630" s="68"/>
    </row>
    <row r="631" spans="1:14" ht="14.25" customHeight="1" x14ac:dyDescent="0.2">
      <c r="A631" s="67" t="str">
        <f t="shared" si="29"/>
        <v>A</v>
      </c>
      <c r="B631" s="89" t="s">
        <v>897</v>
      </c>
      <c r="C631" s="87" t="s">
        <v>896</v>
      </c>
      <c r="D631" s="87" t="s">
        <v>296</v>
      </c>
      <c r="E631" s="67" t="s">
        <v>292</v>
      </c>
      <c r="F631" s="67" t="s">
        <v>177</v>
      </c>
      <c r="G631" s="152" t="str">
        <f t="shared" si="28"/>
        <v>Frozen</v>
      </c>
      <c r="H631" s="67">
        <v>15.3</v>
      </c>
      <c r="I631" s="67">
        <v>8.5</v>
      </c>
      <c r="J631" s="67">
        <f t="shared" si="30"/>
        <v>130.05000000000001</v>
      </c>
      <c r="K631" s="67" t="str">
        <f>VLOOKUP(B631,[1]Sheet1!$B:$J,9,)</f>
        <v>LEFT/ RIGHT</v>
      </c>
      <c r="L631" s="67" t="e">
        <f>VLOOKUP(B631,#REF!,13,)</f>
        <v>#REF!</v>
      </c>
      <c r="M631" s="68"/>
      <c r="N631" s="68"/>
    </row>
    <row r="632" spans="1:14" ht="14.25" customHeight="1" x14ac:dyDescent="0.2">
      <c r="A632" s="67" t="str">
        <f t="shared" si="29"/>
        <v>A</v>
      </c>
      <c r="B632" s="89" t="s">
        <v>895</v>
      </c>
      <c r="C632" s="87" t="s">
        <v>894</v>
      </c>
      <c r="D632" s="87" t="s">
        <v>296</v>
      </c>
      <c r="E632" s="67" t="s">
        <v>292</v>
      </c>
      <c r="F632" s="67" t="s">
        <v>177</v>
      </c>
      <c r="G632" s="152" t="str">
        <f t="shared" si="28"/>
        <v>Frozen</v>
      </c>
      <c r="H632" s="67">
        <v>15.3</v>
      </c>
      <c r="I632" s="67">
        <v>8.5</v>
      </c>
      <c r="J632" s="67">
        <f t="shared" si="30"/>
        <v>130.05000000000001</v>
      </c>
      <c r="K632" s="67" t="str">
        <f>VLOOKUP(B632,[1]Sheet1!$B:$J,9,)</f>
        <v>LEFT/ RIGHT</v>
      </c>
      <c r="L632" s="67" t="e">
        <f>VLOOKUP(B632,#REF!,13,)</f>
        <v>#REF!</v>
      </c>
      <c r="M632" s="68"/>
      <c r="N632" s="68"/>
    </row>
    <row r="633" spans="1:14" ht="14.25" customHeight="1" x14ac:dyDescent="0.2">
      <c r="A633" s="67" t="str">
        <f t="shared" si="29"/>
        <v>A</v>
      </c>
      <c r="B633" s="89" t="s">
        <v>893</v>
      </c>
      <c r="C633" s="87" t="s">
        <v>892</v>
      </c>
      <c r="D633" s="87" t="s">
        <v>296</v>
      </c>
      <c r="E633" s="67" t="s">
        <v>292</v>
      </c>
      <c r="F633" s="67" t="s">
        <v>177</v>
      </c>
      <c r="G633" s="152" t="str">
        <f t="shared" ref="G633:G696" si="31">F633</f>
        <v>Frozen</v>
      </c>
      <c r="H633" s="67">
        <v>15.3</v>
      </c>
      <c r="I633" s="67">
        <v>8.5</v>
      </c>
      <c r="J633" s="67">
        <f t="shared" si="30"/>
        <v>130.05000000000001</v>
      </c>
      <c r="K633" s="67" t="str">
        <f>VLOOKUP(B633,[1]Sheet1!$B:$J,9,)</f>
        <v>LEFT CORNER/RIGHT CORNER</v>
      </c>
      <c r="L633" s="67" t="e">
        <f>VLOOKUP(B633,#REF!,13,)</f>
        <v>#REF!</v>
      </c>
      <c r="M633" s="68"/>
      <c r="N633" s="68"/>
    </row>
    <row r="634" spans="1:14" ht="14.25" customHeight="1" x14ac:dyDescent="0.2">
      <c r="A634" s="67" t="str">
        <f t="shared" si="29"/>
        <v>A</v>
      </c>
      <c r="B634" s="89" t="s">
        <v>891</v>
      </c>
      <c r="C634" s="87" t="s">
        <v>890</v>
      </c>
      <c r="D634" s="87" t="s">
        <v>296</v>
      </c>
      <c r="E634" s="67" t="s">
        <v>292</v>
      </c>
      <c r="F634" s="67" t="s">
        <v>177</v>
      </c>
      <c r="G634" s="152" t="str">
        <f t="shared" si="31"/>
        <v>Frozen</v>
      </c>
      <c r="H634" s="67">
        <v>15.3</v>
      </c>
      <c r="I634" s="67">
        <v>8.5</v>
      </c>
      <c r="J634" s="67">
        <f t="shared" si="30"/>
        <v>130.05000000000001</v>
      </c>
      <c r="K634" s="67" t="str">
        <f>VLOOKUP(B634,[1]Sheet1!$B:$J,9,)</f>
        <v>LEFT CORNER/RIGHT CORNER</v>
      </c>
      <c r="L634" s="67" t="e">
        <f>VLOOKUP(B634,#REF!,13,)</f>
        <v>#REF!</v>
      </c>
      <c r="M634" s="68"/>
      <c r="N634" s="68"/>
    </row>
    <row r="635" spans="1:14" ht="14.25" customHeight="1" x14ac:dyDescent="0.2">
      <c r="A635" s="67" t="str">
        <f t="shared" ref="A635:A698" si="32">LEFT(C635,1)</f>
        <v>A</v>
      </c>
      <c r="B635" s="89" t="s">
        <v>889</v>
      </c>
      <c r="C635" s="87" t="s">
        <v>888</v>
      </c>
      <c r="D635" s="87" t="s">
        <v>296</v>
      </c>
      <c r="E635" s="67" t="s">
        <v>292</v>
      </c>
      <c r="F635" s="67" t="s">
        <v>177</v>
      </c>
      <c r="G635" s="152" t="str">
        <f t="shared" si="31"/>
        <v>Frozen</v>
      </c>
      <c r="H635" s="67">
        <v>15.3</v>
      </c>
      <c r="I635" s="67">
        <v>8.5</v>
      </c>
      <c r="J635" s="67">
        <f t="shared" ref="J635:J698" si="33">I635*H635</f>
        <v>130.05000000000001</v>
      </c>
      <c r="K635" s="67" t="str">
        <f>VLOOKUP(B635,[1]Sheet1!$B:$J,9,)</f>
        <v>LEFT/ RIGHT</v>
      </c>
      <c r="L635" s="67" t="e">
        <f>VLOOKUP(B635,#REF!,13,)</f>
        <v>#REF!</v>
      </c>
      <c r="M635" s="68"/>
      <c r="N635" s="68"/>
    </row>
    <row r="636" spans="1:14" ht="14.25" customHeight="1" x14ac:dyDescent="0.2">
      <c r="A636" s="67" t="str">
        <f t="shared" si="32"/>
        <v>A</v>
      </c>
      <c r="B636" s="89" t="s">
        <v>887</v>
      </c>
      <c r="C636" s="87" t="s">
        <v>886</v>
      </c>
      <c r="D636" s="87" t="s">
        <v>296</v>
      </c>
      <c r="E636" s="67" t="s">
        <v>292</v>
      </c>
      <c r="F636" s="67" t="s">
        <v>177</v>
      </c>
      <c r="G636" s="152" t="str">
        <f t="shared" si="31"/>
        <v>Frozen</v>
      </c>
      <c r="H636" s="67">
        <v>15.3</v>
      </c>
      <c r="I636" s="67">
        <v>8.5</v>
      </c>
      <c r="J636" s="67">
        <f t="shared" si="33"/>
        <v>130.05000000000001</v>
      </c>
      <c r="K636" s="67" t="str">
        <f>VLOOKUP(B636,[1]Sheet1!$B:$J,9,)</f>
        <v>LEFT/ RIGHT</v>
      </c>
      <c r="L636" s="67" t="e">
        <f>VLOOKUP(B636,#REF!,13,)</f>
        <v>#REF!</v>
      </c>
      <c r="M636" s="68"/>
      <c r="N636" s="68"/>
    </row>
    <row r="637" spans="1:14" ht="14.25" customHeight="1" x14ac:dyDescent="0.2">
      <c r="A637" s="67" t="str">
        <f t="shared" si="32"/>
        <v>A</v>
      </c>
      <c r="B637" s="89" t="s">
        <v>885</v>
      </c>
      <c r="C637" s="87" t="s">
        <v>884</v>
      </c>
      <c r="D637" s="87" t="s">
        <v>296</v>
      </c>
      <c r="E637" s="67" t="s">
        <v>292</v>
      </c>
      <c r="F637" s="67" t="s">
        <v>177</v>
      </c>
      <c r="G637" s="152" t="str">
        <f t="shared" si="31"/>
        <v>Frozen</v>
      </c>
      <c r="H637" s="67">
        <v>15.3</v>
      </c>
      <c r="I637" s="67">
        <v>8.5</v>
      </c>
      <c r="J637" s="67">
        <f t="shared" si="33"/>
        <v>130.05000000000001</v>
      </c>
      <c r="K637" s="67" t="str">
        <f>VLOOKUP(B637,[1]Sheet1!$B:$J,9,)</f>
        <v>LEFT CORNER/RIGHT CORNER</v>
      </c>
      <c r="L637" s="67" t="e">
        <f>VLOOKUP(B637,#REF!,13,)</f>
        <v>#REF!</v>
      </c>
      <c r="M637" s="68"/>
      <c r="N637" s="68"/>
    </row>
    <row r="638" spans="1:14" ht="14.25" customHeight="1" x14ac:dyDescent="0.2">
      <c r="A638" s="67" t="str">
        <f t="shared" si="32"/>
        <v>A</v>
      </c>
      <c r="B638" s="89" t="s">
        <v>883</v>
      </c>
      <c r="C638" s="87" t="s">
        <v>882</v>
      </c>
      <c r="D638" s="87" t="s">
        <v>296</v>
      </c>
      <c r="E638" s="67" t="s">
        <v>292</v>
      </c>
      <c r="F638" s="67" t="s">
        <v>177</v>
      </c>
      <c r="G638" s="152" t="str">
        <f t="shared" si="31"/>
        <v>Frozen</v>
      </c>
      <c r="H638" s="67">
        <v>15.3</v>
      </c>
      <c r="I638" s="67">
        <v>8.5</v>
      </c>
      <c r="J638" s="67">
        <f t="shared" si="33"/>
        <v>130.05000000000001</v>
      </c>
      <c r="K638" s="67" t="str">
        <f>VLOOKUP(B638,[1]Sheet1!$B:$J,9,)</f>
        <v>LEFT CORNER/RIGHT CORNER</v>
      </c>
      <c r="L638" s="67" t="e">
        <f>VLOOKUP(B638,#REF!,13,)</f>
        <v>#REF!</v>
      </c>
      <c r="M638" s="68"/>
      <c r="N638" s="68"/>
    </row>
    <row r="639" spans="1:14" ht="14.25" customHeight="1" x14ac:dyDescent="0.2">
      <c r="A639" s="67" t="str">
        <f t="shared" si="32"/>
        <v>A</v>
      </c>
      <c r="B639" s="89" t="s">
        <v>881</v>
      </c>
      <c r="C639" s="87" t="s">
        <v>880</v>
      </c>
      <c r="D639" s="87" t="s">
        <v>296</v>
      </c>
      <c r="E639" s="67" t="s">
        <v>292</v>
      </c>
      <c r="F639" s="67" t="s">
        <v>177</v>
      </c>
      <c r="G639" s="152" t="str">
        <f t="shared" si="31"/>
        <v>Frozen</v>
      </c>
      <c r="H639" s="67">
        <v>15.3</v>
      </c>
      <c r="I639" s="67">
        <v>8.5</v>
      </c>
      <c r="J639" s="67">
        <f t="shared" si="33"/>
        <v>130.05000000000001</v>
      </c>
      <c r="K639" s="67" t="str">
        <f>VLOOKUP(B639,[1]Sheet1!$B:$J,9,)</f>
        <v>LEFT/ RIGHT</v>
      </c>
      <c r="L639" s="67" t="e">
        <f>VLOOKUP(B639,#REF!,13,)</f>
        <v>#REF!</v>
      </c>
      <c r="M639" s="68"/>
      <c r="N639" s="68"/>
    </row>
    <row r="640" spans="1:14" ht="14.25" customHeight="1" x14ac:dyDescent="0.2">
      <c r="A640" s="67" t="str">
        <f t="shared" si="32"/>
        <v>A</v>
      </c>
      <c r="B640" s="89" t="s">
        <v>879</v>
      </c>
      <c r="C640" s="87" t="s">
        <v>878</v>
      </c>
      <c r="D640" s="87" t="s">
        <v>296</v>
      </c>
      <c r="E640" s="67" t="s">
        <v>292</v>
      </c>
      <c r="F640" s="67" t="s">
        <v>177</v>
      </c>
      <c r="G640" s="152" t="str">
        <f t="shared" si="31"/>
        <v>Frozen</v>
      </c>
      <c r="H640" s="67">
        <v>15.3</v>
      </c>
      <c r="I640" s="67">
        <v>8.5</v>
      </c>
      <c r="J640" s="67">
        <f t="shared" si="33"/>
        <v>130.05000000000001</v>
      </c>
      <c r="K640" s="67" t="str">
        <f>VLOOKUP(B640,[1]Sheet1!$B:$J,9,)</f>
        <v>LEFT/ RIGHT</v>
      </c>
      <c r="L640" s="67" t="e">
        <f>VLOOKUP(B640,#REF!,13,)</f>
        <v>#REF!</v>
      </c>
      <c r="M640" s="68"/>
      <c r="N640" s="68"/>
    </row>
    <row r="641" spans="1:14" ht="14.25" customHeight="1" x14ac:dyDescent="0.2">
      <c r="A641" s="67" t="str">
        <f t="shared" si="32"/>
        <v>A</v>
      </c>
      <c r="B641" s="89" t="s">
        <v>877</v>
      </c>
      <c r="C641" s="87" t="s">
        <v>876</v>
      </c>
      <c r="D641" s="87" t="s">
        <v>296</v>
      </c>
      <c r="E641" s="67" t="s">
        <v>292</v>
      </c>
      <c r="F641" s="67" t="s">
        <v>177</v>
      </c>
      <c r="G641" s="152" t="str">
        <f t="shared" si="31"/>
        <v>Frozen</v>
      </c>
      <c r="H641" s="67">
        <v>15.3</v>
      </c>
      <c r="I641" s="67">
        <v>8.5</v>
      </c>
      <c r="J641" s="67">
        <f t="shared" si="33"/>
        <v>130.05000000000001</v>
      </c>
      <c r="K641" s="67" t="str">
        <f>VLOOKUP(B641,[1]Sheet1!$B:$J,9,)</f>
        <v>LEFT/ RIGHT</v>
      </c>
      <c r="L641" s="67" t="e">
        <f>VLOOKUP(B641,#REF!,13,)</f>
        <v>#REF!</v>
      </c>
      <c r="M641" s="68"/>
      <c r="N641" s="68"/>
    </row>
    <row r="642" spans="1:14" ht="14.25" customHeight="1" x14ac:dyDescent="0.2">
      <c r="A642" s="67" t="str">
        <f t="shared" si="32"/>
        <v>A</v>
      </c>
      <c r="B642" s="89" t="s">
        <v>875</v>
      </c>
      <c r="C642" s="87" t="s">
        <v>874</v>
      </c>
      <c r="D642" s="87" t="s">
        <v>296</v>
      </c>
      <c r="E642" s="67" t="s">
        <v>292</v>
      </c>
      <c r="F642" s="67" t="s">
        <v>177</v>
      </c>
      <c r="G642" s="152" t="str">
        <f t="shared" si="31"/>
        <v>Frozen</v>
      </c>
      <c r="H642" s="67">
        <v>15.3</v>
      </c>
      <c r="I642" s="67">
        <v>8.5</v>
      </c>
      <c r="J642" s="67">
        <f t="shared" si="33"/>
        <v>130.05000000000001</v>
      </c>
      <c r="K642" s="67" t="str">
        <f>VLOOKUP(B642,[1]Sheet1!$B:$J,9,)</f>
        <v>LEFT/ RIGHT</v>
      </c>
      <c r="L642" s="67" t="e">
        <f>VLOOKUP(B642,#REF!,13,)</f>
        <v>#REF!</v>
      </c>
      <c r="M642" s="68"/>
      <c r="N642" s="68"/>
    </row>
    <row r="643" spans="1:14" ht="14.25" customHeight="1" x14ac:dyDescent="0.2">
      <c r="A643" s="67" t="str">
        <f t="shared" si="32"/>
        <v>A</v>
      </c>
      <c r="B643" s="89" t="s">
        <v>873</v>
      </c>
      <c r="C643" s="87" t="s">
        <v>872</v>
      </c>
      <c r="D643" s="87" t="s">
        <v>296</v>
      </c>
      <c r="E643" s="67" t="s">
        <v>292</v>
      </c>
      <c r="F643" s="67" t="s">
        <v>177</v>
      </c>
      <c r="G643" s="152" t="str">
        <f t="shared" si="31"/>
        <v>Frozen</v>
      </c>
      <c r="H643" s="67">
        <v>15.3</v>
      </c>
      <c r="I643" s="67">
        <v>8.5</v>
      </c>
      <c r="J643" s="67">
        <f t="shared" si="33"/>
        <v>130.05000000000001</v>
      </c>
      <c r="K643" s="67" t="str">
        <f>VLOOKUP(B643,[1]Sheet1!$B:$J,9,)</f>
        <v>LEFT CORNER/RIGHT CORNER</v>
      </c>
      <c r="L643" s="67" t="e">
        <f>VLOOKUP(B643,#REF!,13,)</f>
        <v>#REF!</v>
      </c>
      <c r="M643" s="68"/>
      <c r="N643" s="68"/>
    </row>
    <row r="644" spans="1:14" ht="14.25" customHeight="1" x14ac:dyDescent="0.2">
      <c r="A644" s="67" t="str">
        <f t="shared" si="32"/>
        <v>A</v>
      </c>
      <c r="B644" s="89" t="s">
        <v>871</v>
      </c>
      <c r="C644" s="87" t="s">
        <v>870</v>
      </c>
      <c r="D644" s="87" t="s">
        <v>296</v>
      </c>
      <c r="E644" s="67" t="s">
        <v>292</v>
      </c>
      <c r="F644" s="67" t="s">
        <v>177</v>
      </c>
      <c r="G644" s="152" t="str">
        <f t="shared" si="31"/>
        <v>Frozen</v>
      </c>
      <c r="H644" s="67">
        <v>15.3</v>
      </c>
      <c r="I644" s="67">
        <v>8.5</v>
      </c>
      <c r="J644" s="67">
        <f t="shared" si="33"/>
        <v>130.05000000000001</v>
      </c>
      <c r="K644" s="67" t="str">
        <f>VLOOKUP(B644,[1]Sheet1!$B:$J,9,)</f>
        <v>LEFT CORNER/RIGHT CORNER</v>
      </c>
      <c r="L644" s="67" t="e">
        <f>VLOOKUP(B644,#REF!,13,)</f>
        <v>#REF!</v>
      </c>
      <c r="M644" s="68"/>
      <c r="N644" s="68"/>
    </row>
    <row r="645" spans="1:14" ht="14.25" customHeight="1" x14ac:dyDescent="0.2">
      <c r="A645" s="67" t="str">
        <f t="shared" si="32"/>
        <v>A</v>
      </c>
      <c r="B645" s="89" t="s">
        <v>869</v>
      </c>
      <c r="C645" s="87" t="s">
        <v>868</v>
      </c>
      <c r="D645" s="87" t="s">
        <v>296</v>
      </c>
      <c r="E645" s="67" t="s">
        <v>292</v>
      </c>
      <c r="F645" s="67" t="s">
        <v>177</v>
      </c>
      <c r="G645" s="152" t="str">
        <f t="shared" si="31"/>
        <v>Frozen</v>
      </c>
      <c r="H645" s="67">
        <v>15.3</v>
      </c>
      <c r="I645" s="67">
        <v>8.5</v>
      </c>
      <c r="J645" s="67">
        <f t="shared" si="33"/>
        <v>130.05000000000001</v>
      </c>
      <c r="K645" s="67" t="str">
        <f>VLOOKUP(B645,[1]Sheet1!$B:$J,9,)</f>
        <v>LEFT/ RIGHT</v>
      </c>
      <c r="L645" s="67" t="e">
        <f>VLOOKUP(B645,#REF!,13,)</f>
        <v>#REF!</v>
      </c>
      <c r="M645" s="68"/>
      <c r="N645" s="68"/>
    </row>
    <row r="646" spans="1:14" ht="14.25" customHeight="1" x14ac:dyDescent="0.2">
      <c r="A646" s="67" t="str">
        <f t="shared" si="32"/>
        <v>A</v>
      </c>
      <c r="B646" s="89" t="s">
        <v>867</v>
      </c>
      <c r="C646" s="87" t="s">
        <v>866</v>
      </c>
      <c r="D646" s="87" t="s">
        <v>296</v>
      </c>
      <c r="E646" s="67" t="s">
        <v>292</v>
      </c>
      <c r="F646" s="67" t="s">
        <v>177</v>
      </c>
      <c r="G646" s="152" t="str">
        <f t="shared" si="31"/>
        <v>Frozen</v>
      </c>
      <c r="H646" s="67">
        <v>15.3</v>
      </c>
      <c r="I646" s="67">
        <v>8.5</v>
      </c>
      <c r="J646" s="67">
        <f t="shared" si="33"/>
        <v>130.05000000000001</v>
      </c>
      <c r="K646" s="67" t="str">
        <f>VLOOKUP(B646,[1]Sheet1!$B:$J,9,)</f>
        <v>LEFT CORNER/RIGHT CORNER</v>
      </c>
      <c r="L646" s="67" t="e">
        <f>VLOOKUP(B646,#REF!,13,)</f>
        <v>#REF!</v>
      </c>
      <c r="M646" s="68"/>
      <c r="N646" s="68"/>
    </row>
    <row r="647" spans="1:14" ht="14.25" customHeight="1" x14ac:dyDescent="0.2">
      <c r="A647" s="67" t="str">
        <f t="shared" si="32"/>
        <v>A</v>
      </c>
      <c r="B647" s="89" t="s">
        <v>865</v>
      </c>
      <c r="C647" s="87" t="s">
        <v>864</v>
      </c>
      <c r="D647" s="87" t="s">
        <v>296</v>
      </c>
      <c r="E647" s="67" t="s">
        <v>292</v>
      </c>
      <c r="F647" s="67" t="s">
        <v>177</v>
      </c>
      <c r="G647" s="152" t="str">
        <f t="shared" si="31"/>
        <v>Frozen</v>
      </c>
      <c r="H647" s="67">
        <v>15.3</v>
      </c>
      <c r="I647" s="67">
        <v>8.5</v>
      </c>
      <c r="J647" s="67">
        <f t="shared" si="33"/>
        <v>130.05000000000001</v>
      </c>
      <c r="K647" s="67" t="str">
        <f>VLOOKUP(B647,[1]Sheet1!$B:$J,9,)</f>
        <v>LEFT CORNER/RIGHT CORNER</v>
      </c>
      <c r="L647" s="67" t="e">
        <f>VLOOKUP(B647,#REF!,13,)</f>
        <v>#REF!</v>
      </c>
      <c r="M647" s="68"/>
      <c r="N647" s="68"/>
    </row>
    <row r="648" spans="1:14" ht="14.25" customHeight="1" x14ac:dyDescent="0.2">
      <c r="A648" s="67" t="str">
        <f t="shared" si="32"/>
        <v>A</v>
      </c>
      <c r="B648" s="89" t="s">
        <v>863</v>
      </c>
      <c r="C648" s="87" t="s">
        <v>862</v>
      </c>
      <c r="D648" s="87" t="s">
        <v>296</v>
      </c>
      <c r="E648" s="67" t="s">
        <v>292</v>
      </c>
      <c r="F648" s="67" t="s">
        <v>177</v>
      </c>
      <c r="G648" s="152" t="str">
        <f t="shared" si="31"/>
        <v>Frozen</v>
      </c>
      <c r="H648" s="67">
        <v>15.3</v>
      </c>
      <c r="I648" s="67">
        <v>8.5</v>
      </c>
      <c r="J648" s="67">
        <f t="shared" si="33"/>
        <v>130.05000000000001</v>
      </c>
      <c r="K648" s="67" t="str">
        <f>VLOOKUP(B648,[1]Sheet1!$B:$J,9,)</f>
        <v>LEFT/ RIGHT</v>
      </c>
      <c r="L648" s="67" t="e">
        <f>VLOOKUP(B648,#REF!,13,)</f>
        <v>#REF!</v>
      </c>
      <c r="M648" s="68"/>
      <c r="N648" s="68"/>
    </row>
    <row r="649" spans="1:14" ht="14.25" customHeight="1" x14ac:dyDescent="0.2">
      <c r="A649" s="67" t="str">
        <f t="shared" si="32"/>
        <v>A</v>
      </c>
      <c r="B649" s="89" t="s">
        <v>861</v>
      </c>
      <c r="C649" s="87" t="s">
        <v>860</v>
      </c>
      <c r="D649" s="87" t="s">
        <v>296</v>
      </c>
      <c r="E649" s="67" t="s">
        <v>292</v>
      </c>
      <c r="F649" s="67" t="s">
        <v>177</v>
      </c>
      <c r="G649" s="152" t="str">
        <f t="shared" si="31"/>
        <v>Frozen</v>
      </c>
      <c r="H649" s="67">
        <v>15.3</v>
      </c>
      <c r="I649" s="67">
        <v>8.5</v>
      </c>
      <c r="J649" s="67">
        <f t="shared" si="33"/>
        <v>130.05000000000001</v>
      </c>
      <c r="K649" s="67" t="str">
        <f>VLOOKUP(B649,[1]Sheet1!$B:$J,9,)</f>
        <v>LEFT CORNER/RIGHT CORNER</v>
      </c>
      <c r="L649" s="67" t="e">
        <f>VLOOKUP(B649,#REF!,13,)</f>
        <v>#REF!</v>
      </c>
      <c r="M649" s="68"/>
      <c r="N649" s="68"/>
    </row>
    <row r="650" spans="1:14" ht="14.25" customHeight="1" x14ac:dyDescent="0.2">
      <c r="A650" s="67" t="str">
        <f t="shared" si="32"/>
        <v>A</v>
      </c>
      <c r="B650" s="89" t="s">
        <v>859</v>
      </c>
      <c r="C650" s="87" t="s">
        <v>858</v>
      </c>
      <c r="D650" s="87" t="s">
        <v>296</v>
      </c>
      <c r="E650" s="67" t="s">
        <v>292</v>
      </c>
      <c r="F650" s="67" t="s">
        <v>177</v>
      </c>
      <c r="G650" s="152" t="str">
        <f t="shared" si="31"/>
        <v>Frozen</v>
      </c>
      <c r="H650" s="67">
        <v>15.3</v>
      </c>
      <c r="I650" s="67">
        <v>8.5</v>
      </c>
      <c r="J650" s="67">
        <f t="shared" si="33"/>
        <v>130.05000000000001</v>
      </c>
      <c r="K650" s="67" t="str">
        <f>VLOOKUP(B650,[1]Sheet1!$B:$J,9,)</f>
        <v>LEFT CORNER/RIGHT CORNER</v>
      </c>
      <c r="L650" s="67" t="e">
        <f>VLOOKUP(B650,#REF!,13,)</f>
        <v>#REF!</v>
      </c>
      <c r="M650" s="68"/>
      <c r="N650" s="68"/>
    </row>
    <row r="651" spans="1:14" ht="14.25" customHeight="1" x14ac:dyDescent="0.2">
      <c r="A651" s="67" t="str">
        <f t="shared" si="32"/>
        <v>A</v>
      </c>
      <c r="B651" s="89" t="s">
        <v>857</v>
      </c>
      <c r="C651" s="87" t="s">
        <v>856</v>
      </c>
      <c r="D651" s="87" t="s">
        <v>296</v>
      </c>
      <c r="E651" s="67" t="s">
        <v>292</v>
      </c>
      <c r="F651" s="67" t="s">
        <v>177</v>
      </c>
      <c r="G651" s="152" t="str">
        <f t="shared" si="31"/>
        <v>Frozen</v>
      </c>
      <c r="H651" s="67">
        <v>15.3</v>
      </c>
      <c r="I651" s="67">
        <v>8.5</v>
      </c>
      <c r="J651" s="67">
        <f t="shared" si="33"/>
        <v>130.05000000000001</v>
      </c>
      <c r="K651" s="67" t="str">
        <f>VLOOKUP(B651,[1]Sheet1!$B:$J,9,)</f>
        <v>LEFT/ RIGHT</v>
      </c>
      <c r="L651" s="67" t="e">
        <f>VLOOKUP(B651,#REF!,13,)</f>
        <v>#REF!</v>
      </c>
      <c r="M651" s="68"/>
      <c r="N651" s="68"/>
    </row>
    <row r="652" spans="1:14" ht="14.25" customHeight="1" x14ac:dyDescent="0.2">
      <c r="A652" s="67" t="str">
        <f t="shared" si="32"/>
        <v>A</v>
      </c>
      <c r="B652" s="89" t="s">
        <v>855</v>
      </c>
      <c r="C652" s="87" t="s">
        <v>854</v>
      </c>
      <c r="D652" s="87" t="s">
        <v>296</v>
      </c>
      <c r="E652" s="67" t="s">
        <v>292</v>
      </c>
      <c r="F652" s="67" t="s">
        <v>177</v>
      </c>
      <c r="G652" s="152" t="str">
        <f t="shared" si="31"/>
        <v>Frozen</v>
      </c>
      <c r="H652" s="67">
        <v>15.3</v>
      </c>
      <c r="I652" s="67">
        <v>8.5</v>
      </c>
      <c r="J652" s="67">
        <f t="shared" si="33"/>
        <v>130.05000000000001</v>
      </c>
      <c r="K652" s="67" t="str">
        <f>VLOOKUP(B652,[1]Sheet1!$B:$J,9,)</f>
        <v>LEFT CORNER/RIGHT CORNER</v>
      </c>
      <c r="L652" s="67" t="e">
        <f>VLOOKUP(B652,#REF!,13,)</f>
        <v>#REF!</v>
      </c>
      <c r="M652" s="68"/>
      <c r="N652" s="68"/>
    </row>
    <row r="653" spans="1:14" ht="14.25" customHeight="1" x14ac:dyDescent="0.2">
      <c r="A653" s="67" t="str">
        <f t="shared" si="32"/>
        <v>A</v>
      </c>
      <c r="B653" s="89" t="s">
        <v>853</v>
      </c>
      <c r="C653" s="87" t="s">
        <v>852</v>
      </c>
      <c r="D653" s="87" t="s">
        <v>296</v>
      </c>
      <c r="E653" s="67" t="s">
        <v>292</v>
      </c>
      <c r="F653" s="67" t="s">
        <v>177</v>
      </c>
      <c r="G653" s="152" t="str">
        <f t="shared" si="31"/>
        <v>Frozen</v>
      </c>
      <c r="H653" s="67">
        <v>15.3</v>
      </c>
      <c r="I653" s="67">
        <v>8.5</v>
      </c>
      <c r="J653" s="67">
        <f t="shared" si="33"/>
        <v>130.05000000000001</v>
      </c>
      <c r="K653" s="67" t="str">
        <f>VLOOKUP(B653,[1]Sheet1!$B:$J,9,)</f>
        <v>LEFT CORNER/RIGHT CORNER</v>
      </c>
      <c r="L653" s="67" t="e">
        <f>VLOOKUP(B653,#REF!,13,)</f>
        <v>#REF!</v>
      </c>
      <c r="M653" s="68"/>
      <c r="N653" s="68"/>
    </row>
    <row r="654" spans="1:14" ht="14.25" customHeight="1" x14ac:dyDescent="0.2">
      <c r="A654" s="67" t="str">
        <f t="shared" si="32"/>
        <v>A</v>
      </c>
      <c r="B654" s="89" t="s">
        <v>851</v>
      </c>
      <c r="C654" s="87" t="s">
        <v>850</v>
      </c>
      <c r="D654" s="87" t="s">
        <v>296</v>
      </c>
      <c r="E654" s="67" t="s">
        <v>292</v>
      </c>
      <c r="F654" s="67" t="s">
        <v>177</v>
      </c>
      <c r="G654" s="152" t="str">
        <f t="shared" si="31"/>
        <v>Frozen</v>
      </c>
      <c r="H654" s="67">
        <v>15.3</v>
      </c>
      <c r="I654" s="67">
        <v>8.5</v>
      </c>
      <c r="J654" s="67">
        <f t="shared" si="33"/>
        <v>130.05000000000001</v>
      </c>
      <c r="K654" s="67" t="str">
        <f>VLOOKUP(B654,[1]Sheet1!$B:$J,9,)</f>
        <v>LEFT CORNER/RIGHT CORNER</v>
      </c>
      <c r="L654" s="67" t="e">
        <f>VLOOKUP(B654,#REF!,13,)</f>
        <v>#REF!</v>
      </c>
      <c r="M654" s="68"/>
      <c r="N654" s="68"/>
    </row>
    <row r="655" spans="1:14" ht="14.25" customHeight="1" x14ac:dyDescent="0.2">
      <c r="A655" s="67" t="str">
        <f t="shared" si="32"/>
        <v>A</v>
      </c>
      <c r="B655" s="89" t="s">
        <v>849</v>
      </c>
      <c r="C655" s="87" t="s">
        <v>848</v>
      </c>
      <c r="D655" s="87" t="s">
        <v>296</v>
      </c>
      <c r="E655" s="67" t="s">
        <v>292</v>
      </c>
      <c r="F655" s="67" t="s">
        <v>177</v>
      </c>
      <c r="G655" s="152" t="str">
        <f t="shared" si="31"/>
        <v>Frozen</v>
      </c>
      <c r="H655" s="67">
        <v>15.3</v>
      </c>
      <c r="I655" s="67">
        <v>8.5</v>
      </c>
      <c r="J655" s="67">
        <f t="shared" si="33"/>
        <v>130.05000000000001</v>
      </c>
      <c r="K655" s="67" t="str">
        <f>VLOOKUP(B655,[1]Sheet1!$B:$J,9,)</f>
        <v>LEFT CORNER/RIGHT CORNER</v>
      </c>
      <c r="L655" s="67" t="e">
        <f>VLOOKUP(B655,#REF!,13,)</f>
        <v>#REF!</v>
      </c>
      <c r="M655" s="68"/>
      <c r="N655" s="68"/>
    </row>
    <row r="656" spans="1:14" ht="14.25" customHeight="1" x14ac:dyDescent="0.2">
      <c r="A656" s="67" t="str">
        <f t="shared" si="32"/>
        <v>A</v>
      </c>
      <c r="B656" s="89" t="s">
        <v>847</v>
      </c>
      <c r="C656" s="87" t="s">
        <v>846</v>
      </c>
      <c r="D656" s="87" t="s">
        <v>296</v>
      </c>
      <c r="E656" s="67" t="s">
        <v>292</v>
      </c>
      <c r="F656" s="67" t="s">
        <v>177</v>
      </c>
      <c r="G656" s="152" t="str">
        <f t="shared" si="31"/>
        <v>Frozen</v>
      </c>
      <c r="H656" s="67">
        <v>15.3</v>
      </c>
      <c r="I656" s="67">
        <v>8.5</v>
      </c>
      <c r="J656" s="67">
        <f t="shared" si="33"/>
        <v>130.05000000000001</v>
      </c>
      <c r="K656" s="67" t="str">
        <f>VLOOKUP(B656,[1]Sheet1!$B:$J,9,)</f>
        <v>LEFT CORNER/RIGHT CORNER</v>
      </c>
      <c r="L656" s="67" t="e">
        <f>VLOOKUP(B656,#REF!,13,)</f>
        <v>#REF!</v>
      </c>
      <c r="M656" s="68"/>
      <c r="N656" s="68"/>
    </row>
    <row r="657" spans="1:14" ht="14.25" customHeight="1" x14ac:dyDescent="0.2">
      <c r="A657" s="67" t="str">
        <f t="shared" si="32"/>
        <v>A</v>
      </c>
      <c r="B657" s="89" t="s">
        <v>845</v>
      </c>
      <c r="C657" s="87" t="s">
        <v>844</v>
      </c>
      <c r="D657" s="87" t="s">
        <v>296</v>
      </c>
      <c r="E657" s="67" t="s">
        <v>292</v>
      </c>
      <c r="F657" s="67" t="s">
        <v>177</v>
      </c>
      <c r="G657" s="152" t="str">
        <f t="shared" si="31"/>
        <v>Frozen</v>
      </c>
      <c r="H657" s="67">
        <v>15.3</v>
      </c>
      <c r="I657" s="67">
        <v>8.5</v>
      </c>
      <c r="J657" s="67">
        <f t="shared" si="33"/>
        <v>130.05000000000001</v>
      </c>
      <c r="K657" s="67" t="str">
        <f>VLOOKUP(B657,[1]Sheet1!$B:$J,9,)</f>
        <v>LEFT CORNER/RIGHT CORNER</v>
      </c>
      <c r="L657" s="67" t="e">
        <f>VLOOKUP(B657,#REF!,13,)</f>
        <v>#REF!</v>
      </c>
      <c r="M657" s="68"/>
      <c r="N657" s="68"/>
    </row>
    <row r="658" spans="1:14" ht="14.25" customHeight="1" x14ac:dyDescent="0.2">
      <c r="A658" s="67" t="str">
        <f t="shared" si="32"/>
        <v>A</v>
      </c>
      <c r="B658" s="89" t="s">
        <v>843</v>
      </c>
      <c r="C658" s="87" t="s">
        <v>842</v>
      </c>
      <c r="D658" s="87" t="s">
        <v>296</v>
      </c>
      <c r="E658" s="67" t="s">
        <v>292</v>
      </c>
      <c r="F658" s="67" t="s">
        <v>177</v>
      </c>
      <c r="G658" s="152" t="str">
        <f t="shared" si="31"/>
        <v>Frozen</v>
      </c>
      <c r="H658" s="67">
        <v>15.3</v>
      </c>
      <c r="I658" s="67">
        <v>8.5</v>
      </c>
      <c r="J658" s="67">
        <f t="shared" si="33"/>
        <v>130.05000000000001</v>
      </c>
      <c r="K658" s="67" t="str">
        <f>VLOOKUP(B658,[1]Sheet1!$B:$J,9,)</f>
        <v>LEFT CORNER/RIGHT CORNER</v>
      </c>
      <c r="L658" s="67" t="e">
        <f>VLOOKUP(B658,#REF!,13,)</f>
        <v>#REF!</v>
      </c>
      <c r="M658" s="68"/>
      <c r="N658" s="68"/>
    </row>
    <row r="659" spans="1:14" ht="14.25" customHeight="1" x14ac:dyDescent="0.2">
      <c r="A659" s="67" t="str">
        <f t="shared" si="32"/>
        <v>A</v>
      </c>
      <c r="B659" s="89" t="s">
        <v>841</v>
      </c>
      <c r="C659" s="87" t="s">
        <v>840</v>
      </c>
      <c r="D659" s="87" t="s">
        <v>296</v>
      </c>
      <c r="E659" s="67" t="s">
        <v>292</v>
      </c>
      <c r="F659" s="67" t="s">
        <v>177</v>
      </c>
      <c r="G659" s="152" t="str">
        <f t="shared" si="31"/>
        <v>Frozen</v>
      </c>
      <c r="H659" s="67">
        <v>15.3</v>
      </c>
      <c r="I659" s="67">
        <v>8.5</v>
      </c>
      <c r="J659" s="67">
        <f t="shared" si="33"/>
        <v>130.05000000000001</v>
      </c>
      <c r="K659" s="67" t="str">
        <f>VLOOKUP(B659,[1]Sheet1!$B:$J,9,)</f>
        <v>LEFT CORNER/RIGHT CORNER</v>
      </c>
      <c r="L659" s="67" t="e">
        <f>VLOOKUP(B659,#REF!,13,)</f>
        <v>#REF!</v>
      </c>
      <c r="M659" s="68"/>
      <c r="N659" s="68"/>
    </row>
    <row r="660" spans="1:14" ht="14.25" customHeight="1" x14ac:dyDescent="0.2">
      <c r="A660" s="67" t="str">
        <f t="shared" si="32"/>
        <v>A</v>
      </c>
      <c r="B660" s="89" t="s">
        <v>839</v>
      </c>
      <c r="C660" s="87" t="s">
        <v>838</v>
      </c>
      <c r="D660" s="87" t="s">
        <v>296</v>
      </c>
      <c r="E660" s="67" t="s">
        <v>292</v>
      </c>
      <c r="F660" s="67" t="s">
        <v>177</v>
      </c>
      <c r="G660" s="152" t="str">
        <f t="shared" si="31"/>
        <v>Frozen</v>
      </c>
      <c r="H660" s="67">
        <v>15.3</v>
      </c>
      <c r="I660" s="67">
        <v>8.5</v>
      </c>
      <c r="J660" s="67">
        <f t="shared" si="33"/>
        <v>130.05000000000001</v>
      </c>
      <c r="K660" s="67" t="str">
        <f>VLOOKUP(B660,[1]Sheet1!$B:$J,9,)</f>
        <v>LEFT/ RIGHT</v>
      </c>
      <c r="L660" s="67" t="e">
        <f>VLOOKUP(B660,#REF!,13,)</f>
        <v>#REF!</v>
      </c>
      <c r="M660" s="68"/>
      <c r="N660" s="68"/>
    </row>
    <row r="661" spans="1:14" ht="14.25" customHeight="1" x14ac:dyDescent="0.2">
      <c r="A661" s="67" t="str">
        <f t="shared" si="32"/>
        <v>A</v>
      </c>
      <c r="B661" s="89" t="s">
        <v>837</v>
      </c>
      <c r="C661" s="87" t="s">
        <v>836</v>
      </c>
      <c r="D661" s="87" t="s">
        <v>296</v>
      </c>
      <c r="E661" s="67" t="s">
        <v>292</v>
      </c>
      <c r="F661" s="67" t="s">
        <v>177</v>
      </c>
      <c r="G661" s="152" t="str">
        <f t="shared" si="31"/>
        <v>Frozen</v>
      </c>
      <c r="H661" s="67">
        <v>15.3</v>
      </c>
      <c r="I661" s="67">
        <v>8.5</v>
      </c>
      <c r="J661" s="67">
        <f t="shared" si="33"/>
        <v>130.05000000000001</v>
      </c>
      <c r="K661" s="67" t="str">
        <f>VLOOKUP(B661,[1]Sheet1!$B:$J,9,)</f>
        <v>LEFT CORNER/RIGHT CORNER</v>
      </c>
      <c r="L661" s="67" t="e">
        <f>VLOOKUP(B661,#REF!,13,)</f>
        <v>#REF!</v>
      </c>
      <c r="M661" s="68"/>
      <c r="N661" s="68"/>
    </row>
    <row r="662" spans="1:14" ht="14.25" customHeight="1" x14ac:dyDescent="0.2">
      <c r="A662" s="67" t="str">
        <f t="shared" si="32"/>
        <v>A</v>
      </c>
      <c r="B662" s="89" t="s">
        <v>835</v>
      </c>
      <c r="C662" s="87" t="s">
        <v>834</v>
      </c>
      <c r="D662" s="87" t="s">
        <v>296</v>
      </c>
      <c r="E662" s="67" t="s">
        <v>292</v>
      </c>
      <c r="F662" s="67" t="s">
        <v>177</v>
      </c>
      <c r="G662" s="152" t="str">
        <f t="shared" si="31"/>
        <v>Frozen</v>
      </c>
      <c r="H662" s="67">
        <v>15.3</v>
      </c>
      <c r="I662" s="67">
        <v>8.5</v>
      </c>
      <c r="J662" s="67">
        <f t="shared" si="33"/>
        <v>130.05000000000001</v>
      </c>
      <c r="K662" s="67" t="str">
        <f>VLOOKUP(B662,[1]Sheet1!$B:$J,9,)</f>
        <v>LEFT CORNER/RIGHT CORNER</v>
      </c>
      <c r="L662" s="67" t="e">
        <f>VLOOKUP(B662,#REF!,13,)</f>
        <v>#REF!</v>
      </c>
      <c r="M662" s="68"/>
      <c r="N662" s="68"/>
    </row>
    <row r="663" spans="1:14" ht="14.25" customHeight="1" x14ac:dyDescent="0.2">
      <c r="A663" s="67" t="str">
        <f t="shared" si="32"/>
        <v>A</v>
      </c>
      <c r="B663" s="89" t="s">
        <v>833</v>
      </c>
      <c r="C663" s="87" t="s">
        <v>832</v>
      </c>
      <c r="D663" s="87" t="s">
        <v>296</v>
      </c>
      <c r="E663" s="67" t="s">
        <v>292</v>
      </c>
      <c r="F663" s="67" t="s">
        <v>177</v>
      </c>
      <c r="G663" s="152" t="str">
        <f t="shared" si="31"/>
        <v>Frozen</v>
      </c>
      <c r="H663" s="67">
        <v>15.3</v>
      </c>
      <c r="I663" s="67">
        <v>8.5</v>
      </c>
      <c r="J663" s="67">
        <f t="shared" si="33"/>
        <v>130.05000000000001</v>
      </c>
      <c r="K663" s="67" t="str">
        <f>VLOOKUP(B663,[1]Sheet1!$B:$J,9,)</f>
        <v>LEFT/ RIGHT</v>
      </c>
      <c r="L663" s="67" t="e">
        <f>VLOOKUP(B663,#REF!,13,)</f>
        <v>#REF!</v>
      </c>
      <c r="M663" s="68"/>
      <c r="N663" s="68"/>
    </row>
    <row r="664" spans="1:14" ht="14.25" customHeight="1" x14ac:dyDescent="0.2">
      <c r="A664" s="67" t="str">
        <f t="shared" si="32"/>
        <v>A</v>
      </c>
      <c r="B664" s="89" t="s">
        <v>831</v>
      </c>
      <c r="C664" s="87" t="s">
        <v>830</v>
      </c>
      <c r="D664" s="87" t="s">
        <v>296</v>
      </c>
      <c r="E664" s="67" t="s">
        <v>292</v>
      </c>
      <c r="F664" s="67" t="s">
        <v>177</v>
      </c>
      <c r="G664" s="152" t="str">
        <f t="shared" si="31"/>
        <v>Frozen</v>
      </c>
      <c r="H664" s="67">
        <v>15.3</v>
      </c>
      <c r="I664" s="67">
        <v>8.5</v>
      </c>
      <c r="J664" s="67">
        <f t="shared" si="33"/>
        <v>130.05000000000001</v>
      </c>
      <c r="K664" s="67" t="str">
        <f>VLOOKUP(B664,[1]Sheet1!$B:$J,9,)</f>
        <v>LEFT CORNER/RIGHT CORNER</v>
      </c>
      <c r="L664" s="67" t="e">
        <f>VLOOKUP(B664,#REF!,13,)</f>
        <v>#REF!</v>
      </c>
      <c r="M664" s="68"/>
      <c r="N664" s="68"/>
    </row>
    <row r="665" spans="1:14" ht="14.25" customHeight="1" x14ac:dyDescent="0.2">
      <c r="A665" s="67" t="str">
        <f t="shared" si="32"/>
        <v>A</v>
      </c>
      <c r="B665" s="85" t="s">
        <v>829</v>
      </c>
      <c r="C665" s="90" t="s">
        <v>828</v>
      </c>
      <c r="D665" s="81" t="s">
        <v>296</v>
      </c>
      <c r="E665" s="67" t="s">
        <v>292</v>
      </c>
      <c r="F665" s="67" t="s">
        <v>298</v>
      </c>
      <c r="G665" s="67" t="str">
        <f t="shared" si="31"/>
        <v>Released</v>
      </c>
      <c r="H665" s="67">
        <v>15.3</v>
      </c>
      <c r="I665" s="67">
        <v>8.5</v>
      </c>
      <c r="J665" s="67">
        <f t="shared" si="33"/>
        <v>130.05000000000001</v>
      </c>
      <c r="K665" s="67" t="str">
        <f>VLOOKUP(B665,[1]Sheet1!$B:$J,9,)</f>
        <v>LEFT CORNER/RIGHT CORNER</v>
      </c>
      <c r="L665" s="67" t="e">
        <f>VLOOKUP(B665,#REF!,13,)</f>
        <v>#REF!</v>
      </c>
      <c r="M665" s="68"/>
      <c r="N665" s="68"/>
    </row>
    <row r="666" spans="1:14" ht="14.25" customHeight="1" x14ac:dyDescent="0.2">
      <c r="A666" s="67" t="str">
        <f t="shared" si="32"/>
        <v>A</v>
      </c>
      <c r="B666" s="85" t="s">
        <v>827</v>
      </c>
      <c r="C666" s="90" t="s">
        <v>826</v>
      </c>
      <c r="D666" s="81" t="s">
        <v>296</v>
      </c>
      <c r="E666" s="67" t="s">
        <v>292</v>
      </c>
      <c r="F666" s="67" t="s">
        <v>298</v>
      </c>
      <c r="G666" s="67" t="str">
        <f t="shared" si="31"/>
        <v>Released</v>
      </c>
      <c r="H666" s="67">
        <v>15.3</v>
      </c>
      <c r="I666" s="67">
        <v>8.5</v>
      </c>
      <c r="J666" s="67">
        <f t="shared" si="33"/>
        <v>130.05000000000001</v>
      </c>
      <c r="K666" s="67" t="str">
        <f>VLOOKUP(B666,[1]Sheet1!$B:$J,9,)</f>
        <v>LEFT/ RIGHT</v>
      </c>
      <c r="L666" s="67" t="e">
        <f>VLOOKUP(B666,#REF!,13,)</f>
        <v>#REF!</v>
      </c>
      <c r="M666" s="68"/>
      <c r="N666" s="68"/>
    </row>
    <row r="667" spans="1:14" ht="14.25" customHeight="1" x14ac:dyDescent="0.2">
      <c r="A667" s="67" t="str">
        <f t="shared" si="32"/>
        <v>A</v>
      </c>
      <c r="B667" s="85" t="s">
        <v>825</v>
      </c>
      <c r="C667" s="90" t="s">
        <v>824</v>
      </c>
      <c r="D667" s="81" t="s">
        <v>296</v>
      </c>
      <c r="E667" s="67" t="s">
        <v>292</v>
      </c>
      <c r="F667" s="67" t="s">
        <v>298</v>
      </c>
      <c r="G667" s="67" t="str">
        <f t="shared" si="31"/>
        <v>Released</v>
      </c>
      <c r="H667" s="67">
        <v>15.3</v>
      </c>
      <c r="I667" s="67">
        <v>8.5</v>
      </c>
      <c r="J667" s="67">
        <f t="shared" si="33"/>
        <v>130.05000000000001</v>
      </c>
      <c r="K667" s="67" t="str">
        <f>VLOOKUP(B667,[1]Sheet1!$B:$J,9,)</f>
        <v>LEFT/ RIGHT</v>
      </c>
      <c r="L667" s="67" t="e">
        <f>VLOOKUP(B667,#REF!,13,)</f>
        <v>#REF!</v>
      </c>
      <c r="M667" s="68"/>
      <c r="N667" s="68"/>
    </row>
    <row r="668" spans="1:14" ht="14.25" customHeight="1" x14ac:dyDescent="0.2">
      <c r="A668" s="67" t="str">
        <f t="shared" si="32"/>
        <v>A</v>
      </c>
      <c r="B668" s="85" t="s">
        <v>823</v>
      </c>
      <c r="C668" s="90" t="s">
        <v>822</v>
      </c>
      <c r="D668" s="81" t="s">
        <v>296</v>
      </c>
      <c r="E668" s="67" t="s">
        <v>292</v>
      </c>
      <c r="F668" s="67" t="s">
        <v>298</v>
      </c>
      <c r="G668" s="67" t="str">
        <f t="shared" si="31"/>
        <v>Released</v>
      </c>
      <c r="H668" s="67">
        <v>15.3</v>
      </c>
      <c r="I668" s="67">
        <v>8.5</v>
      </c>
      <c r="J668" s="67">
        <f t="shared" si="33"/>
        <v>130.05000000000001</v>
      </c>
      <c r="K668" s="67" t="str">
        <f>VLOOKUP(B668,[1]Sheet1!$B:$J,9,)</f>
        <v>LEFT/ RIGHT</v>
      </c>
      <c r="L668" s="67" t="e">
        <f>VLOOKUP(B668,#REF!,13,)</f>
        <v>#REF!</v>
      </c>
      <c r="M668" s="68"/>
      <c r="N668" s="68"/>
    </row>
    <row r="669" spans="1:14" ht="14.25" customHeight="1" x14ac:dyDescent="0.2">
      <c r="A669" s="67" t="str">
        <f t="shared" si="32"/>
        <v>A</v>
      </c>
      <c r="B669" s="85" t="s">
        <v>821</v>
      </c>
      <c r="C669" s="90" t="s">
        <v>820</v>
      </c>
      <c r="D669" s="81" t="s">
        <v>296</v>
      </c>
      <c r="E669" s="67" t="s">
        <v>292</v>
      </c>
      <c r="F669" s="67" t="s">
        <v>298</v>
      </c>
      <c r="G669" s="67" t="str">
        <f t="shared" si="31"/>
        <v>Released</v>
      </c>
      <c r="H669" s="67">
        <v>15.3</v>
      </c>
      <c r="I669" s="67">
        <v>8.5</v>
      </c>
      <c r="J669" s="67">
        <f t="shared" si="33"/>
        <v>130.05000000000001</v>
      </c>
      <c r="K669" s="67" t="str">
        <f>VLOOKUP(B669,[1]Sheet1!$B:$J,9,)</f>
        <v>LEFT/ RIGHT</v>
      </c>
      <c r="L669" s="67" t="e">
        <f>VLOOKUP(B669,#REF!,13,)</f>
        <v>#REF!</v>
      </c>
      <c r="M669" s="68"/>
      <c r="N669" s="68"/>
    </row>
    <row r="670" spans="1:14" ht="14.25" customHeight="1" x14ac:dyDescent="0.2">
      <c r="A670" s="67" t="str">
        <f t="shared" si="32"/>
        <v>A</v>
      </c>
      <c r="B670" s="85" t="s">
        <v>819</v>
      </c>
      <c r="C670" s="90" t="s">
        <v>818</v>
      </c>
      <c r="D670" s="81" t="s">
        <v>296</v>
      </c>
      <c r="E670" s="67" t="s">
        <v>292</v>
      </c>
      <c r="F670" s="67" t="s">
        <v>298</v>
      </c>
      <c r="G670" s="67" t="str">
        <f t="shared" si="31"/>
        <v>Released</v>
      </c>
      <c r="H670" s="67">
        <v>15.3</v>
      </c>
      <c r="I670" s="67">
        <v>8.5</v>
      </c>
      <c r="J670" s="67">
        <f t="shared" si="33"/>
        <v>130.05000000000001</v>
      </c>
      <c r="K670" s="67" t="str">
        <f>VLOOKUP(B670,[1]Sheet1!$B:$J,9,)</f>
        <v>LEFT/ RIGHT</v>
      </c>
      <c r="L670" s="67" t="e">
        <f>VLOOKUP(B670,#REF!,13,)</f>
        <v>#REF!</v>
      </c>
      <c r="M670" s="68"/>
      <c r="N670" s="68"/>
    </row>
    <row r="671" spans="1:14" ht="14.25" customHeight="1" x14ac:dyDescent="0.2">
      <c r="A671" s="67" t="str">
        <f t="shared" si="32"/>
        <v>A</v>
      </c>
      <c r="B671" s="85" t="s">
        <v>817</v>
      </c>
      <c r="C671" s="90" t="s">
        <v>816</v>
      </c>
      <c r="D671" s="81" t="s">
        <v>296</v>
      </c>
      <c r="E671" s="67" t="s">
        <v>292</v>
      </c>
      <c r="F671" s="67" t="s">
        <v>298</v>
      </c>
      <c r="G671" s="67" t="str">
        <f t="shared" si="31"/>
        <v>Released</v>
      </c>
      <c r="H671" s="67">
        <v>15.3</v>
      </c>
      <c r="I671" s="67">
        <v>8.5</v>
      </c>
      <c r="J671" s="67">
        <f t="shared" si="33"/>
        <v>130.05000000000001</v>
      </c>
      <c r="K671" s="67" t="str">
        <f>VLOOKUP(B671,[1]Sheet1!$B:$J,9,)</f>
        <v>LEFT/ RIGHT</v>
      </c>
      <c r="L671" s="67" t="e">
        <f>VLOOKUP(B671,#REF!,13,)</f>
        <v>#REF!</v>
      </c>
      <c r="M671" s="68"/>
      <c r="N671" s="68"/>
    </row>
    <row r="672" spans="1:14" ht="14.25" customHeight="1" x14ac:dyDescent="0.2">
      <c r="A672" s="67" t="str">
        <f t="shared" si="32"/>
        <v>A</v>
      </c>
      <c r="B672" s="85" t="s">
        <v>815</v>
      </c>
      <c r="C672" s="90" t="s">
        <v>814</v>
      </c>
      <c r="D672" s="81" t="s">
        <v>296</v>
      </c>
      <c r="E672" s="67" t="s">
        <v>292</v>
      </c>
      <c r="F672" s="67" t="s">
        <v>298</v>
      </c>
      <c r="G672" s="67" t="str">
        <f t="shared" si="31"/>
        <v>Released</v>
      </c>
      <c r="H672" s="67">
        <v>15.3</v>
      </c>
      <c r="I672" s="67">
        <v>8.5</v>
      </c>
      <c r="J672" s="67">
        <f t="shared" si="33"/>
        <v>130.05000000000001</v>
      </c>
      <c r="K672" s="67" t="str">
        <f>VLOOKUP(B672,[1]Sheet1!$B:$J,9,)</f>
        <v>LEFT/ RIGHT</v>
      </c>
      <c r="L672" s="67" t="e">
        <f>VLOOKUP(B672,#REF!,13,)</f>
        <v>#REF!</v>
      </c>
      <c r="M672" s="68"/>
      <c r="N672" s="68"/>
    </row>
    <row r="673" spans="1:14" ht="14.25" customHeight="1" x14ac:dyDescent="0.2">
      <c r="A673" s="67" t="str">
        <f t="shared" si="32"/>
        <v>A</v>
      </c>
      <c r="B673" s="85" t="s">
        <v>813</v>
      </c>
      <c r="C673" s="90" t="s">
        <v>812</v>
      </c>
      <c r="D673" s="81" t="s">
        <v>296</v>
      </c>
      <c r="E673" s="67" t="s">
        <v>292</v>
      </c>
      <c r="F673" s="67" t="s">
        <v>298</v>
      </c>
      <c r="G673" s="67" t="str">
        <f t="shared" si="31"/>
        <v>Released</v>
      </c>
      <c r="H673" s="67">
        <v>15.3</v>
      </c>
      <c r="I673" s="67">
        <v>8.5</v>
      </c>
      <c r="J673" s="67">
        <f t="shared" si="33"/>
        <v>130.05000000000001</v>
      </c>
      <c r="K673" s="67" t="str">
        <f>VLOOKUP(B673,[1]Sheet1!$B:$J,9,)</f>
        <v>LEFT/ RIGHT</v>
      </c>
      <c r="L673" s="67" t="e">
        <f>VLOOKUP(B673,#REF!,13,)</f>
        <v>#REF!</v>
      </c>
      <c r="M673" s="68"/>
      <c r="N673" s="68"/>
    </row>
    <row r="674" spans="1:14" ht="14.25" customHeight="1" x14ac:dyDescent="0.2">
      <c r="A674" s="67" t="str">
        <f t="shared" si="32"/>
        <v>A</v>
      </c>
      <c r="B674" s="85" t="s">
        <v>811</v>
      </c>
      <c r="C674" s="90" t="s">
        <v>810</v>
      </c>
      <c r="D674" s="81" t="s">
        <v>296</v>
      </c>
      <c r="E674" s="67" t="s">
        <v>292</v>
      </c>
      <c r="F674" s="67" t="s">
        <v>298</v>
      </c>
      <c r="G674" s="67" t="str">
        <f t="shared" si="31"/>
        <v>Released</v>
      </c>
      <c r="H674" s="67">
        <v>15.3</v>
      </c>
      <c r="I674" s="67">
        <v>8.5</v>
      </c>
      <c r="J674" s="67">
        <f t="shared" si="33"/>
        <v>130.05000000000001</v>
      </c>
      <c r="K674" s="67" t="str">
        <f>VLOOKUP(B674,[1]Sheet1!$B:$J,9,)</f>
        <v>LEFT/ RIGHT</v>
      </c>
      <c r="L674" s="67" t="e">
        <f>VLOOKUP(B674,#REF!,13,)</f>
        <v>#REF!</v>
      </c>
      <c r="M674" s="68"/>
      <c r="N674" s="68"/>
    </row>
    <row r="675" spans="1:14" ht="14.25" customHeight="1" x14ac:dyDescent="0.2">
      <c r="A675" s="67" t="str">
        <f t="shared" si="32"/>
        <v>A</v>
      </c>
      <c r="B675" s="85" t="s">
        <v>809</v>
      </c>
      <c r="C675" s="90" t="s">
        <v>808</v>
      </c>
      <c r="D675" s="81" t="s">
        <v>296</v>
      </c>
      <c r="E675" s="67" t="s">
        <v>292</v>
      </c>
      <c r="F675" s="67" t="s">
        <v>298</v>
      </c>
      <c r="G675" s="67" t="str">
        <f t="shared" si="31"/>
        <v>Released</v>
      </c>
      <c r="H675" s="67">
        <v>15.3</v>
      </c>
      <c r="I675" s="67">
        <v>8.5</v>
      </c>
      <c r="J675" s="67">
        <f t="shared" si="33"/>
        <v>130.05000000000001</v>
      </c>
      <c r="K675" s="67" t="str">
        <f>VLOOKUP(B675,[1]Sheet1!$B:$J,9,)</f>
        <v>LEFT/ RIGHT</v>
      </c>
      <c r="L675" s="67" t="e">
        <f>VLOOKUP(B675,#REF!,13,)</f>
        <v>#REF!</v>
      </c>
      <c r="M675" s="68"/>
      <c r="N675" s="68"/>
    </row>
    <row r="676" spans="1:14" ht="14.25" customHeight="1" x14ac:dyDescent="0.2">
      <c r="A676" s="67" t="str">
        <f t="shared" si="32"/>
        <v>A</v>
      </c>
      <c r="B676" s="85" t="s">
        <v>807</v>
      </c>
      <c r="C676" s="90" t="s">
        <v>806</v>
      </c>
      <c r="D676" s="81" t="s">
        <v>296</v>
      </c>
      <c r="E676" s="67" t="s">
        <v>292</v>
      </c>
      <c r="F676" s="67" t="s">
        <v>298</v>
      </c>
      <c r="G676" s="67" t="str">
        <f t="shared" si="31"/>
        <v>Released</v>
      </c>
      <c r="H676" s="67">
        <v>15.3</v>
      </c>
      <c r="I676" s="67">
        <v>8.5</v>
      </c>
      <c r="J676" s="67">
        <f t="shared" si="33"/>
        <v>130.05000000000001</v>
      </c>
      <c r="K676" s="67" t="str">
        <f>VLOOKUP(B676,[1]Sheet1!$B:$J,9,)</f>
        <v>LEFT/ RIGHT</v>
      </c>
      <c r="L676" s="67" t="e">
        <f>VLOOKUP(B676,#REF!,13,)</f>
        <v>#REF!</v>
      </c>
      <c r="M676" s="68"/>
      <c r="N676" s="68"/>
    </row>
    <row r="677" spans="1:14" ht="14.25" customHeight="1" x14ac:dyDescent="0.2">
      <c r="A677" s="67" t="str">
        <f t="shared" si="32"/>
        <v>A</v>
      </c>
      <c r="B677" s="85" t="s">
        <v>805</v>
      </c>
      <c r="C677" s="90" t="s">
        <v>804</v>
      </c>
      <c r="D677" s="81" t="s">
        <v>296</v>
      </c>
      <c r="E677" s="67" t="s">
        <v>292</v>
      </c>
      <c r="F677" s="67" t="s">
        <v>298</v>
      </c>
      <c r="G677" s="67" t="str">
        <f t="shared" si="31"/>
        <v>Released</v>
      </c>
      <c r="H677" s="67">
        <v>15.3</v>
      </c>
      <c r="I677" s="67">
        <v>8.5</v>
      </c>
      <c r="J677" s="67">
        <f t="shared" si="33"/>
        <v>130.05000000000001</v>
      </c>
      <c r="K677" s="67" t="str">
        <f>VLOOKUP(B677,[1]Sheet1!$B:$J,9,)</f>
        <v>LEFT/ RIGHT</v>
      </c>
      <c r="L677" s="67" t="e">
        <f>VLOOKUP(B677,#REF!,13,)</f>
        <v>#REF!</v>
      </c>
      <c r="M677" s="68"/>
      <c r="N677" s="68"/>
    </row>
    <row r="678" spans="1:14" ht="14.25" customHeight="1" x14ac:dyDescent="0.2">
      <c r="A678" s="67" t="str">
        <f t="shared" si="32"/>
        <v>A</v>
      </c>
      <c r="B678" s="85" t="s">
        <v>803</v>
      </c>
      <c r="C678" s="90" t="s">
        <v>802</v>
      </c>
      <c r="D678" s="81" t="s">
        <v>296</v>
      </c>
      <c r="E678" s="67" t="s">
        <v>292</v>
      </c>
      <c r="F678" s="67" t="s">
        <v>298</v>
      </c>
      <c r="G678" s="67" t="str">
        <f t="shared" si="31"/>
        <v>Released</v>
      </c>
      <c r="H678" s="67">
        <v>15.3</v>
      </c>
      <c r="I678" s="67">
        <v>8.5</v>
      </c>
      <c r="J678" s="67">
        <f t="shared" si="33"/>
        <v>130.05000000000001</v>
      </c>
      <c r="K678" s="67" t="str">
        <f>VLOOKUP(B678,[1]Sheet1!$B:$J,9,)</f>
        <v>LEFT/ RIGHT</v>
      </c>
      <c r="L678" s="67" t="e">
        <f>VLOOKUP(B678,#REF!,13,)</f>
        <v>#REF!</v>
      </c>
      <c r="M678" s="68"/>
      <c r="N678" s="68"/>
    </row>
    <row r="679" spans="1:14" ht="14.25" customHeight="1" x14ac:dyDescent="0.2">
      <c r="A679" s="67" t="str">
        <f t="shared" si="32"/>
        <v>A</v>
      </c>
      <c r="B679" s="85" t="s">
        <v>801</v>
      </c>
      <c r="C679" s="90" t="s">
        <v>800</v>
      </c>
      <c r="D679" s="81" t="s">
        <v>296</v>
      </c>
      <c r="E679" s="67" t="s">
        <v>292</v>
      </c>
      <c r="F679" s="67" t="s">
        <v>298</v>
      </c>
      <c r="G679" s="67" t="str">
        <f t="shared" si="31"/>
        <v>Released</v>
      </c>
      <c r="H679" s="67">
        <v>15.3</v>
      </c>
      <c r="I679" s="67">
        <v>8.5</v>
      </c>
      <c r="J679" s="67">
        <f t="shared" si="33"/>
        <v>130.05000000000001</v>
      </c>
      <c r="K679" s="67" t="str">
        <f>VLOOKUP(B679,[1]Sheet1!$B:$J,9,)</f>
        <v>LEFT/ RIGHT</v>
      </c>
      <c r="L679" s="67" t="e">
        <f>VLOOKUP(B679,#REF!,13,)</f>
        <v>#REF!</v>
      </c>
      <c r="M679" s="68"/>
      <c r="N679" s="68"/>
    </row>
    <row r="680" spans="1:14" ht="14.25" customHeight="1" x14ac:dyDescent="0.2">
      <c r="A680" s="67" t="str">
        <f t="shared" si="32"/>
        <v>A</v>
      </c>
      <c r="B680" s="85" t="s">
        <v>799</v>
      </c>
      <c r="C680" s="90" t="s">
        <v>798</v>
      </c>
      <c r="D680" s="81" t="s">
        <v>296</v>
      </c>
      <c r="E680" s="67" t="s">
        <v>292</v>
      </c>
      <c r="F680" s="67" t="s">
        <v>298</v>
      </c>
      <c r="G680" s="67" t="str">
        <f t="shared" si="31"/>
        <v>Released</v>
      </c>
      <c r="H680" s="67">
        <v>15.3</v>
      </c>
      <c r="I680" s="67">
        <v>8.5</v>
      </c>
      <c r="J680" s="67">
        <f t="shared" si="33"/>
        <v>130.05000000000001</v>
      </c>
      <c r="K680" s="67" t="str">
        <f>VLOOKUP(B680,[1]Sheet1!$B:$J,9,)</f>
        <v>LEFT CORNER/RIGHT CORNER</v>
      </c>
      <c r="L680" s="67" t="e">
        <f>VLOOKUP(B680,#REF!,13,)</f>
        <v>#REF!</v>
      </c>
      <c r="M680" s="68"/>
      <c r="N680" s="68"/>
    </row>
    <row r="681" spans="1:14" ht="14.25" customHeight="1" x14ac:dyDescent="0.2">
      <c r="A681" s="67" t="str">
        <f t="shared" si="32"/>
        <v>A</v>
      </c>
      <c r="B681" s="85" t="s">
        <v>797</v>
      </c>
      <c r="C681" s="90" t="s">
        <v>796</v>
      </c>
      <c r="D681" s="81" t="s">
        <v>296</v>
      </c>
      <c r="E681" s="67" t="s">
        <v>292</v>
      </c>
      <c r="F681" s="67" t="s">
        <v>298</v>
      </c>
      <c r="G681" s="67" t="str">
        <f t="shared" si="31"/>
        <v>Released</v>
      </c>
      <c r="H681" s="67">
        <v>15.3</v>
      </c>
      <c r="I681" s="67">
        <v>8.5</v>
      </c>
      <c r="J681" s="67">
        <f t="shared" si="33"/>
        <v>130.05000000000001</v>
      </c>
      <c r="K681" s="67" t="str">
        <f>VLOOKUP(B681,[1]Sheet1!$B:$J,9,)</f>
        <v>LEFT CORNER/RIGHT CORNER</v>
      </c>
      <c r="L681" s="67" t="e">
        <f>VLOOKUP(B681,#REF!,13,)</f>
        <v>#REF!</v>
      </c>
      <c r="M681" s="68"/>
      <c r="N681" s="68"/>
    </row>
    <row r="682" spans="1:14" ht="14.25" customHeight="1" x14ac:dyDescent="0.2">
      <c r="A682" s="67" t="str">
        <f t="shared" si="32"/>
        <v>A</v>
      </c>
      <c r="B682" s="85" t="s">
        <v>795</v>
      </c>
      <c r="C682" s="90" t="s">
        <v>794</v>
      </c>
      <c r="D682" s="81" t="s">
        <v>296</v>
      </c>
      <c r="E682" s="67" t="s">
        <v>292</v>
      </c>
      <c r="F682" s="67" t="s">
        <v>298</v>
      </c>
      <c r="G682" s="67" t="str">
        <f t="shared" si="31"/>
        <v>Released</v>
      </c>
      <c r="H682" s="67">
        <v>15.3</v>
      </c>
      <c r="I682" s="67">
        <v>8.5</v>
      </c>
      <c r="J682" s="67">
        <f t="shared" si="33"/>
        <v>130.05000000000001</v>
      </c>
      <c r="K682" s="67" t="str">
        <f>VLOOKUP(B682,[1]Sheet1!$B:$J,9,)</f>
        <v>LEFT/ RIGHT</v>
      </c>
      <c r="L682" s="67" t="e">
        <f>VLOOKUP(B682,#REF!,13,)</f>
        <v>#REF!</v>
      </c>
      <c r="M682" s="68"/>
      <c r="N682" s="68"/>
    </row>
    <row r="683" spans="1:14" ht="14.25" customHeight="1" x14ac:dyDescent="0.2">
      <c r="A683" s="67" t="str">
        <f t="shared" si="32"/>
        <v>A</v>
      </c>
      <c r="B683" s="85" t="s">
        <v>793</v>
      </c>
      <c r="C683" s="90" t="s">
        <v>792</v>
      </c>
      <c r="D683" s="81" t="s">
        <v>296</v>
      </c>
      <c r="E683" s="67" t="s">
        <v>292</v>
      </c>
      <c r="F683" s="67" t="s">
        <v>298</v>
      </c>
      <c r="G683" s="67" t="str">
        <f t="shared" si="31"/>
        <v>Released</v>
      </c>
      <c r="H683" s="67">
        <v>15.3</v>
      </c>
      <c r="I683" s="67">
        <v>8.5</v>
      </c>
      <c r="J683" s="67">
        <f t="shared" si="33"/>
        <v>130.05000000000001</v>
      </c>
      <c r="K683" s="67" t="str">
        <f>VLOOKUP(B683,[1]Sheet1!$B:$J,9,)</f>
        <v>LEFT/ RIGHT</v>
      </c>
      <c r="L683" s="67" t="e">
        <f>VLOOKUP(B683,#REF!,13,)</f>
        <v>#REF!</v>
      </c>
      <c r="M683" s="68"/>
      <c r="N683" s="68"/>
    </row>
    <row r="684" spans="1:14" ht="14.25" customHeight="1" x14ac:dyDescent="0.2">
      <c r="A684" s="67" t="str">
        <f t="shared" si="32"/>
        <v>A</v>
      </c>
      <c r="B684" s="85" t="s">
        <v>791</v>
      </c>
      <c r="C684" s="90" t="s">
        <v>790</v>
      </c>
      <c r="D684" s="81" t="s">
        <v>296</v>
      </c>
      <c r="E684" s="67" t="s">
        <v>292</v>
      </c>
      <c r="F684" s="67" t="s">
        <v>298</v>
      </c>
      <c r="G684" s="67" t="str">
        <f t="shared" si="31"/>
        <v>Released</v>
      </c>
      <c r="H684" s="67">
        <v>15.3</v>
      </c>
      <c r="I684" s="67">
        <v>8.5</v>
      </c>
      <c r="J684" s="67">
        <f t="shared" si="33"/>
        <v>130.05000000000001</v>
      </c>
      <c r="K684" s="67" t="str">
        <f>VLOOKUP(B684,[1]Sheet1!$B:$J,9,)</f>
        <v>LEFT/ RIGHT</v>
      </c>
      <c r="L684" s="67" t="e">
        <f>VLOOKUP(B684,#REF!,13,)</f>
        <v>#REF!</v>
      </c>
      <c r="M684" s="68"/>
      <c r="N684" s="68"/>
    </row>
    <row r="685" spans="1:14" ht="14.25" customHeight="1" x14ac:dyDescent="0.2">
      <c r="A685" s="67" t="str">
        <f t="shared" si="32"/>
        <v>A</v>
      </c>
      <c r="B685" s="85" t="s">
        <v>789</v>
      </c>
      <c r="C685" s="90" t="s">
        <v>788</v>
      </c>
      <c r="D685" s="81" t="s">
        <v>296</v>
      </c>
      <c r="E685" s="67" t="s">
        <v>292</v>
      </c>
      <c r="F685" s="67" t="s">
        <v>298</v>
      </c>
      <c r="G685" s="67" t="str">
        <f t="shared" si="31"/>
        <v>Released</v>
      </c>
      <c r="H685" s="67">
        <v>15.3</v>
      </c>
      <c r="I685" s="67">
        <v>8.5</v>
      </c>
      <c r="J685" s="67">
        <f t="shared" si="33"/>
        <v>130.05000000000001</v>
      </c>
      <c r="K685" s="67" t="str">
        <f>VLOOKUP(B685,[1]Sheet1!$B:$J,9,)</f>
        <v>LEFT/ RIGHT</v>
      </c>
      <c r="L685" s="67" t="e">
        <f>VLOOKUP(B685,#REF!,13,)</f>
        <v>#REF!</v>
      </c>
      <c r="M685" s="68"/>
      <c r="N685" s="68"/>
    </row>
    <row r="686" spans="1:14" ht="14.25" customHeight="1" x14ac:dyDescent="0.2">
      <c r="A686" s="67" t="str">
        <f t="shared" si="32"/>
        <v>A</v>
      </c>
      <c r="B686" s="85" t="s">
        <v>787</v>
      </c>
      <c r="C686" s="90" t="s">
        <v>786</v>
      </c>
      <c r="D686" s="81" t="s">
        <v>296</v>
      </c>
      <c r="E686" s="67" t="s">
        <v>292</v>
      </c>
      <c r="F686" s="67" t="s">
        <v>298</v>
      </c>
      <c r="G686" s="67" t="str">
        <f t="shared" si="31"/>
        <v>Released</v>
      </c>
      <c r="H686" s="67">
        <v>15.3</v>
      </c>
      <c r="I686" s="67">
        <v>8.5</v>
      </c>
      <c r="J686" s="67">
        <f t="shared" si="33"/>
        <v>130.05000000000001</v>
      </c>
      <c r="K686" s="67" t="str">
        <f>VLOOKUP(B686,[1]Sheet1!$B:$J,9,)</f>
        <v>LEFT/ RIGHT</v>
      </c>
      <c r="L686" s="67" t="e">
        <f>VLOOKUP(B686,#REF!,13,)</f>
        <v>#REF!</v>
      </c>
      <c r="M686" s="68"/>
      <c r="N686" s="68"/>
    </row>
    <row r="687" spans="1:14" ht="14.25" customHeight="1" x14ac:dyDescent="0.2">
      <c r="A687" s="67" t="str">
        <f t="shared" si="32"/>
        <v>A</v>
      </c>
      <c r="B687" s="85" t="s">
        <v>785</v>
      </c>
      <c r="C687" s="90" t="s">
        <v>784</v>
      </c>
      <c r="D687" s="81" t="s">
        <v>296</v>
      </c>
      <c r="E687" s="67" t="s">
        <v>292</v>
      </c>
      <c r="F687" s="67" t="s">
        <v>298</v>
      </c>
      <c r="G687" s="67" t="str">
        <f t="shared" si="31"/>
        <v>Released</v>
      </c>
      <c r="H687" s="67">
        <v>15.3</v>
      </c>
      <c r="I687" s="67">
        <v>8.5</v>
      </c>
      <c r="J687" s="67">
        <f t="shared" si="33"/>
        <v>130.05000000000001</v>
      </c>
      <c r="K687" s="67" t="str">
        <f>VLOOKUP(B687,[1]Sheet1!$B:$J,9,)</f>
        <v>LEFT/ RIGHT</v>
      </c>
      <c r="L687" s="67" t="e">
        <f>VLOOKUP(B687,#REF!,13,)</f>
        <v>#REF!</v>
      </c>
      <c r="M687" s="68"/>
      <c r="N687" s="68"/>
    </row>
    <row r="688" spans="1:14" ht="14.25" customHeight="1" x14ac:dyDescent="0.2">
      <c r="A688" s="67" t="str">
        <f t="shared" si="32"/>
        <v>A</v>
      </c>
      <c r="B688" s="85" t="s">
        <v>783</v>
      </c>
      <c r="C688" s="90" t="s">
        <v>782</v>
      </c>
      <c r="D688" s="81" t="s">
        <v>296</v>
      </c>
      <c r="E688" s="67" t="s">
        <v>292</v>
      </c>
      <c r="F688" s="67" t="s">
        <v>298</v>
      </c>
      <c r="G688" s="67" t="str">
        <f t="shared" si="31"/>
        <v>Released</v>
      </c>
      <c r="H688" s="67">
        <v>15.3</v>
      </c>
      <c r="I688" s="67">
        <v>8.5</v>
      </c>
      <c r="J688" s="67">
        <f t="shared" si="33"/>
        <v>130.05000000000001</v>
      </c>
      <c r="K688" s="67" t="str">
        <f>VLOOKUP(B688,[1]Sheet1!$B:$J,9,)</f>
        <v>LEFT/ RIGHT</v>
      </c>
      <c r="L688" s="67" t="e">
        <f>VLOOKUP(B688,#REF!,13,)</f>
        <v>#REF!</v>
      </c>
      <c r="M688" s="68"/>
      <c r="N688" s="68"/>
    </row>
    <row r="689" spans="1:14" ht="14.25" customHeight="1" x14ac:dyDescent="0.2">
      <c r="A689" s="67" t="str">
        <f t="shared" si="32"/>
        <v>A</v>
      </c>
      <c r="B689" s="85" t="s">
        <v>781</v>
      </c>
      <c r="C689" s="90" t="s">
        <v>780</v>
      </c>
      <c r="D689" s="81" t="s">
        <v>296</v>
      </c>
      <c r="E689" s="67" t="s">
        <v>292</v>
      </c>
      <c r="F689" s="67" t="s">
        <v>298</v>
      </c>
      <c r="G689" s="67" t="str">
        <f t="shared" si="31"/>
        <v>Released</v>
      </c>
      <c r="H689" s="67">
        <v>15.3</v>
      </c>
      <c r="I689" s="67">
        <v>8.5</v>
      </c>
      <c r="J689" s="67">
        <f t="shared" si="33"/>
        <v>130.05000000000001</v>
      </c>
      <c r="K689" s="67" t="str">
        <f>VLOOKUP(B689,[1]Sheet1!$B:$J,9,)</f>
        <v>LEFT/ RIGHT</v>
      </c>
      <c r="L689" s="67" t="e">
        <f>VLOOKUP(B689,#REF!,13,)</f>
        <v>#REF!</v>
      </c>
      <c r="M689" s="68"/>
      <c r="N689" s="68"/>
    </row>
    <row r="690" spans="1:14" ht="14.25" customHeight="1" x14ac:dyDescent="0.2">
      <c r="A690" s="67" t="str">
        <f t="shared" si="32"/>
        <v>A</v>
      </c>
      <c r="B690" s="85" t="s">
        <v>779</v>
      </c>
      <c r="C690" s="90" t="s">
        <v>778</v>
      </c>
      <c r="D690" s="81" t="s">
        <v>296</v>
      </c>
      <c r="E690" s="67" t="s">
        <v>292</v>
      </c>
      <c r="F690" s="67" t="s">
        <v>298</v>
      </c>
      <c r="G690" s="67" t="str">
        <f t="shared" si="31"/>
        <v>Released</v>
      </c>
      <c r="H690" s="67">
        <v>15.3</v>
      </c>
      <c r="I690" s="67">
        <v>8.5</v>
      </c>
      <c r="J690" s="67">
        <f t="shared" si="33"/>
        <v>130.05000000000001</v>
      </c>
      <c r="K690" s="67" t="str">
        <f>VLOOKUP(B690,[1]Sheet1!$B:$J,9,)</f>
        <v>LEFT/ RIGHT</v>
      </c>
      <c r="L690" s="67" t="e">
        <f>VLOOKUP(B690,#REF!,13,)</f>
        <v>#REF!</v>
      </c>
      <c r="M690" s="68"/>
      <c r="N690" s="68"/>
    </row>
    <row r="691" spans="1:14" ht="14.25" customHeight="1" x14ac:dyDescent="0.2">
      <c r="A691" s="67" t="str">
        <f t="shared" si="32"/>
        <v>A</v>
      </c>
      <c r="B691" s="85" t="s">
        <v>777</v>
      </c>
      <c r="C691" s="90" t="s">
        <v>776</v>
      </c>
      <c r="D691" s="81" t="s">
        <v>296</v>
      </c>
      <c r="E691" s="67" t="s">
        <v>292</v>
      </c>
      <c r="F691" s="67" t="s">
        <v>298</v>
      </c>
      <c r="G691" s="67" t="str">
        <f t="shared" si="31"/>
        <v>Released</v>
      </c>
      <c r="H691" s="67">
        <v>15.3</v>
      </c>
      <c r="I691" s="67">
        <v>8.5</v>
      </c>
      <c r="J691" s="67">
        <f t="shared" si="33"/>
        <v>130.05000000000001</v>
      </c>
      <c r="K691" s="67" t="str">
        <f>VLOOKUP(B691,[1]Sheet1!$B:$J,9,)</f>
        <v>LEFT/ RIGHT</v>
      </c>
      <c r="L691" s="67" t="e">
        <f>VLOOKUP(B691,#REF!,13,)</f>
        <v>#REF!</v>
      </c>
      <c r="M691" s="68"/>
      <c r="N691" s="68"/>
    </row>
    <row r="692" spans="1:14" ht="14.25" customHeight="1" x14ac:dyDescent="0.2">
      <c r="A692" s="67" t="str">
        <f t="shared" si="32"/>
        <v>A</v>
      </c>
      <c r="B692" s="85" t="s">
        <v>775</v>
      </c>
      <c r="C692" s="90" t="s">
        <v>774</v>
      </c>
      <c r="D692" s="81" t="s">
        <v>296</v>
      </c>
      <c r="E692" s="67" t="s">
        <v>292</v>
      </c>
      <c r="F692" s="67" t="s">
        <v>298</v>
      </c>
      <c r="G692" s="67" t="str">
        <f t="shared" si="31"/>
        <v>Released</v>
      </c>
      <c r="H692" s="67">
        <v>15.3</v>
      </c>
      <c r="I692" s="67">
        <v>8.5</v>
      </c>
      <c r="J692" s="67">
        <f t="shared" si="33"/>
        <v>130.05000000000001</v>
      </c>
      <c r="K692" s="67" t="str">
        <f>VLOOKUP(B692,[1]Sheet1!$B:$J,9,)</f>
        <v>LEFT/ RIGHT</v>
      </c>
      <c r="L692" s="67" t="e">
        <f>VLOOKUP(B692,#REF!,13,)</f>
        <v>#REF!</v>
      </c>
      <c r="M692" s="68"/>
      <c r="N692" s="68"/>
    </row>
    <row r="693" spans="1:14" ht="14.25" customHeight="1" x14ac:dyDescent="0.2">
      <c r="A693" s="67" t="str">
        <f t="shared" si="32"/>
        <v>A</v>
      </c>
      <c r="B693" s="85" t="s">
        <v>773</v>
      </c>
      <c r="C693" s="90" t="s">
        <v>772</v>
      </c>
      <c r="D693" s="81" t="s">
        <v>296</v>
      </c>
      <c r="E693" s="67" t="s">
        <v>292</v>
      </c>
      <c r="F693" s="67" t="s">
        <v>298</v>
      </c>
      <c r="G693" s="67" t="str">
        <f t="shared" si="31"/>
        <v>Released</v>
      </c>
      <c r="H693" s="67">
        <v>15.3</v>
      </c>
      <c r="I693" s="67">
        <v>8.5</v>
      </c>
      <c r="J693" s="67">
        <f t="shared" si="33"/>
        <v>130.05000000000001</v>
      </c>
      <c r="K693" s="67" t="str">
        <f>VLOOKUP(B693,[1]Sheet1!$B:$J,9,)</f>
        <v>LEFT/ RIGHT</v>
      </c>
      <c r="L693" s="67" t="e">
        <f>VLOOKUP(B693,#REF!,13,)</f>
        <v>#REF!</v>
      </c>
      <c r="M693" s="68"/>
      <c r="N693" s="68"/>
    </row>
    <row r="694" spans="1:14" ht="14.25" customHeight="1" x14ac:dyDescent="0.2">
      <c r="A694" s="67" t="str">
        <f t="shared" si="32"/>
        <v>A</v>
      </c>
      <c r="B694" s="85" t="s">
        <v>771</v>
      </c>
      <c r="C694" s="90" t="s">
        <v>770</v>
      </c>
      <c r="D694" s="81" t="s">
        <v>296</v>
      </c>
      <c r="E694" s="67" t="s">
        <v>292</v>
      </c>
      <c r="F694" s="67" t="s">
        <v>298</v>
      </c>
      <c r="G694" s="67" t="str">
        <f t="shared" si="31"/>
        <v>Released</v>
      </c>
      <c r="H694" s="67">
        <v>15.3</v>
      </c>
      <c r="I694" s="67">
        <v>8.5</v>
      </c>
      <c r="J694" s="67">
        <f t="shared" si="33"/>
        <v>130.05000000000001</v>
      </c>
      <c r="K694" s="67" t="str">
        <f>VLOOKUP(B694,[1]Sheet1!$B:$J,9,)</f>
        <v>LEFT/ RIGHT</v>
      </c>
      <c r="L694" s="67" t="e">
        <f>VLOOKUP(B694,#REF!,13,)</f>
        <v>#REF!</v>
      </c>
      <c r="M694" s="68"/>
      <c r="N694" s="68"/>
    </row>
    <row r="695" spans="1:14" ht="14.25" customHeight="1" x14ac:dyDescent="0.2">
      <c r="A695" s="67" t="str">
        <f t="shared" si="32"/>
        <v>A</v>
      </c>
      <c r="B695" s="85" t="s">
        <v>769</v>
      </c>
      <c r="C695" s="90" t="s">
        <v>768</v>
      </c>
      <c r="D695" s="81" t="s">
        <v>296</v>
      </c>
      <c r="E695" s="67" t="s">
        <v>292</v>
      </c>
      <c r="F695" s="67" t="s">
        <v>298</v>
      </c>
      <c r="G695" s="67" t="str">
        <f t="shared" si="31"/>
        <v>Released</v>
      </c>
      <c r="H695" s="67">
        <v>15.3</v>
      </c>
      <c r="I695" s="67">
        <v>8.5</v>
      </c>
      <c r="J695" s="67">
        <f t="shared" si="33"/>
        <v>130.05000000000001</v>
      </c>
      <c r="K695" s="67" t="str">
        <f>VLOOKUP(B695,[1]Sheet1!$B:$J,9,)</f>
        <v>LEFT/ RIGHT</v>
      </c>
      <c r="L695" s="67" t="e">
        <f>VLOOKUP(B695,#REF!,13,)</f>
        <v>#REF!</v>
      </c>
      <c r="M695" s="68"/>
      <c r="N695" s="68"/>
    </row>
    <row r="696" spans="1:14" ht="14.25" customHeight="1" x14ac:dyDescent="0.2">
      <c r="A696" s="67" t="str">
        <f t="shared" si="32"/>
        <v>A</v>
      </c>
      <c r="B696" s="85" t="s">
        <v>767</v>
      </c>
      <c r="C696" s="90" t="s">
        <v>766</v>
      </c>
      <c r="D696" s="81" t="s">
        <v>296</v>
      </c>
      <c r="E696" s="67" t="s">
        <v>292</v>
      </c>
      <c r="F696" s="67" t="s">
        <v>298</v>
      </c>
      <c r="G696" s="67" t="str">
        <f t="shared" si="31"/>
        <v>Released</v>
      </c>
      <c r="H696" s="67">
        <v>15.3</v>
      </c>
      <c r="I696" s="67">
        <v>8.5</v>
      </c>
      <c r="J696" s="67">
        <f t="shared" si="33"/>
        <v>130.05000000000001</v>
      </c>
      <c r="K696" s="67" t="str">
        <f>VLOOKUP(B696,[1]Sheet1!$B:$J,9,)</f>
        <v>LEFT CORNER/RIGHT CORNER</v>
      </c>
      <c r="L696" s="67" t="e">
        <f>VLOOKUP(B696,#REF!,13,)</f>
        <v>#REF!</v>
      </c>
      <c r="M696" s="68"/>
      <c r="N696" s="68"/>
    </row>
    <row r="697" spans="1:14" ht="14.25" customHeight="1" x14ac:dyDescent="0.2">
      <c r="A697" s="67" t="str">
        <f t="shared" si="32"/>
        <v>A</v>
      </c>
      <c r="B697" s="85" t="s">
        <v>765</v>
      </c>
      <c r="C697" s="90" t="s">
        <v>764</v>
      </c>
      <c r="D697" s="81" t="s">
        <v>296</v>
      </c>
      <c r="E697" s="67" t="s">
        <v>292</v>
      </c>
      <c r="F697" s="67" t="s">
        <v>298</v>
      </c>
      <c r="G697" s="67" t="str">
        <f t="shared" ref="G697:G734" si="34">F697</f>
        <v>Released</v>
      </c>
      <c r="H697" s="67">
        <v>15.3</v>
      </c>
      <c r="I697" s="67">
        <v>8.5</v>
      </c>
      <c r="J697" s="67">
        <f t="shared" si="33"/>
        <v>130.05000000000001</v>
      </c>
      <c r="K697" s="67" t="str">
        <f>VLOOKUP(B697,[1]Sheet1!$B:$J,9,)</f>
        <v>LEFT CORNER/RIGHT CORNER</v>
      </c>
      <c r="L697" s="67" t="e">
        <f>VLOOKUP(B697,#REF!,13,)</f>
        <v>#REF!</v>
      </c>
      <c r="M697" s="68"/>
      <c r="N697" s="68"/>
    </row>
    <row r="698" spans="1:14" ht="14.25" customHeight="1" x14ac:dyDescent="0.2">
      <c r="A698" s="67" t="str">
        <f t="shared" si="32"/>
        <v>A</v>
      </c>
      <c r="B698" s="85" t="s">
        <v>763</v>
      </c>
      <c r="C698" s="90" t="s">
        <v>762</v>
      </c>
      <c r="D698" s="81" t="s">
        <v>296</v>
      </c>
      <c r="E698" s="67" t="s">
        <v>292</v>
      </c>
      <c r="F698" s="67" t="s">
        <v>298</v>
      </c>
      <c r="G698" s="67" t="str">
        <f t="shared" si="34"/>
        <v>Released</v>
      </c>
      <c r="H698" s="67">
        <v>15.3</v>
      </c>
      <c r="I698" s="67">
        <v>8.5</v>
      </c>
      <c r="J698" s="67">
        <f t="shared" si="33"/>
        <v>130.05000000000001</v>
      </c>
      <c r="K698" s="67" t="str">
        <f>VLOOKUP(B698,[1]Sheet1!$B:$J,9,)</f>
        <v>LEFT/ RIGHT</v>
      </c>
      <c r="L698" s="67" t="e">
        <f>VLOOKUP(B698,#REF!,13,)</f>
        <v>#REF!</v>
      </c>
      <c r="M698" s="68"/>
      <c r="N698" s="68"/>
    </row>
    <row r="699" spans="1:14" ht="14.25" customHeight="1" x14ac:dyDescent="0.2">
      <c r="A699" s="67" t="str">
        <f t="shared" ref="A699:A762" si="35">LEFT(C699,1)</f>
        <v>A</v>
      </c>
      <c r="B699" s="85" t="s">
        <v>761</v>
      </c>
      <c r="C699" s="90" t="s">
        <v>760</v>
      </c>
      <c r="D699" s="81" t="s">
        <v>296</v>
      </c>
      <c r="E699" s="67" t="s">
        <v>292</v>
      </c>
      <c r="F699" s="67" t="s">
        <v>298</v>
      </c>
      <c r="G699" s="67" t="str">
        <f t="shared" si="34"/>
        <v>Released</v>
      </c>
      <c r="H699" s="67">
        <v>15.3</v>
      </c>
      <c r="I699" s="67">
        <v>8.5</v>
      </c>
      <c r="J699" s="67">
        <f t="shared" ref="J699:J762" si="36">I699*H699</f>
        <v>130.05000000000001</v>
      </c>
      <c r="K699" s="67" t="str">
        <f>VLOOKUP(B699,[1]Sheet1!$B:$J,9,)</f>
        <v>LEFT/ RIGHT</v>
      </c>
      <c r="L699" s="67" t="e">
        <f>VLOOKUP(B699,#REF!,13,)</f>
        <v>#REF!</v>
      </c>
      <c r="M699" s="68"/>
      <c r="N699" s="68"/>
    </row>
    <row r="700" spans="1:14" ht="14.25" customHeight="1" x14ac:dyDescent="0.2">
      <c r="A700" s="67" t="str">
        <f t="shared" si="35"/>
        <v>A</v>
      </c>
      <c r="B700" s="85" t="s">
        <v>759</v>
      </c>
      <c r="C700" s="90" t="s">
        <v>758</v>
      </c>
      <c r="D700" s="81" t="s">
        <v>296</v>
      </c>
      <c r="E700" s="67" t="s">
        <v>292</v>
      </c>
      <c r="F700" s="67" t="s">
        <v>298</v>
      </c>
      <c r="G700" s="67" t="str">
        <f t="shared" si="34"/>
        <v>Released</v>
      </c>
      <c r="H700" s="67">
        <v>15.3</v>
      </c>
      <c r="I700" s="67">
        <v>8.5</v>
      </c>
      <c r="J700" s="67">
        <f t="shared" si="36"/>
        <v>130.05000000000001</v>
      </c>
      <c r="K700" s="67" t="str">
        <f>VLOOKUP(B700,[1]Sheet1!$B:$J,9,)</f>
        <v>LEFT/ RIGHT</v>
      </c>
      <c r="L700" s="67" t="e">
        <f>VLOOKUP(B700,#REF!,13,)</f>
        <v>#REF!</v>
      </c>
      <c r="M700" s="68"/>
      <c r="N700" s="68"/>
    </row>
    <row r="701" spans="1:14" ht="14.25" customHeight="1" x14ac:dyDescent="0.2">
      <c r="A701" s="67" t="str">
        <f t="shared" si="35"/>
        <v>A</v>
      </c>
      <c r="B701" s="85" t="s">
        <v>757</v>
      </c>
      <c r="C701" s="90" t="s">
        <v>756</v>
      </c>
      <c r="D701" s="81" t="s">
        <v>296</v>
      </c>
      <c r="E701" s="67" t="s">
        <v>292</v>
      </c>
      <c r="F701" s="67" t="s">
        <v>298</v>
      </c>
      <c r="G701" s="67" t="str">
        <f t="shared" si="34"/>
        <v>Released</v>
      </c>
      <c r="H701" s="67">
        <v>15.3</v>
      </c>
      <c r="I701" s="67">
        <v>8.5</v>
      </c>
      <c r="J701" s="67">
        <f t="shared" si="36"/>
        <v>130.05000000000001</v>
      </c>
      <c r="K701" s="67" t="str">
        <f>VLOOKUP(B701,[1]Sheet1!$B:$J,9,)</f>
        <v>LEFT/ RIGHT</v>
      </c>
      <c r="L701" s="67" t="e">
        <f>VLOOKUP(B701,#REF!,13,)</f>
        <v>#REF!</v>
      </c>
      <c r="M701" s="68"/>
      <c r="N701" s="68"/>
    </row>
    <row r="702" spans="1:14" ht="14.25" customHeight="1" x14ac:dyDescent="0.2">
      <c r="A702" s="67" t="str">
        <f t="shared" si="35"/>
        <v>A</v>
      </c>
      <c r="B702" s="85" t="s">
        <v>755</v>
      </c>
      <c r="C702" s="90" t="s">
        <v>754</v>
      </c>
      <c r="D702" s="81" t="s">
        <v>296</v>
      </c>
      <c r="E702" s="67" t="s">
        <v>292</v>
      </c>
      <c r="F702" s="67" t="s">
        <v>298</v>
      </c>
      <c r="G702" s="67" t="str">
        <f t="shared" si="34"/>
        <v>Released</v>
      </c>
      <c r="H702" s="67">
        <v>15.3</v>
      </c>
      <c r="I702" s="67">
        <v>8.5</v>
      </c>
      <c r="J702" s="67">
        <f t="shared" si="36"/>
        <v>130.05000000000001</v>
      </c>
      <c r="K702" s="67" t="str">
        <f>VLOOKUP(B702,[1]Sheet1!$B:$J,9,)</f>
        <v>LEFT CORNER/RIGHT CORNER</v>
      </c>
      <c r="L702" s="67" t="e">
        <f>VLOOKUP(B702,#REF!,13,)</f>
        <v>#REF!</v>
      </c>
      <c r="M702" s="68"/>
      <c r="N702" s="68"/>
    </row>
    <row r="703" spans="1:14" ht="14.25" customHeight="1" x14ac:dyDescent="0.2">
      <c r="A703" s="67" t="str">
        <f t="shared" si="35"/>
        <v>A</v>
      </c>
      <c r="B703" s="85" t="s">
        <v>753</v>
      </c>
      <c r="C703" s="90" t="s">
        <v>752</v>
      </c>
      <c r="D703" s="81" t="s">
        <v>296</v>
      </c>
      <c r="E703" s="67" t="s">
        <v>292</v>
      </c>
      <c r="F703" s="67" t="s">
        <v>298</v>
      </c>
      <c r="G703" s="67" t="str">
        <f t="shared" si="34"/>
        <v>Released</v>
      </c>
      <c r="H703" s="67">
        <v>15.3</v>
      </c>
      <c r="I703" s="67">
        <v>8.5</v>
      </c>
      <c r="J703" s="67">
        <f t="shared" si="36"/>
        <v>130.05000000000001</v>
      </c>
      <c r="K703" s="67" t="str">
        <f>VLOOKUP(B703,[1]Sheet1!$B:$J,9,)</f>
        <v>LEFT CORNER/RIGHT CORNER</v>
      </c>
      <c r="L703" s="67" t="e">
        <f>VLOOKUP(B703,#REF!,13,)</f>
        <v>#REF!</v>
      </c>
      <c r="M703" s="68"/>
      <c r="N703" s="68"/>
    </row>
    <row r="704" spans="1:14" ht="14.25" customHeight="1" x14ac:dyDescent="0.2">
      <c r="A704" s="67" t="str">
        <f t="shared" si="35"/>
        <v>A</v>
      </c>
      <c r="B704" s="85" t="s">
        <v>751</v>
      </c>
      <c r="C704" s="90" t="s">
        <v>750</v>
      </c>
      <c r="D704" s="81" t="s">
        <v>296</v>
      </c>
      <c r="E704" s="67" t="s">
        <v>292</v>
      </c>
      <c r="F704" s="67" t="s">
        <v>298</v>
      </c>
      <c r="G704" s="67" t="str">
        <f t="shared" si="34"/>
        <v>Released</v>
      </c>
      <c r="H704" s="67">
        <v>15.3</v>
      </c>
      <c r="I704" s="67">
        <v>8.5</v>
      </c>
      <c r="J704" s="67">
        <f t="shared" si="36"/>
        <v>130.05000000000001</v>
      </c>
      <c r="K704" s="67" t="str">
        <f>VLOOKUP(B704,[1]Sheet1!$B:$J,9,)</f>
        <v>LEFT/ RIGHT</v>
      </c>
      <c r="L704" s="67" t="e">
        <f>VLOOKUP(B704,#REF!,13,)</f>
        <v>#REF!</v>
      </c>
      <c r="M704" s="68"/>
      <c r="N704" s="68"/>
    </row>
    <row r="705" spans="1:14" ht="14.25" customHeight="1" x14ac:dyDescent="0.2">
      <c r="A705" s="67" t="str">
        <f t="shared" si="35"/>
        <v>A</v>
      </c>
      <c r="B705" s="85" t="s">
        <v>749</v>
      </c>
      <c r="C705" s="90" t="s">
        <v>748</v>
      </c>
      <c r="D705" s="81" t="s">
        <v>296</v>
      </c>
      <c r="E705" s="67" t="s">
        <v>292</v>
      </c>
      <c r="F705" s="67" t="s">
        <v>298</v>
      </c>
      <c r="G705" s="67" t="str">
        <f t="shared" si="34"/>
        <v>Released</v>
      </c>
      <c r="H705" s="67">
        <v>15.3</v>
      </c>
      <c r="I705" s="67">
        <v>8.5</v>
      </c>
      <c r="J705" s="67">
        <f t="shared" si="36"/>
        <v>130.05000000000001</v>
      </c>
      <c r="K705" s="67" t="str">
        <f>VLOOKUP(B705,[1]Sheet1!$B:$J,9,)</f>
        <v>LEFT/ RIGHT</v>
      </c>
      <c r="L705" s="67" t="e">
        <f>VLOOKUP(B705,#REF!,13,)</f>
        <v>#REF!</v>
      </c>
      <c r="M705" s="68"/>
      <c r="N705" s="68"/>
    </row>
    <row r="706" spans="1:14" ht="14.25" customHeight="1" x14ac:dyDescent="0.2">
      <c r="A706" s="67" t="str">
        <f t="shared" si="35"/>
        <v>A</v>
      </c>
      <c r="B706" s="85" t="s">
        <v>747</v>
      </c>
      <c r="C706" s="90" t="s">
        <v>746</v>
      </c>
      <c r="D706" s="81" t="s">
        <v>296</v>
      </c>
      <c r="E706" s="67" t="s">
        <v>292</v>
      </c>
      <c r="F706" s="67" t="s">
        <v>298</v>
      </c>
      <c r="G706" s="67" t="str">
        <f t="shared" si="34"/>
        <v>Released</v>
      </c>
      <c r="H706" s="67">
        <v>15.3</v>
      </c>
      <c r="I706" s="67">
        <v>8.5</v>
      </c>
      <c r="J706" s="67">
        <f t="shared" si="36"/>
        <v>130.05000000000001</v>
      </c>
      <c r="K706" s="67" t="str">
        <f>VLOOKUP(B706,[1]Sheet1!$B:$J,9,)</f>
        <v>LEFT/ RIGHT</v>
      </c>
      <c r="L706" s="67" t="e">
        <f>VLOOKUP(B706,#REF!,13,)</f>
        <v>#REF!</v>
      </c>
      <c r="M706" s="68"/>
      <c r="N706" s="68"/>
    </row>
    <row r="707" spans="1:14" ht="14.25" customHeight="1" x14ac:dyDescent="0.2">
      <c r="A707" s="67" t="str">
        <f t="shared" si="35"/>
        <v>A</v>
      </c>
      <c r="B707" s="85" t="s">
        <v>745</v>
      </c>
      <c r="C707" s="90" t="s">
        <v>744</v>
      </c>
      <c r="D707" s="81" t="s">
        <v>296</v>
      </c>
      <c r="E707" s="67" t="s">
        <v>292</v>
      </c>
      <c r="F707" s="67" t="s">
        <v>298</v>
      </c>
      <c r="G707" s="67" t="str">
        <f t="shared" si="34"/>
        <v>Released</v>
      </c>
      <c r="H707" s="67">
        <v>15.3</v>
      </c>
      <c r="I707" s="67">
        <v>8.5</v>
      </c>
      <c r="J707" s="67">
        <f t="shared" si="36"/>
        <v>130.05000000000001</v>
      </c>
      <c r="K707" s="67" t="str">
        <f>VLOOKUP(B707,[1]Sheet1!$B:$J,9,)</f>
        <v>LEFT/ RIGHT</v>
      </c>
      <c r="L707" s="67" t="e">
        <f>VLOOKUP(B707,#REF!,13,)</f>
        <v>#REF!</v>
      </c>
      <c r="M707" s="68"/>
      <c r="N707" s="68"/>
    </row>
    <row r="708" spans="1:14" ht="14.25" customHeight="1" x14ac:dyDescent="0.2">
      <c r="A708" s="67" t="str">
        <f t="shared" si="35"/>
        <v>A</v>
      </c>
      <c r="B708" s="85" t="s">
        <v>743</v>
      </c>
      <c r="C708" s="90" t="s">
        <v>742</v>
      </c>
      <c r="D708" s="81" t="s">
        <v>296</v>
      </c>
      <c r="E708" s="67" t="s">
        <v>292</v>
      </c>
      <c r="F708" s="67" t="s">
        <v>298</v>
      </c>
      <c r="G708" s="67" t="str">
        <f t="shared" si="34"/>
        <v>Released</v>
      </c>
      <c r="H708" s="67">
        <v>15.3</v>
      </c>
      <c r="I708" s="67">
        <v>8.5</v>
      </c>
      <c r="J708" s="67">
        <f t="shared" si="36"/>
        <v>130.05000000000001</v>
      </c>
      <c r="K708" s="67" t="str">
        <f>VLOOKUP(B708,[1]Sheet1!$B:$J,9,)</f>
        <v>LEFT CORNER/RIGHT CORNER</v>
      </c>
      <c r="L708" s="67" t="e">
        <f>VLOOKUP(B708,#REF!,13,)</f>
        <v>#REF!</v>
      </c>
      <c r="M708" s="68"/>
      <c r="N708" s="68"/>
    </row>
    <row r="709" spans="1:14" ht="14.25" customHeight="1" x14ac:dyDescent="0.2">
      <c r="A709" s="67" t="str">
        <f t="shared" si="35"/>
        <v>A</v>
      </c>
      <c r="B709" s="85" t="s">
        <v>741</v>
      </c>
      <c r="C709" s="90" t="s">
        <v>740</v>
      </c>
      <c r="D709" s="81" t="s">
        <v>296</v>
      </c>
      <c r="E709" s="67" t="s">
        <v>292</v>
      </c>
      <c r="F709" s="67" t="s">
        <v>298</v>
      </c>
      <c r="G709" s="67" t="str">
        <f t="shared" si="34"/>
        <v>Released</v>
      </c>
      <c r="H709" s="67">
        <v>15.3</v>
      </c>
      <c r="I709" s="67">
        <v>8.5</v>
      </c>
      <c r="J709" s="67">
        <f t="shared" si="36"/>
        <v>130.05000000000001</v>
      </c>
      <c r="K709" s="67" t="str">
        <f>VLOOKUP(B709,[1]Sheet1!$B:$J,9,)</f>
        <v>LEFT CORNER/RIGHT CORNER</v>
      </c>
      <c r="L709" s="67" t="e">
        <f>VLOOKUP(B709,#REF!,13,)</f>
        <v>#REF!</v>
      </c>
      <c r="M709" s="68"/>
      <c r="N709" s="68"/>
    </row>
    <row r="710" spans="1:14" ht="14.25" customHeight="1" x14ac:dyDescent="0.2">
      <c r="A710" s="67" t="str">
        <f t="shared" si="35"/>
        <v>A</v>
      </c>
      <c r="B710" s="85" t="s">
        <v>739</v>
      </c>
      <c r="C710" s="90" t="s">
        <v>738</v>
      </c>
      <c r="D710" s="81" t="s">
        <v>296</v>
      </c>
      <c r="E710" s="67" t="s">
        <v>292</v>
      </c>
      <c r="F710" s="67" t="s">
        <v>298</v>
      </c>
      <c r="G710" s="67" t="str">
        <f t="shared" si="34"/>
        <v>Released</v>
      </c>
      <c r="H710" s="67">
        <v>15.3</v>
      </c>
      <c r="I710" s="67">
        <v>8.5</v>
      </c>
      <c r="J710" s="67">
        <f t="shared" si="36"/>
        <v>130.05000000000001</v>
      </c>
      <c r="K710" s="67" t="str">
        <f>VLOOKUP(B710,[1]Sheet1!$B:$J,9,)</f>
        <v>LEFT CORNER/RIGHT CORNER</v>
      </c>
      <c r="L710" s="67" t="e">
        <f>VLOOKUP(B710,#REF!,13,)</f>
        <v>#REF!</v>
      </c>
      <c r="M710" s="68"/>
      <c r="N710" s="68"/>
    </row>
    <row r="711" spans="1:14" ht="14.25" customHeight="1" x14ac:dyDescent="0.2">
      <c r="A711" s="67" t="str">
        <f t="shared" si="35"/>
        <v>A</v>
      </c>
      <c r="B711" s="85" t="s">
        <v>737</v>
      </c>
      <c r="C711" s="90" t="s">
        <v>736</v>
      </c>
      <c r="D711" s="81" t="s">
        <v>296</v>
      </c>
      <c r="E711" s="67" t="s">
        <v>292</v>
      </c>
      <c r="F711" s="67" t="s">
        <v>298</v>
      </c>
      <c r="G711" s="67" t="str">
        <f t="shared" si="34"/>
        <v>Released</v>
      </c>
      <c r="H711" s="67">
        <v>15.3</v>
      </c>
      <c r="I711" s="67">
        <v>8.5</v>
      </c>
      <c r="J711" s="67">
        <f t="shared" si="36"/>
        <v>130.05000000000001</v>
      </c>
      <c r="K711" s="67" t="str">
        <f>VLOOKUP(B711,[1]Sheet1!$B:$J,9,)</f>
        <v>LEFT CORNER/RIGHT CORNER</v>
      </c>
      <c r="L711" s="67" t="e">
        <f>VLOOKUP(B711,#REF!,13,)</f>
        <v>#REF!</v>
      </c>
      <c r="M711" s="68"/>
      <c r="N711" s="68"/>
    </row>
    <row r="712" spans="1:14" ht="14.25" customHeight="1" x14ac:dyDescent="0.2">
      <c r="A712" s="67" t="str">
        <f t="shared" si="35"/>
        <v>A</v>
      </c>
      <c r="B712" s="85" t="s">
        <v>735</v>
      </c>
      <c r="C712" s="90" t="s">
        <v>734</v>
      </c>
      <c r="D712" s="81" t="s">
        <v>296</v>
      </c>
      <c r="E712" s="67" t="s">
        <v>292</v>
      </c>
      <c r="F712" s="67" t="s">
        <v>298</v>
      </c>
      <c r="G712" s="67" t="str">
        <f t="shared" si="34"/>
        <v>Released</v>
      </c>
      <c r="H712" s="67">
        <v>15.3</v>
      </c>
      <c r="I712" s="67">
        <v>8.5</v>
      </c>
      <c r="J712" s="67">
        <f t="shared" si="36"/>
        <v>130.05000000000001</v>
      </c>
      <c r="K712" s="67" t="str">
        <f>VLOOKUP(B712,[1]Sheet1!$B:$J,9,)</f>
        <v>LEFT/ RIGHT</v>
      </c>
      <c r="L712" s="67" t="e">
        <f>VLOOKUP(B712,#REF!,13,)</f>
        <v>#REF!</v>
      </c>
      <c r="M712" s="68"/>
      <c r="N712" s="68"/>
    </row>
    <row r="713" spans="1:14" ht="14.25" customHeight="1" x14ac:dyDescent="0.2">
      <c r="A713" s="67" t="str">
        <f t="shared" si="35"/>
        <v>A</v>
      </c>
      <c r="B713" s="85" t="s">
        <v>733</v>
      </c>
      <c r="C713" s="90" t="s">
        <v>732</v>
      </c>
      <c r="D713" s="81" t="s">
        <v>296</v>
      </c>
      <c r="E713" s="67" t="s">
        <v>292</v>
      </c>
      <c r="F713" s="67" t="s">
        <v>298</v>
      </c>
      <c r="G713" s="67" t="str">
        <f t="shared" si="34"/>
        <v>Released</v>
      </c>
      <c r="H713" s="67">
        <v>15.3</v>
      </c>
      <c r="I713" s="67">
        <v>8.5</v>
      </c>
      <c r="J713" s="67">
        <f t="shared" si="36"/>
        <v>130.05000000000001</v>
      </c>
      <c r="K713" s="67" t="str">
        <f>VLOOKUP(B713,[1]Sheet1!$B:$J,9,)</f>
        <v>LEFT/ RIGHT</v>
      </c>
      <c r="L713" s="67" t="e">
        <f>VLOOKUP(B713,#REF!,13,)</f>
        <v>#REF!</v>
      </c>
      <c r="M713" s="68"/>
      <c r="N713" s="68"/>
    </row>
    <row r="714" spans="1:14" ht="14.25" customHeight="1" x14ac:dyDescent="0.2">
      <c r="A714" s="67" t="str">
        <f t="shared" si="35"/>
        <v>A</v>
      </c>
      <c r="B714" s="85" t="s">
        <v>731</v>
      </c>
      <c r="C714" s="90" t="s">
        <v>730</v>
      </c>
      <c r="D714" s="81" t="s">
        <v>296</v>
      </c>
      <c r="E714" s="67" t="s">
        <v>292</v>
      </c>
      <c r="F714" s="67" t="s">
        <v>298</v>
      </c>
      <c r="G714" s="67" t="str">
        <f t="shared" si="34"/>
        <v>Released</v>
      </c>
      <c r="H714" s="67">
        <v>15.3</v>
      </c>
      <c r="I714" s="67">
        <v>8.5</v>
      </c>
      <c r="J714" s="67">
        <f t="shared" si="36"/>
        <v>130.05000000000001</v>
      </c>
      <c r="K714" s="67" t="str">
        <f>VLOOKUP(B714,[1]Sheet1!$B:$J,9,)</f>
        <v>LEFT/ RIGHT</v>
      </c>
      <c r="L714" s="67" t="e">
        <f>VLOOKUP(B714,#REF!,13,)</f>
        <v>#REF!</v>
      </c>
      <c r="M714" s="68"/>
      <c r="N714" s="68"/>
    </row>
    <row r="715" spans="1:14" ht="14.25" customHeight="1" x14ac:dyDescent="0.2">
      <c r="A715" s="67" t="str">
        <f t="shared" si="35"/>
        <v>A</v>
      </c>
      <c r="B715" s="85" t="s">
        <v>729</v>
      </c>
      <c r="C715" s="90" t="s">
        <v>728</v>
      </c>
      <c r="D715" s="81" t="s">
        <v>296</v>
      </c>
      <c r="E715" s="67" t="s">
        <v>292</v>
      </c>
      <c r="F715" s="67" t="s">
        <v>298</v>
      </c>
      <c r="G715" s="67" t="str">
        <f t="shared" si="34"/>
        <v>Released</v>
      </c>
      <c r="H715" s="67">
        <v>15.3</v>
      </c>
      <c r="I715" s="67">
        <v>8.5</v>
      </c>
      <c r="J715" s="67">
        <f t="shared" si="36"/>
        <v>130.05000000000001</v>
      </c>
      <c r="K715" s="67" t="str">
        <f>VLOOKUP(B715,[1]Sheet1!$B:$J,9,)</f>
        <v>LEFT/ RIGHT</v>
      </c>
      <c r="L715" s="67" t="e">
        <f>VLOOKUP(B715,#REF!,13,)</f>
        <v>#REF!</v>
      </c>
      <c r="M715" s="68"/>
      <c r="N715" s="68"/>
    </row>
    <row r="716" spans="1:14" ht="14.25" customHeight="1" x14ac:dyDescent="0.2">
      <c r="A716" s="67" t="str">
        <f t="shared" si="35"/>
        <v>A</v>
      </c>
      <c r="B716" s="89" t="s">
        <v>727</v>
      </c>
      <c r="C716" s="87" t="s">
        <v>726</v>
      </c>
      <c r="D716" s="87" t="s">
        <v>296</v>
      </c>
      <c r="E716" s="67" t="s">
        <v>292</v>
      </c>
      <c r="F716" s="67" t="s">
        <v>177</v>
      </c>
      <c r="G716" s="152" t="str">
        <f t="shared" si="34"/>
        <v>Frozen</v>
      </c>
      <c r="H716" s="67">
        <v>15.3</v>
      </c>
      <c r="I716" s="67">
        <v>8.5</v>
      </c>
      <c r="J716" s="67">
        <f t="shared" si="36"/>
        <v>130.05000000000001</v>
      </c>
      <c r="K716" s="67" t="str">
        <f>VLOOKUP(B716,[1]Sheet1!$B:$J,9,)</f>
        <v>LEFT/ RIGHT</v>
      </c>
      <c r="L716" s="67" t="e">
        <f>VLOOKUP(B716,#REF!,13,)</f>
        <v>#REF!</v>
      </c>
      <c r="M716" s="68"/>
      <c r="N716" s="68"/>
    </row>
    <row r="717" spans="1:14" ht="14.25" customHeight="1" x14ac:dyDescent="0.2">
      <c r="A717" s="67" t="str">
        <f t="shared" si="35"/>
        <v>A</v>
      </c>
      <c r="B717" s="89" t="s">
        <v>725</v>
      </c>
      <c r="C717" s="87" t="s">
        <v>724</v>
      </c>
      <c r="D717" s="87" t="s">
        <v>296</v>
      </c>
      <c r="E717" s="67" t="s">
        <v>292</v>
      </c>
      <c r="F717" s="67" t="s">
        <v>177</v>
      </c>
      <c r="G717" s="152" t="str">
        <f t="shared" si="34"/>
        <v>Frozen</v>
      </c>
      <c r="H717" s="67">
        <v>15.3</v>
      </c>
      <c r="I717" s="67">
        <v>8.5</v>
      </c>
      <c r="J717" s="67">
        <f t="shared" si="36"/>
        <v>130.05000000000001</v>
      </c>
      <c r="K717" s="67" t="str">
        <f>VLOOKUP(B717,[1]Sheet1!$B:$J,9,)</f>
        <v>LEFT/ RIGHT</v>
      </c>
      <c r="L717" s="67" t="e">
        <f>VLOOKUP(B717,#REF!,13,)</f>
        <v>#REF!</v>
      </c>
      <c r="M717" s="68"/>
      <c r="N717" s="68"/>
    </row>
    <row r="718" spans="1:14" ht="14.25" customHeight="1" x14ac:dyDescent="0.2">
      <c r="A718" s="67" t="str">
        <f t="shared" si="35"/>
        <v>A</v>
      </c>
      <c r="B718" s="89" t="s">
        <v>723</v>
      </c>
      <c r="C718" s="87" t="s">
        <v>722</v>
      </c>
      <c r="D718" s="87" t="s">
        <v>296</v>
      </c>
      <c r="E718" s="67" t="s">
        <v>292</v>
      </c>
      <c r="F718" s="67" t="s">
        <v>177</v>
      </c>
      <c r="G718" s="152" t="str">
        <f t="shared" si="34"/>
        <v>Frozen</v>
      </c>
      <c r="H718" s="67">
        <v>15.3</v>
      </c>
      <c r="I718" s="67">
        <v>8.5</v>
      </c>
      <c r="J718" s="67">
        <f t="shared" si="36"/>
        <v>130.05000000000001</v>
      </c>
      <c r="K718" s="67" t="str">
        <f>VLOOKUP(B718,[1]Sheet1!$B:$J,9,)</f>
        <v>LEFT/ RIGHT</v>
      </c>
      <c r="L718" s="67" t="e">
        <f>VLOOKUP(B718,#REF!,13,)</f>
        <v>#REF!</v>
      </c>
      <c r="M718" s="68"/>
      <c r="N718" s="68"/>
    </row>
    <row r="719" spans="1:14" ht="14.25" customHeight="1" x14ac:dyDescent="0.2">
      <c r="A719" s="67" t="str">
        <f t="shared" si="35"/>
        <v>A</v>
      </c>
      <c r="B719" s="89" t="s">
        <v>721</v>
      </c>
      <c r="C719" s="87" t="s">
        <v>720</v>
      </c>
      <c r="D719" s="87" t="s">
        <v>296</v>
      </c>
      <c r="E719" s="67" t="s">
        <v>292</v>
      </c>
      <c r="F719" s="67" t="s">
        <v>177</v>
      </c>
      <c r="G719" s="152" t="str">
        <f t="shared" si="34"/>
        <v>Frozen</v>
      </c>
      <c r="H719" s="67">
        <v>15.3</v>
      </c>
      <c r="I719" s="67">
        <v>8.5</v>
      </c>
      <c r="J719" s="67">
        <f t="shared" si="36"/>
        <v>130.05000000000001</v>
      </c>
      <c r="K719" s="67" t="str">
        <f>VLOOKUP(B719,[1]Sheet1!$B:$J,9,)</f>
        <v>LEFT/ RIGHT</v>
      </c>
      <c r="L719" s="67" t="e">
        <f>VLOOKUP(B719,#REF!,13,)</f>
        <v>#REF!</v>
      </c>
      <c r="M719" s="68"/>
      <c r="N719" s="68"/>
    </row>
    <row r="720" spans="1:14" ht="14.25" customHeight="1" x14ac:dyDescent="0.2">
      <c r="A720" s="67" t="str">
        <f t="shared" si="35"/>
        <v>A</v>
      </c>
      <c r="B720" s="89" t="s">
        <v>719</v>
      </c>
      <c r="C720" s="87" t="s">
        <v>718</v>
      </c>
      <c r="D720" s="87" t="s">
        <v>296</v>
      </c>
      <c r="E720" s="67" t="s">
        <v>292</v>
      </c>
      <c r="F720" s="67" t="s">
        <v>177</v>
      </c>
      <c r="G720" s="152" t="str">
        <f t="shared" si="34"/>
        <v>Frozen</v>
      </c>
      <c r="H720" s="67">
        <v>15.3</v>
      </c>
      <c r="I720" s="67">
        <v>8.5</v>
      </c>
      <c r="J720" s="67">
        <f t="shared" si="36"/>
        <v>130.05000000000001</v>
      </c>
      <c r="K720" s="67" t="str">
        <f>VLOOKUP(B720,[1]Sheet1!$B:$J,9,)</f>
        <v>LEFT/ RIGHT</v>
      </c>
      <c r="L720" s="67" t="e">
        <f>VLOOKUP(B720,#REF!,13,)</f>
        <v>#REF!</v>
      </c>
      <c r="M720" s="68"/>
      <c r="N720" s="68"/>
    </row>
    <row r="721" spans="1:14" ht="14.25" customHeight="1" x14ac:dyDescent="0.2">
      <c r="A721" s="67" t="str">
        <f t="shared" si="35"/>
        <v>A</v>
      </c>
      <c r="B721" s="89" t="s">
        <v>717</v>
      </c>
      <c r="C721" s="87" t="s">
        <v>716</v>
      </c>
      <c r="D721" s="87" t="s">
        <v>296</v>
      </c>
      <c r="E721" s="67" t="s">
        <v>292</v>
      </c>
      <c r="F721" s="67" t="s">
        <v>177</v>
      </c>
      <c r="G721" s="152" t="str">
        <f t="shared" si="34"/>
        <v>Frozen</v>
      </c>
      <c r="H721" s="67">
        <v>15.3</v>
      </c>
      <c r="I721" s="67">
        <v>8.5</v>
      </c>
      <c r="J721" s="67">
        <f t="shared" si="36"/>
        <v>130.05000000000001</v>
      </c>
      <c r="K721" s="67" t="str">
        <f>VLOOKUP(B721,[1]Sheet1!$B:$J,9,)</f>
        <v>LEFT/ RIGHT</v>
      </c>
      <c r="L721" s="67" t="e">
        <f>VLOOKUP(B721,#REF!,13,)</f>
        <v>#REF!</v>
      </c>
      <c r="M721" s="68"/>
      <c r="N721" s="68"/>
    </row>
    <row r="722" spans="1:14" ht="14.25" customHeight="1" x14ac:dyDescent="0.2">
      <c r="A722" s="67" t="str">
        <f t="shared" si="35"/>
        <v>A</v>
      </c>
      <c r="B722" s="89" t="s">
        <v>715</v>
      </c>
      <c r="C722" s="87" t="s">
        <v>714</v>
      </c>
      <c r="D722" s="87" t="s">
        <v>296</v>
      </c>
      <c r="E722" s="67" t="s">
        <v>292</v>
      </c>
      <c r="F722" s="67" t="s">
        <v>177</v>
      </c>
      <c r="G722" s="152" t="str">
        <f t="shared" si="34"/>
        <v>Frozen</v>
      </c>
      <c r="H722" s="67">
        <v>15.3</v>
      </c>
      <c r="I722" s="67">
        <v>8.5</v>
      </c>
      <c r="J722" s="67">
        <f t="shared" si="36"/>
        <v>130.05000000000001</v>
      </c>
      <c r="K722" s="67" t="str">
        <f>VLOOKUP(B722,[1]Sheet1!$B:$J,9,)</f>
        <v>LEFT CORNER/RIGHT CORNER</v>
      </c>
      <c r="L722" s="67" t="e">
        <f>VLOOKUP(B722,#REF!,13,)</f>
        <v>#REF!</v>
      </c>
      <c r="M722" s="68"/>
      <c r="N722" s="68"/>
    </row>
    <row r="723" spans="1:14" ht="14.25" customHeight="1" x14ac:dyDescent="0.2">
      <c r="A723" s="67" t="str">
        <f t="shared" si="35"/>
        <v>A</v>
      </c>
      <c r="B723" s="89" t="s">
        <v>713</v>
      </c>
      <c r="C723" s="87" t="s">
        <v>712</v>
      </c>
      <c r="D723" s="87" t="s">
        <v>296</v>
      </c>
      <c r="E723" s="67" t="s">
        <v>292</v>
      </c>
      <c r="F723" s="67" t="s">
        <v>177</v>
      </c>
      <c r="G723" s="152" t="str">
        <f t="shared" si="34"/>
        <v>Frozen</v>
      </c>
      <c r="H723" s="67">
        <v>15.3</v>
      </c>
      <c r="I723" s="67">
        <v>8.5</v>
      </c>
      <c r="J723" s="67">
        <f t="shared" si="36"/>
        <v>130.05000000000001</v>
      </c>
      <c r="K723" s="67" t="str">
        <f>VLOOKUP(B723,[1]Sheet1!$B:$J,9,)</f>
        <v>LEFT CORNER/RIGHT CORNER</v>
      </c>
      <c r="L723" s="67" t="e">
        <f>VLOOKUP(B723,#REF!,13,)</f>
        <v>#REF!</v>
      </c>
      <c r="M723" s="68"/>
      <c r="N723" s="68"/>
    </row>
    <row r="724" spans="1:14" ht="14.25" customHeight="1" x14ac:dyDescent="0.2">
      <c r="A724" s="67" t="str">
        <f t="shared" si="35"/>
        <v>A</v>
      </c>
      <c r="B724" s="89" t="s">
        <v>711</v>
      </c>
      <c r="C724" s="87" t="s">
        <v>710</v>
      </c>
      <c r="D724" s="87" t="s">
        <v>296</v>
      </c>
      <c r="E724" s="67" t="s">
        <v>292</v>
      </c>
      <c r="F724" s="67" t="s">
        <v>177</v>
      </c>
      <c r="G724" s="152" t="str">
        <f t="shared" si="34"/>
        <v>Frozen</v>
      </c>
      <c r="H724" s="67">
        <v>15.3</v>
      </c>
      <c r="I724" s="67">
        <v>8.5</v>
      </c>
      <c r="J724" s="67">
        <f t="shared" si="36"/>
        <v>130.05000000000001</v>
      </c>
      <c r="K724" s="67" t="str">
        <f>VLOOKUP(B724,[1]Sheet1!$B:$J,9,)</f>
        <v>LEFT/ RIGHT</v>
      </c>
      <c r="L724" s="67" t="e">
        <f>VLOOKUP(B724,#REF!,13,)</f>
        <v>#REF!</v>
      </c>
      <c r="M724" s="68"/>
      <c r="N724" s="68"/>
    </row>
    <row r="725" spans="1:14" ht="14.25" customHeight="1" x14ac:dyDescent="0.2">
      <c r="A725" s="67" t="str">
        <f t="shared" si="35"/>
        <v>A</v>
      </c>
      <c r="B725" s="89" t="s">
        <v>709</v>
      </c>
      <c r="C725" s="87" t="s">
        <v>708</v>
      </c>
      <c r="D725" s="87" t="s">
        <v>296</v>
      </c>
      <c r="E725" s="67" t="s">
        <v>292</v>
      </c>
      <c r="F725" s="67" t="s">
        <v>177</v>
      </c>
      <c r="G725" s="152" t="str">
        <f t="shared" si="34"/>
        <v>Frozen</v>
      </c>
      <c r="H725" s="67">
        <v>15.3</v>
      </c>
      <c r="I725" s="67">
        <v>8.5</v>
      </c>
      <c r="J725" s="67">
        <f t="shared" si="36"/>
        <v>130.05000000000001</v>
      </c>
      <c r="K725" s="67" t="str">
        <f>VLOOKUP(B725,[1]Sheet1!$B:$J,9,)</f>
        <v>LEFT/ RIGHT</v>
      </c>
      <c r="L725" s="67" t="e">
        <f>VLOOKUP(B725,#REF!,13,)</f>
        <v>#REF!</v>
      </c>
      <c r="M725" s="68"/>
      <c r="N725" s="68"/>
    </row>
    <row r="726" spans="1:14" ht="14.25" customHeight="1" x14ac:dyDescent="0.2">
      <c r="A726" s="67" t="str">
        <f t="shared" si="35"/>
        <v>A</v>
      </c>
      <c r="B726" s="89" t="s">
        <v>707</v>
      </c>
      <c r="C726" s="87" t="s">
        <v>706</v>
      </c>
      <c r="D726" s="87" t="s">
        <v>296</v>
      </c>
      <c r="E726" s="67" t="s">
        <v>292</v>
      </c>
      <c r="F726" s="67" t="s">
        <v>177</v>
      </c>
      <c r="G726" s="152" t="str">
        <f t="shared" si="34"/>
        <v>Frozen</v>
      </c>
      <c r="H726" s="67">
        <v>15.3</v>
      </c>
      <c r="I726" s="67">
        <v>8.5</v>
      </c>
      <c r="J726" s="67">
        <f t="shared" si="36"/>
        <v>130.05000000000001</v>
      </c>
      <c r="K726" s="67" t="str">
        <f>VLOOKUP(B726,[1]Sheet1!$B:$J,9,)</f>
        <v>LEFT/ RIGHT</v>
      </c>
      <c r="L726" s="67" t="e">
        <f>VLOOKUP(B726,#REF!,13,)</f>
        <v>#REF!</v>
      </c>
      <c r="M726" s="68"/>
      <c r="N726" s="68"/>
    </row>
    <row r="727" spans="1:14" ht="14.25" customHeight="1" x14ac:dyDescent="0.2">
      <c r="A727" s="67" t="str">
        <f t="shared" si="35"/>
        <v>A</v>
      </c>
      <c r="B727" s="89" t="s">
        <v>705</v>
      </c>
      <c r="C727" s="87" t="s">
        <v>704</v>
      </c>
      <c r="D727" s="87" t="s">
        <v>296</v>
      </c>
      <c r="E727" s="67" t="s">
        <v>292</v>
      </c>
      <c r="F727" s="67" t="s">
        <v>177</v>
      </c>
      <c r="G727" s="152" t="str">
        <f t="shared" si="34"/>
        <v>Frozen</v>
      </c>
      <c r="H727" s="67">
        <v>15.3</v>
      </c>
      <c r="I727" s="67">
        <v>8.5</v>
      </c>
      <c r="J727" s="67">
        <f t="shared" si="36"/>
        <v>130.05000000000001</v>
      </c>
      <c r="K727" s="67" t="str">
        <f>VLOOKUP(B727,[1]Sheet1!$B:$J,9,)</f>
        <v>LEFT/ RIGHT</v>
      </c>
      <c r="L727" s="67" t="e">
        <f>VLOOKUP(B727,#REF!,13,)</f>
        <v>#REF!</v>
      </c>
      <c r="M727" s="68"/>
      <c r="N727" s="68"/>
    </row>
    <row r="728" spans="1:14" ht="14.25" customHeight="1" x14ac:dyDescent="0.2">
      <c r="A728" s="67" t="str">
        <f t="shared" si="35"/>
        <v>A</v>
      </c>
      <c r="B728" s="89" t="s">
        <v>703</v>
      </c>
      <c r="C728" s="87" t="s">
        <v>702</v>
      </c>
      <c r="D728" s="87" t="s">
        <v>296</v>
      </c>
      <c r="E728" s="67" t="s">
        <v>292</v>
      </c>
      <c r="F728" s="67" t="s">
        <v>177</v>
      </c>
      <c r="G728" s="152" t="str">
        <f t="shared" si="34"/>
        <v>Frozen</v>
      </c>
      <c r="H728" s="67">
        <v>15.3</v>
      </c>
      <c r="I728" s="67">
        <v>8.5</v>
      </c>
      <c r="J728" s="67">
        <f t="shared" si="36"/>
        <v>130.05000000000001</v>
      </c>
      <c r="K728" s="67" t="str">
        <f>VLOOKUP(B728,[1]Sheet1!$B:$J,9,)</f>
        <v>LEFT/ RIGHT</v>
      </c>
      <c r="L728" s="67" t="e">
        <f>VLOOKUP(B728,#REF!,13,)</f>
        <v>#REF!</v>
      </c>
      <c r="M728" s="68"/>
      <c r="N728" s="68"/>
    </row>
    <row r="729" spans="1:14" ht="14.25" customHeight="1" x14ac:dyDescent="0.2">
      <c r="A729" s="67" t="str">
        <f t="shared" si="35"/>
        <v>A</v>
      </c>
      <c r="B729" s="89" t="s">
        <v>701</v>
      </c>
      <c r="C729" s="87" t="s">
        <v>700</v>
      </c>
      <c r="D729" s="87" t="s">
        <v>296</v>
      </c>
      <c r="E729" s="67" t="s">
        <v>292</v>
      </c>
      <c r="F729" s="67" t="s">
        <v>177</v>
      </c>
      <c r="G729" s="152" t="str">
        <f t="shared" si="34"/>
        <v>Frozen</v>
      </c>
      <c r="H729" s="67">
        <v>15.3</v>
      </c>
      <c r="I729" s="67">
        <v>8.5</v>
      </c>
      <c r="J729" s="67">
        <f t="shared" si="36"/>
        <v>130.05000000000001</v>
      </c>
      <c r="K729" s="67" t="str">
        <f>VLOOKUP(B729,[1]Sheet1!$B:$J,9,)</f>
        <v>LEFT/ RIGHT</v>
      </c>
      <c r="L729" s="67" t="e">
        <f>VLOOKUP(B729,#REF!,13,)</f>
        <v>#REF!</v>
      </c>
      <c r="M729" s="68"/>
      <c r="N729" s="68"/>
    </row>
    <row r="730" spans="1:14" ht="14.25" customHeight="1" x14ac:dyDescent="0.2">
      <c r="A730" s="67" t="str">
        <f t="shared" si="35"/>
        <v>A</v>
      </c>
      <c r="B730" s="85" t="s">
        <v>699</v>
      </c>
      <c r="C730" s="90" t="s">
        <v>698</v>
      </c>
      <c r="D730" s="81" t="s">
        <v>296</v>
      </c>
      <c r="E730" s="67" t="s">
        <v>292</v>
      </c>
      <c r="F730" s="67" t="s">
        <v>298</v>
      </c>
      <c r="G730" s="67" t="str">
        <f t="shared" si="34"/>
        <v>Released</v>
      </c>
      <c r="H730" s="67">
        <v>15.3</v>
      </c>
      <c r="I730" s="67">
        <v>8.5</v>
      </c>
      <c r="J730" s="67">
        <f t="shared" si="36"/>
        <v>130.05000000000001</v>
      </c>
      <c r="K730" s="67" t="str">
        <f>VLOOKUP(B730,[1]Sheet1!$B:$J,9,)</f>
        <v>LEFT/ RIGHT</v>
      </c>
      <c r="L730" s="67" t="e">
        <f>VLOOKUP(B730,#REF!,13,)</f>
        <v>#REF!</v>
      </c>
      <c r="M730" s="68"/>
      <c r="N730" s="68"/>
    </row>
    <row r="731" spans="1:14" ht="14.25" customHeight="1" x14ac:dyDescent="0.2">
      <c r="A731" s="67" t="str">
        <f t="shared" si="35"/>
        <v>A</v>
      </c>
      <c r="B731" s="85" t="s">
        <v>697</v>
      </c>
      <c r="C731" s="90" t="s">
        <v>696</v>
      </c>
      <c r="D731" s="81" t="s">
        <v>296</v>
      </c>
      <c r="E731" s="67" t="s">
        <v>292</v>
      </c>
      <c r="F731" s="67" t="s">
        <v>298</v>
      </c>
      <c r="G731" s="67" t="str">
        <f t="shared" si="34"/>
        <v>Released</v>
      </c>
      <c r="H731" s="67">
        <v>15.3</v>
      </c>
      <c r="I731" s="67">
        <v>8.5</v>
      </c>
      <c r="J731" s="67">
        <f t="shared" si="36"/>
        <v>130.05000000000001</v>
      </c>
      <c r="K731" s="67" t="str">
        <f>VLOOKUP(B731,[1]Sheet1!$B:$J,9,)</f>
        <v>LEFT/ RIGHT</v>
      </c>
      <c r="L731" s="67" t="e">
        <f>VLOOKUP(B731,#REF!,13,)</f>
        <v>#REF!</v>
      </c>
      <c r="M731" s="68"/>
      <c r="N731" s="68"/>
    </row>
    <row r="732" spans="1:14" ht="14.25" customHeight="1" x14ac:dyDescent="0.2">
      <c r="A732" s="67" t="str">
        <f t="shared" si="35"/>
        <v>A</v>
      </c>
      <c r="B732" s="85" t="s">
        <v>695</v>
      </c>
      <c r="C732" s="90" t="s">
        <v>694</v>
      </c>
      <c r="D732" s="81" t="s">
        <v>296</v>
      </c>
      <c r="E732" s="67" t="s">
        <v>292</v>
      </c>
      <c r="F732" s="67" t="s">
        <v>298</v>
      </c>
      <c r="G732" s="67" t="str">
        <f t="shared" si="34"/>
        <v>Released</v>
      </c>
      <c r="H732" s="67">
        <v>15.3</v>
      </c>
      <c r="I732" s="67">
        <v>8.5</v>
      </c>
      <c r="J732" s="67">
        <f t="shared" si="36"/>
        <v>130.05000000000001</v>
      </c>
      <c r="K732" s="67" t="str">
        <f>VLOOKUP(B732,[1]Sheet1!$B:$J,9,)</f>
        <v>LEFT/ RIGHT</v>
      </c>
      <c r="L732" s="67" t="e">
        <f>VLOOKUP(B732,#REF!,13,)</f>
        <v>#REF!</v>
      </c>
      <c r="M732" s="68"/>
      <c r="N732" s="68"/>
    </row>
    <row r="733" spans="1:14" ht="14.25" customHeight="1" x14ac:dyDescent="0.2">
      <c r="A733" s="67" t="str">
        <f t="shared" si="35"/>
        <v>A</v>
      </c>
      <c r="B733" s="85" t="s">
        <v>693</v>
      </c>
      <c r="C733" s="90" t="s">
        <v>692</v>
      </c>
      <c r="D733" s="81" t="s">
        <v>296</v>
      </c>
      <c r="E733" s="67" t="s">
        <v>292</v>
      </c>
      <c r="F733" s="67" t="s">
        <v>298</v>
      </c>
      <c r="G733" s="67" t="str">
        <f t="shared" si="34"/>
        <v>Released</v>
      </c>
      <c r="H733" s="67">
        <v>15.3</v>
      </c>
      <c r="I733" s="67">
        <v>8.5</v>
      </c>
      <c r="J733" s="67">
        <f t="shared" si="36"/>
        <v>130.05000000000001</v>
      </c>
      <c r="K733" s="67" t="str">
        <f>VLOOKUP(B733,[1]Sheet1!$B:$J,9,)</f>
        <v>LEFT/ RIGHT</v>
      </c>
      <c r="L733" s="67" t="e">
        <f>VLOOKUP(B733,#REF!,13,)</f>
        <v>#REF!</v>
      </c>
      <c r="M733" s="68"/>
      <c r="N733" s="68"/>
    </row>
    <row r="734" spans="1:14" ht="14.25" customHeight="1" x14ac:dyDescent="0.2">
      <c r="A734" s="67" t="str">
        <f t="shared" si="35"/>
        <v>A</v>
      </c>
      <c r="B734" s="85" t="s">
        <v>691</v>
      </c>
      <c r="C734" s="90" t="s">
        <v>690</v>
      </c>
      <c r="D734" s="81" t="s">
        <v>296</v>
      </c>
      <c r="E734" s="67" t="s">
        <v>292</v>
      </c>
      <c r="F734" s="67" t="s">
        <v>298</v>
      </c>
      <c r="G734" s="67" t="str">
        <f t="shared" si="34"/>
        <v>Released</v>
      </c>
      <c r="H734" s="67">
        <v>15.3</v>
      </c>
      <c r="I734" s="67">
        <v>8.5</v>
      </c>
      <c r="J734" s="67">
        <f t="shared" si="36"/>
        <v>130.05000000000001</v>
      </c>
      <c r="K734" s="67" t="str">
        <f>VLOOKUP(B734,[1]Sheet1!$B:$J,9,)</f>
        <v>LEFT CORNER/RIGHT CORNER</v>
      </c>
      <c r="L734" s="67" t="e">
        <f>VLOOKUP(B734,#REF!,13,)</f>
        <v>#REF!</v>
      </c>
      <c r="M734" s="68"/>
      <c r="N734" s="68"/>
    </row>
    <row r="735" spans="1:14" ht="14.25" customHeight="1" x14ac:dyDescent="0.2">
      <c r="A735" s="67" t="str">
        <f t="shared" si="35"/>
        <v>A</v>
      </c>
      <c r="B735" s="85" t="s">
        <v>689</v>
      </c>
      <c r="C735" s="90" t="s">
        <v>688</v>
      </c>
      <c r="D735" s="81" t="s">
        <v>299</v>
      </c>
      <c r="E735" s="67" t="s">
        <v>292</v>
      </c>
      <c r="F735" s="91" t="s">
        <v>298</v>
      </c>
      <c r="G735" s="152" t="s">
        <v>177</v>
      </c>
      <c r="H735" s="67">
        <v>15.3</v>
      </c>
      <c r="I735" s="67">
        <v>8.5</v>
      </c>
      <c r="J735" s="67">
        <f t="shared" si="36"/>
        <v>130.05000000000001</v>
      </c>
    </row>
    <row r="736" spans="1:14" ht="14.25" customHeight="1" x14ac:dyDescent="0.2">
      <c r="A736" s="67" t="str">
        <f t="shared" si="35"/>
        <v>A</v>
      </c>
      <c r="B736" s="85" t="s">
        <v>687</v>
      </c>
      <c r="C736" s="90" t="s">
        <v>686</v>
      </c>
      <c r="D736" s="81" t="s">
        <v>299</v>
      </c>
      <c r="E736" s="67" t="s">
        <v>292</v>
      </c>
      <c r="F736" s="91" t="s">
        <v>298</v>
      </c>
      <c r="G736" s="152" t="s">
        <v>177</v>
      </c>
      <c r="H736" s="67">
        <v>15.3</v>
      </c>
      <c r="I736" s="67">
        <v>8.5</v>
      </c>
      <c r="J736" s="67">
        <f t="shared" si="36"/>
        <v>130.05000000000001</v>
      </c>
    </row>
    <row r="737" spans="1:10" ht="14.25" customHeight="1" x14ac:dyDescent="0.2">
      <c r="A737" s="67" t="str">
        <f t="shared" si="35"/>
        <v>A</v>
      </c>
      <c r="B737" s="85" t="s">
        <v>685</v>
      </c>
      <c r="C737" s="90" t="s">
        <v>684</v>
      </c>
      <c r="D737" s="81" t="s">
        <v>299</v>
      </c>
      <c r="E737" s="67" t="s">
        <v>292</v>
      </c>
      <c r="F737" s="91" t="s">
        <v>298</v>
      </c>
      <c r="G737" s="152" t="s">
        <v>177</v>
      </c>
      <c r="H737" s="67">
        <v>15.3</v>
      </c>
      <c r="I737" s="67">
        <v>8.5</v>
      </c>
      <c r="J737" s="67">
        <f t="shared" si="36"/>
        <v>130.05000000000001</v>
      </c>
    </row>
    <row r="738" spans="1:10" ht="14.25" customHeight="1" x14ac:dyDescent="0.2">
      <c r="A738" s="67" t="str">
        <f t="shared" si="35"/>
        <v>A</v>
      </c>
      <c r="B738" s="85" t="s">
        <v>683</v>
      </c>
      <c r="C738" s="90" t="s">
        <v>682</v>
      </c>
      <c r="D738" s="81" t="s">
        <v>299</v>
      </c>
      <c r="E738" s="67" t="s">
        <v>292</v>
      </c>
      <c r="F738" s="91" t="s">
        <v>298</v>
      </c>
      <c r="G738" s="152" t="s">
        <v>177</v>
      </c>
      <c r="H738" s="67">
        <v>15.3</v>
      </c>
      <c r="I738" s="67">
        <v>8.5</v>
      </c>
      <c r="J738" s="67">
        <f t="shared" si="36"/>
        <v>130.05000000000001</v>
      </c>
    </row>
    <row r="739" spans="1:10" ht="14.25" customHeight="1" x14ac:dyDescent="0.2">
      <c r="A739" s="67" t="str">
        <f t="shared" si="35"/>
        <v>A</v>
      </c>
      <c r="B739" s="85" t="s">
        <v>681</v>
      </c>
      <c r="C739" s="90" t="s">
        <v>680</v>
      </c>
      <c r="D739" s="81" t="s">
        <v>299</v>
      </c>
      <c r="E739" s="67" t="s">
        <v>292</v>
      </c>
      <c r="F739" s="67" t="s">
        <v>298</v>
      </c>
      <c r="G739" s="67" t="str">
        <f t="shared" ref="G739:G746" si="37">F739</f>
        <v>Released</v>
      </c>
      <c r="H739" s="67">
        <v>15.3</v>
      </c>
      <c r="I739" s="67">
        <v>8.5</v>
      </c>
      <c r="J739" s="67">
        <f t="shared" si="36"/>
        <v>130.05000000000001</v>
      </c>
    </row>
    <row r="740" spans="1:10" ht="14.25" customHeight="1" x14ac:dyDescent="0.2">
      <c r="A740" s="67" t="str">
        <f t="shared" si="35"/>
        <v>A</v>
      </c>
      <c r="B740" s="85" t="s">
        <v>679</v>
      </c>
      <c r="C740" s="90" t="s">
        <v>678</v>
      </c>
      <c r="D740" s="81" t="s">
        <v>299</v>
      </c>
      <c r="E740" s="67" t="s">
        <v>292</v>
      </c>
      <c r="F740" s="67" t="s">
        <v>298</v>
      </c>
      <c r="G740" s="67" t="str">
        <f t="shared" si="37"/>
        <v>Released</v>
      </c>
      <c r="H740" s="67">
        <v>15.3</v>
      </c>
      <c r="I740" s="67">
        <v>8.5</v>
      </c>
      <c r="J740" s="67">
        <f t="shared" si="36"/>
        <v>130.05000000000001</v>
      </c>
    </row>
    <row r="741" spans="1:10" ht="14.25" customHeight="1" x14ac:dyDescent="0.2">
      <c r="A741" s="67" t="str">
        <f t="shared" si="35"/>
        <v>A</v>
      </c>
      <c r="B741" s="85" t="s">
        <v>677</v>
      </c>
      <c r="C741" s="90" t="s">
        <v>676</v>
      </c>
      <c r="D741" s="81" t="s">
        <v>299</v>
      </c>
      <c r="E741" s="67" t="s">
        <v>292</v>
      </c>
      <c r="F741" s="67" t="s">
        <v>298</v>
      </c>
      <c r="G741" s="67" t="str">
        <f t="shared" si="37"/>
        <v>Released</v>
      </c>
      <c r="H741" s="67">
        <v>15.3</v>
      </c>
      <c r="I741" s="67">
        <v>8.5</v>
      </c>
      <c r="J741" s="67">
        <f t="shared" si="36"/>
        <v>130.05000000000001</v>
      </c>
    </row>
    <row r="742" spans="1:10" ht="14.25" customHeight="1" x14ac:dyDescent="0.2">
      <c r="A742" s="67" t="str">
        <f t="shared" si="35"/>
        <v>A</v>
      </c>
      <c r="B742" s="85" t="s">
        <v>675</v>
      </c>
      <c r="C742" s="90" t="s">
        <v>674</v>
      </c>
      <c r="D742" s="81" t="s">
        <v>299</v>
      </c>
      <c r="E742" s="67" t="s">
        <v>292</v>
      </c>
      <c r="F742" s="67" t="s">
        <v>298</v>
      </c>
      <c r="G742" s="67" t="str">
        <f t="shared" si="37"/>
        <v>Released</v>
      </c>
      <c r="H742" s="67">
        <v>15.3</v>
      </c>
      <c r="I742" s="67">
        <v>8.5</v>
      </c>
      <c r="J742" s="67">
        <f t="shared" si="36"/>
        <v>130.05000000000001</v>
      </c>
    </row>
    <row r="743" spans="1:10" ht="14.25" customHeight="1" x14ac:dyDescent="0.2">
      <c r="A743" s="67" t="str">
        <f t="shared" si="35"/>
        <v>A</v>
      </c>
      <c r="B743" s="85" t="s">
        <v>673</v>
      </c>
      <c r="C743" s="90" t="s">
        <v>672</v>
      </c>
      <c r="D743" s="81" t="s">
        <v>299</v>
      </c>
      <c r="E743" s="67" t="s">
        <v>292</v>
      </c>
      <c r="F743" s="67" t="s">
        <v>298</v>
      </c>
      <c r="G743" s="67" t="str">
        <f t="shared" si="37"/>
        <v>Released</v>
      </c>
      <c r="H743" s="67">
        <v>15.3</v>
      </c>
      <c r="I743" s="67">
        <v>8.5</v>
      </c>
      <c r="J743" s="67">
        <f t="shared" si="36"/>
        <v>130.05000000000001</v>
      </c>
    </row>
    <row r="744" spans="1:10" ht="14.25" customHeight="1" x14ac:dyDescent="0.2">
      <c r="A744" s="67" t="str">
        <f t="shared" si="35"/>
        <v>A</v>
      </c>
      <c r="B744" s="85" t="s">
        <v>671</v>
      </c>
      <c r="C744" s="90" t="s">
        <v>670</v>
      </c>
      <c r="D744" s="81" t="s">
        <v>299</v>
      </c>
      <c r="E744" s="67" t="s">
        <v>292</v>
      </c>
      <c r="F744" s="67" t="s">
        <v>298</v>
      </c>
      <c r="G744" s="67" t="str">
        <f t="shared" si="37"/>
        <v>Released</v>
      </c>
      <c r="H744" s="67">
        <v>15.3</v>
      </c>
      <c r="I744" s="67">
        <v>8.5</v>
      </c>
      <c r="J744" s="67">
        <f t="shared" si="36"/>
        <v>130.05000000000001</v>
      </c>
    </row>
    <row r="745" spans="1:10" ht="14.25" customHeight="1" x14ac:dyDescent="0.2">
      <c r="A745" s="67" t="str">
        <f t="shared" si="35"/>
        <v>A</v>
      </c>
      <c r="B745" s="85" t="s">
        <v>669</v>
      </c>
      <c r="C745" s="90" t="s">
        <v>668</v>
      </c>
      <c r="D745" s="81" t="s">
        <v>299</v>
      </c>
      <c r="E745" s="67" t="s">
        <v>292</v>
      </c>
      <c r="F745" s="67" t="s">
        <v>298</v>
      </c>
      <c r="G745" s="67" t="str">
        <f t="shared" si="37"/>
        <v>Released</v>
      </c>
      <c r="H745" s="67">
        <v>15.3</v>
      </c>
      <c r="I745" s="67">
        <v>8.5</v>
      </c>
      <c r="J745" s="67">
        <f t="shared" si="36"/>
        <v>130.05000000000001</v>
      </c>
    </row>
    <row r="746" spans="1:10" ht="14.25" customHeight="1" x14ac:dyDescent="0.2">
      <c r="A746" s="67" t="str">
        <f t="shared" si="35"/>
        <v>A</v>
      </c>
      <c r="B746" s="85" t="s">
        <v>667</v>
      </c>
      <c r="C746" s="90" t="s">
        <v>666</v>
      </c>
      <c r="D746" s="81" t="s">
        <v>299</v>
      </c>
      <c r="E746" s="67" t="s">
        <v>292</v>
      </c>
      <c r="F746" s="67" t="s">
        <v>298</v>
      </c>
      <c r="G746" s="67" t="str">
        <f t="shared" si="37"/>
        <v>Released</v>
      </c>
      <c r="H746" s="67">
        <v>15.3</v>
      </c>
      <c r="I746" s="67">
        <v>8.5</v>
      </c>
      <c r="J746" s="67">
        <f t="shared" si="36"/>
        <v>130.05000000000001</v>
      </c>
    </row>
    <row r="747" spans="1:10" ht="14.25" customHeight="1" x14ac:dyDescent="0.2">
      <c r="A747" s="67" t="str">
        <f t="shared" si="35"/>
        <v>A</v>
      </c>
      <c r="B747" s="89" t="s">
        <v>665</v>
      </c>
      <c r="C747" s="87" t="s">
        <v>664</v>
      </c>
      <c r="D747" s="81" t="s">
        <v>299</v>
      </c>
      <c r="E747" s="67" t="s">
        <v>292</v>
      </c>
      <c r="F747" s="91" t="s">
        <v>177</v>
      </c>
      <c r="G747" s="67" t="s">
        <v>298</v>
      </c>
      <c r="H747" s="67">
        <v>15.3</v>
      </c>
      <c r="I747" s="67">
        <v>8.5</v>
      </c>
      <c r="J747" s="67">
        <f t="shared" si="36"/>
        <v>130.05000000000001</v>
      </c>
    </row>
    <row r="748" spans="1:10" ht="14.25" customHeight="1" x14ac:dyDescent="0.2">
      <c r="A748" s="67" t="str">
        <f t="shared" si="35"/>
        <v>A</v>
      </c>
      <c r="B748" s="89" t="s">
        <v>663</v>
      </c>
      <c r="C748" s="87" t="s">
        <v>662</v>
      </c>
      <c r="D748" s="81" t="s">
        <v>299</v>
      </c>
      <c r="E748" s="67" t="s">
        <v>292</v>
      </c>
      <c r="F748" s="91" t="s">
        <v>177</v>
      </c>
      <c r="G748" s="67" t="s">
        <v>298</v>
      </c>
      <c r="H748" s="67">
        <v>15.3</v>
      </c>
      <c r="I748" s="67">
        <v>8.5</v>
      </c>
      <c r="J748" s="67">
        <f t="shared" si="36"/>
        <v>130.05000000000001</v>
      </c>
    </row>
    <row r="749" spans="1:10" ht="14.25" customHeight="1" x14ac:dyDescent="0.2">
      <c r="A749" s="67" t="str">
        <f t="shared" si="35"/>
        <v>A</v>
      </c>
      <c r="B749" s="89" t="s">
        <v>661</v>
      </c>
      <c r="C749" s="87" t="s">
        <v>660</v>
      </c>
      <c r="D749" s="81" t="s">
        <v>299</v>
      </c>
      <c r="E749" s="67" t="s">
        <v>292</v>
      </c>
      <c r="F749" s="91" t="s">
        <v>177</v>
      </c>
      <c r="G749" s="67" t="s">
        <v>298</v>
      </c>
      <c r="H749" s="67">
        <v>15.3</v>
      </c>
      <c r="I749" s="67">
        <v>8.5</v>
      </c>
      <c r="J749" s="67">
        <f t="shared" si="36"/>
        <v>130.05000000000001</v>
      </c>
    </row>
    <row r="750" spans="1:10" ht="14.25" customHeight="1" x14ac:dyDescent="0.2">
      <c r="A750" s="67" t="str">
        <f t="shared" si="35"/>
        <v>A</v>
      </c>
      <c r="B750" s="89" t="s">
        <v>659</v>
      </c>
      <c r="C750" s="87" t="s">
        <v>658</v>
      </c>
      <c r="D750" s="81" t="s">
        <v>299</v>
      </c>
      <c r="E750" s="67" t="s">
        <v>292</v>
      </c>
      <c r="F750" s="91" t="s">
        <v>177</v>
      </c>
      <c r="G750" s="67" t="s">
        <v>298</v>
      </c>
      <c r="H750" s="67">
        <v>15.3</v>
      </c>
      <c r="I750" s="67">
        <v>8.5</v>
      </c>
      <c r="J750" s="67">
        <f t="shared" si="36"/>
        <v>130.05000000000001</v>
      </c>
    </row>
    <row r="751" spans="1:10" ht="14.25" customHeight="1" x14ac:dyDescent="0.2">
      <c r="A751" s="67" t="str">
        <f t="shared" si="35"/>
        <v>A</v>
      </c>
      <c r="B751" s="89" t="s">
        <v>657</v>
      </c>
      <c r="C751" s="87" t="s">
        <v>656</v>
      </c>
      <c r="D751" s="81" t="s">
        <v>299</v>
      </c>
      <c r="E751" s="67" t="s">
        <v>292</v>
      </c>
      <c r="F751" s="91" t="s">
        <v>177</v>
      </c>
      <c r="G751" s="67" t="s">
        <v>298</v>
      </c>
      <c r="H751" s="67">
        <v>15.3</v>
      </c>
      <c r="I751" s="67">
        <v>8.5</v>
      </c>
      <c r="J751" s="67">
        <f t="shared" si="36"/>
        <v>130.05000000000001</v>
      </c>
    </row>
    <row r="752" spans="1:10" ht="14.25" customHeight="1" x14ac:dyDescent="0.2">
      <c r="A752" s="67" t="str">
        <f t="shared" si="35"/>
        <v>A</v>
      </c>
      <c r="B752" s="89" t="s">
        <v>655</v>
      </c>
      <c r="C752" s="87" t="s">
        <v>654</v>
      </c>
      <c r="D752" s="81" t="s">
        <v>299</v>
      </c>
      <c r="E752" s="67" t="s">
        <v>292</v>
      </c>
      <c r="F752" s="91" t="s">
        <v>177</v>
      </c>
      <c r="G752" s="67" t="s">
        <v>298</v>
      </c>
      <c r="H752" s="67">
        <v>15.3</v>
      </c>
      <c r="I752" s="67">
        <v>8.5</v>
      </c>
      <c r="J752" s="67">
        <f t="shared" si="36"/>
        <v>130.05000000000001</v>
      </c>
    </row>
    <row r="753" spans="1:10" ht="14.25" customHeight="1" x14ac:dyDescent="0.2">
      <c r="A753" s="67" t="str">
        <f t="shared" si="35"/>
        <v>A</v>
      </c>
      <c r="B753" s="89" t="s">
        <v>653</v>
      </c>
      <c r="C753" s="87" t="s">
        <v>652</v>
      </c>
      <c r="D753" s="81" t="s">
        <v>299</v>
      </c>
      <c r="E753" s="67" t="s">
        <v>292</v>
      </c>
      <c r="F753" s="91" t="s">
        <v>177</v>
      </c>
      <c r="G753" s="67" t="s">
        <v>298</v>
      </c>
      <c r="H753" s="67">
        <v>15.3</v>
      </c>
      <c r="I753" s="67">
        <v>8.5</v>
      </c>
      <c r="J753" s="67">
        <f t="shared" si="36"/>
        <v>130.05000000000001</v>
      </c>
    </row>
    <row r="754" spans="1:10" ht="14.25" customHeight="1" x14ac:dyDescent="0.2">
      <c r="A754" s="67" t="str">
        <f t="shared" si="35"/>
        <v>A</v>
      </c>
      <c r="B754" s="89" t="s">
        <v>651</v>
      </c>
      <c r="C754" s="87" t="s">
        <v>650</v>
      </c>
      <c r="D754" s="81" t="s">
        <v>299</v>
      </c>
      <c r="E754" s="67" t="s">
        <v>292</v>
      </c>
      <c r="F754" s="91" t="s">
        <v>177</v>
      </c>
      <c r="G754" s="67" t="s">
        <v>298</v>
      </c>
      <c r="H754" s="67">
        <v>15.3</v>
      </c>
      <c r="I754" s="67">
        <v>8.5</v>
      </c>
      <c r="J754" s="67">
        <f t="shared" si="36"/>
        <v>130.05000000000001</v>
      </c>
    </row>
    <row r="755" spans="1:10" ht="14.25" customHeight="1" x14ac:dyDescent="0.2">
      <c r="A755" s="67" t="str">
        <f t="shared" si="35"/>
        <v>A</v>
      </c>
      <c r="B755" s="89" t="s">
        <v>649</v>
      </c>
      <c r="C755" s="87" t="s">
        <v>648</v>
      </c>
      <c r="D755" s="81" t="s">
        <v>299</v>
      </c>
      <c r="E755" s="67" t="s">
        <v>292</v>
      </c>
      <c r="F755" s="91" t="s">
        <v>177</v>
      </c>
      <c r="G755" s="67" t="s">
        <v>298</v>
      </c>
      <c r="H755" s="67">
        <v>15.3</v>
      </c>
      <c r="I755" s="67">
        <v>8.5</v>
      </c>
      <c r="J755" s="67">
        <f t="shared" si="36"/>
        <v>130.05000000000001</v>
      </c>
    </row>
    <row r="756" spans="1:10" ht="14.25" customHeight="1" x14ac:dyDescent="0.2">
      <c r="A756" s="67" t="str">
        <f t="shared" si="35"/>
        <v>A</v>
      </c>
      <c r="B756" s="89" t="s">
        <v>647</v>
      </c>
      <c r="C756" s="87" t="s">
        <v>646</v>
      </c>
      <c r="D756" s="81" t="s">
        <v>299</v>
      </c>
      <c r="E756" s="67" t="s">
        <v>292</v>
      </c>
      <c r="F756" s="91" t="s">
        <v>177</v>
      </c>
      <c r="G756" s="67" t="s">
        <v>298</v>
      </c>
      <c r="H756" s="67">
        <v>15.3</v>
      </c>
      <c r="I756" s="67">
        <v>8.5</v>
      </c>
      <c r="J756" s="67">
        <f t="shared" si="36"/>
        <v>130.05000000000001</v>
      </c>
    </row>
    <row r="757" spans="1:10" ht="14.25" customHeight="1" x14ac:dyDescent="0.2">
      <c r="A757" s="67" t="str">
        <f t="shared" si="35"/>
        <v>A</v>
      </c>
      <c r="B757" s="89" t="s">
        <v>645</v>
      </c>
      <c r="C757" s="87" t="s">
        <v>644</v>
      </c>
      <c r="D757" s="81" t="s">
        <v>299</v>
      </c>
      <c r="E757" s="67" t="s">
        <v>292</v>
      </c>
      <c r="F757" s="91" t="s">
        <v>177</v>
      </c>
      <c r="G757" s="67" t="s">
        <v>298</v>
      </c>
      <c r="H757" s="67">
        <v>15.3</v>
      </c>
      <c r="I757" s="67">
        <v>8.5</v>
      </c>
      <c r="J757" s="67">
        <f t="shared" si="36"/>
        <v>130.05000000000001</v>
      </c>
    </row>
    <row r="758" spans="1:10" ht="14.25" customHeight="1" x14ac:dyDescent="0.2">
      <c r="A758" s="67" t="str">
        <f t="shared" si="35"/>
        <v>A</v>
      </c>
      <c r="B758" s="89" t="s">
        <v>643</v>
      </c>
      <c r="C758" s="87" t="s">
        <v>642</v>
      </c>
      <c r="D758" s="81" t="s">
        <v>299</v>
      </c>
      <c r="E758" s="67" t="s">
        <v>292</v>
      </c>
      <c r="F758" s="91" t="s">
        <v>177</v>
      </c>
      <c r="G758" s="67" t="s">
        <v>298</v>
      </c>
      <c r="H758" s="67">
        <v>15.3</v>
      </c>
      <c r="I758" s="67">
        <v>8.5</v>
      </c>
      <c r="J758" s="67">
        <f t="shared" si="36"/>
        <v>130.05000000000001</v>
      </c>
    </row>
    <row r="759" spans="1:10" ht="14.25" customHeight="1" x14ac:dyDescent="0.2">
      <c r="A759" s="67" t="str">
        <f t="shared" si="35"/>
        <v>A</v>
      </c>
      <c r="B759" s="89" t="s">
        <v>641</v>
      </c>
      <c r="C759" s="87" t="s">
        <v>640</v>
      </c>
      <c r="D759" s="81" t="s">
        <v>299</v>
      </c>
      <c r="E759" s="67" t="s">
        <v>292</v>
      </c>
      <c r="F759" s="91" t="s">
        <v>177</v>
      </c>
      <c r="G759" s="67" t="s">
        <v>298</v>
      </c>
      <c r="H759" s="67">
        <v>15.3</v>
      </c>
      <c r="I759" s="67">
        <v>8.5</v>
      </c>
      <c r="J759" s="67">
        <f t="shared" si="36"/>
        <v>130.05000000000001</v>
      </c>
    </row>
    <row r="760" spans="1:10" ht="14.25" customHeight="1" x14ac:dyDescent="0.2">
      <c r="A760" s="67" t="str">
        <f t="shared" si="35"/>
        <v>A</v>
      </c>
      <c r="B760" s="89" t="s">
        <v>639</v>
      </c>
      <c r="C760" s="87" t="s">
        <v>638</v>
      </c>
      <c r="D760" s="81" t="s">
        <v>299</v>
      </c>
      <c r="E760" s="67" t="s">
        <v>292</v>
      </c>
      <c r="F760" s="91" t="s">
        <v>177</v>
      </c>
      <c r="G760" s="67" t="s">
        <v>298</v>
      </c>
      <c r="H760" s="67">
        <v>15.3</v>
      </c>
      <c r="I760" s="67">
        <v>8.5</v>
      </c>
      <c r="J760" s="67">
        <f t="shared" si="36"/>
        <v>130.05000000000001</v>
      </c>
    </row>
    <row r="761" spans="1:10" ht="14.25" customHeight="1" x14ac:dyDescent="0.2">
      <c r="A761" s="67" t="str">
        <f t="shared" si="35"/>
        <v>A</v>
      </c>
      <c r="B761" s="89" t="s">
        <v>637</v>
      </c>
      <c r="C761" s="87" t="s">
        <v>636</v>
      </c>
      <c r="D761" s="81" t="s">
        <v>299</v>
      </c>
      <c r="E761" s="67" t="s">
        <v>292</v>
      </c>
      <c r="F761" s="91" t="s">
        <v>177</v>
      </c>
      <c r="G761" s="67" t="s">
        <v>298</v>
      </c>
      <c r="H761" s="67">
        <v>15.3</v>
      </c>
      <c r="I761" s="67">
        <v>8.5</v>
      </c>
      <c r="J761" s="67">
        <f t="shared" si="36"/>
        <v>130.05000000000001</v>
      </c>
    </row>
    <row r="762" spans="1:10" ht="14.25" customHeight="1" x14ac:dyDescent="0.2">
      <c r="A762" s="67" t="str">
        <f t="shared" si="35"/>
        <v>A</v>
      </c>
      <c r="B762" s="89" t="s">
        <v>635</v>
      </c>
      <c r="C762" s="87" t="s">
        <v>634</v>
      </c>
      <c r="D762" s="81" t="s">
        <v>299</v>
      </c>
      <c r="E762" s="67" t="s">
        <v>292</v>
      </c>
      <c r="F762" s="91" t="s">
        <v>177</v>
      </c>
      <c r="G762" s="67" t="s">
        <v>298</v>
      </c>
      <c r="H762" s="67">
        <v>15.3</v>
      </c>
      <c r="I762" s="67">
        <v>8.5</v>
      </c>
      <c r="J762" s="67">
        <f t="shared" si="36"/>
        <v>130.05000000000001</v>
      </c>
    </row>
    <row r="763" spans="1:10" ht="14.25" customHeight="1" x14ac:dyDescent="0.2">
      <c r="A763" s="67" t="str">
        <f t="shared" ref="A763:A778" si="38">LEFT(C763,1)</f>
        <v>A</v>
      </c>
      <c r="B763" s="89" t="s">
        <v>633</v>
      </c>
      <c r="C763" s="87" t="s">
        <v>632</v>
      </c>
      <c r="D763" s="81" t="s">
        <v>299</v>
      </c>
      <c r="E763" s="67" t="s">
        <v>292</v>
      </c>
      <c r="F763" s="91" t="s">
        <v>177</v>
      </c>
      <c r="G763" s="67" t="s">
        <v>298</v>
      </c>
      <c r="H763" s="67">
        <v>15.3</v>
      </c>
      <c r="I763" s="67">
        <v>8.5</v>
      </c>
      <c r="J763" s="67">
        <f t="shared" ref="J763:J826" si="39">I763*H763</f>
        <v>130.05000000000001</v>
      </c>
    </row>
    <row r="764" spans="1:10" ht="14.25" customHeight="1" x14ac:dyDescent="0.2">
      <c r="A764" s="67" t="str">
        <f t="shared" si="38"/>
        <v>A</v>
      </c>
      <c r="B764" s="89" t="s">
        <v>631</v>
      </c>
      <c r="C764" s="87" t="s">
        <v>630</v>
      </c>
      <c r="D764" s="81" t="s">
        <v>299</v>
      </c>
      <c r="E764" s="67" t="s">
        <v>292</v>
      </c>
      <c r="F764" s="91" t="s">
        <v>177</v>
      </c>
      <c r="G764" s="67" t="s">
        <v>298</v>
      </c>
      <c r="H764" s="67">
        <v>15.3</v>
      </c>
      <c r="I764" s="67">
        <v>8.5</v>
      </c>
      <c r="J764" s="67">
        <f t="shared" si="39"/>
        <v>130.05000000000001</v>
      </c>
    </row>
    <row r="765" spans="1:10" ht="14.25" customHeight="1" x14ac:dyDescent="0.2">
      <c r="A765" s="67" t="str">
        <f t="shared" si="38"/>
        <v>A</v>
      </c>
      <c r="B765" s="89" t="s">
        <v>629</v>
      </c>
      <c r="C765" s="87" t="s">
        <v>628</v>
      </c>
      <c r="D765" s="81" t="s">
        <v>299</v>
      </c>
      <c r="E765" s="67" t="s">
        <v>292</v>
      </c>
      <c r="F765" s="91" t="s">
        <v>177</v>
      </c>
      <c r="G765" s="67" t="s">
        <v>298</v>
      </c>
      <c r="H765" s="67">
        <v>15.3</v>
      </c>
      <c r="I765" s="67">
        <v>8.5</v>
      </c>
      <c r="J765" s="67">
        <f t="shared" si="39"/>
        <v>130.05000000000001</v>
      </c>
    </row>
    <row r="766" spans="1:10" ht="14.25" customHeight="1" x14ac:dyDescent="0.2">
      <c r="A766" s="67" t="str">
        <f t="shared" si="38"/>
        <v>A</v>
      </c>
      <c r="B766" s="89" t="s">
        <v>627</v>
      </c>
      <c r="C766" s="87" t="s">
        <v>626</v>
      </c>
      <c r="D766" s="81" t="s">
        <v>299</v>
      </c>
      <c r="E766" s="67" t="s">
        <v>292</v>
      </c>
      <c r="F766" s="91" t="s">
        <v>177</v>
      </c>
      <c r="G766" s="67" t="s">
        <v>298</v>
      </c>
      <c r="H766" s="67">
        <v>15.3</v>
      </c>
      <c r="I766" s="67">
        <v>8.5</v>
      </c>
      <c r="J766" s="67">
        <f t="shared" si="39"/>
        <v>130.05000000000001</v>
      </c>
    </row>
    <row r="767" spans="1:10" ht="14.25" customHeight="1" x14ac:dyDescent="0.2">
      <c r="A767" s="67" t="str">
        <f t="shared" si="38"/>
        <v>A</v>
      </c>
      <c r="B767" s="89" t="s">
        <v>625</v>
      </c>
      <c r="C767" s="87" t="s">
        <v>624</v>
      </c>
      <c r="D767" s="81" t="s">
        <v>299</v>
      </c>
      <c r="E767" s="67" t="s">
        <v>292</v>
      </c>
      <c r="F767" s="91" t="s">
        <v>177</v>
      </c>
      <c r="G767" s="67" t="s">
        <v>298</v>
      </c>
      <c r="H767" s="67">
        <v>15.3</v>
      </c>
      <c r="I767" s="67">
        <v>8.5</v>
      </c>
      <c r="J767" s="67">
        <f t="shared" si="39"/>
        <v>130.05000000000001</v>
      </c>
    </row>
    <row r="768" spans="1:10" ht="14.25" customHeight="1" x14ac:dyDescent="0.2">
      <c r="A768" s="67" t="str">
        <f t="shared" si="38"/>
        <v>A</v>
      </c>
      <c r="B768" s="89" t="s">
        <v>623</v>
      </c>
      <c r="C768" s="87" t="s">
        <v>622</v>
      </c>
      <c r="D768" s="81" t="s">
        <v>299</v>
      </c>
      <c r="E768" s="67" t="s">
        <v>292</v>
      </c>
      <c r="F768" s="67" t="s">
        <v>177</v>
      </c>
      <c r="G768" s="152" t="str">
        <f>F768</f>
        <v>Frozen</v>
      </c>
      <c r="H768" s="67">
        <v>15.3</v>
      </c>
      <c r="I768" s="67">
        <v>8.5</v>
      </c>
      <c r="J768" s="67">
        <f t="shared" si="39"/>
        <v>130.05000000000001</v>
      </c>
    </row>
    <row r="769" spans="1:14" ht="14.25" customHeight="1" x14ac:dyDescent="0.2">
      <c r="A769" s="67" t="str">
        <f t="shared" si="38"/>
        <v>A</v>
      </c>
      <c r="B769" s="89" t="s">
        <v>621</v>
      </c>
      <c r="C769" s="87" t="s">
        <v>620</v>
      </c>
      <c r="D769" s="81" t="s">
        <v>299</v>
      </c>
      <c r="E769" s="67" t="s">
        <v>292</v>
      </c>
      <c r="F769" s="67" t="s">
        <v>177</v>
      </c>
      <c r="G769" s="152" t="str">
        <f>F769</f>
        <v>Frozen</v>
      </c>
      <c r="H769" s="67">
        <v>15.3</v>
      </c>
      <c r="I769" s="67">
        <v>8.5</v>
      </c>
      <c r="J769" s="67">
        <f t="shared" si="39"/>
        <v>130.05000000000001</v>
      </c>
    </row>
    <row r="770" spans="1:14" ht="14.25" customHeight="1" x14ac:dyDescent="0.2">
      <c r="A770" s="67" t="str">
        <f t="shared" si="38"/>
        <v>A</v>
      </c>
      <c r="B770" s="89" t="s">
        <v>619</v>
      </c>
      <c r="C770" s="87" t="s">
        <v>618</v>
      </c>
      <c r="D770" s="81" t="s">
        <v>299</v>
      </c>
      <c r="E770" s="67" t="s">
        <v>292</v>
      </c>
      <c r="F770" s="67" t="s">
        <v>177</v>
      </c>
      <c r="G770" s="152" t="str">
        <f>F770</f>
        <v>Frozen</v>
      </c>
      <c r="H770" s="67">
        <v>15.3</v>
      </c>
      <c r="I770" s="67">
        <v>8.5</v>
      </c>
      <c r="J770" s="67">
        <f t="shared" si="39"/>
        <v>130.05000000000001</v>
      </c>
    </row>
    <row r="771" spans="1:14" ht="14.25" customHeight="1" x14ac:dyDescent="0.2">
      <c r="A771" s="67" t="str">
        <f t="shared" si="38"/>
        <v>A</v>
      </c>
      <c r="B771" s="85" t="s">
        <v>617</v>
      </c>
      <c r="C771" s="90" t="s">
        <v>616</v>
      </c>
      <c r="D771" s="81" t="s">
        <v>299</v>
      </c>
      <c r="E771" s="67" t="s">
        <v>292</v>
      </c>
      <c r="F771" s="91" t="s">
        <v>298</v>
      </c>
      <c r="G771" s="152" t="s">
        <v>177</v>
      </c>
      <c r="H771" s="67">
        <v>15.3</v>
      </c>
      <c r="I771" s="67">
        <v>8.5</v>
      </c>
      <c r="J771" s="67">
        <f t="shared" si="39"/>
        <v>130.05000000000001</v>
      </c>
    </row>
    <row r="772" spans="1:14" ht="14.25" customHeight="1" x14ac:dyDescent="0.2">
      <c r="A772" s="67" t="str">
        <f t="shared" si="38"/>
        <v>A</v>
      </c>
      <c r="B772" s="85" t="s">
        <v>615</v>
      </c>
      <c r="C772" s="90" t="s">
        <v>614</v>
      </c>
      <c r="D772" s="81" t="s">
        <v>299</v>
      </c>
      <c r="E772" s="67" t="s">
        <v>292</v>
      </c>
      <c r="F772" s="91" t="s">
        <v>298</v>
      </c>
      <c r="G772" s="152" t="s">
        <v>177</v>
      </c>
      <c r="H772" s="67">
        <v>15.3</v>
      </c>
      <c r="I772" s="67">
        <v>8.5</v>
      </c>
      <c r="J772" s="67">
        <f t="shared" si="39"/>
        <v>130.05000000000001</v>
      </c>
    </row>
    <row r="773" spans="1:14" ht="14.25" customHeight="1" x14ac:dyDescent="0.2">
      <c r="A773" s="67" t="str">
        <f t="shared" si="38"/>
        <v>A</v>
      </c>
      <c r="B773" s="85" t="s">
        <v>613</v>
      </c>
      <c r="C773" s="90" t="s">
        <v>612</v>
      </c>
      <c r="D773" s="81" t="s">
        <v>299</v>
      </c>
      <c r="E773" s="67" t="s">
        <v>292</v>
      </c>
      <c r="F773" s="91" t="s">
        <v>298</v>
      </c>
      <c r="G773" s="152" t="s">
        <v>177</v>
      </c>
      <c r="H773" s="67">
        <v>15.3</v>
      </c>
      <c r="I773" s="67">
        <v>8.5</v>
      </c>
      <c r="J773" s="67">
        <f t="shared" si="39"/>
        <v>130.05000000000001</v>
      </c>
    </row>
    <row r="774" spans="1:14" ht="14.25" customHeight="1" x14ac:dyDescent="0.2">
      <c r="A774" s="67" t="str">
        <f t="shared" si="38"/>
        <v>A</v>
      </c>
      <c r="B774" s="85" t="s">
        <v>611</v>
      </c>
      <c r="C774" s="90" t="s">
        <v>610</v>
      </c>
      <c r="D774" s="81" t="s">
        <v>299</v>
      </c>
      <c r="E774" s="67" t="s">
        <v>292</v>
      </c>
      <c r="F774" s="91" t="s">
        <v>298</v>
      </c>
      <c r="G774" s="152" t="s">
        <v>177</v>
      </c>
      <c r="H774" s="67">
        <v>15.3</v>
      </c>
      <c r="I774" s="67">
        <v>8.5</v>
      </c>
      <c r="J774" s="67">
        <f t="shared" si="39"/>
        <v>130.05000000000001</v>
      </c>
    </row>
    <row r="775" spans="1:14" ht="14.25" customHeight="1" x14ac:dyDescent="0.2">
      <c r="A775" s="67" t="str">
        <f t="shared" si="38"/>
        <v>A</v>
      </c>
      <c r="B775" s="85" t="s">
        <v>609</v>
      </c>
      <c r="C775" s="90" t="s">
        <v>608</v>
      </c>
      <c r="D775" s="81" t="s">
        <v>299</v>
      </c>
      <c r="E775" s="67" t="s">
        <v>292</v>
      </c>
      <c r="F775" s="91" t="s">
        <v>298</v>
      </c>
      <c r="G775" s="152" t="s">
        <v>177</v>
      </c>
      <c r="H775" s="67">
        <v>15.3</v>
      </c>
      <c r="I775" s="67">
        <v>8.5</v>
      </c>
      <c r="J775" s="67">
        <f t="shared" si="39"/>
        <v>130.05000000000001</v>
      </c>
    </row>
    <row r="776" spans="1:14" ht="14.25" customHeight="1" x14ac:dyDescent="0.2">
      <c r="A776" s="67" t="str">
        <f t="shared" si="38"/>
        <v>A</v>
      </c>
      <c r="B776" s="85" t="s">
        <v>607</v>
      </c>
      <c r="C776" s="90" t="s">
        <v>606</v>
      </c>
      <c r="D776" s="81" t="s">
        <v>299</v>
      </c>
      <c r="E776" s="67" t="s">
        <v>292</v>
      </c>
      <c r="F776" s="67" t="s">
        <v>298</v>
      </c>
      <c r="G776" s="67" t="s">
        <v>177</v>
      </c>
      <c r="H776" s="67">
        <v>15.3</v>
      </c>
      <c r="I776" s="67">
        <v>8.5</v>
      </c>
      <c r="J776" s="67">
        <f t="shared" si="39"/>
        <v>130.05000000000001</v>
      </c>
    </row>
    <row r="777" spans="1:14" ht="14.25" customHeight="1" x14ac:dyDescent="0.2">
      <c r="A777" s="67" t="str">
        <f t="shared" si="38"/>
        <v>A</v>
      </c>
      <c r="B777" s="85" t="s">
        <v>605</v>
      </c>
      <c r="C777" s="90" t="s">
        <v>603</v>
      </c>
      <c r="D777" s="81" t="s">
        <v>299</v>
      </c>
      <c r="E777" s="67" t="s">
        <v>292</v>
      </c>
      <c r="F777" s="67" t="s">
        <v>298</v>
      </c>
      <c r="G777" s="67" t="s">
        <v>177</v>
      </c>
      <c r="H777" s="67">
        <v>15.3</v>
      </c>
      <c r="I777" s="67">
        <v>8.5</v>
      </c>
      <c r="J777" s="67">
        <f t="shared" si="39"/>
        <v>130.05000000000001</v>
      </c>
    </row>
    <row r="778" spans="1:14" ht="14.25" customHeight="1" x14ac:dyDescent="0.2">
      <c r="A778" s="67" t="str">
        <f t="shared" si="38"/>
        <v>A</v>
      </c>
      <c r="B778" s="85" t="s">
        <v>604</v>
      </c>
      <c r="C778" s="90" t="s">
        <v>603</v>
      </c>
      <c r="D778" s="81" t="s">
        <v>299</v>
      </c>
      <c r="E778" s="67" t="s">
        <v>292</v>
      </c>
      <c r="F778" s="67" t="s">
        <v>298</v>
      </c>
      <c r="G778" s="67" t="s">
        <v>177</v>
      </c>
      <c r="H778" s="67">
        <v>15.3</v>
      </c>
      <c r="I778" s="67">
        <v>8.5</v>
      </c>
      <c r="J778" s="67">
        <f t="shared" si="39"/>
        <v>130.05000000000001</v>
      </c>
    </row>
    <row r="779" spans="1:14" ht="14.25" customHeight="1" x14ac:dyDescent="0.2">
      <c r="A779" s="67" t="str">
        <f t="shared" ref="A779:A824" si="40">LEFT(C779,2)</f>
        <v>A3</v>
      </c>
      <c r="B779" s="89" t="s">
        <v>602</v>
      </c>
      <c r="C779" s="87" t="s">
        <v>601</v>
      </c>
      <c r="D779" s="87" t="s">
        <v>296</v>
      </c>
      <c r="E779" s="67" t="s">
        <v>292</v>
      </c>
      <c r="F779" s="67" t="s">
        <v>177</v>
      </c>
      <c r="G779" s="152" t="str">
        <f t="shared" ref="G779:G804" si="41">F779</f>
        <v>Frozen</v>
      </c>
      <c r="H779" s="67">
        <v>13.98</v>
      </c>
      <c r="I779" s="67">
        <v>8.5</v>
      </c>
      <c r="J779" s="67">
        <f t="shared" si="39"/>
        <v>118.83</v>
      </c>
      <c r="K779" s="67" t="str">
        <f>VLOOKUP(B779,[1]Sheet1!$B:$J,9,)</f>
        <v>LEFT CORNER/RIGHT CORNER</v>
      </c>
      <c r="L779" s="67" t="e">
        <f>VLOOKUP(B779,#REF!,13,)</f>
        <v>#REF!</v>
      </c>
      <c r="M779" s="68"/>
      <c r="N779" s="68"/>
    </row>
    <row r="780" spans="1:14" ht="14.25" customHeight="1" x14ac:dyDescent="0.2">
      <c r="A780" s="67" t="str">
        <f t="shared" si="40"/>
        <v>A3</v>
      </c>
      <c r="B780" s="89" t="s">
        <v>600</v>
      </c>
      <c r="C780" s="87" t="s">
        <v>599</v>
      </c>
      <c r="D780" s="87" t="s">
        <v>296</v>
      </c>
      <c r="E780" s="67" t="s">
        <v>292</v>
      </c>
      <c r="F780" s="67" t="s">
        <v>177</v>
      </c>
      <c r="G780" s="152" t="str">
        <f t="shared" si="41"/>
        <v>Frozen</v>
      </c>
      <c r="H780" s="67">
        <v>13.98</v>
      </c>
      <c r="I780" s="67">
        <v>8.5</v>
      </c>
      <c r="J780" s="67">
        <f t="shared" si="39"/>
        <v>118.83</v>
      </c>
      <c r="K780" s="67" t="str">
        <f>VLOOKUP(B780,[1]Sheet1!$B:$J,9,)</f>
        <v>LEFT/ RIGHT</v>
      </c>
      <c r="L780" s="67" t="e">
        <f>VLOOKUP(B780,#REF!,13,)</f>
        <v>#REF!</v>
      </c>
      <c r="M780" s="68"/>
      <c r="N780" s="68"/>
    </row>
    <row r="781" spans="1:14" ht="14.25" customHeight="1" x14ac:dyDescent="0.2">
      <c r="A781" s="67" t="str">
        <f t="shared" si="40"/>
        <v>A3</v>
      </c>
      <c r="B781" s="89" t="s">
        <v>598</v>
      </c>
      <c r="C781" s="87" t="s">
        <v>597</v>
      </c>
      <c r="D781" s="87" t="s">
        <v>296</v>
      </c>
      <c r="E781" s="67" t="s">
        <v>292</v>
      </c>
      <c r="F781" s="67" t="s">
        <v>177</v>
      </c>
      <c r="G781" s="152" t="str">
        <f t="shared" si="41"/>
        <v>Frozen</v>
      </c>
      <c r="H781" s="67">
        <v>13.98</v>
      </c>
      <c r="I781" s="67">
        <v>8.5</v>
      </c>
      <c r="J781" s="67">
        <f t="shared" si="39"/>
        <v>118.83</v>
      </c>
      <c r="K781" s="67" t="str">
        <f>VLOOKUP(B781,[1]Sheet1!$B:$J,9,)</f>
        <v>LEFT/ RIGHT</v>
      </c>
      <c r="L781" s="67" t="e">
        <f>VLOOKUP(B781,#REF!,13,)</f>
        <v>#REF!</v>
      </c>
      <c r="M781" s="68"/>
      <c r="N781" s="68"/>
    </row>
    <row r="782" spans="1:14" ht="14.25" customHeight="1" x14ac:dyDescent="0.2">
      <c r="A782" s="67" t="str">
        <f t="shared" si="40"/>
        <v>A3</v>
      </c>
      <c r="B782" s="89" t="s">
        <v>596</v>
      </c>
      <c r="C782" s="87" t="s">
        <v>595</v>
      </c>
      <c r="D782" s="87" t="s">
        <v>296</v>
      </c>
      <c r="E782" s="67" t="s">
        <v>292</v>
      </c>
      <c r="F782" s="67" t="s">
        <v>177</v>
      </c>
      <c r="G782" s="152" t="str">
        <f t="shared" si="41"/>
        <v>Frozen</v>
      </c>
      <c r="H782" s="67">
        <v>13.98</v>
      </c>
      <c r="I782" s="67">
        <v>8.5</v>
      </c>
      <c r="J782" s="67">
        <f t="shared" si="39"/>
        <v>118.83</v>
      </c>
      <c r="K782" s="67" t="str">
        <f>VLOOKUP(B782,[1]Sheet1!$B:$J,9,)</f>
        <v>LEFT/ RIGHT</v>
      </c>
      <c r="L782" s="67" t="e">
        <f>VLOOKUP(B782,#REF!,13,)</f>
        <v>#REF!</v>
      </c>
      <c r="M782" s="68"/>
      <c r="N782" s="68"/>
    </row>
    <row r="783" spans="1:14" ht="14.25" customHeight="1" x14ac:dyDescent="0.2">
      <c r="A783" s="67" t="str">
        <f t="shared" si="40"/>
        <v>A3</v>
      </c>
      <c r="B783" s="89" t="s">
        <v>594</v>
      </c>
      <c r="C783" s="87" t="s">
        <v>593</v>
      </c>
      <c r="D783" s="87" t="s">
        <v>296</v>
      </c>
      <c r="E783" s="67" t="s">
        <v>292</v>
      </c>
      <c r="F783" s="67" t="s">
        <v>177</v>
      </c>
      <c r="G783" s="152" t="str">
        <f t="shared" si="41"/>
        <v>Frozen</v>
      </c>
      <c r="H783" s="67">
        <v>13.98</v>
      </c>
      <c r="I783" s="67">
        <v>8.5</v>
      </c>
      <c r="J783" s="67">
        <f t="shared" si="39"/>
        <v>118.83</v>
      </c>
      <c r="K783" s="67" t="str">
        <f>VLOOKUP(B783,[1]Sheet1!$B:$J,9,)</f>
        <v>LEFT/ RIGHT</v>
      </c>
      <c r="L783" s="67" t="e">
        <f>VLOOKUP(B783,#REF!,13,)</f>
        <v>#REF!</v>
      </c>
      <c r="M783" s="68"/>
      <c r="N783" s="68"/>
    </row>
    <row r="784" spans="1:14" ht="14.25" customHeight="1" x14ac:dyDescent="0.2">
      <c r="A784" s="67" t="str">
        <f t="shared" si="40"/>
        <v>A3</v>
      </c>
      <c r="B784" s="89" t="s">
        <v>592</v>
      </c>
      <c r="C784" s="87" t="s">
        <v>591</v>
      </c>
      <c r="D784" s="87" t="s">
        <v>296</v>
      </c>
      <c r="E784" s="67" t="s">
        <v>292</v>
      </c>
      <c r="F784" s="67" t="s">
        <v>177</v>
      </c>
      <c r="G784" s="152" t="str">
        <f t="shared" si="41"/>
        <v>Frozen</v>
      </c>
      <c r="H784" s="67">
        <v>13.98</v>
      </c>
      <c r="I784" s="67">
        <v>8.5</v>
      </c>
      <c r="J784" s="67">
        <f t="shared" si="39"/>
        <v>118.83</v>
      </c>
      <c r="K784" s="67" t="str">
        <f>VLOOKUP(B784,[1]Sheet1!$B:$J,9,)</f>
        <v>LEFT/ RIGHT</v>
      </c>
      <c r="L784" s="67" t="e">
        <f>VLOOKUP(B784,#REF!,13,)</f>
        <v>#REF!</v>
      </c>
      <c r="M784" s="68"/>
      <c r="N784" s="68"/>
    </row>
    <row r="785" spans="1:14" ht="14.25" customHeight="1" x14ac:dyDescent="0.2">
      <c r="A785" s="67" t="str">
        <f t="shared" si="40"/>
        <v>A3</v>
      </c>
      <c r="B785" s="89" t="s">
        <v>590</v>
      </c>
      <c r="C785" s="87" t="s">
        <v>589</v>
      </c>
      <c r="D785" s="87" t="s">
        <v>296</v>
      </c>
      <c r="E785" s="67" t="s">
        <v>292</v>
      </c>
      <c r="F785" s="67" t="s">
        <v>177</v>
      </c>
      <c r="G785" s="152" t="str">
        <f t="shared" si="41"/>
        <v>Frozen</v>
      </c>
      <c r="H785" s="67">
        <v>13.98</v>
      </c>
      <c r="I785" s="67">
        <v>8.5</v>
      </c>
      <c r="J785" s="67">
        <f t="shared" si="39"/>
        <v>118.83</v>
      </c>
      <c r="K785" s="67" t="str">
        <f>VLOOKUP(B785,[1]Sheet1!$B:$J,9,)</f>
        <v>LEFT/ RIGHT</v>
      </c>
      <c r="L785" s="67" t="e">
        <f>VLOOKUP(B785,#REF!,13,)</f>
        <v>#REF!</v>
      </c>
      <c r="M785" s="68"/>
      <c r="N785" s="68"/>
    </row>
    <row r="786" spans="1:14" ht="14.25" customHeight="1" x14ac:dyDescent="0.2">
      <c r="A786" s="67" t="str">
        <f t="shared" si="40"/>
        <v>A3</v>
      </c>
      <c r="B786" s="89" t="s">
        <v>588</v>
      </c>
      <c r="C786" s="87" t="s">
        <v>587</v>
      </c>
      <c r="D786" s="87" t="s">
        <v>296</v>
      </c>
      <c r="E786" s="67" t="s">
        <v>292</v>
      </c>
      <c r="F786" s="67" t="s">
        <v>177</v>
      </c>
      <c r="G786" s="152" t="str">
        <f t="shared" si="41"/>
        <v>Frozen</v>
      </c>
      <c r="H786" s="67">
        <v>13.98</v>
      </c>
      <c r="I786" s="67">
        <v>8.5</v>
      </c>
      <c r="J786" s="67">
        <f t="shared" si="39"/>
        <v>118.83</v>
      </c>
      <c r="K786" s="67" t="str">
        <f>VLOOKUP(B786,[1]Sheet1!$B:$J,9,)</f>
        <v>LEFT/ RIGHT</v>
      </c>
      <c r="L786" s="67" t="e">
        <f>VLOOKUP(B786,#REF!,13,)</f>
        <v>#REF!</v>
      </c>
      <c r="M786" s="68"/>
      <c r="N786" s="68"/>
    </row>
    <row r="787" spans="1:14" ht="14.25" customHeight="1" x14ac:dyDescent="0.2">
      <c r="A787" s="67" t="str">
        <f t="shared" si="40"/>
        <v>A3</v>
      </c>
      <c r="B787" s="89" t="s">
        <v>586</v>
      </c>
      <c r="C787" s="87" t="s">
        <v>585</v>
      </c>
      <c r="D787" s="87" t="s">
        <v>296</v>
      </c>
      <c r="E787" s="67" t="s">
        <v>292</v>
      </c>
      <c r="F787" s="67" t="s">
        <v>177</v>
      </c>
      <c r="G787" s="152" t="str">
        <f t="shared" si="41"/>
        <v>Frozen</v>
      </c>
      <c r="H787" s="67">
        <v>13.98</v>
      </c>
      <c r="I787" s="67">
        <v>8.5</v>
      </c>
      <c r="J787" s="67">
        <f t="shared" si="39"/>
        <v>118.83</v>
      </c>
      <c r="K787" s="67" t="str">
        <f>VLOOKUP(B787,[1]Sheet1!$B:$J,9,)</f>
        <v>LEFT/ RIGHT</v>
      </c>
      <c r="L787" s="67" t="e">
        <f>VLOOKUP(B787,#REF!,13,)</f>
        <v>#REF!</v>
      </c>
      <c r="M787" s="68"/>
      <c r="N787" s="68"/>
    </row>
    <row r="788" spans="1:14" ht="14.25" customHeight="1" x14ac:dyDescent="0.2">
      <c r="A788" s="67" t="str">
        <f t="shared" si="40"/>
        <v>A3</v>
      </c>
      <c r="B788" s="89" t="s">
        <v>584</v>
      </c>
      <c r="C788" s="87" t="s">
        <v>583</v>
      </c>
      <c r="D788" s="87" t="s">
        <v>296</v>
      </c>
      <c r="E788" s="67" t="s">
        <v>292</v>
      </c>
      <c r="F788" s="67" t="s">
        <v>177</v>
      </c>
      <c r="G788" s="152" t="str">
        <f t="shared" si="41"/>
        <v>Frozen</v>
      </c>
      <c r="H788" s="67">
        <v>13.98</v>
      </c>
      <c r="I788" s="67">
        <v>8.5</v>
      </c>
      <c r="J788" s="67">
        <f t="shared" si="39"/>
        <v>118.83</v>
      </c>
      <c r="K788" s="67" t="str">
        <f>VLOOKUP(B788,[1]Sheet1!$B:$J,9,)</f>
        <v>LEFT/ RIGHT</v>
      </c>
      <c r="L788" s="67" t="e">
        <f>VLOOKUP(B788,#REF!,13,)</f>
        <v>#REF!</v>
      </c>
      <c r="M788" s="68"/>
      <c r="N788" s="68"/>
    </row>
    <row r="789" spans="1:14" ht="14.25" customHeight="1" x14ac:dyDescent="0.2">
      <c r="A789" s="67" t="str">
        <f t="shared" si="40"/>
        <v>A3</v>
      </c>
      <c r="B789" s="89" t="s">
        <v>582</v>
      </c>
      <c r="C789" s="87" t="s">
        <v>581</v>
      </c>
      <c r="D789" s="87" t="s">
        <v>296</v>
      </c>
      <c r="E789" s="67" t="s">
        <v>292</v>
      </c>
      <c r="F789" s="67" t="s">
        <v>177</v>
      </c>
      <c r="G789" s="152" t="str">
        <f t="shared" si="41"/>
        <v>Frozen</v>
      </c>
      <c r="H789" s="67">
        <v>13.98</v>
      </c>
      <c r="I789" s="67">
        <v>8.5</v>
      </c>
      <c r="J789" s="67">
        <f t="shared" si="39"/>
        <v>118.83</v>
      </c>
      <c r="K789" s="67" t="str">
        <f>VLOOKUP(B789,[1]Sheet1!$B:$J,9,)</f>
        <v>LEFT/ RIGHT</v>
      </c>
      <c r="L789" s="67" t="e">
        <f>VLOOKUP(B789,#REF!,13,)</f>
        <v>#REF!</v>
      </c>
      <c r="M789" s="68"/>
      <c r="N789" s="68"/>
    </row>
    <row r="790" spans="1:14" ht="14.25" customHeight="1" x14ac:dyDescent="0.2">
      <c r="A790" s="67" t="str">
        <f t="shared" si="40"/>
        <v>A3</v>
      </c>
      <c r="B790" s="89" t="s">
        <v>580</v>
      </c>
      <c r="C790" s="87" t="s">
        <v>579</v>
      </c>
      <c r="D790" s="87" t="s">
        <v>296</v>
      </c>
      <c r="E790" s="67" t="s">
        <v>292</v>
      </c>
      <c r="F790" s="67" t="s">
        <v>177</v>
      </c>
      <c r="G790" s="152" t="str">
        <f t="shared" si="41"/>
        <v>Frozen</v>
      </c>
      <c r="H790" s="67">
        <v>13.98</v>
      </c>
      <c r="I790" s="67">
        <v>8.5</v>
      </c>
      <c r="J790" s="67">
        <f t="shared" si="39"/>
        <v>118.83</v>
      </c>
      <c r="K790" s="67" t="str">
        <f>VLOOKUP(B790,[1]Sheet1!$B:$J,9,)</f>
        <v>LEFT CORNER/RIGHT CORNER</v>
      </c>
      <c r="L790" s="67" t="e">
        <f>VLOOKUP(B790,#REF!,13,)</f>
        <v>#REF!</v>
      </c>
      <c r="M790" s="68"/>
      <c r="N790" s="68"/>
    </row>
    <row r="791" spans="1:14" ht="14.25" customHeight="1" x14ac:dyDescent="0.2">
      <c r="A791" s="67" t="str">
        <f t="shared" si="40"/>
        <v>A3</v>
      </c>
      <c r="B791" s="89" t="s">
        <v>578</v>
      </c>
      <c r="C791" s="87" t="s">
        <v>577</v>
      </c>
      <c r="D791" s="87" t="s">
        <v>296</v>
      </c>
      <c r="E791" s="67" t="s">
        <v>292</v>
      </c>
      <c r="F791" s="67" t="s">
        <v>177</v>
      </c>
      <c r="G791" s="152" t="str">
        <f t="shared" si="41"/>
        <v>Frozen</v>
      </c>
      <c r="H791" s="67">
        <v>13.98</v>
      </c>
      <c r="I791" s="67">
        <v>8.5</v>
      </c>
      <c r="J791" s="67">
        <f t="shared" si="39"/>
        <v>118.83</v>
      </c>
      <c r="K791" s="67" t="str">
        <f>VLOOKUP(B791,[1]Sheet1!$B:$J,9,)</f>
        <v>LEFT CORNER/RIGHT CORNER</v>
      </c>
      <c r="L791" s="67" t="e">
        <f>VLOOKUP(B791,#REF!,13,)</f>
        <v>#REF!</v>
      </c>
      <c r="M791" s="68"/>
      <c r="N791" s="68"/>
    </row>
    <row r="792" spans="1:14" ht="14.25" customHeight="1" x14ac:dyDescent="0.2">
      <c r="A792" s="67" t="str">
        <f t="shared" si="40"/>
        <v>A3</v>
      </c>
      <c r="B792" s="89" t="s">
        <v>576</v>
      </c>
      <c r="C792" s="87" t="s">
        <v>575</v>
      </c>
      <c r="D792" s="87" t="s">
        <v>296</v>
      </c>
      <c r="E792" s="67" t="s">
        <v>292</v>
      </c>
      <c r="F792" s="67" t="s">
        <v>177</v>
      </c>
      <c r="G792" s="152" t="str">
        <f t="shared" si="41"/>
        <v>Frozen</v>
      </c>
      <c r="H792" s="67">
        <v>13.98</v>
      </c>
      <c r="I792" s="67">
        <v>8.5</v>
      </c>
      <c r="J792" s="67">
        <f t="shared" si="39"/>
        <v>118.83</v>
      </c>
      <c r="K792" s="67" t="str">
        <f>VLOOKUP(B792,[1]Sheet1!$B:$J,9,)</f>
        <v>LEFT/ RIGHT</v>
      </c>
      <c r="L792" s="67" t="e">
        <f>VLOOKUP(B792,#REF!,13,)</f>
        <v>#REF!</v>
      </c>
      <c r="M792" s="68"/>
      <c r="N792" s="68"/>
    </row>
    <row r="793" spans="1:14" ht="14.25" customHeight="1" x14ac:dyDescent="0.2">
      <c r="A793" s="67" t="str">
        <f t="shared" si="40"/>
        <v>A3</v>
      </c>
      <c r="B793" s="89" t="s">
        <v>574</v>
      </c>
      <c r="C793" s="87" t="s">
        <v>573</v>
      </c>
      <c r="D793" s="87" t="s">
        <v>296</v>
      </c>
      <c r="E793" s="67" t="s">
        <v>292</v>
      </c>
      <c r="F793" s="67" t="s">
        <v>177</v>
      </c>
      <c r="G793" s="152" t="str">
        <f t="shared" si="41"/>
        <v>Frozen</v>
      </c>
      <c r="H793" s="67">
        <v>13.98</v>
      </c>
      <c r="I793" s="67">
        <v>8.5</v>
      </c>
      <c r="J793" s="67">
        <f t="shared" si="39"/>
        <v>118.83</v>
      </c>
      <c r="K793" s="67" t="str">
        <f>VLOOKUP(B793,[1]Sheet1!$B:$J,9,)</f>
        <v>LEFT/ RIGHT</v>
      </c>
      <c r="L793" s="67" t="e">
        <f>VLOOKUP(B793,#REF!,13,)</f>
        <v>#REF!</v>
      </c>
      <c r="M793" s="68"/>
      <c r="N793" s="68"/>
    </row>
    <row r="794" spans="1:14" ht="14.25" customHeight="1" x14ac:dyDescent="0.2">
      <c r="A794" s="67" t="str">
        <f t="shared" si="40"/>
        <v>A3</v>
      </c>
      <c r="B794" s="89" t="s">
        <v>572</v>
      </c>
      <c r="C794" s="87" t="s">
        <v>571</v>
      </c>
      <c r="D794" s="87" t="s">
        <v>296</v>
      </c>
      <c r="E794" s="67" t="s">
        <v>292</v>
      </c>
      <c r="F794" s="67" t="s">
        <v>177</v>
      </c>
      <c r="G794" s="152" t="str">
        <f t="shared" si="41"/>
        <v>Frozen</v>
      </c>
      <c r="H794" s="67">
        <v>13.98</v>
      </c>
      <c r="I794" s="67">
        <v>8.5</v>
      </c>
      <c r="J794" s="67">
        <f t="shared" si="39"/>
        <v>118.83</v>
      </c>
      <c r="K794" s="67" t="str">
        <f>VLOOKUP(B794,[1]Sheet1!$B:$J,9,)</f>
        <v>LEFT/ RIGHT</v>
      </c>
      <c r="L794" s="67" t="e">
        <f>VLOOKUP(B794,#REF!,13,)</f>
        <v>#REF!</v>
      </c>
      <c r="M794" s="68"/>
      <c r="N794" s="68"/>
    </row>
    <row r="795" spans="1:14" ht="14.25" customHeight="1" x14ac:dyDescent="0.2">
      <c r="A795" s="67" t="str">
        <f t="shared" si="40"/>
        <v>A3</v>
      </c>
      <c r="B795" s="89" t="s">
        <v>570</v>
      </c>
      <c r="C795" s="87" t="s">
        <v>569</v>
      </c>
      <c r="D795" s="87" t="s">
        <v>296</v>
      </c>
      <c r="E795" s="67" t="s">
        <v>292</v>
      </c>
      <c r="F795" s="67" t="s">
        <v>177</v>
      </c>
      <c r="G795" s="152" t="str">
        <f t="shared" si="41"/>
        <v>Frozen</v>
      </c>
      <c r="H795" s="67">
        <v>13.98</v>
      </c>
      <c r="I795" s="67">
        <v>8.5</v>
      </c>
      <c r="J795" s="67">
        <f t="shared" si="39"/>
        <v>118.83</v>
      </c>
      <c r="K795" s="67" t="str">
        <f>VLOOKUP(B795,[1]Sheet1!$B:$J,9,)</f>
        <v>LEFT/ RIGHT</v>
      </c>
      <c r="L795" s="67" t="e">
        <f>VLOOKUP(B795,#REF!,13,)</f>
        <v>#REF!</v>
      </c>
      <c r="M795" s="68"/>
      <c r="N795" s="68"/>
    </row>
    <row r="796" spans="1:14" ht="14.25" customHeight="1" x14ac:dyDescent="0.2">
      <c r="A796" s="67" t="str">
        <f t="shared" si="40"/>
        <v>A3</v>
      </c>
      <c r="B796" s="89" t="s">
        <v>568</v>
      </c>
      <c r="C796" s="87" t="s">
        <v>567</v>
      </c>
      <c r="D796" s="87" t="s">
        <v>296</v>
      </c>
      <c r="E796" s="67" t="s">
        <v>292</v>
      </c>
      <c r="F796" s="67" t="s">
        <v>177</v>
      </c>
      <c r="G796" s="152" t="str">
        <f t="shared" si="41"/>
        <v>Frozen</v>
      </c>
      <c r="H796" s="67">
        <v>13.98</v>
      </c>
      <c r="I796" s="67">
        <v>8.5</v>
      </c>
      <c r="J796" s="67">
        <f t="shared" si="39"/>
        <v>118.83</v>
      </c>
      <c r="K796" s="67" t="str">
        <f>VLOOKUP(B796,[1]Sheet1!$B:$J,9,)</f>
        <v>LEFT/ RIGHT</v>
      </c>
      <c r="L796" s="67" t="e">
        <f>VLOOKUP(B796,#REF!,13,)</f>
        <v>#REF!</v>
      </c>
      <c r="M796" s="68"/>
      <c r="N796" s="68"/>
    </row>
    <row r="797" spans="1:14" ht="14.25" customHeight="1" x14ac:dyDescent="0.2">
      <c r="A797" s="67" t="str">
        <f t="shared" si="40"/>
        <v>A3</v>
      </c>
      <c r="B797" s="89" t="s">
        <v>566</v>
      </c>
      <c r="C797" s="87" t="s">
        <v>565</v>
      </c>
      <c r="D797" s="87" t="s">
        <v>296</v>
      </c>
      <c r="E797" s="67" t="s">
        <v>292</v>
      </c>
      <c r="F797" s="67" t="s">
        <v>177</v>
      </c>
      <c r="G797" s="152" t="str">
        <f t="shared" si="41"/>
        <v>Frozen</v>
      </c>
      <c r="H797" s="67">
        <v>13.98</v>
      </c>
      <c r="I797" s="67">
        <v>8.5</v>
      </c>
      <c r="J797" s="67">
        <f t="shared" si="39"/>
        <v>118.83</v>
      </c>
      <c r="K797" s="67" t="str">
        <f>VLOOKUP(B797,[1]Sheet1!$B:$J,9,)</f>
        <v>LEFT/ RIGHT</v>
      </c>
      <c r="L797" s="67" t="e">
        <f>VLOOKUP(B797,#REF!,13,)</f>
        <v>#REF!</v>
      </c>
      <c r="M797" s="68"/>
      <c r="N797" s="68"/>
    </row>
    <row r="798" spans="1:14" ht="14.25" customHeight="1" x14ac:dyDescent="0.2">
      <c r="A798" s="67" t="str">
        <f t="shared" si="40"/>
        <v>A3</v>
      </c>
      <c r="B798" s="89" t="s">
        <v>564</v>
      </c>
      <c r="C798" s="87" t="s">
        <v>563</v>
      </c>
      <c r="D798" s="87" t="s">
        <v>296</v>
      </c>
      <c r="E798" s="67" t="s">
        <v>292</v>
      </c>
      <c r="F798" s="67" t="s">
        <v>177</v>
      </c>
      <c r="G798" s="152" t="str">
        <f t="shared" si="41"/>
        <v>Frozen</v>
      </c>
      <c r="H798" s="67">
        <v>13.98</v>
      </c>
      <c r="I798" s="67">
        <v>8.5</v>
      </c>
      <c r="J798" s="67">
        <f t="shared" si="39"/>
        <v>118.83</v>
      </c>
      <c r="K798" s="67" t="str">
        <f>VLOOKUP(B798,[1]Sheet1!$B:$J,9,)</f>
        <v>LEFT/ RIGHT</v>
      </c>
      <c r="L798" s="67" t="e">
        <f>VLOOKUP(B798,#REF!,13,)</f>
        <v>#REF!</v>
      </c>
      <c r="M798" s="68"/>
      <c r="N798" s="68"/>
    </row>
    <row r="799" spans="1:14" ht="14.25" customHeight="1" x14ac:dyDescent="0.2">
      <c r="A799" s="67" t="str">
        <f t="shared" si="40"/>
        <v>A3</v>
      </c>
      <c r="B799" s="89" t="s">
        <v>562</v>
      </c>
      <c r="C799" s="87" t="s">
        <v>561</v>
      </c>
      <c r="D799" s="87" t="s">
        <v>296</v>
      </c>
      <c r="E799" s="67" t="s">
        <v>292</v>
      </c>
      <c r="F799" s="67" t="s">
        <v>177</v>
      </c>
      <c r="G799" s="152" t="str">
        <f t="shared" si="41"/>
        <v>Frozen</v>
      </c>
      <c r="H799" s="67">
        <v>13.98</v>
      </c>
      <c r="I799" s="67">
        <v>8.5</v>
      </c>
      <c r="J799" s="67">
        <f t="shared" si="39"/>
        <v>118.83</v>
      </c>
      <c r="K799" s="67" t="str">
        <f>VLOOKUP(B799,[1]Sheet1!$B:$J,9,)</f>
        <v>LEFT/ RIGHT</v>
      </c>
      <c r="L799" s="67" t="e">
        <f>VLOOKUP(B799,#REF!,13,)</f>
        <v>#REF!</v>
      </c>
      <c r="M799" s="68"/>
      <c r="N799" s="68"/>
    </row>
    <row r="800" spans="1:14" ht="14.25" customHeight="1" x14ac:dyDescent="0.2">
      <c r="A800" s="67" t="str">
        <f t="shared" si="40"/>
        <v>A3</v>
      </c>
      <c r="B800" s="89" t="s">
        <v>560</v>
      </c>
      <c r="C800" s="87" t="s">
        <v>559</v>
      </c>
      <c r="D800" s="87" t="s">
        <v>296</v>
      </c>
      <c r="E800" s="67" t="s">
        <v>292</v>
      </c>
      <c r="F800" s="67" t="s">
        <v>177</v>
      </c>
      <c r="G800" s="152" t="str">
        <f t="shared" si="41"/>
        <v>Frozen</v>
      </c>
      <c r="H800" s="67">
        <v>13.98</v>
      </c>
      <c r="I800" s="67">
        <v>8.5</v>
      </c>
      <c r="J800" s="67">
        <f t="shared" si="39"/>
        <v>118.83</v>
      </c>
      <c r="K800" s="67" t="str">
        <f>VLOOKUP(B800,[1]Sheet1!$B:$J,9,)</f>
        <v>LEFT/ RIGHT</v>
      </c>
      <c r="L800" s="67" t="e">
        <f>VLOOKUP(B800,#REF!,13,)</f>
        <v>#REF!</v>
      </c>
      <c r="M800" s="68"/>
      <c r="N800" s="68"/>
    </row>
    <row r="801" spans="1:14" ht="14.25" customHeight="1" x14ac:dyDescent="0.2">
      <c r="A801" s="67" t="str">
        <f t="shared" si="40"/>
        <v>A3</v>
      </c>
      <c r="B801" s="89" t="s">
        <v>558</v>
      </c>
      <c r="C801" s="87" t="s">
        <v>557</v>
      </c>
      <c r="D801" s="87" t="s">
        <v>296</v>
      </c>
      <c r="E801" s="67" t="s">
        <v>292</v>
      </c>
      <c r="F801" s="67" t="s">
        <v>177</v>
      </c>
      <c r="G801" s="152" t="str">
        <f t="shared" si="41"/>
        <v>Frozen</v>
      </c>
      <c r="H801" s="67">
        <v>13.98</v>
      </c>
      <c r="I801" s="67">
        <v>8.5</v>
      </c>
      <c r="J801" s="67">
        <f t="shared" si="39"/>
        <v>118.83</v>
      </c>
      <c r="K801" s="67" t="str">
        <f>VLOOKUP(B801,[1]Sheet1!$B:$J,9,)</f>
        <v>LEFT/ RIGHT</v>
      </c>
      <c r="L801" s="67" t="e">
        <f>VLOOKUP(B801,#REF!,13,)</f>
        <v>#REF!</v>
      </c>
      <c r="M801" s="68"/>
      <c r="N801" s="68"/>
    </row>
    <row r="802" spans="1:14" ht="14.25" customHeight="1" x14ac:dyDescent="0.2">
      <c r="A802" s="67" t="str">
        <f t="shared" si="40"/>
        <v>A3</v>
      </c>
      <c r="B802" s="89" t="s">
        <v>556</v>
      </c>
      <c r="C802" s="87" t="s">
        <v>555</v>
      </c>
      <c r="D802" s="87" t="s">
        <v>296</v>
      </c>
      <c r="E802" s="67" t="s">
        <v>292</v>
      </c>
      <c r="F802" s="67" t="s">
        <v>177</v>
      </c>
      <c r="G802" s="152" t="str">
        <f t="shared" si="41"/>
        <v>Frozen</v>
      </c>
      <c r="H802" s="67">
        <v>13.98</v>
      </c>
      <c r="I802" s="67">
        <v>8.5</v>
      </c>
      <c r="J802" s="67">
        <f t="shared" si="39"/>
        <v>118.83</v>
      </c>
      <c r="K802" s="67" t="str">
        <f>VLOOKUP(B802,[1]Sheet1!$B:$J,9,)</f>
        <v>LEFT CORNER/RIGHT CORNER</v>
      </c>
      <c r="L802" s="67" t="e">
        <f>VLOOKUP(B802,#REF!,13,)</f>
        <v>#REF!</v>
      </c>
      <c r="M802" s="68"/>
      <c r="N802" s="68"/>
    </row>
    <row r="803" spans="1:14" ht="14.25" customHeight="1" x14ac:dyDescent="0.2">
      <c r="A803" s="67" t="str">
        <f t="shared" si="40"/>
        <v>A7</v>
      </c>
      <c r="B803" s="85" t="s">
        <v>554</v>
      </c>
      <c r="C803" s="90" t="s">
        <v>553</v>
      </c>
      <c r="D803" s="92" t="s">
        <v>299</v>
      </c>
      <c r="E803" s="67" t="s">
        <v>292</v>
      </c>
      <c r="F803" s="67" t="s">
        <v>298</v>
      </c>
      <c r="G803" s="67" t="str">
        <f t="shared" si="41"/>
        <v>Released</v>
      </c>
      <c r="H803" s="67">
        <v>15.5</v>
      </c>
      <c r="I803" s="67">
        <v>8.6999999999999993</v>
      </c>
      <c r="J803" s="67">
        <f t="shared" si="39"/>
        <v>134.85</v>
      </c>
    </row>
    <row r="804" spans="1:14" ht="14.25" customHeight="1" x14ac:dyDescent="0.2">
      <c r="A804" s="67" t="str">
        <f t="shared" si="40"/>
        <v>A7</v>
      </c>
      <c r="B804" s="85" t="s">
        <v>552</v>
      </c>
      <c r="C804" s="90" t="s">
        <v>551</v>
      </c>
      <c r="D804" s="92" t="s">
        <v>299</v>
      </c>
      <c r="E804" s="67" t="s">
        <v>292</v>
      </c>
      <c r="F804" s="67" t="s">
        <v>298</v>
      </c>
      <c r="G804" s="67" t="str">
        <f t="shared" si="41"/>
        <v>Released</v>
      </c>
      <c r="H804" s="67">
        <v>15.5</v>
      </c>
      <c r="I804" s="67">
        <v>8.6999999999999993</v>
      </c>
      <c r="J804" s="67">
        <f t="shared" si="39"/>
        <v>134.85</v>
      </c>
    </row>
    <row r="805" spans="1:14" ht="14.25" customHeight="1" x14ac:dyDescent="0.2">
      <c r="A805" s="67" t="str">
        <f t="shared" si="40"/>
        <v>A8</v>
      </c>
      <c r="B805" s="85" t="s">
        <v>550</v>
      </c>
      <c r="C805" s="90" t="s">
        <v>549</v>
      </c>
      <c r="D805" s="90" t="s">
        <v>299</v>
      </c>
      <c r="E805" s="67" t="s">
        <v>292</v>
      </c>
      <c r="F805" s="91" t="s">
        <v>298</v>
      </c>
      <c r="G805" s="152" t="s">
        <v>177</v>
      </c>
      <c r="H805" s="67">
        <v>15.3</v>
      </c>
      <c r="I805" s="67">
        <v>8.1</v>
      </c>
      <c r="J805" s="67">
        <f t="shared" si="39"/>
        <v>123.93</v>
      </c>
    </row>
    <row r="806" spans="1:14" ht="14.25" customHeight="1" x14ac:dyDescent="0.2">
      <c r="A806" s="67" t="str">
        <f t="shared" si="40"/>
        <v>A8</v>
      </c>
      <c r="B806" s="85" t="s">
        <v>548</v>
      </c>
      <c r="C806" s="90" t="s">
        <v>547</v>
      </c>
      <c r="D806" s="90" t="s">
        <v>299</v>
      </c>
      <c r="E806" s="67" t="s">
        <v>292</v>
      </c>
      <c r="F806" s="91" t="s">
        <v>298</v>
      </c>
      <c r="G806" s="152" t="s">
        <v>177</v>
      </c>
      <c r="H806" s="67">
        <v>15.3</v>
      </c>
      <c r="I806" s="67">
        <v>8.1</v>
      </c>
      <c r="J806" s="67">
        <f t="shared" si="39"/>
        <v>123.93</v>
      </c>
    </row>
    <row r="807" spans="1:14" ht="14.25" customHeight="1" x14ac:dyDescent="0.2">
      <c r="A807" s="67" t="str">
        <f t="shared" si="40"/>
        <v>A8</v>
      </c>
      <c r="B807" s="85" t="s">
        <v>546</v>
      </c>
      <c r="C807" s="90" t="s">
        <v>545</v>
      </c>
      <c r="D807" s="90" t="s">
        <v>299</v>
      </c>
      <c r="E807" s="67" t="s">
        <v>292</v>
      </c>
      <c r="F807" s="91" t="s">
        <v>298</v>
      </c>
      <c r="G807" s="152" t="s">
        <v>177</v>
      </c>
      <c r="H807" s="67">
        <v>15.3</v>
      </c>
      <c r="I807" s="67">
        <v>8.1</v>
      </c>
      <c r="J807" s="67">
        <f t="shared" si="39"/>
        <v>123.93</v>
      </c>
    </row>
    <row r="808" spans="1:14" ht="14.25" customHeight="1" x14ac:dyDescent="0.2">
      <c r="A808" s="67" t="str">
        <f t="shared" si="40"/>
        <v>A8</v>
      </c>
      <c r="B808" s="85" t="s">
        <v>544</v>
      </c>
      <c r="C808" s="90" t="s">
        <v>543</v>
      </c>
      <c r="D808" s="90" t="s">
        <v>299</v>
      </c>
      <c r="E808" s="67" t="s">
        <v>292</v>
      </c>
      <c r="F808" s="91" t="s">
        <v>298</v>
      </c>
      <c r="G808" s="152" t="s">
        <v>177</v>
      </c>
      <c r="H808" s="67">
        <v>15.3</v>
      </c>
      <c r="I808" s="67">
        <v>8.1</v>
      </c>
      <c r="J808" s="67">
        <f t="shared" si="39"/>
        <v>123.93</v>
      </c>
    </row>
    <row r="809" spans="1:14" ht="14.25" customHeight="1" x14ac:dyDescent="0.2">
      <c r="A809" s="67" t="str">
        <f t="shared" si="40"/>
        <v>A8</v>
      </c>
      <c r="B809" s="85" t="s">
        <v>542</v>
      </c>
      <c r="C809" s="90" t="s">
        <v>541</v>
      </c>
      <c r="D809" s="90" t="s">
        <v>299</v>
      </c>
      <c r="E809" s="67" t="s">
        <v>292</v>
      </c>
      <c r="F809" s="91" t="s">
        <v>298</v>
      </c>
      <c r="G809" s="152" t="s">
        <v>177</v>
      </c>
      <c r="H809" s="67">
        <v>15.3</v>
      </c>
      <c r="I809" s="67">
        <v>8.1</v>
      </c>
      <c r="J809" s="67">
        <f t="shared" si="39"/>
        <v>123.93</v>
      </c>
    </row>
    <row r="810" spans="1:14" ht="14.25" customHeight="1" x14ac:dyDescent="0.2">
      <c r="A810" s="67" t="str">
        <f t="shared" si="40"/>
        <v>A8</v>
      </c>
      <c r="B810" s="85" t="s">
        <v>540</v>
      </c>
      <c r="C810" s="90" t="s">
        <v>539</v>
      </c>
      <c r="D810" s="90" t="s">
        <v>299</v>
      </c>
      <c r="E810" s="67" t="s">
        <v>292</v>
      </c>
      <c r="F810" s="91" t="s">
        <v>298</v>
      </c>
      <c r="G810" s="152" t="s">
        <v>177</v>
      </c>
      <c r="H810" s="67">
        <v>15.3</v>
      </c>
      <c r="I810" s="67">
        <v>8.1</v>
      </c>
      <c r="J810" s="67">
        <f t="shared" si="39"/>
        <v>123.93</v>
      </c>
    </row>
    <row r="811" spans="1:14" ht="14.25" customHeight="1" x14ac:dyDescent="0.2">
      <c r="A811" s="67" t="str">
        <f t="shared" si="40"/>
        <v>A8</v>
      </c>
      <c r="B811" s="85" t="s">
        <v>538</v>
      </c>
      <c r="C811" s="90" t="s">
        <v>537</v>
      </c>
      <c r="D811" s="90" t="s">
        <v>299</v>
      </c>
      <c r="E811" s="67" t="s">
        <v>292</v>
      </c>
      <c r="F811" s="91" t="s">
        <v>298</v>
      </c>
      <c r="G811" s="152" t="s">
        <v>177</v>
      </c>
      <c r="H811" s="67">
        <v>15.3</v>
      </c>
      <c r="I811" s="67">
        <v>8.1</v>
      </c>
      <c r="J811" s="67">
        <f t="shared" si="39"/>
        <v>123.93</v>
      </c>
    </row>
    <row r="812" spans="1:14" ht="14.25" customHeight="1" x14ac:dyDescent="0.2">
      <c r="A812" s="67" t="str">
        <f t="shared" si="40"/>
        <v>A8</v>
      </c>
      <c r="B812" s="85" t="s">
        <v>536</v>
      </c>
      <c r="C812" s="90" t="s">
        <v>535</v>
      </c>
      <c r="D812" s="90" t="s">
        <v>299</v>
      </c>
      <c r="E812" s="67" t="s">
        <v>292</v>
      </c>
      <c r="F812" s="91" t="s">
        <v>298</v>
      </c>
      <c r="G812" s="152" t="s">
        <v>177</v>
      </c>
      <c r="H812" s="67">
        <v>15.3</v>
      </c>
      <c r="I812" s="67">
        <v>8.1</v>
      </c>
      <c r="J812" s="67">
        <f t="shared" si="39"/>
        <v>123.93</v>
      </c>
    </row>
    <row r="813" spans="1:14" ht="14.25" customHeight="1" x14ac:dyDescent="0.2">
      <c r="A813" s="67" t="str">
        <f t="shared" si="40"/>
        <v>A8</v>
      </c>
      <c r="B813" s="85" t="s">
        <v>534</v>
      </c>
      <c r="C813" s="90" t="s">
        <v>533</v>
      </c>
      <c r="D813" s="90" t="s">
        <v>299</v>
      </c>
      <c r="E813" s="67" t="s">
        <v>292</v>
      </c>
      <c r="F813" s="91" t="s">
        <v>298</v>
      </c>
      <c r="G813" s="152" t="s">
        <v>177</v>
      </c>
      <c r="H813" s="67">
        <v>15.3</v>
      </c>
      <c r="I813" s="67">
        <v>8.1</v>
      </c>
      <c r="J813" s="67">
        <f t="shared" si="39"/>
        <v>123.93</v>
      </c>
    </row>
    <row r="814" spans="1:14" ht="14.25" customHeight="1" x14ac:dyDescent="0.2">
      <c r="A814" s="67" t="str">
        <f t="shared" si="40"/>
        <v>A8</v>
      </c>
      <c r="B814" s="85" t="s">
        <v>532</v>
      </c>
      <c r="C814" s="90" t="s">
        <v>531</v>
      </c>
      <c r="D814" s="90" t="s">
        <v>299</v>
      </c>
      <c r="E814" s="67" t="s">
        <v>292</v>
      </c>
      <c r="F814" s="91" t="s">
        <v>298</v>
      </c>
      <c r="G814" s="152" t="s">
        <v>177</v>
      </c>
      <c r="H814" s="67">
        <v>15.3</v>
      </c>
      <c r="I814" s="67">
        <v>8.1</v>
      </c>
      <c r="J814" s="67">
        <f t="shared" si="39"/>
        <v>123.93</v>
      </c>
    </row>
    <row r="815" spans="1:14" ht="14.25" customHeight="1" x14ac:dyDescent="0.2">
      <c r="A815" s="67" t="str">
        <f t="shared" si="40"/>
        <v>A8</v>
      </c>
      <c r="B815" s="85" t="s">
        <v>530</v>
      </c>
      <c r="C815" s="90" t="s">
        <v>529</v>
      </c>
      <c r="D815" s="90" t="s">
        <v>299</v>
      </c>
      <c r="E815" s="67" t="s">
        <v>292</v>
      </c>
      <c r="F815" s="91" t="s">
        <v>298</v>
      </c>
      <c r="G815" s="152" t="s">
        <v>177</v>
      </c>
      <c r="H815" s="67">
        <v>15.3</v>
      </c>
      <c r="I815" s="67">
        <v>8.1</v>
      </c>
      <c r="J815" s="67">
        <f t="shared" si="39"/>
        <v>123.93</v>
      </c>
    </row>
    <row r="816" spans="1:14" ht="14.25" customHeight="1" x14ac:dyDescent="0.2">
      <c r="A816" s="67" t="str">
        <f t="shared" si="40"/>
        <v>A8</v>
      </c>
      <c r="B816" s="85" t="s">
        <v>528</v>
      </c>
      <c r="C816" s="90" t="s">
        <v>527</v>
      </c>
      <c r="D816" s="90" t="s">
        <v>299</v>
      </c>
      <c r="E816" s="67" t="s">
        <v>292</v>
      </c>
      <c r="F816" s="91" t="s">
        <v>298</v>
      </c>
      <c r="G816" s="152" t="s">
        <v>177</v>
      </c>
      <c r="H816" s="67">
        <v>15.3</v>
      </c>
      <c r="I816" s="67">
        <v>8.1</v>
      </c>
      <c r="J816" s="67">
        <f t="shared" si="39"/>
        <v>123.93</v>
      </c>
    </row>
    <row r="817" spans="1:14" ht="14.25" customHeight="1" x14ac:dyDescent="0.2">
      <c r="A817" s="67" t="str">
        <f t="shared" si="40"/>
        <v>A8</v>
      </c>
      <c r="B817" s="85" t="s">
        <v>526</v>
      </c>
      <c r="C817" s="90" t="s">
        <v>525</v>
      </c>
      <c r="D817" s="90" t="s">
        <v>299</v>
      </c>
      <c r="E817" s="67" t="s">
        <v>292</v>
      </c>
      <c r="F817" s="91" t="s">
        <v>298</v>
      </c>
      <c r="G817" s="152" t="s">
        <v>177</v>
      </c>
      <c r="H817" s="67">
        <v>15.3</v>
      </c>
      <c r="I817" s="67">
        <v>8.1</v>
      </c>
      <c r="J817" s="67">
        <f t="shared" si="39"/>
        <v>123.93</v>
      </c>
    </row>
    <row r="818" spans="1:14" ht="14.25" customHeight="1" x14ac:dyDescent="0.2">
      <c r="A818" s="67" t="str">
        <f t="shared" si="40"/>
        <v>A8</v>
      </c>
      <c r="B818" s="85" t="s">
        <v>524</v>
      </c>
      <c r="C818" s="90" t="s">
        <v>523</v>
      </c>
      <c r="D818" s="90" t="s">
        <v>299</v>
      </c>
      <c r="E818" s="67" t="s">
        <v>292</v>
      </c>
      <c r="F818" s="91" t="s">
        <v>298</v>
      </c>
      <c r="G818" s="152" t="s">
        <v>177</v>
      </c>
      <c r="H818" s="67">
        <v>15.3</v>
      </c>
      <c r="I818" s="67">
        <v>8.1</v>
      </c>
      <c r="J818" s="67">
        <f t="shared" si="39"/>
        <v>123.93</v>
      </c>
    </row>
    <row r="819" spans="1:14" ht="14.25" customHeight="1" x14ac:dyDescent="0.2">
      <c r="A819" s="67" t="str">
        <f t="shared" si="40"/>
        <v>A8</v>
      </c>
      <c r="B819" s="85" t="s">
        <v>522</v>
      </c>
      <c r="C819" s="90" t="s">
        <v>521</v>
      </c>
      <c r="D819" s="90" t="s">
        <v>299</v>
      </c>
      <c r="E819" s="67" t="s">
        <v>292</v>
      </c>
      <c r="F819" s="91" t="s">
        <v>298</v>
      </c>
      <c r="G819" s="152" t="s">
        <v>177</v>
      </c>
      <c r="H819" s="67">
        <v>15.3</v>
      </c>
      <c r="I819" s="67">
        <v>8.1</v>
      </c>
      <c r="J819" s="67">
        <f t="shared" si="39"/>
        <v>123.93</v>
      </c>
    </row>
    <row r="820" spans="1:14" ht="14.25" customHeight="1" x14ac:dyDescent="0.2">
      <c r="A820" s="67" t="str">
        <f t="shared" si="40"/>
        <v>A8</v>
      </c>
      <c r="B820" s="85" t="s">
        <v>520</v>
      </c>
      <c r="C820" s="90" t="s">
        <v>519</v>
      </c>
      <c r="D820" s="90" t="s">
        <v>299</v>
      </c>
      <c r="E820" s="67" t="s">
        <v>292</v>
      </c>
      <c r="F820" s="91" t="s">
        <v>298</v>
      </c>
      <c r="G820" s="152" t="s">
        <v>177</v>
      </c>
      <c r="H820" s="67">
        <v>15.3</v>
      </c>
      <c r="I820" s="67">
        <v>8.1</v>
      </c>
      <c r="J820" s="67">
        <f t="shared" si="39"/>
        <v>123.93</v>
      </c>
    </row>
    <row r="821" spans="1:14" ht="14.25" customHeight="1" x14ac:dyDescent="0.2">
      <c r="A821" s="67" t="str">
        <f t="shared" si="40"/>
        <v>A8</v>
      </c>
      <c r="B821" s="85" t="s">
        <v>518</v>
      </c>
      <c r="C821" s="90" t="s">
        <v>517</v>
      </c>
      <c r="D821" s="90" t="s">
        <v>299</v>
      </c>
      <c r="E821" s="67" t="s">
        <v>292</v>
      </c>
      <c r="F821" s="91" t="s">
        <v>298</v>
      </c>
      <c r="G821" s="152" t="s">
        <v>177</v>
      </c>
      <c r="H821" s="67">
        <v>15.3</v>
      </c>
      <c r="I821" s="67">
        <v>8.1</v>
      </c>
      <c r="J821" s="67">
        <f t="shared" si="39"/>
        <v>123.93</v>
      </c>
    </row>
    <row r="822" spans="1:14" ht="14.25" customHeight="1" x14ac:dyDescent="0.2">
      <c r="A822" s="67" t="str">
        <f t="shared" si="40"/>
        <v>A8</v>
      </c>
      <c r="B822" s="85" t="s">
        <v>516</v>
      </c>
      <c r="C822" s="90" t="s">
        <v>515</v>
      </c>
      <c r="D822" s="90" t="s">
        <v>299</v>
      </c>
      <c r="E822" s="67" t="s">
        <v>292</v>
      </c>
      <c r="F822" s="91" t="s">
        <v>298</v>
      </c>
      <c r="G822" s="152" t="s">
        <v>177</v>
      </c>
      <c r="H822" s="67">
        <v>15.3</v>
      </c>
      <c r="I822" s="67">
        <v>8.1</v>
      </c>
      <c r="J822" s="67">
        <f t="shared" si="39"/>
        <v>123.93</v>
      </c>
    </row>
    <row r="823" spans="1:14" ht="14.25" customHeight="1" x14ac:dyDescent="0.2">
      <c r="A823" s="67" t="str">
        <f t="shared" si="40"/>
        <v>A8</v>
      </c>
      <c r="B823" s="85" t="s">
        <v>514</v>
      </c>
      <c r="C823" s="90" t="s">
        <v>513</v>
      </c>
      <c r="D823" s="90" t="s">
        <v>299</v>
      </c>
      <c r="E823" s="67" t="s">
        <v>292</v>
      </c>
      <c r="F823" s="91" t="s">
        <v>298</v>
      </c>
      <c r="G823" s="152" t="s">
        <v>177</v>
      </c>
      <c r="H823" s="67">
        <v>15.3</v>
      </c>
      <c r="I823" s="67">
        <v>8.1</v>
      </c>
      <c r="J823" s="67">
        <f t="shared" si="39"/>
        <v>123.93</v>
      </c>
    </row>
    <row r="824" spans="1:14" ht="14.25" customHeight="1" x14ac:dyDescent="0.2">
      <c r="A824" s="67" t="str">
        <f t="shared" si="40"/>
        <v>A8</v>
      </c>
      <c r="B824" s="85" t="s">
        <v>512</v>
      </c>
      <c r="C824" s="90" t="s">
        <v>511</v>
      </c>
      <c r="D824" s="90" t="s">
        <v>299</v>
      </c>
      <c r="E824" s="67" t="s">
        <v>292</v>
      </c>
      <c r="F824" s="91" t="s">
        <v>298</v>
      </c>
      <c r="G824" s="152" t="s">
        <v>177</v>
      </c>
      <c r="H824" s="67">
        <v>15.3</v>
      </c>
      <c r="I824" s="67">
        <v>8.1</v>
      </c>
      <c r="J824" s="67">
        <f t="shared" si="39"/>
        <v>123.93</v>
      </c>
    </row>
    <row r="825" spans="1:14" x14ac:dyDescent="0.2">
      <c r="A825" s="67" t="s">
        <v>39</v>
      </c>
      <c r="B825" s="85" t="s">
        <v>510</v>
      </c>
      <c r="C825" s="90" t="s">
        <v>509</v>
      </c>
      <c r="D825" s="81" t="s">
        <v>296</v>
      </c>
      <c r="E825" s="67" t="s">
        <v>292</v>
      </c>
      <c r="F825" s="67" t="s">
        <v>298</v>
      </c>
      <c r="G825" s="67" t="str">
        <f t="shared" ref="G825:G856" si="42">F825</f>
        <v>Released</v>
      </c>
      <c r="H825" s="67">
        <v>14</v>
      </c>
      <c r="I825" s="67">
        <v>7.2</v>
      </c>
      <c r="J825" s="67">
        <f t="shared" si="39"/>
        <v>100.8</v>
      </c>
      <c r="K825" s="67" t="str">
        <f>VLOOKUP(B825,[1]Sheet1!$B:$J,9,)</f>
        <v>LEFT CORNER/RIGHT CORNER</v>
      </c>
      <c r="L825" s="67" t="e">
        <f>VLOOKUP(B825,#REF!,13,)</f>
        <v>#REF!</v>
      </c>
      <c r="M825" s="68"/>
      <c r="N825" s="68"/>
    </row>
    <row r="826" spans="1:14" ht="14.25" customHeight="1" x14ac:dyDescent="0.2">
      <c r="A826" s="67" t="s">
        <v>39</v>
      </c>
      <c r="B826" s="85" t="s">
        <v>508</v>
      </c>
      <c r="C826" s="90" t="s">
        <v>507</v>
      </c>
      <c r="D826" s="81" t="s">
        <v>296</v>
      </c>
      <c r="E826" s="67" t="s">
        <v>292</v>
      </c>
      <c r="F826" s="67" t="s">
        <v>298</v>
      </c>
      <c r="G826" s="67" t="str">
        <f t="shared" si="42"/>
        <v>Released</v>
      </c>
      <c r="H826" s="67">
        <v>14</v>
      </c>
      <c r="I826" s="67">
        <v>7.2</v>
      </c>
      <c r="J826" s="67">
        <f t="shared" si="39"/>
        <v>100.8</v>
      </c>
      <c r="K826" s="67" t="str">
        <f>VLOOKUP(B826,[1]Sheet1!$B:$J,9,)</f>
        <v>LEFT/ RIGHT</v>
      </c>
      <c r="L826" s="67" t="e">
        <f>VLOOKUP(B826,#REF!,13,)</f>
        <v>#REF!</v>
      </c>
      <c r="M826" s="68"/>
      <c r="N826" s="68"/>
    </row>
    <row r="827" spans="1:14" ht="14.25" customHeight="1" x14ac:dyDescent="0.2">
      <c r="A827" s="67" t="s">
        <v>39</v>
      </c>
      <c r="B827" s="85" t="s">
        <v>506</v>
      </c>
      <c r="C827" s="90" t="s">
        <v>505</v>
      </c>
      <c r="D827" s="81" t="s">
        <v>296</v>
      </c>
      <c r="E827" s="67" t="s">
        <v>292</v>
      </c>
      <c r="F827" s="67" t="s">
        <v>298</v>
      </c>
      <c r="G827" s="67" t="str">
        <f t="shared" si="42"/>
        <v>Released</v>
      </c>
      <c r="H827" s="67">
        <v>14</v>
      </c>
      <c r="I827" s="67">
        <v>7.2</v>
      </c>
      <c r="J827" s="67">
        <f t="shared" ref="J827:J890" si="43">I827*H827</f>
        <v>100.8</v>
      </c>
      <c r="K827" s="67" t="str">
        <f>VLOOKUP(B827,[1]Sheet1!$B:$J,9,)</f>
        <v>LEFT/ RIGHT</v>
      </c>
      <c r="L827" s="67" t="e">
        <f>VLOOKUP(B827,#REF!,13,)</f>
        <v>#REF!</v>
      </c>
      <c r="M827" s="68"/>
      <c r="N827" s="68"/>
    </row>
    <row r="828" spans="1:14" ht="14.25" customHeight="1" x14ac:dyDescent="0.2">
      <c r="A828" s="67" t="s">
        <v>39</v>
      </c>
      <c r="B828" s="85" t="s">
        <v>504</v>
      </c>
      <c r="C828" s="90" t="s">
        <v>503</v>
      </c>
      <c r="D828" s="81" t="s">
        <v>296</v>
      </c>
      <c r="E828" s="67" t="s">
        <v>292</v>
      </c>
      <c r="F828" s="67" t="s">
        <v>298</v>
      </c>
      <c r="G828" s="67" t="str">
        <f t="shared" si="42"/>
        <v>Released</v>
      </c>
      <c r="H828" s="67">
        <v>14</v>
      </c>
      <c r="I828" s="67">
        <v>7.2</v>
      </c>
      <c r="J828" s="67">
        <f t="shared" si="43"/>
        <v>100.8</v>
      </c>
      <c r="K828" s="67" t="str">
        <f>VLOOKUP(B828,[1]Sheet1!$B:$J,9,)</f>
        <v>LEFT/ RIGHT</v>
      </c>
      <c r="L828" s="67" t="e">
        <f>VLOOKUP(B828,#REF!,13,)</f>
        <v>#REF!</v>
      </c>
      <c r="M828" s="68"/>
      <c r="N828" s="68"/>
    </row>
    <row r="829" spans="1:14" ht="14.25" customHeight="1" x14ac:dyDescent="0.2">
      <c r="A829" s="67" t="s">
        <v>39</v>
      </c>
      <c r="B829" s="85" t="s">
        <v>502</v>
      </c>
      <c r="C829" s="90" t="s">
        <v>501</v>
      </c>
      <c r="D829" s="81" t="s">
        <v>296</v>
      </c>
      <c r="E829" s="67" t="s">
        <v>292</v>
      </c>
      <c r="F829" s="67" t="s">
        <v>298</v>
      </c>
      <c r="G829" s="67" t="str">
        <f t="shared" si="42"/>
        <v>Released</v>
      </c>
      <c r="H829" s="67">
        <v>14</v>
      </c>
      <c r="I829" s="67">
        <v>7.2</v>
      </c>
      <c r="J829" s="67">
        <f t="shared" si="43"/>
        <v>100.8</v>
      </c>
      <c r="K829" s="67" t="str">
        <f>VLOOKUP(B829,[1]Sheet1!$B:$J,9,)</f>
        <v>LEFT/ RIGHT</v>
      </c>
      <c r="L829" s="67" t="e">
        <f>VLOOKUP(B829,#REF!,13,)</f>
        <v>#REF!</v>
      </c>
      <c r="M829" s="68"/>
      <c r="N829" s="68"/>
    </row>
    <row r="830" spans="1:14" ht="14.25" customHeight="1" x14ac:dyDescent="0.2">
      <c r="A830" s="67" t="s">
        <v>39</v>
      </c>
      <c r="B830" s="85" t="s">
        <v>500</v>
      </c>
      <c r="C830" s="90" t="s">
        <v>499</v>
      </c>
      <c r="D830" s="81" t="s">
        <v>296</v>
      </c>
      <c r="E830" s="67" t="s">
        <v>292</v>
      </c>
      <c r="F830" s="67" t="s">
        <v>298</v>
      </c>
      <c r="G830" s="67" t="str">
        <f t="shared" si="42"/>
        <v>Released</v>
      </c>
      <c r="H830" s="67">
        <v>14</v>
      </c>
      <c r="I830" s="67">
        <v>7.2</v>
      </c>
      <c r="J830" s="67">
        <f t="shared" si="43"/>
        <v>100.8</v>
      </c>
      <c r="K830" s="67" t="str">
        <f>VLOOKUP(B830,[1]Sheet1!$B:$J,9,)</f>
        <v>LEFT/ RIGHT</v>
      </c>
      <c r="L830" s="67" t="e">
        <f>VLOOKUP(B830,#REF!,13,)</f>
        <v>#REF!</v>
      </c>
      <c r="M830" s="68"/>
      <c r="N830" s="68"/>
    </row>
    <row r="831" spans="1:14" ht="14.25" customHeight="1" x14ac:dyDescent="0.2">
      <c r="A831" s="67" t="s">
        <v>39</v>
      </c>
      <c r="B831" s="85" t="s">
        <v>498</v>
      </c>
      <c r="C831" s="90" t="s">
        <v>497</v>
      </c>
      <c r="D831" s="81" t="s">
        <v>296</v>
      </c>
      <c r="E831" s="67" t="s">
        <v>292</v>
      </c>
      <c r="F831" s="67" t="s">
        <v>298</v>
      </c>
      <c r="G831" s="67" t="str">
        <f t="shared" si="42"/>
        <v>Released</v>
      </c>
      <c r="H831" s="67">
        <v>14</v>
      </c>
      <c r="I831" s="67">
        <v>7.2</v>
      </c>
      <c r="J831" s="67">
        <f t="shared" si="43"/>
        <v>100.8</v>
      </c>
      <c r="K831" s="67" t="str">
        <f>VLOOKUP(B831,[1]Sheet1!$B:$J,9,)</f>
        <v>LEFT/ RIGHT</v>
      </c>
      <c r="L831" s="67" t="e">
        <f>VLOOKUP(B831,#REF!,13,)</f>
        <v>#REF!</v>
      </c>
      <c r="M831" s="68"/>
      <c r="N831" s="68"/>
    </row>
    <row r="832" spans="1:14" ht="14.25" customHeight="1" x14ac:dyDescent="0.2">
      <c r="A832" s="67" t="s">
        <v>39</v>
      </c>
      <c r="B832" s="85" t="s">
        <v>496</v>
      </c>
      <c r="C832" s="90" t="s">
        <v>495</v>
      </c>
      <c r="D832" s="81" t="s">
        <v>296</v>
      </c>
      <c r="E832" s="67" t="s">
        <v>292</v>
      </c>
      <c r="F832" s="67" t="s">
        <v>298</v>
      </c>
      <c r="G832" s="67" t="str">
        <f t="shared" si="42"/>
        <v>Released</v>
      </c>
      <c r="H832" s="67">
        <v>14</v>
      </c>
      <c r="I832" s="67">
        <v>7.2</v>
      </c>
      <c r="J832" s="67">
        <f t="shared" si="43"/>
        <v>100.8</v>
      </c>
      <c r="K832" s="67" t="str">
        <f>VLOOKUP(B832,[1]Sheet1!$B:$J,9,)</f>
        <v>LEFT/ RIGHT</v>
      </c>
      <c r="L832" s="67" t="e">
        <f>VLOOKUP(B832,#REF!,13,)</f>
        <v>#REF!</v>
      </c>
      <c r="M832" s="68"/>
      <c r="N832" s="68"/>
    </row>
    <row r="833" spans="1:14" ht="14.25" customHeight="1" x14ac:dyDescent="0.2">
      <c r="A833" s="67" t="s">
        <v>39</v>
      </c>
      <c r="B833" s="85" t="s">
        <v>494</v>
      </c>
      <c r="C833" s="90" t="s">
        <v>493</v>
      </c>
      <c r="D833" s="81" t="s">
        <v>296</v>
      </c>
      <c r="E833" s="67" t="s">
        <v>292</v>
      </c>
      <c r="F833" s="67" t="s">
        <v>298</v>
      </c>
      <c r="G833" s="67" t="str">
        <f t="shared" si="42"/>
        <v>Released</v>
      </c>
      <c r="H833" s="67">
        <v>14</v>
      </c>
      <c r="I833" s="67">
        <v>7.2</v>
      </c>
      <c r="J833" s="67">
        <f t="shared" si="43"/>
        <v>100.8</v>
      </c>
      <c r="K833" s="67" t="str">
        <f>VLOOKUP(B833,[1]Sheet1!$B:$J,9,)</f>
        <v>LEFT/ RIGHT</v>
      </c>
      <c r="L833" s="67" t="e">
        <f>VLOOKUP(B833,#REF!,13,)</f>
        <v>#REF!</v>
      </c>
      <c r="M833" s="68"/>
      <c r="N833" s="68"/>
    </row>
    <row r="834" spans="1:14" x14ac:dyDescent="0.2">
      <c r="A834" s="67" t="s">
        <v>39</v>
      </c>
      <c r="B834" s="85" t="s">
        <v>492</v>
      </c>
      <c r="C834" s="90" t="s">
        <v>491</v>
      </c>
      <c r="D834" s="81" t="s">
        <v>296</v>
      </c>
      <c r="E834" s="67" t="s">
        <v>292</v>
      </c>
      <c r="F834" s="67" t="s">
        <v>298</v>
      </c>
      <c r="G834" s="67" t="str">
        <f t="shared" si="42"/>
        <v>Released</v>
      </c>
      <c r="H834" s="67">
        <v>14</v>
      </c>
      <c r="I834" s="67">
        <v>7.2</v>
      </c>
      <c r="J834" s="67">
        <f t="shared" si="43"/>
        <v>100.8</v>
      </c>
      <c r="K834" s="67" t="str">
        <f>VLOOKUP(B834,[1]Sheet1!$B:$J,9,)</f>
        <v>LEFT CORNER/RIGHT CORNER</v>
      </c>
      <c r="L834" s="67" t="e">
        <f>VLOOKUP(B834,#REF!,13,)</f>
        <v>#REF!</v>
      </c>
      <c r="M834" s="68"/>
      <c r="N834" s="68"/>
    </row>
    <row r="835" spans="1:14" x14ac:dyDescent="0.2">
      <c r="A835" s="67" t="s">
        <v>39</v>
      </c>
      <c r="B835" s="85" t="s">
        <v>490</v>
      </c>
      <c r="C835" s="90" t="s">
        <v>489</v>
      </c>
      <c r="D835" s="81" t="s">
        <v>299</v>
      </c>
      <c r="E835" s="67" t="s">
        <v>292</v>
      </c>
      <c r="F835" s="67" t="s">
        <v>298</v>
      </c>
      <c r="G835" s="67" t="str">
        <f t="shared" si="42"/>
        <v>Released</v>
      </c>
      <c r="H835" s="67">
        <v>14</v>
      </c>
      <c r="I835" s="67">
        <v>7.2</v>
      </c>
      <c r="J835" s="67">
        <f t="shared" si="43"/>
        <v>100.8</v>
      </c>
    </row>
    <row r="836" spans="1:14" x14ac:dyDescent="0.2">
      <c r="A836" s="67" t="s">
        <v>39</v>
      </c>
      <c r="B836" s="85" t="s">
        <v>488</v>
      </c>
      <c r="C836" s="90" t="s">
        <v>487</v>
      </c>
      <c r="D836" s="81" t="s">
        <v>299</v>
      </c>
      <c r="E836" s="67" t="s">
        <v>292</v>
      </c>
      <c r="F836" s="67" t="s">
        <v>298</v>
      </c>
      <c r="G836" s="67" t="str">
        <f t="shared" si="42"/>
        <v>Released</v>
      </c>
      <c r="H836" s="67">
        <v>14</v>
      </c>
      <c r="I836" s="67">
        <v>7.2</v>
      </c>
      <c r="J836" s="67">
        <f t="shared" si="43"/>
        <v>100.8</v>
      </c>
    </row>
    <row r="837" spans="1:14" x14ac:dyDescent="0.2">
      <c r="A837" s="67" t="s">
        <v>39</v>
      </c>
      <c r="B837" s="85" t="s">
        <v>486</v>
      </c>
      <c r="C837" s="90" t="s">
        <v>485</v>
      </c>
      <c r="D837" s="81" t="s">
        <v>299</v>
      </c>
      <c r="E837" s="67" t="s">
        <v>292</v>
      </c>
      <c r="F837" s="67" t="s">
        <v>298</v>
      </c>
      <c r="G837" s="67" t="str">
        <f t="shared" si="42"/>
        <v>Released</v>
      </c>
      <c r="H837" s="67">
        <v>14</v>
      </c>
      <c r="I837" s="67">
        <v>7.2</v>
      </c>
      <c r="J837" s="67">
        <f t="shared" si="43"/>
        <v>100.8</v>
      </c>
    </row>
    <row r="838" spans="1:14" x14ac:dyDescent="0.2">
      <c r="A838" s="67" t="s">
        <v>39</v>
      </c>
      <c r="B838" s="85" t="s">
        <v>484</v>
      </c>
      <c r="C838" s="90" t="s">
        <v>483</v>
      </c>
      <c r="D838" s="81" t="s">
        <v>299</v>
      </c>
      <c r="E838" s="67" t="s">
        <v>292</v>
      </c>
      <c r="F838" s="67" t="s">
        <v>298</v>
      </c>
      <c r="G838" s="67" t="str">
        <f t="shared" si="42"/>
        <v>Released</v>
      </c>
      <c r="H838" s="67">
        <v>14</v>
      </c>
      <c r="I838" s="67">
        <v>7.2</v>
      </c>
      <c r="J838" s="67">
        <f t="shared" si="43"/>
        <v>100.8</v>
      </c>
    </row>
    <row r="839" spans="1:14" x14ac:dyDescent="0.2">
      <c r="A839" s="67" t="s">
        <v>39</v>
      </c>
      <c r="B839" s="85" t="s">
        <v>482</v>
      </c>
      <c r="C839" s="90" t="s">
        <v>481</v>
      </c>
      <c r="D839" s="81" t="s">
        <v>299</v>
      </c>
      <c r="E839" s="67" t="s">
        <v>292</v>
      </c>
      <c r="F839" s="67" t="s">
        <v>298</v>
      </c>
      <c r="G839" s="67" t="str">
        <f t="shared" si="42"/>
        <v>Released</v>
      </c>
      <c r="H839" s="67">
        <v>14</v>
      </c>
      <c r="I839" s="67">
        <v>7.2</v>
      </c>
      <c r="J839" s="67">
        <f t="shared" si="43"/>
        <v>100.8</v>
      </c>
    </row>
    <row r="840" spans="1:14" x14ac:dyDescent="0.2">
      <c r="A840" s="67" t="s">
        <v>39</v>
      </c>
      <c r="B840" s="85" t="s">
        <v>480</v>
      </c>
      <c r="C840" s="90" t="s">
        <v>479</v>
      </c>
      <c r="D840" s="81" t="s">
        <v>299</v>
      </c>
      <c r="E840" s="67" t="s">
        <v>292</v>
      </c>
      <c r="F840" s="67" t="s">
        <v>298</v>
      </c>
      <c r="G840" s="67" t="str">
        <f t="shared" si="42"/>
        <v>Released</v>
      </c>
      <c r="H840" s="67">
        <v>14</v>
      </c>
      <c r="I840" s="67">
        <v>7.2</v>
      </c>
      <c r="J840" s="67">
        <f t="shared" si="43"/>
        <v>100.8</v>
      </c>
    </row>
    <row r="841" spans="1:14" x14ac:dyDescent="0.2">
      <c r="A841" s="67" t="s">
        <v>39</v>
      </c>
      <c r="B841" s="85" t="s">
        <v>478</v>
      </c>
      <c r="C841" s="90" t="s">
        <v>477</v>
      </c>
      <c r="D841" s="81" t="s">
        <v>299</v>
      </c>
      <c r="E841" s="67" t="s">
        <v>292</v>
      </c>
      <c r="F841" s="67" t="s">
        <v>298</v>
      </c>
      <c r="G841" s="67" t="str">
        <f t="shared" si="42"/>
        <v>Released</v>
      </c>
      <c r="H841" s="67">
        <v>14</v>
      </c>
      <c r="I841" s="67">
        <v>7.2</v>
      </c>
      <c r="J841" s="67">
        <f t="shared" si="43"/>
        <v>100.8</v>
      </c>
    </row>
    <row r="842" spans="1:14" x14ac:dyDescent="0.2">
      <c r="A842" s="67" t="s">
        <v>39</v>
      </c>
      <c r="B842" s="89" t="s">
        <v>476</v>
      </c>
      <c r="C842" s="87" t="s">
        <v>475</v>
      </c>
      <c r="D842" s="87" t="s">
        <v>299</v>
      </c>
      <c r="E842" s="67" t="s">
        <v>292</v>
      </c>
      <c r="F842" s="67" t="s">
        <v>177</v>
      </c>
      <c r="G842" s="152" t="str">
        <f t="shared" si="42"/>
        <v>Frozen</v>
      </c>
      <c r="H842" s="67">
        <v>14</v>
      </c>
      <c r="I842" s="67">
        <v>7.2</v>
      </c>
      <c r="J842" s="67">
        <f t="shared" si="43"/>
        <v>100.8</v>
      </c>
    </row>
    <row r="843" spans="1:14" x14ac:dyDescent="0.2">
      <c r="A843" s="67" t="s">
        <v>39</v>
      </c>
      <c r="B843" s="89" t="s">
        <v>474</v>
      </c>
      <c r="C843" s="87" t="s">
        <v>473</v>
      </c>
      <c r="D843" s="87" t="s">
        <v>299</v>
      </c>
      <c r="E843" s="67" t="s">
        <v>292</v>
      </c>
      <c r="F843" s="67" t="s">
        <v>177</v>
      </c>
      <c r="G843" s="152" t="str">
        <f t="shared" si="42"/>
        <v>Frozen</v>
      </c>
      <c r="H843" s="67">
        <v>14</v>
      </c>
      <c r="I843" s="67">
        <v>7.2</v>
      </c>
      <c r="J843" s="67">
        <f t="shared" si="43"/>
        <v>100.8</v>
      </c>
    </row>
    <row r="844" spans="1:14" ht="14.25" customHeight="1" x14ac:dyDescent="0.2">
      <c r="A844" s="67" t="s">
        <v>39</v>
      </c>
      <c r="B844" s="89" t="s">
        <v>472</v>
      </c>
      <c r="C844" s="87" t="s">
        <v>471</v>
      </c>
      <c r="D844" s="87" t="s">
        <v>296</v>
      </c>
      <c r="E844" s="67" t="s">
        <v>292</v>
      </c>
      <c r="F844" s="67" t="s">
        <v>177</v>
      </c>
      <c r="G844" s="152" t="str">
        <f t="shared" si="42"/>
        <v>Frozen</v>
      </c>
      <c r="H844" s="67">
        <v>14</v>
      </c>
      <c r="I844" s="67">
        <v>7.2</v>
      </c>
      <c r="J844" s="67">
        <f t="shared" si="43"/>
        <v>100.8</v>
      </c>
      <c r="K844" s="67" t="str">
        <f>VLOOKUP(B844,[1]Sheet1!$B:$J,9,)</f>
        <v>LEFT CORNER/RIGHT CORNER</v>
      </c>
      <c r="L844" s="67" t="e">
        <f>VLOOKUP(B844,#REF!,13,)</f>
        <v>#REF!</v>
      </c>
      <c r="M844" s="68"/>
      <c r="N844" s="68"/>
    </row>
    <row r="845" spans="1:14" ht="14.25" customHeight="1" x14ac:dyDescent="0.2">
      <c r="A845" s="67" t="s">
        <v>39</v>
      </c>
      <c r="B845" s="89" t="s">
        <v>470</v>
      </c>
      <c r="C845" s="87" t="s">
        <v>469</v>
      </c>
      <c r="D845" s="87" t="s">
        <v>296</v>
      </c>
      <c r="E845" s="67" t="s">
        <v>292</v>
      </c>
      <c r="F845" s="67" t="s">
        <v>177</v>
      </c>
      <c r="G845" s="152" t="str">
        <f t="shared" si="42"/>
        <v>Frozen</v>
      </c>
      <c r="H845" s="67">
        <v>14</v>
      </c>
      <c r="I845" s="67">
        <v>7.2</v>
      </c>
      <c r="J845" s="67">
        <f t="shared" si="43"/>
        <v>100.8</v>
      </c>
      <c r="K845" s="67" t="str">
        <f>VLOOKUP(B845,[1]Sheet1!$B:$J,9,)</f>
        <v>LEFT/ RIGHT</v>
      </c>
      <c r="L845" s="67" t="e">
        <f>VLOOKUP(B845,#REF!,13,)</f>
        <v>#REF!</v>
      </c>
      <c r="M845" s="68"/>
      <c r="N845" s="68"/>
    </row>
    <row r="846" spans="1:14" ht="14.25" customHeight="1" x14ac:dyDescent="0.2">
      <c r="A846" s="67" t="s">
        <v>39</v>
      </c>
      <c r="B846" s="89" t="s">
        <v>468</v>
      </c>
      <c r="C846" s="87" t="s">
        <v>467</v>
      </c>
      <c r="D846" s="87" t="s">
        <v>296</v>
      </c>
      <c r="E846" s="67" t="s">
        <v>292</v>
      </c>
      <c r="F846" s="67" t="s">
        <v>177</v>
      </c>
      <c r="G846" s="152" t="str">
        <f t="shared" si="42"/>
        <v>Frozen</v>
      </c>
      <c r="H846" s="67">
        <v>14</v>
      </c>
      <c r="I846" s="67">
        <v>7.2</v>
      </c>
      <c r="J846" s="67">
        <f t="shared" si="43"/>
        <v>100.8</v>
      </c>
      <c r="K846" s="67" t="str">
        <f>VLOOKUP(B846,[1]Sheet1!$B:$J,9,)</f>
        <v>LEFT/ RIGHT</v>
      </c>
      <c r="L846" s="67" t="e">
        <f>VLOOKUP(B846,#REF!,13,)</f>
        <v>#REF!</v>
      </c>
      <c r="M846" s="68"/>
      <c r="N846" s="68"/>
    </row>
    <row r="847" spans="1:14" ht="14.25" customHeight="1" x14ac:dyDescent="0.2">
      <c r="A847" s="67" t="s">
        <v>39</v>
      </c>
      <c r="B847" s="89" t="s">
        <v>466</v>
      </c>
      <c r="C847" s="87" t="s">
        <v>465</v>
      </c>
      <c r="D847" s="87" t="s">
        <v>296</v>
      </c>
      <c r="E847" s="67" t="s">
        <v>292</v>
      </c>
      <c r="F847" s="67" t="s">
        <v>177</v>
      </c>
      <c r="G847" s="152" t="str">
        <f t="shared" si="42"/>
        <v>Frozen</v>
      </c>
      <c r="H847" s="67">
        <v>14</v>
      </c>
      <c r="I847" s="67">
        <v>7.2</v>
      </c>
      <c r="J847" s="67">
        <f t="shared" si="43"/>
        <v>100.8</v>
      </c>
      <c r="K847" s="67" t="str">
        <f>VLOOKUP(B847,[1]Sheet1!$B:$J,9,)</f>
        <v>LEFT/ RIGHT</v>
      </c>
      <c r="L847" s="67" t="e">
        <f>VLOOKUP(B847,#REF!,13,)</f>
        <v>#REF!</v>
      </c>
      <c r="M847" s="68"/>
      <c r="N847" s="68"/>
    </row>
    <row r="848" spans="1:14" ht="14.25" customHeight="1" x14ac:dyDescent="0.2">
      <c r="A848" s="67" t="s">
        <v>39</v>
      </c>
      <c r="B848" s="89" t="s">
        <v>464</v>
      </c>
      <c r="C848" s="87" t="s">
        <v>463</v>
      </c>
      <c r="D848" s="87" t="s">
        <v>296</v>
      </c>
      <c r="E848" s="67" t="s">
        <v>292</v>
      </c>
      <c r="F848" s="67" t="s">
        <v>177</v>
      </c>
      <c r="G848" s="152" t="str">
        <f t="shared" si="42"/>
        <v>Frozen</v>
      </c>
      <c r="H848" s="67">
        <v>14</v>
      </c>
      <c r="I848" s="67">
        <v>7.2</v>
      </c>
      <c r="J848" s="67">
        <f t="shared" si="43"/>
        <v>100.8</v>
      </c>
      <c r="K848" s="67" t="str">
        <f>VLOOKUP(B848,[1]Sheet1!$B:$J,9,)</f>
        <v>LEFT/ RIGHT</v>
      </c>
      <c r="L848" s="67" t="e">
        <f>VLOOKUP(B848,#REF!,13,)</f>
        <v>#REF!</v>
      </c>
      <c r="M848" s="68"/>
      <c r="N848" s="68"/>
    </row>
    <row r="849" spans="1:14" ht="14.25" customHeight="1" x14ac:dyDescent="0.2">
      <c r="A849" s="67" t="s">
        <v>39</v>
      </c>
      <c r="B849" s="89" t="s">
        <v>462</v>
      </c>
      <c r="C849" s="87" t="s">
        <v>461</v>
      </c>
      <c r="D849" s="87" t="s">
        <v>296</v>
      </c>
      <c r="E849" s="67" t="s">
        <v>292</v>
      </c>
      <c r="F849" s="67" t="s">
        <v>177</v>
      </c>
      <c r="G849" s="152" t="str">
        <f t="shared" si="42"/>
        <v>Frozen</v>
      </c>
      <c r="H849" s="67">
        <v>14</v>
      </c>
      <c r="I849" s="67">
        <v>7.2</v>
      </c>
      <c r="J849" s="67">
        <f t="shared" si="43"/>
        <v>100.8</v>
      </c>
      <c r="K849" s="67" t="str">
        <f>VLOOKUP(B849,[1]Sheet1!$B:$J,9,)</f>
        <v>LEFT/ RIGHT</v>
      </c>
      <c r="L849" s="67" t="e">
        <f>VLOOKUP(B849,#REF!,13,)</f>
        <v>#REF!</v>
      </c>
      <c r="M849" s="68"/>
      <c r="N849" s="68"/>
    </row>
    <row r="850" spans="1:14" ht="14.25" customHeight="1" x14ac:dyDescent="0.2">
      <c r="A850" s="67" t="s">
        <v>39</v>
      </c>
      <c r="B850" s="89" t="s">
        <v>460</v>
      </c>
      <c r="C850" s="87" t="s">
        <v>459</v>
      </c>
      <c r="D850" s="87" t="s">
        <v>296</v>
      </c>
      <c r="E850" s="67" t="s">
        <v>292</v>
      </c>
      <c r="F850" s="67" t="s">
        <v>177</v>
      </c>
      <c r="G850" s="152" t="str">
        <f t="shared" si="42"/>
        <v>Frozen</v>
      </c>
      <c r="H850" s="67">
        <v>14</v>
      </c>
      <c r="I850" s="67">
        <v>7.2</v>
      </c>
      <c r="J850" s="67">
        <f t="shared" si="43"/>
        <v>100.8</v>
      </c>
      <c r="K850" s="67" t="str">
        <f>VLOOKUP(B850,[1]Sheet1!$B:$J,9,)</f>
        <v>LEFT/ RIGHT</v>
      </c>
      <c r="L850" s="67" t="e">
        <f>VLOOKUP(B850,#REF!,13,)</f>
        <v>#REF!</v>
      </c>
      <c r="M850" s="68"/>
      <c r="N850" s="68"/>
    </row>
    <row r="851" spans="1:14" ht="14.25" customHeight="1" x14ac:dyDescent="0.2">
      <c r="A851" s="67" t="s">
        <v>39</v>
      </c>
      <c r="B851" s="89" t="s">
        <v>458</v>
      </c>
      <c r="C851" s="87" t="s">
        <v>457</v>
      </c>
      <c r="D851" s="87" t="s">
        <v>296</v>
      </c>
      <c r="E851" s="67" t="s">
        <v>292</v>
      </c>
      <c r="F851" s="67" t="s">
        <v>177</v>
      </c>
      <c r="G851" s="152" t="str">
        <f t="shared" si="42"/>
        <v>Frozen</v>
      </c>
      <c r="H851" s="67">
        <v>14</v>
      </c>
      <c r="I851" s="67">
        <v>7.2</v>
      </c>
      <c r="J851" s="67">
        <f t="shared" si="43"/>
        <v>100.8</v>
      </c>
      <c r="K851" s="67" t="str">
        <f>VLOOKUP(B851,[1]Sheet1!$B:$J,9,)</f>
        <v>LEFT/ RIGHT</v>
      </c>
      <c r="L851" s="67" t="e">
        <f>VLOOKUP(B851,#REF!,13,)</f>
        <v>#REF!</v>
      </c>
      <c r="M851" s="68"/>
      <c r="N851" s="68"/>
    </row>
    <row r="852" spans="1:14" ht="14.25" customHeight="1" x14ac:dyDescent="0.2">
      <c r="A852" s="67" t="s">
        <v>39</v>
      </c>
      <c r="B852" s="89" t="s">
        <v>456</v>
      </c>
      <c r="C852" s="87" t="s">
        <v>455</v>
      </c>
      <c r="D852" s="87" t="s">
        <v>296</v>
      </c>
      <c r="E852" s="67" t="s">
        <v>292</v>
      </c>
      <c r="F852" s="67" t="s">
        <v>177</v>
      </c>
      <c r="G852" s="152" t="str">
        <f t="shared" si="42"/>
        <v>Frozen</v>
      </c>
      <c r="H852" s="67">
        <v>14</v>
      </c>
      <c r="I852" s="67">
        <v>7.2</v>
      </c>
      <c r="J852" s="67">
        <f t="shared" si="43"/>
        <v>100.8</v>
      </c>
      <c r="K852" s="67" t="str">
        <f>VLOOKUP(B852,[1]Sheet1!$B:$J,9,)</f>
        <v>LEFT/ RIGHT</v>
      </c>
      <c r="L852" s="67" t="e">
        <f>VLOOKUP(B852,#REF!,13,)</f>
        <v>#REF!</v>
      </c>
      <c r="M852" s="68"/>
      <c r="N852" s="68"/>
    </row>
    <row r="853" spans="1:14" ht="14.25" customHeight="1" x14ac:dyDescent="0.2">
      <c r="A853" s="67" t="s">
        <v>39</v>
      </c>
      <c r="B853" s="89" t="s">
        <v>454</v>
      </c>
      <c r="C853" s="87" t="s">
        <v>453</v>
      </c>
      <c r="D853" s="87" t="s">
        <v>296</v>
      </c>
      <c r="E853" s="67" t="s">
        <v>292</v>
      </c>
      <c r="F853" s="67" t="s">
        <v>177</v>
      </c>
      <c r="G853" s="152" t="str">
        <f t="shared" si="42"/>
        <v>Frozen</v>
      </c>
      <c r="H853" s="67">
        <v>14</v>
      </c>
      <c r="I853" s="67">
        <v>7.2</v>
      </c>
      <c r="J853" s="67">
        <f t="shared" si="43"/>
        <v>100.8</v>
      </c>
      <c r="K853" s="67" t="str">
        <f>VLOOKUP(B853,[1]Sheet1!$B:$J,9,)</f>
        <v>LEFT CORNER/RIGHT CORNER</v>
      </c>
      <c r="L853" s="67" t="e">
        <f>VLOOKUP(B853,#REF!,13,)</f>
        <v>#REF!</v>
      </c>
      <c r="M853" s="68"/>
      <c r="N853" s="68"/>
    </row>
    <row r="854" spans="1:14" ht="14.25" customHeight="1" x14ac:dyDescent="0.2">
      <c r="A854" s="67" t="str">
        <f t="shared" ref="A854:A863" si="44">LEFT(C854,1)</f>
        <v>C</v>
      </c>
      <c r="B854" s="89" t="s">
        <v>452</v>
      </c>
      <c r="C854" s="88" t="s">
        <v>451</v>
      </c>
      <c r="D854" s="87" t="s">
        <v>299</v>
      </c>
      <c r="E854" s="67" t="s">
        <v>292</v>
      </c>
      <c r="F854" s="67" t="s">
        <v>177</v>
      </c>
      <c r="G854" s="152" t="str">
        <f t="shared" si="42"/>
        <v>Frozen</v>
      </c>
      <c r="H854" s="67">
        <v>15.3</v>
      </c>
      <c r="I854" s="67">
        <v>6</v>
      </c>
      <c r="J854" s="67">
        <f t="shared" si="43"/>
        <v>91.800000000000011</v>
      </c>
    </row>
    <row r="855" spans="1:14" ht="14.25" customHeight="1" x14ac:dyDescent="0.2">
      <c r="A855" s="67" t="str">
        <f t="shared" si="44"/>
        <v>C</v>
      </c>
      <c r="B855" s="89" t="s">
        <v>450</v>
      </c>
      <c r="C855" s="88" t="s">
        <v>449</v>
      </c>
      <c r="D855" s="87" t="s">
        <v>299</v>
      </c>
      <c r="E855" s="67" t="s">
        <v>292</v>
      </c>
      <c r="F855" s="67" t="s">
        <v>177</v>
      </c>
      <c r="G855" s="152" t="str">
        <f t="shared" si="42"/>
        <v>Frozen</v>
      </c>
      <c r="H855" s="67">
        <v>15.3</v>
      </c>
      <c r="I855" s="67">
        <v>6</v>
      </c>
      <c r="J855" s="67">
        <f t="shared" si="43"/>
        <v>91.800000000000011</v>
      </c>
    </row>
    <row r="856" spans="1:14" ht="14.25" customHeight="1" x14ac:dyDescent="0.2">
      <c r="A856" s="67" t="str">
        <f t="shared" si="44"/>
        <v>D</v>
      </c>
      <c r="B856" s="85" t="s">
        <v>448</v>
      </c>
      <c r="C856" s="84" t="s">
        <v>447</v>
      </c>
      <c r="D856" s="90" t="s">
        <v>296</v>
      </c>
      <c r="E856" s="67" t="s">
        <v>292</v>
      </c>
      <c r="F856" s="67" t="s">
        <v>298</v>
      </c>
      <c r="G856" s="67" t="str">
        <f t="shared" si="42"/>
        <v>Released</v>
      </c>
      <c r="H856" s="67">
        <v>16.12</v>
      </c>
      <c r="I856" s="67">
        <v>8.5</v>
      </c>
      <c r="J856" s="67">
        <f t="shared" si="43"/>
        <v>137.02000000000001</v>
      </c>
      <c r="K856" s="67" t="str">
        <f>VLOOKUP(B856,[1]Sheet1!$B:$J,9,)</f>
        <v>LEFT CORNER/RIGHT CORNER</v>
      </c>
      <c r="L856" s="67" t="e">
        <f>VLOOKUP(B856,#REF!,13,)</f>
        <v>#REF!</v>
      </c>
      <c r="M856" s="68"/>
      <c r="N856" s="68"/>
    </row>
    <row r="857" spans="1:14" ht="14.25" customHeight="1" x14ac:dyDescent="0.2">
      <c r="A857" s="67" t="str">
        <f t="shared" si="44"/>
        <v>D</v>
      </c>
      <c r="B857" s="85" t="s">
        <v>446</v>
      </c>
      <c r="C857" s="84" t="s">
        <v>445</v>
      </c>
      <c r="D857" s="90" t="s">
        <v>296</v>
      </c>
      <c r="E857" s="67" t="s">
        <v>292</v>
      </c>
      <c r="F857" s="91" t="s">
        <v>298</v>
      </c>
      <c r="G857" s="152" t="s">
        <v>177</v>
      </c>
      <c r="H857" s="67">
        <v>16.12</v>
      </c>
      <c r="I857" s="67">
        <v>8.5</v>
      </c>
      <c r="J857" s="67">
        <f t="shared" si="43"/>
        <v>137.02000000000001</v>
      </c>
      <c r="K857" s="67" t="str">
        <f>VLOOKUP(B857,[1]Sheet1!$B:$J,9,)</f>
        <v>LEFT/ RIGHT</v>
      </c>
      <c r="L857" s="67" t="e">
        <f>VLOOKUP(B857,#REF!,13,)</f>
        <v>#REF!</v>
      </c>
      <c r="M857" s="68"/>
      <c r="N857" s="68"/>
    </row>
    <row r="858" spans="1:14" ht="14.25" customHeight="1" x14ac:dyDescent="0.2">
      <c r="A858" s="67" t="str">
        <f t="shared" si="44"/>
        <v>D</v>
      </c>
      <c r="B858" s="89" t="s">
        <v>444</v>
      </c>
      <c r="C858" s="88" t="s">
        <v>443</v>
      </c>
      <c r="D858" s="87" t="s">
        <v>296</v>
      </c>
      <c r="E858" s="67" t="s">
        <v>292</v>
      </c>
      <c r="F858" s="67" t="s">
        <v>177</v>
      </c>
      <c r="G858" s="152" t="str">
        <f>F858</f>
        <v>Frozen</v>
      </c>
      <c r="H858" s="67">
        <v>16.12</v>
      </c>
      <c r="I858" s="67">
        <v>8.5</v>
      </c>
      <c r="J858" s="67">
        <f t="shared" si="43"/>
        <v>137.02000000000001</v>
      </c>
      <c r="K858" s="67" t="str">
        <f>VLOOKUP(B858,[1]Sheet1!$B:$J,9,)</f>
        <v>LEFT/ RIGHT</v>
      </c>
      <c r="L858" s="67" t="e">
        <f>VLOOKUP(B858,#REF!,13,)</f>
        <v>#REF!</v>
      </c>
      <c r="M858" s="68"/>
      <c r="N858" s="68"/>
    </row>
    <row r="859" spans="1:14" ht="14.25" customHeight="1" x14ac:dyDescent="0.2">
      <c r="A859" s="67" t="str">
        <f t="shared" si="44"/>
        <v>D</v>
      </c>
      <c r="B859" s="89" t="s">
        <v>442</v>
      </c>
      <c r="C859" s="88" t="s">
        <v>441</v>
      </c>
      <c r="D859" s="87" t="s">
        <v>296</v>
      </c>
      <c r="E859" s="67" t="s">
        <v>292</v>
      </c>
      <c r="F859" s="67" t="s">
        <v>177</v>
      </c>
      <c r="G859" s="152" t="str">
        <f>F859</f>
        <v>Frozen</v>
      </c>
      <c r="H859" s="67">
        <v>16.12</v>
      </c>
      <c r="I859" s="67">
        <v>8.5</v>
      </c>
      <c r="J859" s="67">
        <f t="shared" si="43"/>
        <v>137.02000000000001</v>
      </c>
      <c r="K859" s="67" t="str">
        <f>VLOOKUP(B859,[1]Sheet1!$B:$J,9,)</f>
        <v>LEFT CORNER/RIGHT CORNER</v>
      </c>
      <c r="L859" s="67" t="e">
        <f>VLOOKUP(B859,#REF!,13,)</f>
        <v>#REF!</v>
      </c>
      <c r="M859" s="68"/>
      <c r="N859" s="68"/>
    </row>
    <row r="860" spans="1:14" ht="14.25" customHeight="1" x14ac:dyDescent="0.2">
      <c r="A860" s="67" t="str">
        <f t="shared" si="44"/>
        <v>D</v>
      </c>
      <c r="B860" s="89" t="s">
        <v>440</v>
      </c>
      <c r="C860" s="88" t="s">
        <v>439</v>
      </c>
      <c r="D860" s="87" t="s">
        <v>296</v>
      </c>
      <c r="E860" s="67" t="s">
        <v>292</v>
      </c>
      <c r="F860" s="67" t="s">
        <v>177</v>
      </c>
      <c r="G860" s="152" t="str">
        <f>F860</f>
        <v>Frozen</v>
      </c>
      <c r="H860" s="67">
        <v>16.12</v>
      </c>
      <c r="I860" s="67">
        <v>8.5</v>
      </c>
      <c r="J860" s="67">
        <f t="shared" si="43"/>
        <v>137.02000000000001</v>
      </c>
      <c r="K860" s="67" t="str">
        <f>VLOOKUP(B860,[1]Sheet1!$B:$J,9,)</f>
        <v>LEFT CORNER/RIGHT CORNER</v>
      </c>
      <c r="L860" s="67" t="e">
        <f>VLOOKUP(B860,#REF!,13,)</f>
        <v>#REF!</v>
      </c>
      <c r="M860" s="68"/>
      <c r="N860" s="68"/>
    </row>
    <row r="861" spans="1:14" ht="14.25" customHeight="1" x14ac:dyDescent="0.2">
      <c r="A861" s="67" t="str">
        <f t="shared" si="44"/>
        <v>D</v>
      </c>
      <c r="B861" s="89" t="s">
        <v>438</v>
      </c>
      <c r="C861" s="88" t="s">
        <v>437</v>
      </c>
      <c r="D861" s="87" t="s">
        <v>296</v>
      </c>
      <c r="E861" s="67" t="s">
        <v>292</v>
      </c>
      <c r="F861" s="67" t="s">
        <v>177</v>
      </c>
      <c r="G861" s="152" t="str">
        <f>F861</f>
        <v>Frozen</v>
      </c>
      <c r="H861" s="67">
        <v>16.12</v>
      </c>
      <c r="I861" s="67">
        <v>8.5</v>
      </c>
      <c r="J861" s="67">
        <f t="shared" si="43"/>
        <v>137.02000000000001</v>
      </c>
      <c r="K861" s="67" t="str">
        <f>VLOOKUP(B861,[1]Sheet1!$B:$J,9,)</f>
        <v>LEFT/ RIGHT</v>
      </c>
      <c r="L861" s="67" t="e">
        <f>VLOOKUP(B861,#REF!,13,)</f>
        <v>#REF!</v>
      </c>
      <c r="M861" s="68"/>
      <c r="N861" s="68"/>
    </row>
    <row r="862" spans="1:14" ht="14.25" customHeight="1" x14ac:dyDescent="0.2">
      <c r="A862" s="67" t="str">
        <f t="shared" si="44"/>
        <v>D</v>
      </c>
      <c r="B862" s="89" t="s">
        <v>436</v>
      </c>
      <c r="C862" s="88" t="s">
        <v>435</v>
      </c>
      <c r="D862" s="87" t="s">
        <v>296</v>
      </c>
      <c r="E862" s="67" t="s">
        <v>292</v>
      </c>
      <c r="F862" s="67" t="s">
        <v>177</v>
      </c>
      <c r="G862" s="152" t="str">
        <f>F862</f>
        <v>Frozen</v>
      </c>
      <c r="H862" s="67">
        <v>16.12</v>
      </c>
      <c r="I862" s="67">
        <v>8.5</v>
      </c>
      <c r="J862" s="67">
        <f t="shared" si="43"/>
        <v>137.02000000000001</v>
      </c>
      <c r="K862" s="67" t="str">
        <f>VLOOKUP(B862,[1]Sheet1!$B:$J,9,)</f>
        <v>LEFT/ RIGHT</v>
      </c>
      <c r="L862" s="67" t="e">
        <f>VLOOKUP(B862,#REF!,13,)</f>
        <v>#REF!</v>
      </c>
      <c r="M862" s="68"/>
      <c r="N862" s="68"/>
    </row>
    <row r="863" spans="1:14" ht="14.25" customHeight="1" x14ac:dyDescent="0.2">
      <c r="A863" s="67" t="str">
        <f t="shared" si="44"/>
        <v>D</v>
      </c>
      <c r="B863" s="89" t="s">
        <v>434</v>
      </c>
      <c r="C863" s="88" t="s">
        <v>433</v>
      </c>
      <c r="D863" s="87" t="s">
        <v>296</v>
      </c>
      <c r="E863" s="67" t="s">
        <v>292</v>
      </c>
      <c r="F863" s="91" t="s">
        <v>177</v>
      </c>
      <c r="G863" s="67" t="s">
        <v>298</v>
      </c>
      <c r="H863" s="67">
        <v>16.12</v>
      </c>
      <c r="I863" s="67">
        <v>8.5</v>
      </c>
      <c r="J863" s="67">
        <f t="shared" si="43"/>
        <v>137.02000000000001</v>
      </c>
      <c r="K863" s="67" t="str">
        <f>VLOOKUP(B863,[1]Sheet1!$B:$J,9,)</f>
        <v>LEFT CORNER/RIGHT CORNER</v>
      </c>
      <c r="L863" s="67" t="e">
        <f>VLOOKUP(B863,#REF!,13,)</f>
        <v>#REF!</v>
      </c>
      <c r="M863" s="68"/>
      <c r="N863" s="68"/>
    </row>
    <row r="864" spans="1:14" ht="14.25" customHeight="1" x14ac:dyDescent="0.2">
      <c r="A864" s="67" t="s">
        <v>43</v>
      </c>
      <c r="B864" s="85" t="s">
        <v>432</v>
      </c>
      <c r="C864" s="84" t="s">
        <v>431</v>
      </c>
      <c r="D864" s="90" t="s">
        <v>299</v>
      </c>
      <c r="E864" s="67" t="s">
        <v>292</v>
      </c>
      <c r="F864" s="67" t="s">
        <v>298</v>
      </c>
      <c r="G864" s="67" t="str">
        <f t="shared" ref="G864:G927" si="45">F864</f>
        <v>Released</v>
      </c>
      <c r="H864" s="67">
        <v>17.64</v>
      </c>
      <c r="I864" s="67">
        <v>8.5</v>
      </c>
      <c r="J864" s="67">
        <f t="shared" si="43"/>
        <v>149.94</v>
      </c>
    </row>
    <row r="865" spans="1:10" ht="14.25" customHeight="1" x14ac:dyDescent="0.2">
      <c r="A865" s="67" t="s">
        <v>43</v>
      </c>
      <c r="B865" s="85" t="s">
        <v>430</v>
      </c>
      <c r="C865" s="84" t="s">
        <v>429</v>
      </c>
      <c r="D865" s="90" t="s">
        <v>299</v>
      </c>
      <c r="E865" s="67" t="s">
        <v>292</v>
      </c>
      <c r="F865" s="67" t="s">
        <v>298</v>
      </c>
      <c r="G865" s="67" t="str">
        <f t="shared" si="45"/>
        <v>Released</v>
      </c>
      <c r="H865" s="67">
        <v>17.64</v>
      </c>
      <c r="I865" s="67">
        <v>8.5</v>
      </c>
      <c r="J865" s="67">
        <f t="shared" si="43"/>
        <v>149.94</v>
      </c>
    </row>
    <row r="866" spans="1:10" ht="14.25" customHeight="1" x14ac:dyDescent="0.2">
      <c r="A866" s="67" t="s">
        <v>43</v>
      </c>
      <c r="B866" s="85" t="s">
        <v>428</v>
      </c>
      <c r="C866" s="84" t="s">
        <v>427</v>
      </c>
      <c r="D866" s="90" t="s">
        <v>299</v>
      </c>
      <c r="E866" s="67" t="s">
        <v>292</v>
      </c>
      <c r="F866" s="67" t="s">
        <v>298</v>
      </c>
      <c r="G866" s="67" t="str">
        <f t="shared" si="45"/>
        <v>Released</v>
      </c>
      <c r="H866" s="67">
        <v>17.64</v>
      </c>
      <c r="I866" s="67">
        <v>8.5</v>
      </c>
      <c r="J866" s="67">
        <f t="shared" si="43"/>
        <v>149.94</v>
      </c>
    </row>
    <row r="867" spans="1:10" ht="14.25" customHeight="1" x14ac:dyDescent="0.2">
      <c r="A867" s="67" t="s">
        <v>43</v>
      </c>
      <c r="B867" s="85" t="s">
        <v>426</v>
      </c>
      <c r="C867" s="84" t="s">
        <v>425</v>
      </c>
      <c r="D867" s="90" t="s">
        <v>299</v>
      </c>
      <c r="E867" s="67" t="s">
        <v>292</v>
      </c>
      <c r="F867" s="67" t="s">
        <v>298</v>
      </c>
      <c r="G867" s="67" t="str">
        <f t="shared" si="45"/>
        <v>Released</v>
      </c>
      <c r="H867" s="67">
        <v>17.64</v>
      </c>
      <c r="I867" s="67">
        <v>8.5</v>
      </c>
      <c r="J867" s="67">
        <f t="shared" si="43"/>
        <v>149.94</v>
      </c>
    </row>
    <row r="868" spans="1:10" ht="14.25" customHeight="1" x14ac:dyDescent="0.2">
      <c r="A868" s="67" t="s">
        <v>43</v>
      </c>
      <c r="B868" s="85" t="s">
        <v>424</v>
      </c>
      <c r="C868" s="84" t="s">
        <v>423</v>
      </c>
      <c r="D868" s="90" t="s">
        <v>299</v>
      </c>
      <c r="E868" s="67" t="s">
        <v>292</v>
      </c>
      <c r="F868" s="67" t="s">
        <v>298</v>
      </c>
      <c r="G868" s="67" t="str">
        <f t="shared" si="45"/>
        <v>Released</v>
      </c>
      <c r="H868" s="67">
        <v>17.64</v>
      </c>
      <c r="I868" s="67">
        <v>8.5</v>
      </c>
      <c r="J868" s="67">
        <f t="shared" si="43"/>
        <v>149.94</v>
      </c>
    </row>
    <row r="869" spans="1:10" ht="14.25" customHeight="1" x14ac:dyDescent="0.2">
      <c r="A869" s="67" t="s">
        <v>43</v>
      </c>
      <c r="B869" s="85" t="s">
        <v>422</v>
      </c>
      <c r="C869" s="84" t="s">
        <v>421</v>
      </c>
      <c r="D869" s="90" t="s">
        <v>299</v>
      </c>
      <c r="E869" s="67" t="s">
        <v>292</v>
      </c>
      <c r="F869" s="67" t="s">
        <v>298</v>
      </c>
      <c r="G869" s="67" t="str">
        <f t="shared" si="45"/>
        <v>Released</v>
      </c>
      <c r="H869" s="67">
        <v>17.64</v>
      </c>
      <c r="I869" s="67">
        <v>8.5</v>
      </c>
      <c r="J869" s="67">
        <f t="shared" si="43"/>
        <v>149.94</v>
      </c>
    </row>
    <row r="870" spans="1:10" ht="14.25" customHeight="1" x14ac:dyDescent="0.2">
      <c r="A870" s="67" t="s">
        <v>43</v>
      </c>
      <c r="B870" s="85" t="s">
        <v>420</v>
      </c>
      <c r="C870" s="84" t="s">
        <v>419</v>
      </c>
      <c r="D870" s="90" t="s">
        <v>299</v>
      </c>
      <c r="E870" s="67" t="s">
        <v>292</v>
      </c>
      <c r="F870" s="67" t="s">
        <v>298</v>
      </c>
      <c r="G870" s="67" t="str">
        <f t="shared" si="45"/>
        <v>Released</v>
      </c>
      <c r="H870" s="67">
        <v>17.64</v>
      </c>
      <c r="I870" s="67">
        <v>8.5</v>
      </c>
      <c r="J870" s="67">
        <f t="shared" si="43"/>
        <v>149.94</v>
      </c>
    </row>
    <row r="871" spans="1:10" ht="14.25" customHeight="1" x14ac:dyDescent="0.2">
      <c r="A871" s="67" t="s">
        <v>43</v>
      </c>
      <c r="B871" s="85" t="s">
        <v>418</v>
      </c>
      <c r="C871" s="84" t="s">
        <v>417</v>
      </c>
      <c r="D871" s="90" t="s">
        <v>299</v>
      </c>
      <c r="E871" s="67" t="s">
        <v>292</v>
      </c>
      <c r="F871" s="67" t="s">
        <v>298</v>
      </c>
      <c r="G871" s="67" t="str">
        <f t="shared" si="45"/>
        <v>Released</v>
      </c>
      <c r="H871" s="67">
        <v>17.64</v>
      </c>
      <c r="I871" s="67">
        <v>8.5</v>
      </c>
      <c r="J871" s="67">
        <f t="shared" si="43"/>
        <v>149.94</v>
      </c>
    </row>
    <row r="872" spans="1:10" ht="14.25" customHeight="1" x14ac:dyDescent="0.2">
      <c r="A872" s="67" t="s">
        <v>43</v>
      </c>
      <c r="B872" s="85" t="s">
        <v>416</v>
      </c>
      <c r="C872" s="84" t="s">
        <v>415</v>
      </c>
      <c r="D872" s="90" t="s">
        <v>299</v>
      </c>
      <c r="E872" s="67" t="s">
        <v>292</v>
      </c>
      <c r="F872" s="67" t="s">
        <v>298</v>
      </c>
      <c r="G872" s="67" t="str">
        <f t="shared" si="45"/>
        <v>Released</v>
      </c>
      <c r="H872" s="67">
        <v>17.64</v>
      </c>
      <c r="I872" s="67">
        <v>8.5</v>
      </c>
      <c r="J872" s="67">
        <f t="shared" si="43"/>
        <v>149.94</v>
      </c>
    </row>
    <row r="873" spans="1:10" ht="14.25" customHeight="1" x14ac:dyDescent="0.2">
      <c r="A873" s="67" t="s">
        <v>43</v>
      </c>
      <c r="B873" s="85" t="s">
        <v>414</v>
      </c>
      <c r="C873" s="84" t="s">
        <v>413</v>
      </c>
      <c r="D873" s="90" t="s">
        <v>299</v>
      </c>
      <c r="E873" s="67" t="s">
        <v>292</v>
      </c>
      <c r="F873" s="67" t="s">
        <v>298</v>
      </c>
      <c r="G873" s="67" t="str">
        <f t="shared" si="45"/>
        <v>Released</v>
      </c>
      <c r="H873" s="67">
        <v>17.64</v>
      </c>
      <c r="I873" s="67">
        <v>8.5</v>
      </c>
      <c r="J873" s="67">
        <f t="shared" si="43"/>
        <v>149.94</v>
      </c>
    </row>
    <row r="874" spans="1:10" ht="14.25" customHeight="1" x14ac:dyDescent="0.2">
      <c r="A874" s="67" t="s">
        <v>43</v>
      </c>
      <c r="B874" s="85" t="s">
        <v>412</v>
      </c>
      <c r="C874" s="84" t="s">
        <v>411</v>
      </c>
      <c r="D874" s="90" t="s">
        <v>299</v>
      </c>
      <c r="E874" s="67" t="s">
        <v>292</v>
      </c>
      <c r="F874" s="67" t="s">
        <v>298</v>
      </c>
      <c r="G874" s="67" t="str">
        <f t="shared" si="45"/>
        <v>Released</v>
      </c>
      <c r="H874" s="67">
        <v>17.64</v>
      </c>
      <c r="I874" s="67">
        <v>8.5</v>
      </c>
      <c r="J874" s="67">
        <f t="shared" si="43"/>
        <v>149.94</v>
      </c>
    </row>
    <row r="875" spans="1:10" ht="14.25" customHeight="1" x14ac:dyDescent="0.2">
      <c r="A875" s="67" t="s">
        <v>43</v>
      </c>
      <c r="B875" s="85" t="s">
        <v>410</v>
      </c>
      <c r="C875" s="84" t="s">
        <v>409</v>
      </c>
      <c r="D875" s="90" t="s">
        <v>299</v>
      </c>
      <c r="E875" s="67" t="s">
        <v>292</v>
      </c>
      <c r="F875" s="67" t="s">
        <v>298</v>
      </c>
      <c r="G875" s="67" t="str">
        <f t="shared" si="45"/>
        <v>Released</v>
      </c>
      <c r="H875" s="67">
        <v>17.64</v>
      </c>
      <c r="I875" s="67">
        <v>8.5</v>
      </c>
      <c r="J875" s="67">
        <f t="shared" si="43"/>
        <v>149.94</v>
      </c>
    </row>
    <row r="876" spans="1:10" ht="14.25" customHeight="1" x14ac:dyDescent="0.2">
      <c r="A876" s="67" t="s">
        <v>43</v>
      </c>
      <c r="B876" s="85" t="s">
        <v>408</v>
      </c>
      <c r="C876" s="84" t="s">
        <v>407</v>
      </c>
      <c r="D876" s="90" t="s">
        <v>299</v>
      </c>
      <c r="E876" s="67" t="s">
        <v>292</v>
      </c>
      <c r="F876" s="67" t="s">
        <v>298</v>
      </c>
      <c r="G876" s="67" t="str">
        <f t="shared" si="45"/>
        <v>Released</v>
      </c>
      <c r="H876" s="67">
        <v>17.64</v>
      </c>
      <c r="I876" s="67">
        <v>8.5</v>
      </c>
      <c r="J876" s="67">
        <f t="shared" si="43"/>
        <v>149.94</v>
      </c>
    </row>
    <row r="877" spans="1:10" ht="14.25" customHeight="1" x14ac:dyDescent="0.2">
      <c r="A877" s="67" t="s">
        <v>43</v>
      </c>
      <c r="B877" s="85" t="s">
        <v>406</v>
      </c>
      <c r="C877" s="84" t="s">
        <v>405</v>
      </c>
      <c r="D877" s="90" t="s">
        <v>299</v>
      </c>
      <c r="E877" s="67" t="s">
        <v>292</v>
      </c>
      <c r="F877" s="67" t="s">
        <v>298</v>
      </c>
      <c r="G877" s="67" t="str">
        <f t="shared" si="45"/>
        <v>Released</v>
      </c>
      <c r="H877" s="67">
        <v>17.64</v>
      </c>
      <c r="I877" s="67">
        <v>8.5</v>
      </c>
      <c r="J877" s="67">
        <f t="shared" si="43"/>
        <v>149.94</v>
      </c>
    </row>
    <row r="878" spans="1:10" ht="14.25" customHeight="1" x14ac:dyDescent="0.2">
      <c r="A878" s="67" t="s">
        <v>43</v>
      </c>
      <c r="B878" s="85" t="s">
        <v>404</v>
      </c>
      <c r="C878" s="84" t="s">
        <v>403</v>
      </c>
      <c r="D878" s="90" t="s">
        <v>299</v>
      </c>
      <c r="E878" s="67" t="s">
        <v>292</v>
      </c>
      <c r="F878" s="67" t="s">
        <v>298</v>
      </c>
      <c r="G878" s="67" t="str">
        <f t="shared" si="45"/>
        <v>Released</v>
      </c>
      <c r="H878" s="67">
        <v>17.64</v>
      </c>
      <c r="I878" s="67">
        <v>8.5</v>
      </c>
      <c r="J878" s="67">
        <f t="shared" si="43"/>
        <v>149.94</v>
      </c>
    </row>
    <row r="879" spans="1:10" ht="14.25" customHeight="1" x14ac:dyDescent="0.2">
      <c r="A879" s="67" t="s">
        <v>43</v>
      </c>
      <c r="B879" s="85" t="s">
        <v>402</v>
      </c>
      <c r="C879" s="84" t="s">
        <v>401</v>
      </c>
      <c r="D879" s="90" t="s">
        <v>299</v>
      </c>
      <c r="E879" s="67" t="s">
        <v>292</v>
      </c>
      <c r="F879" s="67" t="s">
        <v>298</v>
      </c>
      <c r="G879" s="67" t="str">
        <f t="shared" si="45"/>
        <v>Released</v>
      </c>
      <c r="H879" s="67">
        <v>17.64</v>
      </c>
      <c r="I879" s="67">
        <v>8.5</v>
      </c>
      <c r="J879" s="67">
        <f t="shared" si="43"/>
        <v>149.94</v>
      </c>
    </row>
    <row r="880" spans="1:10" ht="14.25" customHeight="1" x14ac:dyDescent="0.2">
      <c r="A880" s="67" t="s">
        <v>43</v>
      </c>
      <c r="B880" s="85" t="s">
        <v>400</v>
      </c>
      <c r="C880" s="84" t="s">
        <v>399</v>
      </c>
      <c r="D880" s="90" t="s">
        <v>299</v>
      </c>
      <c r="E880" s="67" t="s">
        <v>292</v>
      </c>
      <c r="F880" s="67" t="s">
        <v>298</v>
      </c>
      <c r="G880" s="67" t="str">
        <f t="shared" si="45"/>
        <v>Released</v>
      </c>
      <c r="H880" s="67">
        <v>17.64</v>
      </c>
      <c r="I880" s="67">
        <v>8.5</v>
      </c>
      <c r="J880" s="67">
        <f t="shared" si="43"/>
        <v>149.94</v>
      </c>
    </row>
    <row r="881" spans="1:10" ht="14.25" customHeight="1" x14ac:dyDescent="0.2">
      <c r="A881" s="67" t="s">
        <v>43</v>
      </c>
      <c r="B881" s="85" t="s">
        <v>398</v>
      </c>
      <c r="C881" s="84" t="s">
        <v>397</v>
      </c>
      <c r="D881" s="90" t="s">
        <v>299</v>
      </c>
      <c r="E881" s="67" t="s">
        <v>292</v>
      </c>
      <c r="F881" s="67" t="s">
        <v>298</v>
      </c>
      <c r="G881" s="67" t="str">
        <f t="shared" si="45"/>
        <v>Released</v>
      </c>
      <c r="H881" s="67">
        <v>17.64</v>
      </c>
      <c r="I881" s="67">
        <v>8.5</v>
      </c>
      <c r="J881" s="67">
        <f t="shared" si="43"/>
        <v>149.94</v>
      </c>
    </row>
    <row r="882" spans="1:10" ht="14.25" customHeight="1" x14ac:dyDescent="0.2">
      <c r="A882" s="67" t="s">
        <v>44</v>
      </c>
      <c r="B882" s="85" t="s">
        <v>396</v>
      </c>
      <c r="C882" s="84" t="s">
        <v>381</v>
      </c>
      <c r="D882" s="81" t="s">
        <v>299</v>
      </c>
      <c r="E882" s="67" t="s">
        <v>292</v>
      </c>
      <c r="F882" s="67" t="s">
        <v>298</v>
      </c>
      <c r="G882" s="67" t="str">
        <f t="shared" si="45"/>
        <v>Released</v>
      </c>
      <c r="H882" s="67">
        <v>10.53</v>
      </c>
      <c r="I882" s="67">
        <v>7</v>
      </c>
      <c r="J882" s="67">
        <f t="shared" si="43"/>
        <v>73.709999999999994</v>
      </c>
    </row>
    <row r="883" spans="1:10" ht="14.25" customHeight="1" x14ac:dyDescent="0.2">
      <c r="A883" s="67" t="s">
        <v>44</v>
      </c>
      <c r="B883" s="85" t="s">
        <v>395</v>
      </c>
      <c r="C883" s="84" t="s">
        <v>394</v>
      </c>
      <c r="D883" s="81" t="s">
        <v>299</v>
      </c>
      <c r="E883" s="67" t="s">
        <v>292</v>
      </c>
      <c r="F883" s="67" t="s">
        <v>298</v>
      </c>
      <c r="G883" s="67" t="str">
        <f t="shared" si="45"/>
        <v>Released</v>
      </c>
      <c r="H883" s="67">
        <v>10.53</v>
      </c>
      <c r="I883" s="67">
        <v>7</v>
      </c>
      <c r="J883" s="67">
        <f t="shared" si="43"/>
        <v>73.709999999999994</v>
      </c>
    </row>
    <row r="884" spans="1:10" ht="14.25" customHeight="1" x14ac:dyDescent="0.2">
      <c r="A884" s="67" t="s">
        <v>44</v>
      </c>
      <c r="B884" s="85" t="s">
        <v>393</v>
      </c>
      <c r="C884" s="84" t="s">
        <v>392</v>
      </c>
      <c r="D884" s="81" t="s">
        <v>299</v>
      </c>
      <c r="E884" s="67" t="s">
        <v>292</v>
      </c>
      <c r="F884" s="67" t="s">
        <v>298</v>
      </c>
      <c r="G884" s="67" t="str">
        <f t="shared" si="45"/>
        <v>Released</v>
      </c>
      <c r="H884" s="67">
        <v>10.53</v>
      </c>
      <c r="I884" s="67">
        <v>7</v>
      </c>
      <c r="J884" s="67">
        <f t="shared" si="43"/>
        <v>73.709999999999994</v>
      </c>
    </row>
    <row r="885" spans="1:10" ht="14.25" customHeight="1" x14ac:dyDescent="0.2">
      <c r="A885" s="67" t="s">
        <v>44</v>
      </c>
      <c r="B885" s="85" t="s">
        <v>391</v>
      </c>
      <c r="C885" s="84" t="s">
        <v>390</v>
      </c>
      <c r="D885" s="81" t="s">
        <v>299</v>
      </c>
      <c r="E885" s="67" t="s">
        <v>292</v>
      </c>
      <c r="F885" s="67" t="s">
        <v>298</v>
      </c>
      <c r="G885" s="67" t="str">
        <f t="shared" si="45"/>
        <v>Released</v>
      </c>
      <c r="H885" s="67">
        <v>10.53</v>
      </c>
      <c r="I885" s="67">
        <v>7</v>
      </c>
      <c r="J885" s="67">
        <f t="shared" si="43"/>
        <v>73.709999999999994</v>
      </c>
    </row>
    <row r="886" spans="1:10" ht="14.25" customHeight="1" x14ac:dyDescent="0.2">
      <c r="A886" s="67" t="s">
        <v>44</v>
      </c>
      <c r="B886" s="85" t="s">
        <v>389</v>
      </c>
      <c r="C886" s="84" t="s">
        <v>388</v>
      </c>
      <c r="D886" s="81" t="s">
        <v>299</v>
      </c>
      <c r="E886" s="67" t="s">
        <v>292</v>
      </c>
      <c r="F886" s="67" t="s">
        <v>298</v>
      </c>
      <c r="G886" s="67" t="str">
        <f t="shared" si="45"/>
        <v>Released</v>
      </c>
      <c r="H886" s="67">
        <v>10.53</v>
      </c>
      <c r="I886" s="67">
        <v>7</v>
      </c>
      <c r="J886" s="67">
        <f t="shared" si="43"/>
        <v>73.709999999999994</v>
      </c>
    </row>
    <row r="887" spans="1:10" ht="14.25" customHeight="1" x14ac:dyDescent="0.2">
      <c r="A887" s="67" t="s">
        <v>44</v>
      </c>
      <c r="B887" s="85" t="s">
        <v>387</v>
      </c>
      <c r="C887" s="84" t="s">
        <v>386</v>
      </c>
      <c r="D887" s="81" t="s">
        <v>299</v>
      </c>
      <c r="E887" s="67" t="s">
        <v>292</v>
      </c>
      <c r="F887" s="67" t="s">
        <v>298</v>
      </c>
      <c r="G887" s="67" t="str">
        <f t="shared" si="45"/>
        <v>Released</v>
      </c>
      <c r="H887" s="67">
        <v>10.53</v>
      </c>
      <c r="I887" s="67">
        <v>7</v>
      </c>
      <c r="J887" s="67">
        <f t="shared" si="43"/>
        <v>73.709999999999994</v>
      </c>
    </row>
    <row r="888" spans="1:10" ht="14.25" customHeight="1" x14ac:dyDescent="0.2">
      <c r="A888" s="67" t="s">
        <v>44</v>
      </c>
      <c r="B888" s="85" t="s">
        <v>385</v>
      </c>
      <c r="C888" s="84" t="s">
        <v>384</v>
      </c>
      <c r="D888" s="81" t="s">
        <v>299</v>
      </c>
      <c r="E888" s="67" t="s">
        <v>292</v>
      </c>
      <c r="F888" s="67" t="s">
        <v>298</v>
      </c>
      <c r="G888" s="67" t="str">
        <f t="shared" si="45"/>
        <v>Released</v>
      </c>
      <c r="H888" s="67">
        <v>10.53</v>
      </c>
      <c r="I888" s="67">
        <v>7</v>
      </c>
      <c r="J888" s="67">
        <f t="shared" si="43"/>
        <v>73.709999999999994</v>
      </c>
    </row>
    <row r="889" spans="1:10" ht="14.25" customHeight="1" x14ac:dyDescent="0.2">
      <c r="A889" s="67" t="s">
        <v>44</v>
      </c>
      <c r="B889" s="85" t="s">
        <v>383</v>
      </c>
      <c r="C889" s="84" t="s">
        <v>382</v>
      </c>
      <c r="D889" s="81" t="s">
        <v>299</v>
      </c>
      <c r="E889" s="67" t="s">
        <v>292</v>
      </c>
      <c r="F889" s="67" t="s">
        <v>298</v>
      </c>
      <c r="G889" s="67" t="str">
        <f t="shared" si="45"/>
        <v>Released</v>
      </c>
      <c r="H889" s="67">
        <v>10.53</v>
      </c>
      <c r="I889" s="67">
        <v>7</v>
      </c>
      <c r="J889" s="67">
        <f t="shared" si="43"/>
        <v>73.709999999999994</v>
      </c>
    </row>
    <row r="890" spans="1:10" ht="14.25" customHeight="1" x14ac:dyDescent="0.2">
      <c r="A890" s="67" t="str">
        <f t="shared" ref="A890:A897" si="46">LEFT(C890,2)</f>
        <v>E1</v>
      </c>
      <c r="B890" s="85" t="s">
        <v>381</v>
      </c>
      <c r="C890" s="84" t="s">
        <v>380</v>
      </c>
      <c r="D890" s="81" t="s">
        <v>299</v>
      </c>
      <c r="E890" s="67" t="s">
        <v>292</v>
      </c>
      <c r="F890" s="67" t="s">
        <v>298</v>
      </c>
      <c r="G890" s="67" t="str">
        <f t="shared" si="45"/>
        <v>Released</v>
      </c>
      <c r="H890" s="67">
        <v>10.53</v>
      </c>
      <c r="I890" s="67">
        <v>6.63</v>
      </c>
      <c r="J890" s="67">
        <f t="shared" si="43"/>
        <v>69.81389999999999</v>
      </c>
    </row>
    <row r="891" spans="1:10" ht="14.25" customHeight="1" x14ac:dyDescent="0.2">
      <c r="A891" s="67" t="str">
        <f t="shared" si="46"/>
        <v>E1</v>
      </c>
      <c r="B891" s="85" t="s">
        <v>379</v>
      </c>
      <c r="C891" s="84" t="s">
        <v>378</v>
      </c>
      <c r="D891" s="81" t="s">
        <v>299</v>
      </c>
      <c r="E891" s="67" t="s">
        <v>292</v>
      </c>
      <c r="F891" s="67" t="s">
        <v>298</v>
      </c>
      <c r="G891" s="67" t="str">
        <f t="shared" si="45"/>
        <v>Released</v>
      </c>
      <c r="H891" s="67">
        <v>10.53</v>
      </c>
      <c r="I891" s="67">
        <v>6.63</v>
      </c>
      <c r="J891" s="67">
        <f t="shared" ref="J891:J925" si="47">I891*H891</f>
        <v>69.81389999999999</v>
      </c>
    </row>
    <row r="892" spans="1:10" ht="14.25" customHeight="1" x14ac:dyDescent="0.2">
      <c r="A892" s="67" t="str">
        <f t="shared" si="46"/>
        <v>E1</v>
      </c>
      <c r="B892" s="85" t="s">
        <v>377</v>
      </c>
      <c r="C892" s="84" t="s">
        <v>376</v>
      </c>
      <c r="D892" s="81" t="s">
        <v>299</v>
      </c>
      <c r="E892" s="67" t="s">
        <v>292</v>
      </c>
      <c r="F892" s="67" t="s">
        <v>298</v>
      </c>
      <c r="G892" s="67" t="str">
        <f t="shared" si="45"/>
        <v>Released</v>
      </c>
      <c r="H892" s="67">
        <v>10.53</v>
      </c>
      <c r="I892" s="67">
        <v>6.63</v>
      </c>
      <c r="J892" s="67">
        <f t="shared" si="47"/>
        <v>69.81389999999999</v>
      </c>
    </row>
    <row r="893" spans="1:10" ht="14.25" customHeight="1" x14ac:dyDescent="0.2">
      <c r="A893" s="67" t="str">
        <f t="shared" si="46"/>
        <v>E1</v>
      </c>
      <c r="B893" s="85" t="s">
        <v>375</v>
      </c>
      <c r="C893" s="84" t="s">
        <v>374</v>
      </c>
      <c r="D893" s="81" t="s">
        <v>299</v>
      </c>
      <c r="E893" s="67" t="s">
        <v>292</v>
      </c>
      <c r="F893" s="67" t="s">
        <v>298</v>
      </c>
      <c r="G893" s="67" t="str">
        <f t="shared" si="45"/>
        <v>Released</v>
      </c>
      <c r="H893" s="67">
        <v>10.53</v>
      </c>
      <c r="I893" s="67">
        <v>6.63</v>
      </c>
      <c r="J893" s="67">
        <f t="shared" si="47"/>
        <v>69.81389999999999</v>
      </c>
    </row>
    <row r="894" spans="1:10" ht="14.25" customHeight="1" x14ac:dyDescent="0.2">
      <c r="A894" s="67" t="str">
        <f t="shared" si="46"/>
        <v>E1</v>
      </c>
      <c r="B894" s="85" t="s">
        <v>373</v>
      </c>
      <c r="C894" s="84" t="s">
        <v>372</v>
      </c>
      <c r="D894" s="81" t="s">
        <v>299</v>
      </c>
      <c r="E894" s="67" t="s">
        <v>292</v>
      </c>
      <c r="F894" s="67" t="s">
        <v>298</v>
      </c>
      <c r="G894" s="67" t="str">
        <f t="shared" si="45"/>
        <v>Released</v>
      </c>
      <c r="H894" s="67">
        <v>10.53</v>
      </c>
      <c r="I894" s="67">
        <v>6.63</v>
      </c>
      <c r="J894" s="67">
        <f t="shared" si="47"/>
        <v>69.81389999999999</v>
      </c>
    </row>
    <row r="895" spans="1:10" ht="14.25" customHeight="1" x14ac:dyDescent="0.2">
      <c r="A895" s="67" t="str">
        <f t="shared" si="46"/>
        <v>E1</v>
      </c>
      <c r="B895" s="85" t="s">
        <v>371</v>
      </c>
      <c r="C895" s="84" t="s">
        <v>370</v>
      </c>
      <c r="D895" s="81" t="s">
        <v>299</v>
      </c>
      <c r="E895" s="67" t="s">
        <v>292</v>
      </c>
      <c r="F895" s="67" t="s">
        <v>298</v>
      </c>
      <c r="G895" s="67" t="str">
        <f t="shared" si="45"/>
        <v>Released</v>
      </c>
      <c r="H895" s="67">
        <v>10.53</v>
      </c>
      <c r="I895" s="67">
        <v>6.63</v>
      </c>
      <c r="J895" s="67">
        <f t="shared" si="47"/>
        <v>69.81389999999999</v>
      </c>
    </row>
    <row r="896" spans="1:10" ht="14.25" customHeight="1" x14ac:dyDescent="0.2">
      <c r="A896" s="67" t="str">
        <f t="shared" si="46"/>
        <v>E1</v>
      </c>
      <c r="B896" s="85" t="s">
        <v>369</v>
      </c>
      <c r="C896" s="84" t="s">
        <v>368</v>
      </c>
      <c r="D896" s="81" t="s">
        <v>299</v>
      </c>
      <c r="E896" s="67" t="s">
        <v>292</v>
      </c>
      <c r="F896" s="67" t="s">
        <v>298</v>
      </c>
      <c r="G896" s="67" t="str">
        <f t="shared" si="45"/>
        <v>Released</v>
      </c>
      <c r="H896" s="67">
        <v>10.53</v>
      </c>
      <c r="I896" s="67">
        <v>6.63</v>
      </c>
      <c r="J896" s="67">
        <f t="shared" si="47"/>
        <v>69.81389999999999</v>
      </c>
    </row>
    <row r="897" spans="1:10" ht="14.25" customHeight="1" x14ac:dyDescent="0.2">
      <c r="A897" s="67" t="str">
        <f t="shared" si="46"/>
        <v>E1</v>
      </c>
      <c r="B897" s="85" t="s">
        <v>367</v>
      </c>
      <c r="C897" s="84" t="s">
        <v>366</v>
      </c>
      <c r="D897" s="81" t="s">
        <v>299</v>
      </c>
      <c r="E897" s="67" t="s">
        <v>292</v>
      </c>
      <c r="F897" s="67" t="s">
        <v>298</v>
      </c>
      <c r="G897" s="67" t="str">
        <f t="shared" si="45"/>
        <v>Released</v>
      </c>
      <c r="H897" s="67">
        <v>10.53</v>
      </c>
      <c r="I897" s="67">
        <v>6.63</v>
      </c>
      <c r="J897" s="67">
        <f t="shared" si="47"/>
        <v>69.81389999999999</v>
      </c>
    </row>
    <row r="898" spans="1:10" ht="14.25" customHeight="1" x14ac:dyDescent="0.2">
      <c r="A898" s="67" t="str">
        <f t="shared" ref="A898:A925" si="48">LEFT(C898,1)</f>
        <v>F</v>
      </c>
      <c r="B898" s="86" t="s">
        <v>365</v>
      </c>
      <c r="C898" s="84" t="s">
        <v>364</v>
      </c>
      <c r="D898" s="81" t="s">
        <v>299</v>
      </c>
      <c r="E898" s="67" t="s">
        <v>292</v>
      </c>
      <c r="F898" s="67" t="s">
        <v>298</v>
      </c>
      <c r="G898" s="67" t="str">
        <f t="shared" si="45"/>
        <v>Released</v>
      </c>
      <c r="H898" s="67">
        <v>10.58</v>
      </c>
      <c r="I898" s="67">
        <v>6.13</v>
      </c>
      <c r="J898" s="67">
        <f t="shared" si="47"/>
        <v>64.855400000000003</v>
      </c>
    </row>
    <row r="899" spans="1:10" ht="14.25" customHeight="1" x14ac:dyDescent="0.2">
      <c r="A899" s="67" t="str">
        <f t="shared" si="48"/>
        <v>F</v>
      </c>
      <c r="B899" s="86" t="s">
        <v>363</v>
      </c>
      <c r="C899" s="84" t="s">
        <v>362</v>
      </c>
      <c r="D899" s="81" t="s">
        <v>299</v>
      </c>
      <c r="E899" s="67" t="s">
        <v>292</v>
      </c>
      <c r="F899" s="67" t="s">
        <v>298</v>
      </c>
      <c r="G899" s="67" t="str">
        <f t="shared" si="45"/>
        <v>Released</v>
      </c>
      <c r="H899" s="67">
        <v>10.58</v>
      </c>
      <c r="I899" s="67">
        <v>6.13</v>
      </c>
      <c r="J899" s="67">
        <f t="shared" si="47"/>
        <v>64.855400000000003</v>
      </c>
    </row>
    <row r="900" spans="1:10" ht="14.25" customHeight="1" x14ac:dyDescent="0.2">
      <c r="A900" s="67" t="str">
        <f t="shared" si="48"/>
        <v>F</v>
      </c>
      <c r="B900" s="86" t="s">
        <v>361</v>
      </c>
      <c r="C900" s="84" t="s">
        <v>360</v>
      </c>
      <c r="D900" s="81" t="s">
        <v>299</v>
      </c>
      <c r="E900" s="67" t="s">
        <v>292</v>
      </c>
      <c r="F900" s="67" t="s">
        <v>298</v>
      </c>
      <c r="G900" s="67" t="str">
        <f t="shared" si="45"/>
        <v>Released</v>
      </c>
      <c r="H900" s="67">
        <v>10.58</v>
      </c>
      <c r="I900" s="67">
        <v>6.13</v>
      </c>
      <c r="J900" s="67">
        <f t="shared" si="47"/>
        <v>64.855400000000003</v>
      </c>
    </row>
    <row r="901" spans="1:10" ht="14.25" customHeight="1" x14ac:dyDescent="0.2">
      <c r="A901" s="67" t="str">
        <f t="shared" si="48"/>
        <v>F</v>
      </c>
      <c r="B901" s="86" t="s">
        <v>359</v>
      </c>
      <c r="C901" s="84" t="s">
        <v>358</v>
      </c>
      <c r="D901" s="81" t="s">
        <v>299</v>
      </c>
      <c r="E901" s="67" t="s">
        <v>292</v>
      </c>
      <c r="F901" s="67" t="s">
        <v>298</v>
      </c>
      <c r="G901" s="67" t="str">
        <f t="shared" si="45"/>
        <v>Released</v>
      </c>
      <c r="H901" s="67">
        <v>10.58</v>
      </c>
      <c r="I901" s="67">
        <v>6.13</v>
      </c>
      <c r="J901" s="67">
        <f t="shared" si="47"/>
        <v>64.855400000000003</v>
      </c>
    </row>
    <row r="902" spans="1:10" ht="14.25" customHeight="1" x14ac:dyDescent="0.2">
      <c r="A902" s="67" t="str">
        <f t="shared" si="48"/>
        <v>F</v>
      </c>
      <c r="B902" s="86" t="s">
        <v>357</v>
      </c>
      <c r="C902" s="84" t="s">
        <v>356</v>
      </c>
      <c r="D902" s="81" t="s">
        <v>299</v>
      </c>
      <c r="E902" s="67" t="s">
        <v>292</v>
      </c>
      <c r="F902" s="67" t="s">
        <v>298</v>
      </c>
      <c r="G902" s="67" t="str">
        <f t="shared" si="45"/>
        <v>Released</v>
      </c>
      <c r="H902" s="67">
        <v>10.58</v>
      </c>
      <c r="I902" s="67">
        <v>6.13</v>
      </c>
      <c r="J902" s="67">
        <f t="shared" si="47"/>
        <v>64.855400000000003</v>
      </c>
    </row>
    <row r="903" spans="1:10" ht="14.25" customHeight="1" x14ac:dyDescent="0.2">
      <c r="A903" s="67" t="str">
        <f t="shared" si="48"/>
        <v>F</v>
      </c>
      <c r="B903" s="86" t="s">
        <v>355</v>
      </c>
      <c r="C903" s="84" t="s">
        <v>354</v>
      </c>
      <c r="D903" s="81" t="s">
        <v>299</v>
      </c>
      <c r="E903" s="67" t="s">
        <v>292</v>
      </c>
      <c r="F903" s="67" t="s">
        <v>298</v>
      </c>
      <c r="G903" s="67" t="str">
        <f t="shared" si="45"/>
        <v>Released</v>
      </c>
      <c r="H903" s="67">
        <v>10.58</v>
      </c>
      <c r="I903" s="67">
        <v>6.13</v>
      </c>
      <c r="J903" s="67">
        <f t="shared" si="47"/>
        <v>64.855400000000003</v>
      </c>
    </row>
    <row r="904" spans="1:10" ht="14.25" customHeight="1" x14ac:dyDescent="0.2">
      <c r="A904" s="67" t="str">
        <f t="shared" si="48"/>
        <v>F</v>
      </c>
      <c r="B904" s="86" t="s">
        <v>353</v>
      </c>
      <c r="C904" s="84" t="s">
        <v>352</v>
      </c>
      <c r="D904" s="81" t="s">
        <v>299</v>
      </c>
      <c r="E904" s="67" t="s">
        <v>292</v>
      </c>
      <c r="F904" s="67" t="s">
        <v>298</v>
      </c>
      <c r="G904" s="67" t="str">
        <f t="shared" si="45"/>
        <v>Released</v>
      </c>
      <c r="H904" s="67">
        <v>10.58</v>
      </c>
      <c r="I904" s="67">
        <v>6.13</v>
      </c>
      <c r="J904" s="67">
        <f t="shared" si="47"/>
        <v>64.855400000000003</v>
      </c>
    </row>
    <row r="905" spans="1:10" ht="14.25" customHeight="1" x14ac:dyDescent="0.2">
      <c r="A905" s="67" t="str">
        <f t="shared" si="48"/>
        <v>F</v>
      </c>
      <c r="B905" s="86" t="s">
        <v>351</v>
      </c>
      <c r="C905" s="84" t="s">
        <v>350</v>
      </c>
      <c r="D905" s="81" t="s">
        <v>299</v>
      </c>
      <c r="E905" s="67" t="s">
        <v>292</v>
      </c>
      <c r="F905" s="67" t="s">
        <v>298</v>
      </c>
      <c r="G905" s="67" t="str">
        <f t="shared" si="45"/>
        <v>Released</v>
      </c>
      <c r="H905" s="67">
        <v>10.58</v>
      </c>
      <c r="I905" s="67">
        <v>6.13</v>
      </c>
      <c r="J905" s="67">
        <f t="shared" si="47"/>
        <v>64.855400000000003</v>
      </c>
    </row>
    <row r="906" spans="1:10" ht="14.25" customHeight="1" x14ac:dyDescent="0.2">
      <c r="A906" s="67" t="str">
        <f t="shared" si="48"/>
        <v>F</v>
      </c>
      <c r="B906" s="86" t="s">
        <v>349</v>
      </c>
      <c r="C906" s="84" t="s">
        <v>348</v>
      </c>
      <c r="D906" s="81" t="s">
        <v>299</v>
      </c>
      <c r="E906" s="67" t="s">
        <v>292</v>
      </c>
      <c r="F906" s="67" t="s">
        <v>298</v>
      </c>
      <c r="G906" s="67" t="str">
        <f t="shared" si="45"/>
        <v>Released</v>
      </c>
      <c r="H906" s="67">
        <v>10.58</v>
      </c>
      <c r="I906" s="67">
        <v>6.13</v>
      </c>
      <c r="J906" s="67">
        <f t="shared" si="47"/>
        <v>64.855400000000003</v>
      </c>
    </row>
    <row r="907" spans="1:10" ht="14.25" customHeight="1" x14ac:dyDescent="0.2">
      <c r="A907" s="67" t="str">
        <f t="shared" si="48"/>
        <v>F</v>
      </c>
      <c r="B907" s="86" t="s">
        <v>347</v>
      </c>
      <c r="C907" s="84" t="s">
        <v>346</v>
      </c>
      <c r="D907" s="81" t="s">
        <v>299</v>
      </c>
      <c r="E907" s="67" t="s">
        <v>292</v>
      </c>
      <c r="F907" s="67" t="s">
        <v>298</v>
      </c>
      <c r="G907" s="67" t="str">
        <f t="shared" si="45"/>
        <v>Released</v>
      </c>
      <c r="H907" s="67">
        <v>10.58</v>
      </c>
      <c r="I907" s="67">
        <v>6.13</v>
      </c>
      <c r="J907" s="67">
        <f t="shared" si="47"/>
        <v>64.855400000000003</v>
      </c>
    </row>
    <row r="908" spans="1:10" ht="14.25" customHeight="1" x14ac:dyDescent="0.2">
      <c r="A908" s="67" t="str">
        <f t="shared" si="48"/>
        <v>F</v>
      </c>
      <c r="B908" s="86" t="s">
        <v>345</v>
      </c>
      <c r="C908" s="84" t="s">
        <v>344</v>
      </c>
      <c r="D908" s="81" t="s">
        <v>299</v>
      </c>
      <c r="E908" s="67" t="s">
        <v>292</v>
      </c>
      <c r="F908" s="67" t="s">
        <v>298</v>
      </c>
      <c r="G908" s="67" t="str">
        <f t="shared" si="45"/>
        <v>Released</v>
      </c>
      <c r="H908" s="67">
        <v>10.58</v>
      </c>
      <c r="I908" s="67">
        <v>6.13</v>
      </c>
      <c r="J908" s="67">
        <f t="shared" si="47"/>
        <v>64.855400000000003</v>
      </c>
    </row>
    <row r="909" spans="1:10" ht="14.25" customHeight="1" x14ac:dyDescent="0.2">
      <c r="A909" s="67" t="str">
        <f t="shared" si="48"/>
        <v>F</v>
      </c>
      <c r="B909" s="86" t="s">
        <v>343</v>
      </c>
      <c r="C909" s="84" t="s">
        <v>342</v>
      </c>
      <c r="D909" s="81" t="s">
        <v>299</v>
      </c>
      <c r="E909" s="67" t="s">
        <v>292</v>
      </c>
      <c r="F909" s="67" t="s">
        <v>298</v>
      </c>
      <c r="G909" s="67" t="str">
        <f t="shared" si="45"/>
        <v>Released</v>
      </c>
      <c r="H909" s="67">
        <v>10.58</v>
      </c>
      <c r="I909" s="67">
        <v>6.13</v>
      </c>
      <c r="J909" s="67">
        <f t="shared" si="47"/>
        <v>64.855400000000003</v>
      </c>
    </row>
    <row r="910" spans="1:10" ht="14.25" customHeight="1" x14ac:dyDescent="0.2">
      <c r="A910" s="67" t="str">
        <f t="shared" si="48"/>
        <v>F</v>
      </c>
      <c r="B910" s="86" t="s">
        <v>341</v>
      </c>
      <c r="C910" s="84" t="s">
        <v>340</v>
      </c>
      <c r="D910" s="81" t="s">
        <v>299</v>
      </c>
      <c r="E910" s="67" t="s">
        <v>292</v>
      </c>
      <c r="F910" s="67" t="s">
        <v>298</v>
      </c>
      <c r="G910" s="67" t="str">
        <f t="shared" si="45"/>
        <v>Released</v>
      </c>
      <c r="H910" s="67">
        <v>10.58</v>
      </c>
      <c r="I910" s="67">
        <v>6.13</v>
      </c>
      <c r="J910" s="67">
        <f t="shared" si="47"/>
        <v>64.855400000000003</v>
      </c>
    </row>
    <row r="911" spans="1:10" ht="14.25" customHeight="1" x14ac:dyDescent="0.2">
      <c r="A911" s="67" t="str">
        <f t="shared" si="48"/>
        <v>F</v>
      </c>
      <c r="B911" s="86" t="s">
        <v>339</v>
      </c>
      <c r="C911" s="84" t="s">
        <v>338</v>
      </c>
      <c r="D911" s="81" t="s">
        <v>299</v>
      </c>
      <c r="E911" s="67" t="s">
        <v>292</v>
      </c>
      <c r="F911" s="67" t="s">
        <v>298</v>
      </c>
      <c r="G911" s="67" t="str">
        <f t="shared" si="45"/>
        <v>Released</v>
      </c>
      <c r="H911" s="67">
        <v>10.58</v>
      </c>
      <c r="I911" s="67">
        <v>6.13</v>
      </c>
      <c r="J911" s="67">
        <f t="shared" si="47"/>
        <v>64.855400000000003</v>
      </c>
    </row>
    <row r="912" spans="1:10" ht="14.25" customHeight="1" x14ac:dyDescent="0.2">
      <c r="A912" s="67" t="str">
        <f t="shared" si="48"/>
        <v>F</v>
      </c>
      <c r="B912" s="86" t="s">
        <v>337</v>
      </c>
      <c r="C912" s="84" t="s">
        <v>336</v>
      </c>
      <c r="D912" s="81" t="s">
        <v>299</v>
      </c>
      <c r="E912" s="67" t="s">
        <v>292</v>
      </c>
      <c r="F912" s="67" t="s">
        <v>298</v>
      </c>
      <c r="G912" s="67" t="str">
        <f t="shared" si="45"/>
        <v>Released</v>
      </c>
      <c r="H912" s="67">
        <v>10.58</v>
      </c>
      <c r="I912" s="67">
        <v>6.13</v>
      </c>
      <c r="J912" s="67">
        <f t="shared" si="47"/>
        <v>64.855400000000003</v>
      </c>
    </row>
    <row r="913" spans="1:10" ht="14.25" customHeight="1" x14ac:dyDescent="0.2">
      <c r="A913" s="67" t="str">
        <f t="shared" si="48"/>
        <v>F</v>
      </c>
      <c r="B913" s="86" t="s">
        <v>335</v>
      </c>
      <c r="C913" s="84" t="s">
        <v>334</v>
      </c>
      <c r="D913" s="81" t="s">
        <v>299</v>
      </c>
      <c r="E913" s="67" t="s">
        <v>292</v>
      </c>
      <c r="F913" s="67" t="s">
        <v>298</v>
      </c>
      <c r="G913" s="67" t="str">
        <f t="shared" si="45"/>
        <v>Released</v>
      </c>
      <c r="H913" s="67">
        <v>10.58</v>
      </c>
      <c r="I913" s="67">
        <v>6.13</v>
      </c>
      <c r="J913" s="67">
        <f t="shared" si="47"/>
        <v>64.855400000000003</v>
      </c>
    </row>
    <row r="914" spans="1:10" ht="14.25" customHeight="1" x14ac:dyDescent="0.2">
      <c r="A914" s="67" t="str">
        <f t="shared" si="48"/>
        <v>G</v>
      </c>
      <c r="B914" s="89" t="s">
        <v>333</v>
      </c>
      <c r="C914" s="88" t="s">
        <v>332</v>
      </c>
      <c r="D914" s="87" t="s">
        <v>299</v>
      </c>
      <c r="E914" s="67" t="s">
        <v>292</v>
      </c>
      <c r="F914" s="67" t="s">
        <v>177</v>
      </c>
      <c r="G914" s="152" t="str">
        <f t="shared" si="45"/>
        <v>Frozen</v>
      </c>
      <c r="H914" s="67">
        <v>16.760000000000002</v>
      </c>
      <c r="I914" s="67">
        <v>8.5</v>
      </c>
      <c r="J914" s="67">
        <f t="shared" si="47"/>
        <v>142.46</v>
      </c>
    </row>
    <row r="915" spans="1:10" ht="14.25" customHeight="1" x14ac:dyDescent="0.2">
      <c r="A915" s="67" t="str">
        <f t="shared" si="48"/>
        <v>G</v>
      </c>
      <c r="B915" s="89" t="s">
        <v>331</v>
      </c>
      <c r="C915" s="88" t="s">
        <v>330</v>
      </c>
      <c r="D915" s="87" t="s">
        <v>299</v>
      </c>
      <c r="E915" s="67" t="s">
        <v>292</v>
      </c>
      <c r="F915" s="67" t="s">
        <v>177</v>
      </c>
      <c r="G915" s="152" t="str">
        <f t="shared" si="45"/>
        <v>Frozen</v>
      </c>
      <c r="H915" s="67">
        <v>16.760000000000002</v>
      </c>
      <c r="I915" s="67">
        <v>8.5</v>
      </c>
      <c r="J915" s="67">
        <f t="shared" si="47"/>
        <v>142.46</v>
      </c>
    </row>
    <row r="916" spans="1:10" ht="14.25" customHeight="1" x14ac:dyDescent="0.2">
      <c r="A916" s="67" t="str">
        <f t="shared" si="48"/>
        <v>H</v>
      </c>
      <c r="B916" s="86" t="s">
        <v>329</v>
      </c>
      <c r="C916" s="84" t="s">
        <v>328</v>
      </c>
      <c r="D916" s="81" t="s">
        <v>299</v>
      </c>
      <c r="E916" s="67" t="s">
        <v>292</v>
      </c>
      <c r="F916" s="67" t="s">
        <v>298</v>
      </c>
      <c r="G916" s="67" t="str">
        <f t="shared" si="45"/>
        <v>Released</v>
      </c>
      <c r="H916" s="67">
        <v>11.75</v>
      </c>
      <c r="I916" s="67">
        <v>6.38</v>
      </c>
      <c r="J916" s="67">
        <f t="shared" si="47"/>
        <v>74.965000000000003</v>
      </c>
    </row>
    <row r="917" spans="1:10" ht="14.25" customHeight="1" x14ac:dyDescent="0.2">
      <c r="A917" s="67" t="str">
        <f t="shared" si="48"/>
        <v>H</v>
      </c>
      <c r="B917" s="86" t="s">
        <v>327</v>
      </c>
      <c r="C917" s="84" t="s">
        <v>326</v>
      </c>
      <c r="D917" s="81" t="s">
        <v>299</v>
      </c>
      <c r="E917" s="67" t="s">
        <v>292</v>
      </c>
      <c r="F917" s="67" t="s">
        <v>298</v>
      </c>
      <c r="G917" s="67" t="str">
        <f t="shared" si="45"/>
        <v>Released</v>
      </c>
      <c r="H917" s="67">
        <v>11.75</v>
      </c>
      <c r="I917" s="67">
        <v>6.38</v>
      </c>
      <c r="J917" s="67">
        <f t="shared" si="47"/>
        <v>74.965000000000003</v>
      </c>
    </row>
    <row r="918" spans="1:10" ht="14.25" customHeight="1" x14ac:dyDescent="0.2">
      <c r="A918" s="67" t="str">
        <f t="shared" si="48"/>
        <v>H</v>
      </c>
      <c r="B918" s="85" t="s">
        <v>325</v>
      </c>
      <c r="C918" s="84" t="s">
        <v>324</v>
      </c>
      <c r="D918" s="81" t="s">
        <v>299</v>
      </c>
      <c r="E918" s="67" t="s">
        <v>292</v>
      </c>
      <c r="F918" s="67" t="s">
        <v>298</v>
      </c>
      <c r="G918" s="67" t="str">
        <f t="shared" si="45"/>
        <v>Released</v>
      </c>
      <c r="H918" s="67">
        <v>11.75</v>
      </c>
      <c r="I918" s="67">
        <v>6.38</v>
      </c>
      <c r="J918" s="67">
        <f t="shared" si="47"/>
        <v>74.965000000000003</v>
      </c>
    </row>
    <row r="919" spans="1:10" ht="14.25" customHeight="1" x14ac:dyDescent="0.2">
      <c r="A919" s="67" t="str">
        <f t="shared" si="48"/>
        <v>H</v>
      </c>
      <c r="B919" s="85" t="s">
        <v>323</v>
      </c>
      <c r="C919" s="84" t="s">
        <v>322</v>
      </c>
      <c r="D919" s="81" t="s">
        <v>299</v>
      </c>
      <c r="E919" s="67" t="s">
        <v>292</v>
      </c>
      <c r="F919" s="67" t="s">
        <v>298</v>
      </c>
      <c r="G919" s="67" t="str">
        <f t="shared" si="45"/>
        <v>Released</v>
      </c>
      <c r="H919" s="67">
        <v>11.75</v>
      </c>
      <c r="I919" s="67">
        <v>6.38</v>
      </c>
      <c r="J919" s="67">
        <f t="shared" si="47"/>
        <v>74.965000000000003</v>
      </c>
    </row>
    <row r="920" spans="1:10" ht="14.25" customHeight="1" x14ac:dyDescent="0.2">
      <c r="A920" s="67" t="str">
        <f t="shared" si="48"/>
        <v>H</v>
      </c>
      <c r="B920" s="85" t="s">
        <v>321</v>
      </c>
      <c r="C920" s="84" t="s">
        <v>320</v>
      </c>
      <c r="D920" s="81" t="s">
        <v>299</v>
      </c>
      <c r="E920" s="67" t="s">
        <v>292</v>
      </c>
      <c r="F920" s="67" t="s">
        <v>298</v>
      </c>
      <c r="G920" s="67" t="str">
        <f t="shared" si="45"/>
        <v>Released</v>
      </c>
      <c r="H920" s="67">
        <v>11.75</v>
      </c>
      <c r="I920" s="67">
        <v>6.38</v>
      </c>
      <c r="J920" s="67">
        <f t="shared" si="47"/>
        <v>74.965000000000003</v>
      </c>
    </row>
    <row r="921" spans="1:10" ht="14.25" customHeight="1" x14ac:dyDescent="0.2">
      <c r="A921" s="67" t="str">
        <f t="shared" si="48"/>
        <v>H</v>
      </c>
      <c r="B921" s="85" t="s">
        <v>319</v>
      </c>
      <c r="C921" s="84" t="s">
        <v>318</v>
      </c>
      <c r="D921" s="81" t="s">
        <v>299</v>
      </c>
      <c r="E921" s="67" t="s">
        <v>292</v>
      </c>
      <c r="F921" s="67" t="s">
        <v>298</v>
      </c>
      <c r="G921" s="67" t="str">
        <f t="shared" si="45"/>
        <v>Released</v>
      </c>
      <c r="H921" s="67">
        <v>11.75</v>
      </c>
      <c r="I921" s="67">
        <v>6.38</v>
      </c>
      <c r="J921" s="67">
        <f t="shared" si="47"/>
        <v>74.965000000000003</v>
      </c>
    </row>
    <row r="922" spans="1:10" ht="14.25" customHeight="1" x14ac:dyDescent="0.2">
      <c r="A922" s="67" t="str">
        <f t="shared" si="48"/>
        <v>H</v>
      </c>
      <c r="B922" s="85" t="s">
        <v>317</v>
      </c>
      <c r="C922" s="84" t="s">
        <v>316</v>
      </c>
      <c r="D922" s="81" t="s">
        <v>299</v>
      </c>
      <c r="E922" s="67" t="s">
        <v>292</v>
      </c>
      <c r="F922" s="67" t="s">
        <v>298</v>
      </c>
      <c r="G922" s="67" t="str">
        <f t="shared" si="45"/>
        <v>Released</v>
      </c>
      <c r="H922" s="67">
        <v>11.75</v>
      </c>
      <c r="I922" s="67">
        <v>6.38</v>
      </c>
      <c r="J922" s="67">
        <f t="shared" si="47"/>
        <v>74.965000000000003</v>
      </c>
    </row>
    <row r="923" spans="1:10" ht="14.25" customHeight="1" x14ac:dyDescent="0.2">
      <c r="A923" s="67" t="str">
        <f t="shared" si="48"/>
        <v>H</v>
      </c>
      <c r="B923" s="85" t="s">
        <v>315</v>
      </c>
      <c r="C923" s="84" t="s">
        <v>314</v>
      </c>
      <c r="D923" s="81" t="s">
        <v>299</v>
      </c>
      <c r="E923" s="67" t="s">
        <v>292</v>
      </c>
      <c r="F923" s="67" t="s">
        <v>298</v>
      </c>
      <c r="G923" s="67" t="str">
        <f t="shared" si="45"/>
        <v>Released</v>
      </c>
      <c r="H923" s="67">
        <v>11.75</v>
      </c>
      <c r="I923" s="67">
        <v>6.38</v>
      </c>
      <c r="J923" s="67">
        <f t="shared" si="47"/>
        <v>74.965000000000003</v>
      </c>
    </row>
    <row r="924" spans="1:10" ht="14.25" customHeight="1" x14ac:dyDescent="0.2">
      <c r="A924" s="67" t="str">
        <f t="shared" si="48"/>
        <v>H</v>
      </c>
      <c r="B924" s="85" t="s">
        <v>313</v>
      </c>
      <c r="C924" s="84" t="s">
        <v>312</v>
      </c>
      <c r="D924" s="81" t="s">
        <v>299</v>
      </c>
      <c r="E924" s="67" t="s">
        <v>292</v>
      </c>
      <c r="F924" s="67" t="s">
        <v>298</v>
      </c>
      <c r="G924" s="67" t="str">
        <f t="shared" si="45"/>
        <v>Released</v>
      </c>
      <c r="H924" s="67">
        <v>11.75</v>
      </c>
      <c r="I924" s="67">
        <v>6.38</v>
      </c>
      <c r="J924" s="67">
        <f t="shared" si="47"/>
        <v>74.965000000000003</v>
      </c>
    </row>
    <row r="925" spans="1:10" ht="14.25" customHeight="1" x14ac:dyDescent="0.2">
      <c r="A925" s="67" t="str">
        <f t="shared" si="48"/>
        <v>H</v>
      </c>
      <c r="B925" s="85" t="s">
        <v>311</v>
      </c>
      <c r="C925" s="84" t="s">
        <v>310</v>
      </c>
      <c r="D925" s="81" t="s">
        <v>299</v>
      </c>
      <c r="E925" s="67" t="s">
        <v>292</v>
      </c>
      <c r="F925" s="67" t="s">
        <v>298</v>
      </c>
      <c r="G925" s="67" t="str">
        <f t="shared" si="45"/>
        <v>Released</v>
      </c>
      <c r="H925" s="67">
        <v>11.75</v>
      </c>
      <c r="I925" s="67">
        <v>6.38</v>
      </c>
      <c r="J925" s="67">
        <f t="shared" si="47"/>
        <v>74.965000000000003</v>
      </c>
    </row>
    <row r="926" spans="1:10" ht="14.25" customHeight="1" x14ac:dyDescent="0.2">
      <c r="A926" s="67" t="str">
        <f t="shared" ref="A926:A931" si="49">LEFT(C926,2)</f>
        <v>P2</v>
      </c>
      <c r="B926" s="80" t="s">
        <v>95</v>
      </c>
      <c r="C926" s="79" t="s">
        <v>309</v>
      </c>
      <c r="D926" s="78" t="s">
        <v>299</v>
      </c>
      <c r="E926" s="67" t="s">
        <v>292</v>
      </c>
      <c r="F926" s="67" t="s">
        <v>298</v>
      </c>
      <c r="G926" s="67" t="str">
        <f t="shared" si="45"/>
        <v>Released</v>
      </c>
      <c r="J926" s="67">
        <v>149.31800000000001</v>
      </c>
    </row>
    <row r="927" spans="1:10" ht="14.25" customHeight="1" x14ac:dyDescent="0.2">
      <c r="A927" s="67" t="str">
        <f t="shared" si="49"/>
        <v>P3</v>
      </c>
      <c r="B927" s="80" t="s">
        <v>308</v>
      </c>
      <c r="C927" s="79" t="s">
        <v>307</v>
      </c>
      <c r="D927" s="78" t="s">
        <v>299</v>
      </c>
      <c r="E927" s="67" t="s">
        <v>292</v>
      </c>
      <c r="F927" s="67" t="s">
        <v>298</v>
      </c>
      <c r="G927" s="67" t="str">
        <f t="shared" si="45"/>
        <v>Released</v>
      </c>
      <c r="H927" s="67">
        <v>15.3</v>
      </c>
      <c r="I927" s="67">
        <v>6.54</v>
      </c>
      <c r="J927" s="67">
        <f>I927*H927</f>
        <v>100.06200000000001</v>
      </c>
    </row>
    <row r="928" spans="1:10" ht="14.25" customHeight="1" x14ac:dyDescent="0.2">
      <c r="A928" s="67" t="str">
        <f t="shared" si="49"/>
        <v>P3</v>
      </c>
      <c r="B928" s="82" t="s">
        <v>306</v>
      </c>
      <c r="C928" s="81" t="s">
        <v>305</v>
      </c>
      <c r="D928" s="83" t="s">
        <v>299</v>
      </c>
      <c r="E928" s="67" t="s">
        <v>292</v>
      </c>
      <c r="F928" s="67" t="s">
        <v>298</v>
      </c>
      <c r="G928" s="67" t="str">
        <f t="shared" ref="G928:G931" si="50">F928</f>
        <v>Released</v>
      </c>
      <c r="H928" s="67">
        <v>15.3</v>
      </c>
      <c r="I928" s="67">
        <v>6.54</v>
      </c>
      <c r="J928" s="67">
        <f>I928*H928</f>
        <v>100.06200000000001</v>
      </c>
    </row>
    <row r="929" spans="1:12" ht="14.25" customHeight="1" x14ac:dyDescent="0.2">
      <c r="A929" s="67" t="str">
        <f t="shared" si="49"/>
        <v>P5</v>
      </c>
      <c r="B929" s="80" t="s">
        <v>304</v>
      </c>
      <c r="C929" s="79" t="s">
        <v>303</v>
      </c>
      <c r="D929" s="78" t="s">
        <v>299</v>
      </c>
      <c r="E929" s="67" t="s">
        <v>292</v>
      </c>
      <c r="F929" s="67" t="s">
        <v>298</v>
      </c>
      <c r="G929" s="67" t="str">
        <f t="shared" si="50"/>
        <v>Released</v>
      </c>
      <c r="H929" s="67">
        <v>15.3</v>
      </c>
      <c r="I929" s="67">
        <v>7.65</v>
      </c>
      <c r="J929" s="67">
        <f>I929*H929</f>
        <v>117.04500000000002</v>
      </c>
    </row>
    <row r="930" spans="1:12" ht="14.25" customHeight="1" x14ac:dyDescent="0.2">
      <c r="A930" s="67" t="str">
        <f t="shared" si="49"/>
        <v>P5</v>
      </c>
      <c r="B930" s="82" t="s">
        <v>302</v>
      </c>
      <c r="C930" s="81" t="s">
        <v>301</v>
      </c>
      <c r="D930" s="81" t="s">
        <v>299</v>
      </c>
      <c r="E930" s="67" t="s">
        <v>292</v>
      </c>
      <c r="F930" s="67" t="s">
        <v>298</v>
      </c>
      <c r="G930" s="67" t="str">
        <f t="shared" si="50"/>
        <v>Released</v>
      </c>
      <c r="H930" s="67">
        <v>15.3</v>
      </c>
      <c r="I930" s="67">
        <v>7.65</v>
      </c>
      <c r="J930" s="67">
        <f>I930*H930</f>
        <v>117.04500000000002</v>
      </c>
    </row>
    <row r="931" spans="1:12" ht="14.25" customHeight="1" x14ac:dyDescent="0.2">
      <c r="A931" s="67" t="str">
        <f t="shared" si="49"/>
        <v>P8</v>
      </c>
      <c r="B931" s="80" t="s">
        <v>107</v>
      </c>
      <c r="C931" s="79" t="s">
        <v>300</v>
      </c>
      <c r="D931" s="78" t="s">
        <v>299</v>
      </c>
      <c r="E931" s="67" t="s">
        <v>292</v>
      </c>
      <c r="F931" s="67" t="s">
        <v>298</v>
      </c>
      <c r="G931" s="67" t="str">
        <f t="shared" si="50"/>
        <v>Released</v>
      </c>
      <c r="H931" s="67">
        <v>14</v>
      </c>
      <c r="I931" s="67">
        <v>6.67</v>
      </c>
      <c r="J931" s="67">
        <f>I931*H931</f>
        <v>93.38</v>
      </c>
    </row>
    <row r="940" spans="1:12" ht="15" x14ac:dyDescent="0.25">
      <c r="K940"/>
    </row>
    <row r="941" spans="1:12" ht="15" x14ac:dyDescent="0.25">
      <c r="K941"/>
    </row>
    <row r="942" spans="1:12" ht="15" x14ac:dyDescent="0.25">
      <c r="K942"/>
    </row>
    <row r="943" spans="1:12" ht="15" x14ac:dyDescent="0.25">
      <c r="K943"/>
      <c r="L943"/>
    </row>
    <row r="944" spans="1:12" ht="15" x14ac:dyDescent="0.25">
      <c r="K944"/>
      <c r="L944"/>
    </row>
    <row r="945" spans="11:12" ht="15" x14ac:dyDescent="0.25">
      <c r="K945"/>
      <c r="L945"/>
    </row>
    <row r="946" spans="11:12" ht="15" x14ac:dyDescent="0.25">
      <c r="K946"/>
      <c r="L946"/>
    </row>
    <row r="947" spans="11:12" ht="15" x14ac:dyDescent="0.25">
      <c r="K947"/>
      <c r="L947"/>
    </row>
    <row r="948" spans="11:12" ht="15" x14ac:dyDescent="0.25">
      <c r="K948"/>
      <c r="L948"/>
    </row>
    <row r="949" spans="11:12" ht="15" x14ac:dyDescent="0.25">
      <c r="K949"/>
      <c r="L949"/>
    </row>
    <row r="950" spans="11:12" ht="15" x14ac:dyDescent="0.25">
      <c r="K950"/>
      <c r="L950"/>
    </row>
    <row r="951" spans="11:12" ht="15" x14ac:dyDescent="0.25">
      <c r="K951"/>
      <c r="L951"/>
    </row>
    <row r="952" spans="11:12" ht="15" x14ac:dyDescent="0.25">
      <c r="K952"/>
      <c r="L952"/>
    </row>
    <row r="953" spans="11:12" ht="15" x14ac:dyDescent="0.25">
      <c r="K953"/>
      <c r="L953"/>
    </row>
    <row r="954" spans="11:12" ht="15" x14ac:dyDescent="0.25">
      <c r="K954"/>
      <c r="L954"/>
    </row>
    <row r="955" spans="11:12" ht="15" x14ac:dyDescent="0.25">
      <c r="K955"/>
      <c r="L955"/>
    </row>
    <row r="956" spans="11:12" ht="15" x14ac:dyDescent="0.25">
      <c r="K956"/>
      <c r="L956"/>
    </row>
    <row r="957" spans="11:12" ht="15" x14ac:dyDescent="0.25">
      <c r="K957"/>
      <c r="L957"/>
    </row>
    <row r="958" spans="11:12" ht="15" x14ac:dyDescent="0.25">
      <c r="K958"/>
      <c r="L958"/>
    </row>
    <row r="959" spans="11:12" ht="15" x14ac:dyDescent="0.25">
      <c r="K959"/>
      <c r="L959"/>
    </row>
    <row r="960" spans="11:12" ht="15" x14ac:dyDescent="0.25">
      <c r="K960"/>
      <c r="L960"/>
    </row>
    <row r="961" spans="11:12" ht="15" x14ac:dyDescent="0.25">
      <c r="K961"/>
      <c r="L961"/>
    </row>
    <row r="962" spans="11:12" ht="15" x14ac:dyDescent="0.25">
      <c r="K962"/>
      <c r="L962"/>
    </row>
    <row r="963" spans="11:12" ht="15" x14ac:dyDescent="0.25">
      <c r="K963"/>
      <c r="L963"/>
    </row>
    <row r="964" spans="11:12" ht="15" x14ac:dyDescent="0.25">
      <c r="K964"/>
      <c r="L964"/>
    </row>
    <row r="965" spans="11:12" ht="15" x14ac:dyDescent="0.25">
      <c r="K965"/>
      <c r="L965"/>
    </row>
    <row r="966" spans="11:12" ht="15" x14ac:dyDescent="0.25">
      <c r="K966"/>
      <c r="L966"/>
    </row>
    <row r="967" spans="11:12" ht="15" x14ac:dyDescent="0.25">
      <c r="K967"/>
      <c r="L967"/>
    </row>
    <row r="968" spans="11:12" ht="15" x14ac:dyDescent="0.25">
      <c r="K968"/>
      <c r="L968"/>
    </row>
    <row r="969" spans="11:12" ht="15" x14ac:dyDescent="0.25">
      <c r="K969"/>
      <c r="L969"/>
    </row>
    <row r="970" spans="11:12" ht="15" x14ac:dyDescent="0.25">
      <c r="K970"/>
      <c r="L970"/>
    </row>
    <row r="971" spans="11:12" ht="15" x14ac:dyDescent="0.25">
      <c r="K971"/>
      <c r="L971"/>
    </row>
    <row r="972" spans="11:12" ht="15" x14ac:dyDescent="0.25">
      <c r="K972"/>
      <c r="L972"/>
    </row>
    <row r="973" spans="11:12" ht="15" x14ac:dyDescent="0.25">
      <c r="K973"/>
      <c r="L973"/>
    </row>
    <row r="974" spans="11:12" ht="15" x14ac:dyDescent="0.25">
      <c r="K974"/>
      <c r="L974"/>
    </row>
    <row r="975" spans="11:12" ht="15" x14ac:dyDescent="0.25">
      <c r="K975"/>
      <c r="L975"/>
    </row>
    <row r="976" spans="11:12" ht="15" x14ac:dyDescent="0.25">
      <c r="K976"/>
      <c r="L976"/>
    </row>
    <row r="977" spans="11:12" ht="15" x14ac:dyDescent="0.25">
      <c r="K977"/>
      <c r="L977"/>
    </row>
    <row r="978" spans="11:12" ht="15" x14ac:dyDescent="0.25">
      <c r="K978"/>
      <c r="L978"/>
    </row>
    <row r="979" spans="11:12" ht="15" x14ac:dyDescent="0.25">
      <c r="K979"/>
      <c r="L979"/>
    </row>
    <row r="980" spans="11:12" ht="15" x14ac:dyDescent="0.25">
      <c r="K980"/>
      <c r="L980"/>
    </row>
    <row r="981" spans="11:12" ht="15" x14ac:dyDescent="0.25">
      <c r="K981"/>
      <c r="L981"/>
    </row>
    <row r="982" spans="11:12" ht="15" x14ac:dyDescent="0.25">
      <c r="K982"/>
      <c r="L982"/>
    </row>
    <row r="983" spans="11:12" ht="15" x14ac:dyDescent="0.25">
      <c r="K983"/>
      <c r="L983"/>
    </row>
    <row r="984" spans="11:12" ht="15" x14ac:dyDescent="0.25">
      <c r="K984"/>
      <c r="L984"/>
    </row>
    <row r="985" spans="11:12" ht="15" x14ac:dyDescent="0.25">
      <c r="K985"/>
      <c r="L985"/>
    </row>
    <row r="986" spans="11:12" ht="15" x14ac:dyDescent="0.25">
      <c r="K986"/>
      <c r="L986"/>
    </row>
    <row r="987" spans="11:12" ht="15" x14ac:dyDescent="0.25">
      <c r="K987"/>
      <c r="L987"/>
    </row>
    <row r="988" spans="11:12" ht="15" x14ac:dyDescent="0.25">
      <c r="K988"/>
      <c r="L988"/>
    </row>
    <row r="989" spans="11:12" ht="15" x14ac:dyDescent="0.25">
      <c r="K989"/>
      <c r="L989"/>
    </row>
    <row r="990" spans="11:12" ht="15" x14ac:dyDescent="0.25">
      <c r="K990"/>
      <c r="L990"/>
    </row>
    <row r="991" spans="11:12" ht="15" x14ac:dyDescent="0.25">
      <c r="K991"/>
      <c r="L991"/>
    </row>
    <row r="992" spans="11:12" ht="15" x14ac:dyDescent="0.25">
      <c r="K992"/>
      <c r="L992"/>
    </row>
    <row r="993" spans="11:12" ht="15" x14ac:dyDescent="0.25">
      <c r="K993"/>
      <c r="L993"/>
    </row>
    <row r="994" spans="11:12" ht="15" x14ac:dyDescent="0.25">
      <c r="K994"/>
      <c r="L994"/>
    </row>
    <row r="995" spans="11:12" ht="15" x14ac:dyDescent="0.25">
      <c r="K995"/>
      <c r="L995"/>
    </row>
    <row r="996" spans="11:12" ht="15" x14ac:dyDescent="0.25">
      <c r="K996"/>
      <c r="L996"/>
    </row>
    <row r="997" spans="11:12" ht="15" x14ac:dyDescent="0.25">
      <c r="K997"/>
      <c r="L997"/>
    </row>
    <row r="998" spans="11:12" ht="15" x14ac:dyDescent="0.25">
      <c r="K998"/>
      <c r="L998"/>
    </row>
    <row r="999" spans="11:12" ht="15" x14ac:dyDescent="0.25">
      <c r="K999"/>
      <c r="L999"/>
    </row>
    <row r="1000" spans="11:12" ht="15" x14ac:dyDescent="0.25">
      <c r="K1000"/>
      <c r="L1000"/>
    </row>
    <row r="1001" spans="11:12" ht="15" x14ac:dyDescent="0.25">
      <c r="K1001"/>
      <c r="L1001"/>
    </row>
    <row r="1002" spans="11:12" ht="15" x14ac:dyDescent="0.25">
      <c r="K1002"/>
      <c r="L1002"/>
    </row>
    <row r="1003" spans="11:12" ht="15" x14ac:dyDescent="0.25">
      <c r="K1003"/>
      <c r="L1003"/>
    </row>
    <row r="1004" spans="11:12" ht="15" x14ac:dyDescent="0.25">
      <c r="K1004"/>
      <c r="L1004"/>
    </row>
    <row r="1005" spans="11:12" ht="15" x14ac:dyDescent="0.25">
      <c r="K1005"/>
      <c r="L1005"/>
    </row>
    <row r="1006" spans="11:12" ht="15" x14ac:dyDescent="0.25">
      <c r="K1006"/>
      <c r="L1006"/>
    </row>
    <row r="1007" spans="11:12" ht="15" x14ac:dyDescent="0.25">
      <c r="K1007"/>
      <c r="L1007"/>
    </row>
    <row r="1008" spans="11:12" ht="15" x14ac:dyDescent="0.25">
      <c r="K1008"/>
      <c r="L1008"/>
    </row>
    <row r="1009" spans="11:12" ht="15" x14ac:dyDescent="0.25">
      <c r="K1009"/>
      <c r="L1009"/>
    </row>
    <row r="1010" spans="11:12" ht="15" x14ac:dyDescent="0.25">
      <c r="K1010"/>
      <c r="L1010"/>
    </row>
    <row r="1011" spans="11:12" ht="15" x14ac:dyDescent="0.25">
      <c r="K1011"/>
      <c r="L1011"/>
    </row>
    <row r="1012" spans="11:12" ht="15" x14ac:dyDescent="0.25">
      <c r="K1012"/>
      <c r="L1012"/>
    </row>
    <row r="1013" spans="11:12" ht="15" x14ac:dyDescent="0.25">
      <c r="K1013"/>
      <c r="L1013"/>
    </row>
    <row r="1014" spans="11:12" ht="15" x14ac:dyDescent="0.25">
      <c r="K1014"/>
      <c r="L1014"/>
    </row>
    <row r="1015" spans="11:12" ht="15" x14ac:dyDescent="0.25">
      <c r="K1015"/>
      <c r="L1015"/>
    </row>
    <row r="1016" spans="11:12" ht="15" x14ac:dyDescent="0.25">
      <c r="K1016"/>
      <c r="L1016"/>
    </row>
    <row r="1017" spans="11:12" ht="15" x14ac:dyDescent="0.25">
      <c r="K1017"/>
      <c r="L1017"/>
    </row>
    <row r="1018" spans="11:12" ht="15" x14ac:dyDescent="0.25">
      <c r="K1018"/>
      <c r="L1018"/>
    </row>
    <row r="1019" spans="11:12" ht="15" x14ac:dyDescent="0.25">
      <c r="K1019"/>
      <c r="L1019"/>
    </row>
    <row r="1020" spans="11:12" ht="15" x14ac:dyDescent="0.25">
      <c r="K1020"/>
      <c r="L1020"/>
    </row>
    <row r="1021" spans="11:12" ht="15" x14ac:dyDescent="0.25">
      <c r="K1021"/>
      <c r="L1021"/>
    </row>
    <row r="1022" spans="11:12" ht="15" x14ac:dyDescent="0.25">
      <c r="K1022"/>
      <c r="L1022"/>
    </row>
    <row r="1023" spans="11:12" ht="15" x14ac:dyDescent="0.25">
      <c r="K1023"/>
      <c r="L1023"/>
    </row>
    <row r="1024" spans="11:12" ht="15" x14ac:dyDescent="0.25">
      <c r="K1024"/>
      <c r="L1024"/>
    </row>
    <row r="1025" spans="11:12" ht="15" x14ac:dyDescent="0.25">
      <c r="K1025"/>
      <c r="L1025"/>
    </row>
    <row r="1026" spans="11:12" ht="15" x14ac:dyDescent="0.25">
      <c r="K1026"/>
      <c r="L1026"/>
    </row>
    <row r="1027" spans="11:12" ht="15" x14ac:dyDescent="0.25">
      <c r="K1027"/>
      <c r="L1027"/>
    </row>
    <row r="1028" spans="11:12" ht="15" x14ac:dyDescent="0.25">
      <c r="K1028"/>
      <c r="L1028"/>
    </row>
    <row r="1029" spans="11:12" ht="15" x14ac:dyDescent="0.25">
      <c r="K1029"/>
      <c r="L1029"/>
    </row>
    <row r="1030" spans="11:12" ht="15" x14ac:dyDescent="0.25">
      <c r="K1030"/>
      <c r="L1030"/>
    </row>
    <row r="1031" spans="11:12" ht="15" x14ac:dyDescent="0.25">
      <c r="K1031"/>
      <c r="L1031"/>
    </row>
    <row r="1032" spans="11:12" ht="15" x14ac:dyDescent="0.25">
      <c r="K1032"/>
      <c r="L1032"/>
    </row>
    <row r="1033" spans="11:12" ht="15" x14ac:dyDescent="0.25">
      <c r="K1033"/>
      <c r="L1033"/>
    </row>
    <row r="1034" spans="11:12" ht="15" x14ac:dyDescent="0.25">
      <c r="K1034"/>
      <c r="L1034"/>
    </row>
    <row r="1035" spans="11:12" ht="15" x14ac:dyDescent="0.25">
      <c r="K1035"/>
      <c r="L1035"/>
    </row>
    <row r="1036" spans="11:12" ht="15" x14ac:dyDescent="0.25">
      <c r="K1036"/>
      <c r="L1036"/>
    </row>
    <row r="1037" spans="11:12" ht="15" x14ac:dyDescent="0.25">
      <c r="K1037"/>
      <c r="L1037"/>
    </row>
    <row r="1038" spans="11:12" ht="15" x14ac:dyDescent="0.25">
      <c r="K1038"/>
      <c r="L1038"/>
    </row>
    <row r="1039" spans="11:12" ht="15" x14ac:dyDescent="0.25">
      <c r="K1039"/>
      <c r="L1039"/>
    </row>
    <row r="1040" spans="11:12" ht="15" x14ac:dyDescent="0.25">
      <c r="K1040"/>
      <c r="L1040"/>
    </row>
    <row r="1041" spans="11:12" ht="15" x14ac:dyDescent="0.25">
      <c r="K1041"/>
      <c r="L1041"/>
    </row>
    <row r="1042" spans="11:12" ht="15" x14ac:dyDescent="0.25">
      <c r="K1042"/>
      <c r="L1042"/>
    </row>
    <row r="1043" spans="11:12" ht="15" x14ac:dyDescent="0.25">
      <c r="K1043"/>
      <c r="L1043"/>
    </row>
    <row r="1044" spans="11:12" ht="15" x14ac:dyDescent="0.25">
      <c r="K1044"/>
      <c r="L1044"/>
    </row>
    <row r="1045" spans="11:12" ht="15" x14ac:dyDescent="0.25">
      <c r="K1045"/>
      <c r="L1045"/>
    </row>
    <row r="1046" spans="11:12" ht="15" x14ac:dyDescent="0.25">
      <c r="K1046"/>
      <c r="L1046"/>
    </row>
    <row r="1047" spans="11:12" ht="15" x14ac:dyDescent="0.25">
      <c r="K1047"/>
      <c r="L1047"/>
    </row>
    <row r="1048" spans="11:12" ht="15" x14ac:dyDescent="0.25">
      <c r="K1048"/>
      <c r="L1048"/>
    </row>
    <row r="1049" spans="11:12" ht="15" x14ac:dyDescent="0.25">
      <c r="K1049"/>
      <c r="L1049"/>
    </row>
    <row r="1050" spans="11:12" ht="15" x14ac:dyDescent="0.25">
      <c r="K1050"/>
      <c r="L1050"/>
    </row>
    <row r="1051" spans="11:12" ht="15" x14ac:dyDescent="0.25">
      <c r="K1051"/>
      <c r="L1051"/>
    </row>
    <row r="1052" spans="11:12" ht="15" x14ac:dyDescent="0.25">
      <c r="K1052"/>
      <c r="L1052"/>
    </row>
    <row r="1053" spans="11:12" ht="15" x14ac:dyDescent="0.25">
      <c r="K1053"/>
      <c r="L1053"/>
    </row>
    <row r="1054" spans="11:12" ht="15" x14ac:dyDescent="0.25">
      <c r="K1054"/>
      <c r="L1054"/>
    </row>
    <row r="1055" spans="11:12" ht="15" x14ac:dyDescent="0.25">
      <c r="K1055"/>
      <c r="L1055"/>
    </row>
    <row r="1056" spans="11:12" ht="15" x14ac:dyDescent="0.25">
      <c r="K1056"/>
      <c r="L1056"/>
    </row>
    <row r="1057" spans="11:12" ht="15" x14ac:dyDescent="0.25">
      <c r="K1057"/>
      <c r="L1057"/>
    </row>
    <row r="1058" spans="11:12" ht="15" x14ac:dyDescent="0.25">
      <c r="K1058"/>
      <c r="L1058"/>
    </row>
    <row r="1059" spans="11:12" ht="15" x14ac:dyDescent="0.25">
      <c r="K1059"/>
      <c r="L1059"/>
    </row>
    <row r="1060" spans="11:12" ht="15" x14ac:dyDescent="0.25">
      <c r="K1060"/>
      <c r="L1060"/>
    </row>
    <row r="1061" spans="11:12" ht="15" x14ac:dyDescent="0.25">
      <c r="K1061"/>
      <c r="L1061"/>
    </row>
    <row r="1062" spans="11:12" ht="15" x14ac:dyDescent="0.25">
      <c r="K1062"/>
      <c r="L1062"/>
    </row>
    <row r="1063" spans="11:12" ht="15" x14ac:dyDescent="0.25">
      <c r="K1063"/>
      <c r="L1063"/>
    </row>
    <row r="1064" spans="11:12" ht="15" x14ac:dyDescent="0.25">
      <c r="K1064"/>
      <c r="L1064"/>
    </row>
    <row r="1065" spans="11:12" ht="15" x14ac:dyDescent="0.25">
      <c r="K1065"/>
      <c r="L1065"/>
    </row>
    <row r="1066" spans="11:12" ht="15" x14ac:dyDescent="0.25">
      <c r="K1066"/>
      <c r="L1066"/>
    </row>
    <row r="1067" spans="11:12" ht="15" x14ac:dyDescent="0.25">
      <c r="K1067"/>
      <c r="L1067"/>
    </row>
    <row r="1068" spans="11:12" ht="15" x14ac:dyDescent="0.25">
      <c r="K1068"/>
      <c r="L1068"/>
    </row>
    <row r="1069" spans="11:12" ht="15" x14ac:dyDescent="0.25">
      <c r="K1069"/>
      <c r="L1069"/>
    </row>
    <row r="1070" spans="11:12" ht="15" x14ac:dyDescent="0.25">
      <c r="K1070"/>
      <c r="L1070"/>
    </row>
    <row r="1071" spans="11:12" ht="15" x14ac:dyDescent="0.25">
      <c r="K1071"/>
      <c r="L1071"/>
    </row>
    <row r="1072" spans="11:12" ht="15" x14ac:dyDescent="0.25">
      <c r="K1072"/>
      <c r="L1072"/>
    </row>
    <row r="1073" spans="11:12" ht="15" x14ac:dyDescent="0.25">
      <c r="K1073"/>
      <c r="L1073"/>
    </row>
    <row r="1074" spans="11:12" ht="15" x14ac:dyDescent="0.25">
      <c r="K1074"/>
      <c r="L1074"/>
    </row>
    <row r="1075" spans="11:12" ht="15" x14ac:dyDescent="0.25">
      <c r="K1075"/>
      <c r="L1075"/>
    </row>
    <row r="1076" spans="11:12" ht="15" x14ac:dyDescent="0.25">
      <c r="K1076"/>
      <c r="L1076"/>
    </row>
    <row r="1077" spans="11:12" ht="15" x14ac:dyDescent="0.25">
      <c r="K1077"/>
      <c r="L1077"/>
    </row>
    <row r="1078" spans="11:12" ht="15" x14ac:dyDescent="0.25">
      <c r="K1078"/>
      <c r="L1078"/>
    </row>
    <row r="1079" spans="11:12" ht="15" x14ac:dyDescent="0.25">
      <c r="K1079"/>
      <c r="L1079"/>
    </row>
    <row r="1080" spans="11:12" ht="15" x14ac:dyDescent="0.25">
      <c r="K1080"/>
      <c r="L1080"/>
    </row>
    <row r="1081" spans="11:12" ht="15" x14ac:dyDescent="0.25">
      <c r="K1081"/>
      <c r="L1081"/>
    </row>
    <row r="1082" spans="11:12" ht="15" x14ac:dyDescent="0.25">
      <c r="K1082"/>
      <c r="L1082"/>
    </row>
    <row r="1083" spans="11:12" ht="15" x14ac:dyDescent="0.25">
      <c r="K1083"/>
      <c r="L1083"/>
    </row>
    <row r="1084" spans="11:12" ht="15" x14ac:dyDescent="0.25">
      <c r="K1084"/>
      <c r="L1084"/>
    </row>
    <row r="1085" spans="11:12" ht="15" x14ac:dyDescent="0.25">
      <c r="K1085"/>
      <c r="L1085"/>
    </row>
    <row r="1086" spans="11:12" ht="15" x14ac:dyDescent="0.25">
      <c r="K1086"/>
      <c r="L1086"/>
    </row>
    <row r="1087" spans="11:12" ht="15" x14ac:dyDescent="0.25">
      <c r="K1087"/>
      <c r="L1087"/>
    </row>
    <row r="1088" spans="11:12" ht="15" x14ac:dyDescent="0.25">
      <c r="K1088"/>
      <c r="L1088"/>
    </row>
    <row r="1089" spans="11:12" ht="15" x14ac:dyDescent="0.25">
      <c r="K1089"/>
      <c r="L1089"/>
    </row>
    <row r="1090" spans="11:12" ht="15" x14ac:dyDescent="0.25">
      <c r="K1090"/>
      <c r="L1090"/>
    </row>
    <row r="1091" spans="11:12" ht="15" x14ac:dyDescent="0.25">
      <c r="K1091"/>
      <c r="L1091"/>
    </row>
    <row r="1092" spans="11:12" ht="15" x14ac:dyDescent="0.25">
      <c r="K1092"/>
      <c r="L1092"/>
    </row>
    <row r="1093" spans="11:12" ht="15" x14ac:dyDescent="0.25">
      <c r="K1093"/>
      <c r="L1093"/>
    </row>
    <row r="1094" spans="11:12" ht="15" x14ac:dyDescent="0.25">
      <c r="K1094"/>
      <c r="L1094"/>
    </row>
    <row r="1095" spans="11:12" ht="15" x14ac:dyDescent="0.25">
      <c r="K1095"/>
      <c r="L1095"/>
    </row>
    <row r="1096" spans="11:12" ht="15" x14ac:dyDescent="0.25">
      <c r="K1096"/>
      <c r="L1096"/>
    </row>
    <row r="1097" spans="11:12" ht="15" x14ac:dyDescent="0.25">
      <c r="K1097"/>
      <c r="L1097"/>
    </row>
    <row r="1098" spans="11:12" ht="15" x14ac:dyDescent="0.25">
      <c r="K1098"/>
      <c r="L1098"/>
    </row>
    <row r="1099" spans="11:12" ht="15" x14ac:dyDescent="0.25">
      <c r="K1099"/>
      <c r="L1099"/>
    </row>
    <row r="1100" spans="11:12" ht="15" x14ac:dyDescent="0.25">
      <c r="K1100"/>
      <c r="L1100"/>
    </row>
    <row r="1101" spans="11:12" ht="15" x14ac:dyDescent="0.25">
      <c r="K1101"/>
      <c r="L1101"/>
    </row>
    <row r="1102" spans="11:12" ht="15" x14ac:dyDescent="0.25">
      <c r="K1102"/>
      <c r="L1102"/>
    </row>
    <row r="1103" spans="11:12" ht="15" x14ac:dyDescent="0.25">
      <c r="K1103"/>
      <c r="L1103"/>
    </row>
    <row r="1104" spans="11:12" ht="15" x14ac:dyDescent="0.25">
      <c r="K1104"/>
      <c r="L1104"/>
    </row>
    <row r="1105" spans="11:12" ht="15" x14ac:dyDescent="0.25">
      <c r="K1105"/>
      <c r="L1105"/>
    </row>
    <row r="1106" spans="11:12" ht="15" x14ac:dyDescent="0.25">
      <c r="K1106"/>
      <c r="L1106"/>
    </row>
    <row r="1107" spans="11:12" ht="15" x14ac:dyDescent="0.25">
      <c r="K1107"/>
      <c r="L1107"/>
    </row>
    <row r="1108" spans="11:12" ht="15" x14ac:dyDescent="0.25">
      <c r="K1108"/>
      <c r="L1108"/>
    </row>
    <row r="1109" spans="11:12" ht="15" x14ac:dyDescent="0.25">
      <c r="K1109"/>
      <c r="L1109"/>
    </row>
    <row r="1110" spans="11:12" ht="15" x14ac:dyDescent="0.25">
      <c r="K1110"/>
      <c r="L1110"/>
    </row>
    <row r="1111" spans="11:12" ht="15" x14ac:dyDescent="0.25">
      <c r="K1111"/>
      <c r="L1111"/>
    </row>
    <row r="1112" spans="11:12" ht="15" x14ac:dyDescent="0.25">
      <c r="K1112"/>
      <c r="L1112"/>
    </row>
    <row r="1113" spans="11:12" ht="15" x14ac:dyDescent="0.25">
      <c r="K1113"/>
      <c r="L1113"/>
    </row>
    <row r="1114" spans="11:12" ht="15" x14ac:dyDescent="0.25">
      <c r="K1114"/>
      <c r="L1114"/>
    </row>
    <row r="1115" spans="11:12" ht="15" x14ac:dyDescent="0.25">
      <c r="K1115"/>
      <c r="L1115"/>
    </row>
    <row r="1116" spans="11:12" ht="15" x14ac:dyDescent="0.25">
      <c r="K1116"/>
      <c r="L1116"/>
    </row>
    <row r="1117" spans="11:12" ht="15" x14ac:dyDescent="0.25">
      <c r="K1117"/>
      <c r="L1117"/>
    </row>
    <row r="1118" spans="11:12" ht="15" x14ac:dyDescent="0.25">
      <c r="K1118"/>
      <c r="L1118"/>
    </row>
    <row r="1119" spans="11:12" ht="15" x14ac:dyDescent="0.25">
      <c r="K1119"/>
      <c r="L1119"/>
    </row>
    <row r="1120" spans="11:12" ht="15" x14ac:dyDescent="0.25">
      <c r="K1120"/>
      <c r="L1120"/>
    </row>
    <row r="1121" spans="11:12" ht="15" x14ac:dyDescent="0.25">
      <c r="K1121"/>
      <c r="L1121"/>
    </row>
    <row r="1122" spans="11:12" ht="15" x14ac:dyDescent="0.25">
      <c r="K1122"/>
      <c r="L1122"/>
    </row>
    <row r="1123" spans="11:12" ht="15" x14ac:dyDescent="0.25">
      <c r="K1123"/>
      <c r="L1123"/>
    </row>
    <row r="1124" spans="11:12" ht="15" x14ac:dyDescent="0.25">
      <c r="K1124"/>
      <c r="L1124"/>
    </row>
    <row r="1125" spans="11:12" ht="15" x14ac:dyDescent="0.25">
      <c r="K1125"/>
      <c r="L1125"/>
    </row>
    <row r="1126" spans="11:12" ht="15" x14ac:dyDescent="0.25">
      <c r="K1126"/>
      <c r="L1126"/>
    </row>
    <row r="1127" spans="11:12" ht="15" x14ac:dyDescent="0.25">
      <c r="K1127"/>
      <c r="L1127"/>
    </row>
    <row r="1128" spans="11:12" ht="15" x14ac:dyDescent="0.25">
      <c r="K1128"/>
      <c r="L1128"/>
    </row>
    <row r="1129" spans="11:12" ht="15" x14ac:dyDescent="0.25">
      <c r="K1129"/>
      <c r="L1129"/>
    </row>
    <row r="1130" spans="11:12" ht="15" x14ac:dyDescent="0.25">
      <c r="K1130"/>
      <c r="L1130"/>
    </row>
    <row r="1131" spans="11:12" ht="15" x14ac:dyDescent="0.25">
      <c r="K1131"/>
      <c r="L1131"/>
    </row>
    <row r="1132" spans="11:12" ht="15" x14ac:dyDescent="0.25">
      <c r="K1132"/>
      <c r="L1132"/>
    </row>
    <row r="1133" spans="11:12" ht="15" x14ac:dyDescent="0.25">
      <c r="K1133"/>
      <c r="L1133"/>
    </row>
    <row r="1134" spans="11:12" ht="15" x14ac:dyDescent="0.25">
      <c r="K1134"/>
      <c r="L1134"/>
    </row>
    <row r="1135" spans="11:12" ht="15" x14ac:dyDescent="0.25">
      <c r="K1135"/>
      <c r="L1135"/>
    </row>
    <row r="1136" spans="11:12" ht="15" x14ac:dyDescent="0.25">
      <c r="K1136"/>
      <c r="L1136"/>
    </row>
    <row r="1137" spans="11:12" ht="15" x14ac:dyDescent="0.25">
      <c r="K1137"/>
      <c r="L1137"/>
    </row>
    <row r="1138" spans="11:12" ht="15" x14ac:dyDescent="0.25">
      <c r="K1138"/>
      <c r="L1138"/>
    </row>
    <row r="1139" spans="11:12" ht="15" x14ac:dyDescent="0.25">
      <c r="K1139"/>
      <c r="L1139"/>
    </row>
    <row r="1140" spans="11:12" ht="15" x14ac:dyDescent="0.25">
      <c r="K1140"/>
      <c r="L1140"/>
    </row>
    <row r="1141" spans="11:12" ht="15" x14ac:dyDescent="0.25">
      <c r="K1141"/>
      <c r="L1141"/>
    </row>
    <row r="1142" spans="11:12" ht="15" x14ac:dyDescent="0.25">
      <c r="K1142"/>
      <c r="L1142"/>
    </row>
    <row r="1143" spans="11:12" ht="15" x14ac:dyDescent="0.25">
      <c r="K1143"/>
      <c r="L1143"/>
    </row>
    <row r="1144" spans="11:12" ht="15" x14ac:dyDescent="0.25">
      <c r="K1144"/>
      <c r="L1144"/>
    </row>
    <row r="1145" spans="11:12" ht="15" x14ac:dyDescent="0.25">
      <c r="K1145"/>
      <c r="L1145"/>
    </row>
    <row r="1146" spans="11:12" ht="15" x14ac:dyDescent="0.25">
      <c r="K1146"/>
      <c r="L1146"/>
    </row>
    <row r="1147" spans="11:12" ht="15" x14ac:dyDescent="0.25">
      <c r="K1147"/>
      <c r="L1147"/>
    </row>
    <row r="1148" spans="11:12" ht="15" x14ac:dyDescent="0.25">
      <c r="K1148"/>
      <c r="L1148"/>
    </row>
    <row r="1149" spans="11:12" ht="15" x14ac:dyDescent="0.25">
      <c r="K1149"/>
      <c r="L1149"/>
    </row>
    <row r="1150" spans="11:12" ht="15" x14ac:dyDescent="0.25">
      <c r="K1150"/>
      <c r="L1150"/>
    </row>
    <row r="1151" spans="11:12" ht="15" x14ac:dyDescent="0.25">
      <c r="K1151"/>
    </row>
    <row r="1152" spans="11:12" ht="15" x14ac:dyDescent="0.25">
      <c r="K1152"/>
    </row>
    <row r="1153" spans="11:11" ht="15" x14ac:dyDescent="0.25">
      <c r="K1153"/>
    </row>
    <row r="1154" spans="11:11" ht="15" x14ac:dyDescent="0.25">
      <c r="K1154"/>
    </row>
    <row r="1155" spans="11:11" ht="15" x14ac:dyDescent="0.25">
      <c r="K1155"/>
    </row>
    <row r="1156" spans="11:11" ht="15" x14ac:dyDescent="0.25">
      <c r="K1156"/>
    </row>
    <row r="1157" spans="11:11" ht="15" x14ac:dyDescent="0.25">
      <c r="K1157"/>
    </row>
    <row r="1158" spans="11:11" ht="15" x14ac:dyDescent="0.25">
      <c r="K1158"/>
    </row>
    <row r="1159" spans="11:11" ht="15" x14ac:dyDescent="0.25">
      <c r="K1159"/>
    </row>
    <row r="1160" spans="11:11" ht="15" x14ac:dyDescent="0.25">
      <c r="K1160"/>
    </row>
    <row r="1161" spans="11:11" ht="15" x14ac:dyDescent="0.25">
      <c r="K1161"/>
    </row>
    <row r="1162" spans="11:11" ht="15" x14ac:dyDescent="0.25">
      <c r="K1162"/>
    </row>
    <row r="1163" spans="11:11" ht="15" x14ac:dyDescent="0.25">
      <c r="K1163"/>
    </row>
    <row r="1164" spans="11:11" ht="15" x14ac:dyDescent="0.25">
      <c r="K1164"/>
    </row>
    <row r="1165" spans="11:11" ht="15" x14ac:dyDescent="0.25">
      <c r="K1165"/>
    </row>
    <row r="1166" spans="11:11" ht="15" x14ac:dyDescent="0.25">
      <c r="K1166"/>
    </row>
    <row r="1167" spans="11:11" ht="15" x14ac:dyDescent="0.25">
      <c r="K1167"/>
    </row>
    <row r="1168" spans="11:11" ht="15" x14ac:dyDescent="0.25">
      <c r="K1168"/>
    </row>
    <row r="1169" spans="11:11" ht="15" x14ac:dyDescent="0.25">
      <c r="K1169"/>
    </row>
    <row r="1170" spans="11:11" ht="15" x14ac:dyDescent="0.25">
      <c r="K1170"/>
    </row>
    <row r="1171" spans="11:11" ht="15" x14ac:dyDescent="0.25">
      <c r="K1171"/>
    </row>
    <row r="1172" spans="11:11" ht="15" x14ac:dyDescent="0.25">
      <c r="K1172"/>
    </row>
    <row r="1173" spans="11:11" ht="15" x14ac:dyDescent="0.25">
      <c r="K1173"/>
    </row>
    <row r="1174" spans="11:11" ht="15" x14ac:dyDescent="0.25">
      <c r="K1174"/>
    </row>
    <row r="1175" spans="11:11" ht="15" x14ac:dyDescent="0.25">
      <c r="K1175"/>
    </row>
    <row r="1176" spans="11:11" ht="15" x14ac:dyDescent="0.25">
      <c r="K1176"/>
    </row>
    <row r="1177" spans="11:11" ht="15" x14ac:dyDescent="0.25">
      <c r="K1177"/>
    </row>
    <row r="1178" spans="11:11" ht="15" x14ac:dyDescent="0.25">
      <c r="K1178"/>
    </row>
    <row r="1179" spans="11:11" ht="15" x14ac:dyDescent="0.25">
      <c r="K1179"/>
    </row>
    <row r="1180" spans="11:11" ht="15" x14ac:dyDescent="0.25">
      <c r="K1180"/>
    </row>
    <row r="1181" spans="11:11" ht="15" x14ac:dyDescent="0.25">
      <c r="K1181"/>
    </row>
    <row r="1182" spans="11:11" ht="15" x14ac:dyDescent="0.25">
      <c r="K1182"/>
    </row>
    <row r="1183" spans="11:11" ht="15" x14ac:dyDescent="0.25">
      <c r="K1183"/>
    </row>
    <row r="1184" spans="11:11" ht="15" x14ac:dyDescent="0.25">
      <c r="K1184"/>
    </row>
    <row r="1185" spans="11:11" ht="15" x14ac:dyDescent="0.25">
      <c r="K1185"/>
    </row>
    <row r="1186" spans="11:11" ht="15" x14ac:dyDescent="0.25">
      <c r="K1186"/>
    </row>
    <row r="1187" spans="11:11" ht="15" x14ac:dyDescent="0.25">
      <c r="K1187"/>
    </row>
    <row r="1188" spans="11:11" ht="15" x14ac:dyDescent="0.25">
      <c r="K1188"/>
    </row>
    <row r="1189" spans="11:11" ht="15" x14ac:dyDescent="0.25">
      <c r="K1189"/>
    </row>
    <row r="1190" spans="11:11" ht="15" x14ac:dyDescent="0.25">
      <c r="K1190"/>
    </row>
    <row r="1191" spans="11:11" ht="15" x14ac:dyDescent="0.25">
      <c r="K1191"/>
    </row>
    <row r="1192" spans="11:11" ht="15" x14ac:dyDescent="0.25">
      <c r="K1192"/>
    </row>
    <row r="1193" spans="11:11" ht="15" x14ac:dyDescent="0.25">
      <c r="K1193"/>
    </row>
    <row r="1194" spans="11:11" ht="15" x14ac:dyDescent="0.25">
      <c r="K1194"/>
    </row>
    <row r="1195" spans="11:11" ht="15" x14ac:dyDescent="0.25">
      <c r="K1195"/>
    </row>
    <row r="1196" spans="11:11" ht="15" x14ac:dyDescent="0.25">
      <c r="K1196"/>
    </row>
    <row r="1197" spans="11:11" ht="15" x14ac:dyDescent="0.25">
      <c r="K1197"/>
    </row>
    <row r="1198" spans="11:11" ht="15" x14ac:dyDescent="0.25">
      <c r="K1198"/>
    </row>
    <row r="1199" spans="11:11" ht="15" x14ac:dyDescent="0.25">
      <c r="K1199"/>
    </row>
    <row r="1200" spans="11:11" ht="15" x14ac:dyDescent="0.25">
      <c r="K1200"/>
    </row>
    <row r="1201" spans="11:11" ht="15" x14ac:dyDescent="0.25">
      <c r="K1201"/>
    </row>
    <row r="1202" spans="11:11" ht="15" x14ac:dyDescent="0.25">
      <c r="K1202"/>
    </row>
    <row r="1203" spans="11:11" ht="15" x14ac:dyDescent="0.25">
      <c r="K1203"/>
    </row>
    <row r="1204" spans="11:11" ht="15" x14ac:dyDescent="0.25">
      <c r="K1204"/>
    </row>
    <row r="1205" spans="11:11" ht="15" x14ac:dyDescent="0.25">
      <c r="K1205"/>
    </row>
    <row r="1206" spans="11:11" ht="15" x14ac:dyDescent="0.25">
      <c r="K1206"/>
    </row>
    <row r="1207" spans="11:11" ht="15" x14ac:dyDescent="0.25">
      <c r="K1207"/>
    </row>
    <row r="1208" spans="11:11" ht="15" x14ac:dyDescent="0.25">
      <c r="K1208"/>
    </row>
    <row r="1209" spans="11:11" ht="15" x14ac:dyDescent="0.25">
      <c r="K1209"/>
    </row>
    <row r="1210" spans="11:11" ht="15" x14ac:dyDescent="0.25">
      <c r="K1210"/>
    </row>
    <row r="1211" spans="11:11" ht="15" x14ac:dyDescent="0.25">
      <c r="K1211"/>
    </row>
    <row r="1212" spans="11:11" ht="15" x14ac:dyDescent="0.25">
      <c r="K1212"/>
    </row>
    <row r="1213" spans="11:11" ht="15" x14ac:dyDescent="0.25">
      <c r="K1213"/>
    </row>
    <row r="1214" spans="11:11" ht="15" x14ac:dyDescent="0.25">
      <c r="K1214"/>
    </row>
    <row r="1215" spans="11:11" ht="15" x14ac:dyDescent="0.25">
      <c r="K1215"/>
    </row>
    <row r="1216" spans="11:11" ht="15" x14ac:dyDescent="0.25">
      <c r="K1216"/>
    </row>
    <row r="1217" spans="11:11" ht="15" x14ac:dyDescent="0.25">
      <c r="K1217"/>
    </row>
    <row r="1218" spans="11:11" ht="15" x14ac:dyDescent="0.25">
      <c r="K1218"/>
    </row>
    <row r="1219" spans="11:11" ht="15" x14ac:dyDescent="0.25">
      <c r="K1219"/>
    </row>
    <row r="1220" spans="11:11" ht="15" x14ac:dyDescent="0.25">
      <c r="K1220"/>
    </row>
    <row r="1221" spans="11:11" ht="15" x14ac:dyDescent="0.25">
      <c r="K1221"/>
    </row>
    <row r="1222" spans="11:11" ht="15" x14ac:dyDescent="0.25">
      <c r="K1222"/>
    </row>
    <row r="1223" spans="11:11" ht="15" x14ac:dyDescent="0.25">
      <c r="K1223"/>
    </row>
    <row r="1224" spans="11:11" ht="15" x14ac:dyDescent="0.25">
      <c r="K1224"/>
    </row>
    <row r="1225" spans="11:11" ht="15" x14ac:dyDescent="0.25">
      <c r="K1225"/>
    </row>
    <row r="1226" spans="11:11" ht="15" x14ac:dyDescent="0.25">
      <c r="K1226"/>
    </row>
    <row r="1227" spans="11:11" ht="15" x14ac:dyDescent="0.25">
      <c r="K1227"/>
    </row>
    <row r="1228" spans="11:11" ht="15" x14ac:dyDescent="0.25">
      <c r="K1228"/>
    </row>
    <row r="1229" spans="11:11" ht="15" x14ac:dyDescent="0.25">
      <c r="K1229"/>
    </row>
    <row r="1230" spans="11:11" ht="15" x14ac:dyDescent="0.25">
      <c r="K1230"/>
    </row>
    <row r="1231" spans="11:11" ht="15" x14ac:dyDescent="0.25">
      <c r="K1231"/>
    </row>
    <row r="1232" spans="11:11" ht="15" x14ac:dyDescent="0.25">
      <c r="K1232"/>
    </row>
    <row r="1233" spans="11:11" ht="15" x14ac:dyDescent="0.25">
      <c r="K1233"/>
    </row>
    <row r="1234" spans="11:11" ht="15" x14ac:dyDescent="0.25">
      <c r="K1234"/>
    </row>
    <row r="1235" spans="11:11" ht="15" x14ac:dyDescent="0.25">
      <c r="K1235"/>
    </row>
    <row r="1236" spans="11:11" ht="15" x14ac:dyDescent="0.25">
      <c r="K1236"/>
    </row>
    <row r="1237" spans="11:11" ht="15" x14ac:dyDescent="0.25">
      <c r="K1237"/>
    </row>
    <row r="1238" spans="11:11" ht="15" x14ac:dyDescent="0.25">
      <c r="K1238"/>
    </row>
    <row r="1239" spans="11:11" ht="15" x14ac:dyDescent="0.25">
      <c r="K1239"/>
    </row>
    <row r="1240" spans="11:11" ht="15" x14ac:dyDescent="0.25">
      <c r="K1240"/>
    </row>
    <row r="1241" spans="11:11" ht="15" x14ac:dyDescent="0.25">
      <c r="K1241"/>
    </row>
    <row r="1242" spans="11:11" ht="15" x14ac:dyDescent="0.25">
      <c r="K1242"/>
    </row>
    <row r="1243" spans="11:11" ht="15" x14ac:dyDescent="0.25">
      <c r="K1243"/>
    </row>
    <row r="1244" spans="11:11" ht="15" x14ac:dyDescent="0.25">
      <c r="K1244"/>
    </row>
    <row r="1245" spans="11:11" ht="15" x14ac:dyDescent="0.25">
      <c r="K1245"/>
    </row>
    <row r="1246" spans="11:11" ht="15" x14ac:dyDescent="0.25">
      <c r="K1246"/>
    </row>
    <row r="1247" spans="11:11" ht="15" x14ac:dyDescent="0.25">
      <c r="K1247"/>
    </row>
    <row r="1248" spans="11:11" ht="15" x14ac:dyDescent="0.25">
      <c r="K1248"/>
    </row>
    <row r="1249" spans="11:11" ht="15" x14ac:dyDescent="0.25">
      <c r="K1249"/>
    </row>
    <row r="1250" spans="11:11" ht="15" x14ac:dyDescent="0.25">
      <c r="K1250"/>
    </row>
    <row r="1251" spans="11:11" ht="15" x14ac:dyDescent="0.25">
      <c r="K1251"/>
    </row>
    <row r="1252" spans="11:11" ht="15" x14ac:dyDescent="0.25">
      <c r="K1252"/>
    </row>
    <row r="1253" spans="11:11" ht="15" x14ac:dyDescent="0.25">
      <c r="K1253"/>
    </row>
    <row r="1254" spans="11:11" ht="15" x14ac:dyDescent="0.25">
      <c r="K1254"/>
    </row>
    <row r="1255" spans="11:11" ht="15" x14ac:dyDescent="0.25">
      <c r="K1255"/>
    </row>
    <row r="1256" spans="11:11" ht="15" x14ac:dyDescent="0.25">
      <c r="K1256"/>
    </row>
    <row r="1257" spans="11:11" ht="15" x14ac:dyDescent="0.25">
      <c r="K1257"/>
    </row>
    <row r="1258" spans="11:11" ht="15" x14ac:dyDescent="0.25">
      <c r="K1258"/>
    </row>
    <row r="1259" spans="11:11" ht="15" x14ac:dyDescent="0.25">
      <c r="K1259"/>
    </row>
    <row r="1260" spans="11:11" ht="15" x14ac:dyDescent="0.25">
      <c r="K1260"/>
    </row>
    <row r="1261" spans="11:11" ht="15" x14ac:dyDescent="0.25">
      <c r="K1261"/>
    </row>
    <row r="1262" spans="11:11" ht="15" x14ac:dyDescent="0.25">
      <c r="K1262"/>
    </row>
    <row r="1263" spans="11:11" ht="15" x14ac:dyDescent="0.25">
      <c r="K1263"/>
    </row>
    <row r="1264" spans="11:11" ht="15" x14ac:dyDescent="0.25">
      <c r="K1264"/>
    </row>
    <row r="1265" spans="11:11" ht="15" x14ac:dyDescent="0.25">
      <c r="K1265"/>
    </row>
    <row r="1266" spans="11:11" ht="15" x14ac:dyDescent="0.25">
      <c r="K1266"/>
    </row>
    <row r="1267" spans="11:11" ht="15" x14ac:dyDescent="0.25">
      <c r="K1267"/>
    </row>
    <row r="1268" spans="11:11" ht="15" x14ac:dyDescent="0.25">
      <c r="K1268"/>
    </row>
    <row r="1269" spans="11:11" ht="15" x14ac:dyDescent="0.25">
      <c r="K1269"/>
    </row>
    <row r="1270" spans="11:11" ht="15" x14ac:dyDescent="0.25">
      <c r="K1270"/>
    </row>
    <row r="1271" spans="11:11" ht="15" x14ac:dyDescent="0.25">
      <c r="K1271"/>
    </row>
    <row r="1272" spans="11:11" ht="15" x14ac:dyDescent="0.25">
      <c r="K1272"/>
    </row>
    <row r="1273" spans="11:11" ht="15" x14ac:dyDescent="0.25">
      <c r="K1273"/>
    </row>
    <row r="1274" spans="11:11" ht="15" x14ac:dyDescent="0.25">
      <c r="K1274"/>
    </row>
    <row r="1275" spans="11:11" ht="15" x14ac:dyDescent="0.25">
      <c r="K1275"/>
    </row>
    <row r="1276" spans="11:11" ht="15" x14ac:dyDescent="0.25">
      <c r="K1276"/>
    </row>
    <row r="1277" spans="11:11" ht="15" x14ac:dyDescent="0.25">
      <c r="K1277"/>
    </row>
    <row r="1278" spans="11:11" ht="15" x14ac:dyDescent="0.25">
      <c r="K1278"/>
    </row>
    <row r="1279" spans="11:11" ht="15" x14ac:dyDescent="0.25">
      <c r="K1279"/>
    </row>
    <row r="1280" spans="11:11" ht="15" x14ac:dyDescent="0.25">
      <c r="K1280"/>
    </row>
    <row r="1281" spans="11:11" ht="15" x14ac:dyDescent="0.25">
      <c r="K1281"/>
    </row>
    <row r="1282" spans="11:11" ht="15" x14ac:dyDescent="0.25">
      <c r="K1282"/>
    </row>
    <row r="1283" spans="11:11" ht="15" x14ac:dyDescent="0.25">
      <c r="K1283"/>
    </row>
    <row r="1284" spans="11:11" ht="15" x14ac:dyDescent="0.25">
      <c r="K1284"/>
    </row>
    <row r="1285" spans="11:11" ht="15" x14ac:dyDescent="0.25">
      <c r="K1285"/>
    </row>
    <row r="1286" spans="11:11" ht="15" x14ac:dyDescent="0.25">
      <c r="K1286"/>
    </row>
    <row r="1287" spans="11:11" ht="15" x14ac:dyDescent="0.25">
      <c r="K1287"/>
    </row>
    <row r="1288" spans="11:11" ht="15" x14ac:dyDescent="0.25">
      <c r="K1288"/>
    </row>
    <row r="1289" spans="11:11" ht="15" x14ac:dyDescent="0.25">
      <c r="K1289"/>
    </row>
    <row r="1290" spans="11:11" ht="15" x14ac:dyDescent="0.25">
      <c r="K1290"/>
    </row>
    <row r="1291" spans="11:11" ht="15" x14ac:dyDescent="0.25">
      <c r="K1291"/>
    </row>
    <row r="1292" spans="11:11" ht="15" x14ac:dyDescent="0.25">
      <c r="K1292"/>
    </row>
    <row r="1293" spans="11:11" ht="15" x14ac:dyDescent="0.25">
      <c r="K1293"/>
    </row>
    <row r="1294" spans="11:11" ht="15" x14ac:dyDescent="0.25">
      <c r="K1294"/>
    </row>
    <row r="1295" spans="11:11" ht="15" x14ac:dyDescent="0.25">
      <c r="K1295"/>
    </row>
    <row r="1296" spans="11:11" ht="15" x14ac:dyDescent="0.25">
      <c r="K1296"/>
    </row>
    <row r="1297" spans="11:11" ht="15" x14ac:dyDescent="0.25">
      <c r="K1297"/>
    </row>
    <row r="1298" spans="11:11" ht="15" x14ac:dyDescent="0.25">
      <c r="K1298"/>
    </row>
    <row r="1299" spans="11:11" ht="15" x14ac:dyDescent="0.25">
      <c r="K1299"/>
    </row>
    <row r="1300" spans="11:11" ht="15" x14ac:dyDescent="0.25">
      <c r="K1300"/>
    </row>
    <row r="1301" spans="11:11" ht="15" x14ac:dyDescent="0.25">
      <c r="K1301"/>
    </row>
    <row r="1302" spans="11:11" ht="15" x14ac:dyDescent="0.25">
      <c r="K1302"/>
    </row>
    <row r="1303" spans="11:11" ht="15" x14ac:dyDescent="0.25">
      <c r="K1303"/>
    </row>
    <row r="1304" spans="11:11" ht="15" x14ac:dyDescent="0.25">
      <c r="K1304"/>
    </row>
    <row r="1305" spans="11:11" ht="15" x14ac:dyDescent="0.25">
      <c r="K1305"/>
    </row>
    <row r="1306" spans="11:11" ht="15" x14ac:dyDescent="0.25">
      <c r="K1306"/>
    </row>
    <row r="1307" spans="11:11" ht="15" x14ac:dyDescent="0.25">
      <c r="K1307"/>
    </row>
    <row r="1308" spans="11:11" ht="15" x14ac:dyDescent="0.25">
      <c r="K1308"/>
    </row>
    <row r="1309" spans="11:11" ht="15" x14ac:dyDescent="0.25">
      <c r="K1309"/>
    </row>
    <row r="1310" spans="11:11" ht="15" x14ac:dyDescent="0.25">
      <c r="K1310"/>
    </row>
    <row r="1311" spans="11:11" ht="15" x14ac:dyDescent="0.25">
      <c r="K1311"/>
    </row>
    <row r="1312" spans="11:11" ht="15" x14ac:dyDescent="0.25">
      <c r="K1312"/>
    </row>
    <row r="1313" spans="11:11" ht="15" x14ac:dyDescent="0.25">
      <c r="K1313"/>
    </row>
    <row r="1314" spans="11:11" ht="15" x14ac:dyDescent="0.25">
      <c r="K1314"/>
    </row>
    <row r="1315" spans="11:11" ht="15" x14ac:dyDescent="0.25">
      <c r="K1315"/>
    </row>
    <row r="1316" spans="11:11" ht="15" x14ac:dyDescent="0.25">
      <c r="K1316"/>
    </row>
    <row r="1317" spans="11:11" ht="15" x14ac:dyDescent="0.25">
      <c r="K1317"/>
    </row>
    <row r="1318" spans="11:11" ht="15" x14ac:dyDescent="0.25">
      <c r="K1318"/>
    </row>
    <row r="1319" spans="11:11" ht="15" x14ac:dyDescent="0.25">
      <c r="K1319"/>
    </row>
    <row r="1320" spans="11:11" ht="15" x14ac:dyDescent="0.25">
      <c r="K1320"/>
    </row>
    <row r="1321" spans="11:11" ht="15" x14ac:dyDescent="0.25">
      <c r="K1321"/>
    </row>
    <row r="1322" spans="11:11" ht="15" x14ac:dyDescent="0.25">
      <c r="K1322"/>
    </row>
    <row r="1323" spans="11:11" ht="15" x14ac:dyDescent="0.25">
      <c r="K1323"/>
    </row>
    <row r="1324" spans="11:11" ht="15" x14ac:dyDescent="0.25">
      <c r="K1324"/>
    </row>
    <row r="1325" spans="11:11" ht="15" x14ac:dyDescent="0.25">
      <c r="K1325"/>
    </row>
    <row r="1326" spans="11:11" ht="15" x14ac:dyDescent="0.25">
      <c r="K1326"/>
    </row>
    <row r="1327" spans="11:11" ht="15" x14ac:dyDescent="0.25">
      <c r="K1327"/>
    </row>
    <row r="1328" spans="11:11" ht="15" x14ac:dyDescent="0.25">
      <c r="K1328"/>
    </row>
    <row r="1329" spans="11:11" ht="15" x14ac:dyDescent="0.25">
      <c r="K1329"/>
    </row>
    <row r="1330" spans="11:11" ht="15" x14ac:dyDescent="0.25">
      <c r="K1330"/>
    </row>
    <row r="1331" spans="11:11" ht="15" x14ac:dyDescent="0.25">
      <c r="K1331"/>
    </row>
    <row r="1332" spans="11:11" ht="15" x14ac:dyDescent="0.25">
      <c r="K1332"/>
    </row>
    <row r="1333" spans="11:11" ht="15" x14ac:dyDescent="0.25">
      <c r="K1333"/>
    </row>
    <row r="1334" spans="11:11" ht="15" x14ac:dyDescent="0.25">
      <c r="K1334"/>
    </row>
    <row r="1335" spans="11:11" ht="15" x14ac:dyDescent="0.25">
      <c r="K1335"/>
    </row>
    <row r="1336" spans="11:11" ht="15" x14ac:dyDescent="0.25">
      <c r="K1336"/>
    </row>
    <row r="1337" spans="11:11" ht="15" x14ac:dyDescent="0.25">
      <c r="K1337"/>
    </row>
    <row r="1338" spans="11:11" ht="15" x14ac:dyDescent="0.25">
      <c r="K1338"/>
    </row>
    <row r="1339" spans="11:11" ht="15" x14ac:dyDescent="0.25">
      <c r="K1339"/>
    </row>
    <row r="1340" spans="11:11" ht="15" x14ac:dyDescent="0.25">
      <c r="K1340"/>
    </row>
    <row r="1341" spans="11:11" ht="15" x14ac:dyDescent="0.25">
      <c r="K1341"/>
    </row>
    <row r="1342" spans="11:11" ht="15" x14ac:dyDescent="0.25">
      <c r="K1342"/>
    </row>
    <row r="1343" spans="11:11" ht="15" x14ac:dyDescent="0.25">
      <c r="K1343"/>
    </row>
    <row r="1344" spans="11:11" ht="15" x14ac:dyDescent="0.25">
      <c r="K1344"/>
    </row>
    <row r="1345" spans="11:11" ht="15" x14ac:dyDescent="0.25">
      <c r="K1345"/>
    </row>
    <row r="1346" spans="11:11" ht="15" x14ac:dyDescent="0.25">
      <c r="K1346"/>
    </row>
    <row r="1347" spans="11:11" ht="15" x14ac:dyDescent="0.25">
      <c r="K1347"/>
    </row>
    <row r="1348" spans="11:11" ht="15" x14ac:dyDescent="0.25">
      <c r="K1348"/>
    </row>
    <row r="1349" spans="11:11" ht="15" x14ac:dyDescent="0.25">
      <c r="K1349"/>
    </row>
    <row r="1350" spans="11:11" ht="15" x14ac:dyDescent="0.25">
      <c r="K1350"/>
    </row>
    <row r="1351" spans="11:11" ht="15" x14ac:dyDescent="0.25">
      <c r="K1351"/>
    </row>
    <row r="1352" spans="11:11" ht="15" x14ac:dyDescent="0.25">
      <c r="K1352"/>
    </row>
    <row r="1353" spans="11:11" ht="15" x14ac:dyDescent="0.25">
      <c r="K1353"/>
    </row>
    <row r="1354" spans="11:11" ht="15" x14ac:dyDescent="0.25">
      <c r="K1354"/>
    </row>
    <row r="1355" spans="11:11" ht="15" x14ac:dyDescent="0.25">
      <c r="K1355"/>
    </row>
    <row r="1356" spans="11:11" ht="15" x14ac:dyDescent="0.25">
      <c r="K1356"/>
    </row>
    <row r="1357" spans="11:11" ht="15" x14ac:dyDescent="0.25">
      <c r="K1357"/>
    </row>
    <row r="1358" spans="11:11" ht="15" x14ac:dyDescent="0.25">
      <c r="K1358"/>
    </row>
    <row r="1359" spans="11:11" ht="15" x14ac:dyDescent="0.25">
      <c r="K1359"/>
    </row>
    <row r="1360" spans="11:11" ht="15" x14ac:dyDescent="0.25">
      <c r="K1360"/>
    </row>
    <row r="1361" spans="11:11" ht="15" x14ac:dyDescent="0.25">
      <c r="K1361"/>
    </row>
    <row r="1362" spans="11:11" ht="15" x14ac:dyDescent="0.25">
      <c r="K1362"/>
    </row>
    <row r="1363" spans="11:11" ht="15" x14ac:dyDescent="0.25">
      <c r="K1363"/>
    </row>
    <row r="1364" spans="11:11" ht="15" x14ac:dyDescent="0.25">
      <c r="K1364"/>
    </row>
    <row r="1365" spans="11:11" ht="15" x14ac:dyDescent="0.25">
      <c r="K1365"/>
    </row>
    <row r="1366" spans="11:11" ht="15" x14ac:dyDescent="0.25">
      <c r="K1366"/>
    </row>
    <row r="1367" spans="11:11" ht="15" x14ac:dyDescent="0.25">
      <c r="K1367"/>
    </row>
    <row r="1368" spans="11:11" ht="15" x14ac:dyDescent="0.25">
      <c r="K1368"/>
    </row>
    <row r="1369" spans="11:11" ht="15" x14ac:dyDescent="0.25">
      <c r="K1369"/>
    </row>
    <row r="1370" spans="11:11" ht="15" x14ac:dyDescent="0.25">
      <c r="K1370"/>
    </row>
    <row r="1371" spans="11:11" ht="15" x14ac:dyDescent="0.25">
      <c r="K1371"/>
    </row>
    <row r="1372" spans="11:11" ht="15" x14ac:dyDescent="0.25">
      <c r="K1372"/>
    </row>
    <row r="1373" spans="11:11" ht="15" x14ac:dyDescent="0.25">
      <c r="K1373"/>
    </row>
    <row r="1374" spans="11:11" ht="15" x14ac:dyDescent="0.25">
      <c r="K1374"/>
    </row>
    <row r="1375" spans="11:11" ht="15" x14ac:dyDescent="0.25">
      <c r="K1375"/>
    </row>
    <row r="1376" spans="11:11" ht="15" x14ac:dyDescent="0.25">
      <c r="K1376"/>
    </row>
    <row r="1377" spans="11:11" ht="15" x14ac:dyDescent="0.25">
      <c r="K1377"/>
    </row>
    <row r="1378" spans="11:11" ht="15" x14ac:dyDescent="0.25">
      <c r="K1378"/>
    </row>
    <row r="1379" spans="11:11" ht="15" x14ac:dyDescent="0.25">
      <c r="K1379"/>
    </row>
    <row r="1380" spans="11:11" ht="15" x14ac:dyDescent="0.25">
      <c r="K1380"/>
    </row>
    <row r="1381" spans="11:11" ht="15" x14ac:dyDescent="0.25">
      <c r="K1381"/>
    </row>
    <row r="1382" spans="11:11" ht="15" x14ac:dyDescent="0.25">
      <c r="K1382"/>
    </row>
    <row r="1383" spans="11:11" ht="15" x14ac:dyDescent="0.25">
      <c r="K1383"/>
    </row>
    <row r="1384" spans="11:11" ht="15" x14ac:dyDescent="0.25">
      <c r="K1384"/>
    </row>
    <row r="1385" spans="11:11" ht="15" x14ac:dyDescent="0.25">
      <c r="K1385"/>
    </row>
    <row r="1386" spans="11:11" ht="15" x14ac:dyDescent="0.25">
      <c r="K1386"/>
    </row>
    <row r="1387" spans="11:11" ht="15" x14ac:dyDescent="0.25">
      <c r="K1387"/>
    </row>
    <row r="1388" spans="11:11" ht="15" x14ac:dyDescent="0.25">
      <c r="K1388"/>
    </row>
    <row r="1389" spans="11:11" ht="15" x14ac:dyDescent="0.25">
      <c r="K1389"/>
    </row>
    <row r="1390" spans="11:11" ht="15" x14ac:dyDescent="0.25">
      <c r="K1390"/>
    </row>
    <row r="1391" spans="11:11" ht="15" x14ac:dyDescent="0.25">
      <c r="K1391"/>
    </row>
    <row r="1392" spans="11:11" ht="15" x14ac:dyDescent="0.25">
      <c r="K1392"/>
    </row>
    <row r="1393" spans="11:11" ht="15" x14ac:dyDescent="0.25">
      <c r="K1393"/>
    </row>
    <row r="1394" spans="11:11" ht="15" x14ac:dyDescent="0.25">
      <c r="K1394"/>
    </row>
    <row r="1395" spans="11:11" ht="15" x14ac:dyDescent="0.25">
      <c r="K1395"/>
    </row>
    <row r="1396" spans="11:11" ht="15" x14ac:dyDescent="0.25">
      <c r="K1396"/>
    </row>
    <row r="1397" spans="11:11" ht="15" x14ac:dyDescent="0.25">
      <c r="K1397"/>
    </row>
    <row r="1398" spans="11:11" ht="15" x14ac:dyDescent="0.25">
      <c r="K1398"/>
    </row>
    <row r="1399" spans="11:11" ht="15" x14ac:dyDescent="0.25">
      <c r="K1399"/>
    </row>
    <row r="1400" spans="11:11" ht="15" x14ac:dyDescent="0.25">
      <c r="K1400"/>
    </row>
    <row r="1401" spans="11:11" ht="15" x14ac:dyDescent="0.25">
      <c r="K1401"/>
    </row>
    <row r="1402" spans="11:11" ht="15" x14ac:dyDescent="0.25">
      <c r="K1402"/>
    </row>
    <row r="1403" spans="11:11" ht="15" x14ac:dyDescent="0.25">
      <c r="K1403"/>
    </row>
    <row r="1404" spans="11:11" ht="15" x14ac:dyDescent="0.25">
      <c r="K1404"/>
    </row>
    <row r="1405" spans="11:11" ht="15" x14ac:dyDescent="0.25">
      <c r="K1405"/>
    </row>
    <row r="1406" spans="11:11" ht="15" x14ac:dyDescent="0.25">
      <c r="K1406"/>
    </row>
    <row r="1407" spans="11:11" ht="15" x14ac:dyDescent="0.25">
      <c r="K1407"/>
    </row>
    <row r="1408" spans="11:11" ht="15" x14ac:dyDescent="0.25">
      <c r="K1408"/>
    </row>
    <row r="1409" spans="11:11" ht="15" x14ac:dyDescent="0.25">
      <c r="K1409"/>
    </row>
    <row r="1410" spans="11:11" ht="15" x14ac:dyDescent="0.25">
      <c r="K1410"/>
    </row>
    <row r="1411" spans="11:11" ht="15" x14ac:dyDescent="0.25">
      <c r="K1411"/>
    </row>
    <row r="1412" spans="11:11" ht="15" x14ac:dyDescent="0.25">
      <c r="K1412"/>
    </row>
    <row r="1413" spans="11:11" ht="15" x14ac:dyDescent="0.25">
      <c r="K1413"/>
    </row>
    <row r="1414" spans="11:11" ht="15" x14ac:dyDescent="0.25">
      <c r="K1414"/>
    </row>
    <row r="1415" spans="11:11" ht="15" x14ac:dyDescent="0.25">
      <c r="K1415"/>
    </row>
    <row r="1416" spans="11:11" ht="15" x14ac:dyDescent="0.25">
      <c r="K1416"/>
    </row>
    <row r="1417" spans="11:11" ht="15" x14ac:dyDescent="0.25">
      <c r="K1417"/>
    </row>
    <row r="1418" spans="11:11" ht="15" x14ac:dyDescent="0.25">
      <c r="K1418"/>
    </row>
    <row r="1419" spans="11:11" ht="15" x14ac:dyDescent="0.25">
      <c r="K1419"/>
    </row>
    <row r="1420" spans="11:11" ht="15" x14ac:dyDescent="0.25">
      <c r="K1420"/>
    </row>
    <row r="1421" spans="11:11" ht="15" x14ac:dyDescent="0.25">
      <c r="K1421"/>
    </row>
    <row r="1422" spans="11:11" ht="15" x14ac:dyDescent="0.25">
      <c r="K1422"/>
    </row>
    <row r="1423" spans="11:11" ht="15" x14ac:dyDescent="0.25">
      <c r="K1423"/>
    </row>
    <row r="1424" spans="11:11" ht="15" x14ac:dyDescent="0.25">
      <c r="K1424"/>
    </row>
    <row r="1425" spans="11:11" ht="15" x14ac:dyDescent="0.25">
      <c r="K1425"/>
    </row>
    <row r="1426" spans="11:11" ht="15" x14ac:dyDescent="0.25">
      <c r="K1426"/>
    </row>
    <row r="1427" spans="11:11" ht="15" x14ac:dyDescent="0.25">
      <c r="K1427"/>
    </row>
    <row r="1428" spans="11:11" ht="15" x14ac:dyDescent="0.25">
      <c r="K1428"/>
    </row>
    <row r="1429" spans="11:11" ht="15" x14ac:dyDescent="0.25">
      <c r="K1429"/>
    </row>
    <row r="1430" spans="11:11" ht="15" x14ac:dyDescent="0.25">
      <c r="K1430"/>
    </row>
    <row r="1431" spans="11:11" ht="15" x14ac:dyDescent="0.25">
      <c r="K1431"/>
    </row>
    <row r="1432" spans="11:11" ht="15" x14ac:dyDescent="0.25">
      <c r="K1432"/>
    </row>
    <row r="1433" spans="11:11" ht="15" x14ac:dyDescent="0.25">
      <c r="K1433"/>
    </row>
    <row r="1434" spans="11:11" ht="15" x14ac:dyDescent="0.25">
      <c r="K1434"/>
    </row>
    <row r="1435" spans="11:11" ht="15" x14ac:dyDescent="0.25">
      <c r="K1435"/>
    </row>
    <row r="1436" spans="11:11" ht="15" x14ac:dyDescent="0.25">
      <c r="K1436"/>
    </row>
    <row r="1437" spans="11:11" ht="15" x14ac:dyDescent="0.25">
      <c r="K1437"/>
    </row>
    <row r="1438" spans="11:11" ht="15" x14ac:dyDescent="0.25">
      <c r="K1438"/>
    </row>
    <row r="1439" spans="11:11" ht="15" x14ac:dyDescent="0.25">
      <c r="K1439"/>
    </row>
    <row r="1440" spans="11:11" ht="15" x14ac:dyDescent="0.25">
      <c r="K1440"/>
    </row>
    <row r="1441" spans="11:11" ht="15" x14ac:dyDescent="0.25">
      <c r="K1441"/>
    </row>
    <row r="1442" spans="11:11" ht="15" x14ac:dyDescent="0.25">
      <c r="K1442"/>
    </row>
    <row r="1443" spans="11:11" ht="15" x14ac:dyDescent="0.25">
      <c r="K1443"/>
    </row>
    <row r="1444" spans="11:11" ht="15" x14ac:dyDescent="0.25">
      <c r="K1444"/>
    </row>
    <row r="1445" spans="11:11" ht="15" x14ac:dyDescent="0.25">
      <c r="K1445"/>
    </row>
    <row r="1446" spans="11:11" ht="15" x14ac:dyDescent="0.25">
      <c r="K1446"/>
    </row>
    <row r="1447" spans="11:11" ht="15" x14ac:dyDescent="0.25">
      <c r="K1447"/>
    </row>
    <row r="1448" spans="11:11" ht="15" x14ac:dyDescent="0.25">
      <c r="K1448"/>
    </row>
    <row r="1449" spans="11:11" ht="15" x14ac:dyDescent="0.25">
      <c r="K1449"/>
    </row>
    <row r="1450" spans="11:11" ht="15" x14ac:dyDescent="0.25">
      <c r="K1450"/>
    </row>
    <row r="1451" spans="11:11" ht="15" x14ac:dyDescent="0.25">
      <c r="K1451"/>
    </row>
    <row r="1452" spans="11:11" ht="15" x14ac:dyDescent="0.25">
      <c r="K1452"/>
    </row>
    <row r="1453" spans="11:11" ht="15" x14ac:dyDescent="0.25">
      <c r="K1453"/>
    </row>
    <row r="1454" spans="11:11" ht="15" x14ac:dyDescent="0.25">
      <c r="K1454"/>
    </row>
    <row r="1455" spans="11:11" ht="15" x14ac:dyDescent="0.25">
      <c r="K1455"/>
    </row>
    <row r="1456" spans="11:11" ht="15" x14ac:dyDescent="0.25">
      <c r="K1456"/>
    </row>
    <row r="1457" spans="11:11" ht="15" x14ac:dyDescent="0.25">
      <c r="K1457"/>
    </row>
    <row r="1458" spans="11:11" ht="15" x14ac:dyDescent="0.25">
      <c r="K1458"/>
    </row>
    <row r="1459" spans="11:11" ht="15" x14ac:dyDescent="0.25">
      <c r="K1459"/>
    </row>
    <row r="1460" spans="11:11" ht="15" x14ac:dyDescent="0.25">
      <c r="K1460"/>
    </row>
    <row r="1461" spans="11:11" ht="15" x14ac:dyDescent="0.25">
      <c r="K1461"/>
    </row>
    <row r="1462" spans="11:11" ht="15" x14ac:dyDescent="0.25">
      <c r="K1462"/>
    </row>
    <row r="1463" spans="11:11" ht="15" x14ac:dyDescent="0.25">
      <c r="K1463"/>
    </row>
    <row r="1464" spans="11:11" ht="15" x14ac:dyDescent="0.25">
      <c r="K1464"/>
    </row>
    <row r="1465" spans="11:11" ht="15" x14ac:dyDescent="0.25">
      <c r="K1465"/>
    </row>
    <row r="1466" spans="11:11" ht="15" x14ac:dyDescent="0.25">
      <c r="K1466"/>
    </row>
    <row r="1467" spans="11:11" ht="15" x14ac:dyDescent="0.25">
      <c r="K1467"/>
    </row>
    <row r="1468" spans="11:11" ht="15" x14ac:dyDescent="0.25">
      <c r="K1468"/>
    </row>
    <row r="1469" spans="11:11" ht="15" x14ac:dyDescent="0.25">
      <c r="K1469"/>
    </row>
    <row r="1470" spans="11:11" ht="15" x14ac:dyDescent="0.25">
      <c r="K1470"/>
    </row>
    <row r="1471" spans="11:11" ht="15" x14ac:dyDescent="0.25">
      <c r="K1471"/>
    </row>
    <row r="1472" spans="11:11" ht="15" x14ac:dyDescent="0.25">
      <c r="K1472"/>
    </row>
    <row r="1473" spans="11:11" ht="15" x14ac:dyDescent="0.25">
      <c r="K1473"/>
    </row>
    <row r="1474" spans="11:11" ht="15" x14ac:dyDescent="0.25">
      <c r="K1474"/>
    </row>
    <row r="1475" spans="11:11" ht="15" x14ac:dyDescent="0.25">
      <c r="K1475"/>
    </row>
    <row r="1476" spans="11:11" ht="15" x14ac:dyDescent="0.25">
      <c r="K1476"/>
    </row>
    <row r="1477" spans="11:11" ht="15" x14ac:dyDescent="0.25">
      <c r="K1477"/>
    </row>
    <row r="1478" spans="11:11" ht="15" x14ac:dyDescent="0.25">
      <c r="K1478"/>
    </row>
    <row r="1479" spans="11:11" ht="15" x14ac:dyDescent="0.25">
      <c r="K1479"/>
    </row>
    <row r="1480" spans="11:11" ht="15" x14ac:dyDescent="0.25">
      <c r="K1480"/>
    </row>
    <row r="1481" spans="11:11" ht="15" x14ac:dyDescent="0.25">
      <c r="K1481"/>
    </row>
    <row r="1482" spans="11:11" ht="15" x14ac:dyDescent="0.25">
      <c r="K1482"/>
    </row>
    <row r="1483" spans="11:11" ht="15" x14ac:dyDescent="0.25">
      <c r="K1483"/>
    </row>
    <row r="1484" spans="11:11" ht="15" x14ac:dyDescent="0.25">
      <c r="K1484"/>
    </row>
    <row r="1485" spans="11:11" ht="15" x14ac:dyDescent="0.25">
      <c r="K1485"/>
    </row>
    <row r="1486" spans="11:11" ht="15" x14ac:dyDescent="0.25">
      <c r="K1486"/>
    </row>
    <row r="1487" spans="11:11" ht="15" x14ac:dyDescent="0.25">
      <c r="K1487"/>
    </row>
    <row r="1488" spans="11:11" ht="15" x14ac:dyDescent="0.25">
      <c r="K1488"/>
    </row>
    <row r="1489" spans="11:11" ht="15" x14ac:dyDescent="0.25">
      <c r="K1489"/>
    </row>
    <row r="1490" spans="11:11" ht="15" x14ac:dyDescent="0.25">
      <c r="K1490"/>
    </row>
    <row r="1491" spans="11:11" ht="15" x14ac:dyDescent="0.25">
      <c r="K1491"/>
    </row>
    <row r="1492" spans="11:11" ht="15" x14ac:dyDescent="0.25">
      <c r="K1492"/>
    </row>
    <row r="1493" spans="11:11" ht="15" x14ac:dyDescent="0.25">
      <c r="K1493"/>
    </row>
    <row r="1494" spans="11:11" ht="15" x14ac:dyDescent="0.25">
      <c r="K1494"/>
    </row>
    <row r="1495" spans="11:11" ht="15" x14ac:dyDescent="0.25">
      <c r="K1495"/>
    </row>
    <row r="1496" spans="11:11" ht="15" x14ac:dyDescent="0.25">
      <c r="K1496"/>
    </row>
    <row r="1497" spans="11:11" ht="15" x14ac:dyDescent="0.25">
      <c r="K1497"/>
    </row>
    <row r="1498" spans="11:11" ht="15" x14ac:dyDescent="0.25">
      <c r="K1498"/>
    </row>
    <row r="1499" spans="11:11" ht="15" x14ac:dyDescent="0.25">
      <c r="K1499"/>
    </row>
    <row r="1500" spans="11:11" ht="15" x14ac:dyDescent="0.25">
      <c r="K1500"/>
    </row>
    <row r="1501" spans="11:11" ht="15" x14ac:dyDescent="0.25">
      <c r="K1501"/>
    </row>
    <row r="1502" spans="11:11" ht="15" x14ac:dyDescent="0.25">
      <c r="K1502"/>
    </row>
    <row r="1503" spans="11:11" ht="15" x14ac:dyDescent="0.25">
      <c r="K1503"/>
    </row>
    <row r="1504" spans="11:11" ht="15" x14ac:dyDescent="0.25">
      <c r="K1504"/>
    </row>
    <row r="1505" spans="11:11" ht="15" x14ac:dyDescent="0.25">
      <c r="K1505"/>
    </row>
    <row r="1506" spans="11:11" ht="15" x14ac:dyDescent="0.25">
      <c r="K1506"/>
    </row>
    <row r="1507" spans="11:11" ht="15" x14ac:dyDescent="0.25">
      <c r="K1507"/>
    </row>
    <row r="1508" spans="11:11" ht="15" x14ac:dyDescent="0.25">
      <c r="K1508"/>
    </row>
    <row r="1509" spans="11:11" ht="15" x14ac:dyDescent="0.25">
      <c r="K1509"/>
    </row>
    <row r="1510" spans="11:11" ht="15" x14ac:dyDescent="0.25">
      <c r="K1510"/>
    </row>
    <row r="1511" spans="11:11" ht="15" x14ac:dyDescent="0.25">
      <c r="K1511"/>
    </row>
    <row r="1512" spans="11:11" ht="15" x14ac:dyDescent="0.25">
      <c r="K1512"/>
    </row>
    <row r="1513" spans="11:11" ht="15" x14ac:dyDescent="0.25">
      <c r="K1513"/>
    </row>
    <row r="1514" spans="11:11" ht="15" x14ac:dyDescent="0.25">
      <c r="K1514"/>
    </row>
    <row r="1515" spans="11:11" ht="15" x14ac:dyDescent="0.25">
      <c r="K1515"/>
    </row>
    <row r="1516" spans="11:11" ht="15" x14ac:dyDescent="0.25">
      <c r="K1516"/>
    </row>
    <row r="1517" spans="11:11" ht="15" x14ac:dyDescent="0.25">
      <c r="K1517"/>
    </row>
    <row r="1518" spans="11:11" ht="15" x14ac:dyDescent="0.25">
      <c r="K1518"/>
    </row>
    <row r="1519" spans="11:11" ht="15" x14ac:dyDescent="0.25">
      <c r="K1519"/>
    </row>
    <row r="1520" spans="11:11" ht="15" x14ac:dyDescent="0.25">
      <c r="K1520"/>
    </row>
    <row r="1521" spans="11:11" ht="15" x14ac:dyDescent="0.25">
      <c r="K1521"/>
    </row>
    <row r="1522" spans="11:11" ht="15" x14ac:dyDescent="0.25">
      <c r="K1522"/>
    </row>
    <row r="1523" spans="11:11" ht="15" x14ac:dyDescent="0.25">
      <c r="K1523"/>
    </row>
    <row r="1524" spans="11:11" ht="15" x14ac:dyDescent="0.25">
      <c r="K1524"/>
    </row>
    <row r="1525" spans="11:11" ht="15" x14ac:dyDescent="0.25">
      <c r="K1525"/>
    </row>
    <row r="1526" spans="11:11" ht="15" x14ac:dyDescent="0.25">
      <c r="K1526"/>
    </row>
    <row r="1527" spans="11:11" ht="15" x14ac:dyDescent="0.25">
      <c r="K1527"/>
    </row>
    <row r="1528" spans="11:11" ht="15" x14ac:dyDescent="0.25">
      <c r="K1528"/>
    </row>
    <row r="1529" spans="11:11" ht="15" x14ac:dyDescent="0.25">
      <c r="K1529"/>
    </row>
    <row r="1530" spans="11:11" ht="15" x14ac:dyDescent="0.25">
      <c r="K1530"/>
    </row>
    <row r="1531" spans="11:11" ht="15" x14ac:dyDescent="0.25">
      <c r="K1531"/>
    </row>
    <row r="1532" spans="11:11" ht="15" x14ac:dyDescent="0.25">
      <c r="K1532"/>
    </row>
    <row r="1533" spans="11:11" ht="15" x14ac:dyDescent="0.25">
      <c r="K1533"/>
    </row>
    <row r="1534" spans="11:11" ht="15" x14ac:dyDescent="0.25">
      <c r="K1534"/>
    </row>
    <row r="1535" spans="11:11" ht="15" x14ac:dyDescent="0.25">
      <c r="K1535"/>
    </row>
    <row r="1536" spans="11:11" ht="15" x14ac:dyDescent="0.25">
      <c r="K1536"/>
    </row>
    <row r="1537" spans="11:11" ht="15" x14ac:dyDescent="0.25">
      <c r="K1537"/>
    </row>
    <row r="1538" spans="11:11" ht="15" x14ac:dyDescent="0.25">
      <c r="K1538"/>
    </row>
    <row r="1539" spans="11:11" ht="15" x14ac:dyDescent="0.25">
      <c r="K1539"/>
    </row>
    <row r="1540" spans="11:11" ht="15" x14ac:dyDescent="0.25">
      <c r="K1540"/>
    </row>
    <row r="1541" spans="11:11" ht="15" x14ac:dyDescent="0.25">
      <c r="K1541"/>
    </row>
    <row r="1542" spans="11:11" ht="15" x14ac:dyDescent="0.25">
      <c r="K1542"/>
    </row>
    <row r="1543" spans="11:11" ht="15" x14ac:dyDescent="0.25">
      <c r="K1543"/>
    </row>
    <row r="1544" spans="11:11" ht="15" x14ac:dyDescent="0.25">
      <c r="K1544"/>
    </row>
    <row r="1545" spans="11:11" ht="15" x14ac:dyDescent="0.25">
      <c r="K1545"/>
    </row>
    <row r="1546" spans="11:11" ht="15" x14ac:dyDescent="0.25">
      <c r="K1546"/>
    </row>
    <row r="1547" spans="11:11" ht="15" x14ac:dyDescent="0.25">
      <c r="K1547"/>
    </row>
    <row r="1548" spans="11:11" ht="15" x14ac:dyDescent="0.25">
      <c r="K1548"/>
    </row>
    <row r="1549" spans="11:11" ht="15" x14ac:dyDescent="0.25">
      <c r="K1549"/>
    </row>
    <row r="1550" spans="11:11" ht="15" x14ac:dyDescent="0.25">
      <c r="K1550"/>
    </row>
    <row r="1551" spans="11:11" ht="15" x14ac:dyDescent="0.25">
      <c r="K1551"/>
    </row>
    <row r="1552" spans="11:11" ht="15" x14ac:dyDescent="0.25">
      <c r="K1552"/>
    </row>
    <row r="1553" spans="11:11" ht="15" x14ac:dyDescent="0.25">
      <c r="K1553"/>
    </row>
    <row r="1554" spans="11:11" ht="15" x14ac:dyDescent="0.25">
      <c r="K1554"/>
    </row>
    <row r="1555" spans="11:11" ht="15" x14ac:dyDescent="0.25">
      <c r="K1555"/>
    </row>
    <row r="1556" spans="11:11" ht="15" x14ac:dyDescent="0.25">
      <c r="K1556"/>
    </row>
    <row r="1557" spans="11:11" ht="15" x14ac:dyDescent="0.25">
      <c r="K1557"/>
    </row>
    <row r="1558" spans="11:11" ht="15" x14ac:dyDescent="0.25">
      <c r="K1558"/>
    </row>
    <row r="1559" spans="11:11" ht="15" x14ac:dyDescent="0.25">
      <c r="K1559"/>
    </row>
    <row r="1560" spans="11:11" ht="15" x14ac:dyDescent="0.25">
      <c r="K1560"/>
    </row>
    <row r="1561" spans="11:11" ht="15" x14ac:dyDescent="0.25">
      <c r="K1561"/>
    </row>
    <row r="1562" spans="11:11" ht="15" x14ac:dyDescent="0.25">
      <c r="K1562"/>
    </row>
    <row r="1563" spans="11:11" ht="15" x14ac:dyDescent="0.25">
      <c r="K1563"/>
    </row>
    <row r="1564" spans="11:11" ht="15" x14ac:dyDescent="0.25">
      <c r="K1564"/>
    </row>
    <row r="1565" spans="11:11" ht="15" x14ac:dyDescent="0.25">
      <c r="K1565"/>
    </row>
    <row r="1566" spans="11:11" ht="15" x14ac:dyDescent="0.25">
      <c r="K1566"/>
    </row>
    <row r="1567" spans="11:11" ht="15" x14ac:dyDescent="0.25">
      <c r="K1567"/>
    </row>
    <row r="1568" spans="11:11" ht="15" x14ac:dyDescent="0.25">
      <c r="K1568"/>
    </row>
    <row r="1569" spans="11:11" ht="15" x14ac:dyDescent="0.25">
      <c r="K1569"/>
    </row>
    <row r="1570" spans="11:11" ht="15" x14ac:dyDescent="0.25">
      <c r="K1570"/>
    </row>
    <row r="1571" spans="11:11" ht="15" x14ac:dyDescent="0.25">
      <c r="K1571"/>
    </row>
    <row r="1572" spans="11:11" ht="15" x14ac:dyDescent="0.25">
      <c r="K1572"/>
    </row>
    <row r="1573" spans="11:11" ht="15" x14ac:dyDescent="0.25">
      <c r="K1573"/>
    </row>
    <row r="1574" spans="11:11" ht="15" x14ac:dyDescent="0.25">
      <c r="K1574"/>
    </row>
    <row r="1575" spans="11:11" ht="15" x14ac:dyDescent="0.25">
      <c r="K1575"/>
    </row>
    <row r="1576" spans="11:11" ht="15" x14ac:dyDescent="0.25">
      <c r="K1576"/>
    </row>
    <row r="1577" spans="11:11" ht="15" x14ac:dyDescent="0.25">
      <c r="K1577"/>
    </row>
    <row r="1578" spans="11:11" ht="15" x14ac:dyDescent="0.25">
      <c r="K1578"/>
    </row>
    <row r="1579" spans="11:11" ht="15" x14ac:dyDescent="0.25">
      <c r="K1579"/>
    </row>
    <row r="1580" spans="11:11" ht="15" x14ac:dyDescent="0.25">
      <c r="K1580"/>
    </row>
    <row r="1581" spans="11:11" ht="15" x14ac:dyDescent="0.25">
      <c r="K1581"/>
    </row>
    <row r="1582" spans="11:11" ht="15" x14ac:dyDescent="0.25">
      <c r="K1582"/>
    </row>
    <row r="1583" spans="11:11" ht="15" x14ac:dyDescent="0.25">
      <c r="K1583"/>
    </row>
    <row r="1584" spans="11:11" ht="15" x14ac:dyDescent="0.25">
      <c r="K1584"/>
    </row>
    <row r="1585" spans="11:11" ht="15" x14ac:dyDescent="0.25">
      <c r="K1585"/>
    </row>
    <row r="1586" spans="11:11" ht="15" x14ac:dyDescent="0.25">
      <c r="K1586"/>
    </row>
    <row r="1587" spans="11:11" ht="15" x14ac:dyDescent="0.25">
      <c r="K1587"/>
    </row>
    <row r="1588" spans="11:11" ht="15" x14ac:dyDescent="0.25">
      <c r="K1588"/>
    </row>
    <row r="1589" spans="11:11" ht="15" x14ac:dyDescent="0.25">
      <c r="K1589"/>
    </row>
    <row r="1590" spans="11:11" ht="15" x14ac:dyDescent="0.25">
      <c r="K1590"/>
    </row>
    <row r="1591" spans="11:11" ht="15" x14ac:dyDescent="0.25">
      <c r="K1591"/>
    </row>
    <row r="1592" spans="11:11" ht="15" x14ac:dyDescent="0.25">
      <c r="K1592"/>
    </row>
    <row r="1593" spans="11:11" ht="15" x14ac:dyDescent="0.25">
      <c r="K1593"/>
    </row>
    <row r="1594" spans="11:11" ht="15" x14ac:dyDescent="0.25">
      <c r="K1594"/>
    </row>
    <row r="1595" spans="11:11" ht="15" x14ac:dyDescent="0.25">
      <c r="K1595"/>
    </row>
    <row r="1596" spans="11:11" ht="15" x14ac:dyDescent="0.25">
      <c r="K1596"/>
    </row>
    <row r="1597" spans="11:11" ht="15" x14ac:dyDescent="0.25">
      <c r="K1597"/>
    </row>
    <row r="1598" spans="11:11" ht="15" x14ac:dyDescent="0.25">
      <c r="K1598"/>
    </row>
    <row r="1599" spans="11:11" ht="15" x14ac:dyDescent="0.25">
      <c r="K1599"/>
    </row>
    <row r="1600" spans="11:11" ht="15" x14ac:dyDescent="0.25">
      <c r="K1600"/>
    </row>
    <row r="1601" spans="11:11" ht="15" x14ac:dyDescent="0.25">
      <c r="K1601"/>
    </row>
    <row r="1602" spans="11:11" ht="15" x14ac:dyDescent="0.25">
      <c r="K1602"/>
    </row>
    <row r="1603" spans="11:11" ht="15" x14ac:dyDescent="0.25">
      <c r="K1603"/>
    </row>
    <row r="1604" spans="11:11" ht="15" x14ac:dyDescent="0.25">
      <c r="K1604"/>
    </row>
    <row r="1605" spans="11:11" ht="15" x14ac:dyDescent="0.25">
      <c r="K1605"/>
    </row>
    <row r="1606" spans="11:11" ht="15" x14ac:dyDescent="0.25">
      <c r="K1606"/>
    </row>
    <row r="1607" spans="11:11" ht="15" x14ac:dyDescent="0.25">
      <c r="K1607"/>
    </row>
    <row r="1608" spans="11:11" ht="15" x14ac:dyDescent="0.25">
      <c r="K1608"/>
    </row>
    <row r="1609" spans="11:11" ht="15" x14ac:dyDescent="0.25">
      <c r="K1609"/>
    </row>
    <row r="1610" spans="11:11" ht="15" x14ac:dyDescent="0.25">
      <c r="K1610"/>
    </row>
    <row r="1611" spans="11:11" ht="15" x14ac:dyDescent="0.25">
      <c r="K1611"/>
    </row>
    <row r="1612" spans="11:11" ht="15" x14ac:dyDescent="0.25">
      <c r="K1612"/>
    </row>
    <row r="1613" spans="11:11" ht="15" x14ac:dyDescent="0.25">
      <c r="K1613"/>
    </row>
    <row r="1614" spans="11:11" ht="15" x14ac:dyDescent="0.25">
      <c r="K1614"/>
    </row>
    <row r="1615" spans="11:11" ht="15" x14ac:dyDescent="0.25">
      <c r="K1615"/>
    </row>
    <row r="1616" spans="11:11" ht="15" x14ac:dyDescent="0.25">
      <c r="K1616"/>
    </row>
    <row r="1617" spans="11:11" ht="15" x14ac:dyDescent="0.25">
      <c r="K1617"/>
    </row>
    <row r="1618" spans="11:11" ht="15" x14ac:dyDescent="0.25">
      <c r="K1618"/>
    </row>
    <row r="1619" spans="11:11" ht="15" x14ac:dyDescent="0.25">
      <c r="K1619"/>
    </row>
    <row r="1620" spans="11:11" ht="15" x14ac:dyDescent="0.25">
      <c r="K1620"/>
    </row>
    <row r="1621" spans="11:11" ht="15" x14ac:dyDescent="0.25">
      <c r="K1621"/>
    </row>
    <row r="1622" spans="11:11" ht="15" x14ac:dyDescent="0.25">
      <c r="K1622"/>
    </row>
    <row r="1623" spans="11:11" ht="15" x14ac:dyDescent="0.25">
      <c r="K1623"/>
    </row>
    <row r="1624" spans="11:11" ht="15" x14ac:dyDescent="0.25">
      <c r="K1624"/>
    </row>
    <row r="1625" spans="11:11" ht="15" x14ac:dyDescent="0.25">
      <c r="K1625"/>
    </row>
    <row r="1626" spans="11:11" ht="15" x14ac:dyDescent="0.25">
      <c r="K1626"/>
    </row>
    <row r="1627" spans="11:11" ht="15" x14ac:dyDescent="0.25">
      <c r="K1627"/>
    </row>
    <row r="1628" spans="11:11" ht="15" x14ac:dyDescent="0.25">
      <c r="K1628"/>
    </row>
    <row r="1629" spans="11:11" ht="15" x14ac:dyDescent="0.25">
      <c r="K1629"/>
    </row>
    <row r="1630" spans="11:11" ht="15" x14ac:dyDescent="0.25">
      <c r="K1630"/>
    </row>
    <row r="1631" spans="11:11" ht="15" x14ac:dyDescent="0.25">
      <c r="K1631"/>
    </row>
    <row r="1632" spans="11:11" ht="15" x14ac:dyDescent="0.25">
      <c r="K1632"/>
    </row>
    <row r="1633" spans="11:11" ht="15" x14ac:dyDescent="0.25">
      <c r="K1633"/>
    </row>
    <row r="1634" spans="11:11" ht="15" x14ac:dyDescent="0.25">
      <c r="K1634"/>
    </row>
    <row r="1635" spans="11:11" ht="15" x14ac:dyDescent="0.25">
      <c r="K1635"/>
    </row>
    <row r="1636" spans="11:11" ht="15" x14ac:dyDescent="0.25">
      <c r="K1636"/>
    </row>
    <row r="1637" spans="11:11" ht="15" x14ac:dyDescent="0.25">
      <c r="K1637"/>
    </row>
    <row r="1638" spans="11:11" ht="15" x14ac:dyDescent="0.25">
      <c r="K1638"/>
    </row>
    <row r="1639" spans="11:11" ht="15" x14ac:dyDescent="0.25">
      <c r="K1639"/>
    </row>
    <row r="1640" spans="11:11" ht="15" x14ac:dyDescent="0.25">
      <c r="K1640"/>
    </row>
    <row r="1641" spans="11:11" ht="15" x14ac:dyDescent="0.25">
      <c r="K1641"/>
    </row>
    <row r="1642" spans="11:11" ht="15" x14ac:dyDescent="0.25">
      <c r="K1642"/>
    </row>
    <row r="1643" spans="11:11" ht="15" x14ac:dyDescent="0.25">
      <c r="K1643"/>
    </row>
    <row r="1644" spans="11:11" ht="15" x14ac:dyDescent="0.25">
      <c r="K1644"/>
    </row>
    <row r="1645" spans="11:11" ht="15" x14ac:dyDescent="0.25">
      <c r="K1645"/>
    </row>
    <row r="1646" spans="11:11" ht="15" x14ac:dyDescent="0.25">
      <c r="K1646"/>
    </row>
    <row r="1647" spans="11:11" ht="15" x14ac:dyDescent="0.25">
      <c r="K1647"/>
    </row>
    <row r="1648" spans="11:11" ht="15" x14ac:dyDescent="0.25">
      <c r="K1648"/>
    </row>
    <row r="1649" spans="11:11" ht="15" x14ac:dyDescent="0.25">
      <c r="K1649"/>
    </row>
    <row r="1650" spans="11:11" ht="15" x14ac:dyDescent="0.25">
      <c r="K1650"/>
    </row>
    <row r="1651" spans="11:11" ht="15" x14ac:dyDescent="0.25">
      <c r="K1651"/>
    </row>
    <row r="1652" spans="11:11" ht="15" x14ac:dyDescent="0.25">
      <c r="K1652"/>
    </row>
    <row r="1653" spans="11:11" ht="15" x14ac:dyDescent="0.25">
      <c r="K1653"/>
    </row>
    <row r="1654" spans="11:11" ht="15" x14ac:dyDescent="0.25">
      <c r="K1654"/>
    </row>
    <row r="1655" spans="11:11" ht="15" x14ac:dyDescent="0.25">
      <c r="K1655"/>
    </row>
    <row r="1656" spans="11:11" ht="15" x14ac:dyDescent="0.25">
      <c r="K1656"/>
    </row>
    <row r="1657" spans="11:11" ht="15" x14ac:dyDescent="0.25">
      <c r="K1657"/>
    </row>
  </sheetData>
  <autoFilter ref="A1:O931" xr:uid="{00000000-0009-0000-0000-000002000000}"/>
  <conditionalFormatting sqref="G2">
    <cfRule type="cellIs" dxfId="12701" priority="2" stopIfTrue="1" operator="equal">
      <formula>F2</formula>
    </cfRule>
  </conditionalFormatting>
  <conditionalFormatting sqref="G3:G931">
    <cfRule type="cellIs" dxfId="12700" priority="1" stopIfTrue="1" operator="equal">
      <formula>F3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7"/>
  <sheetViews>
    <sheetView workbookViewId="0"/>
  </sheetViews>
  <sheetFormatPr defaultColWidth="9.140625" defaultRowHeight="15" x14ac:dyDescent="0.25"/>
  <cols>
    <col min="1" max="3" width="9.140625" style="27"/>
    <col min="4" max="4" width="20" style="27" customWidth="1"/>
    <col min="5" max="6" width="9.140625" style="27"/>
    <col min="7" max="7" width="14.28515625" style="27" customWidth="1"/>
    <col min="8" max="8" width="11.85546875" style="27" customWidth="1"/>
    <col min="9" max="9" width="9.42578125" style="27" customWidth="1"/>
    <col min="10" max="10" width="11.140625" style="27" customWidth="1"/>
    <col min="11" max="14" width="10.42578125" style="27" customWidth="1"/>
    <col min="15" max="18" width="9.140625" style="27"/>
    <col min="19" max="20" width="11" style="27" customWidth="1"/>
    <col min="21" max="21" width="9.140625" style="27"/>
    <col min="22" max="22" width="9.28515625" style="27" bestFit="1" customWidth="1"/>
    <col min="23" max="16384" width="9.140625" style="27"/>
  </cols>
  <sheetData>
    <row r="1" spans="1:26" ht="60" x14ac:dyDescent="0.25">
      <c r="C1" s="158" t="s">
        <v>2184</v>
      </c>
      <c r="D1" s="158" t="s">
        <v>2183</v>
      </c>
      <c r="E1" s="158" t="s">
        <v>2182</v>
      </c>
      <c r="F1" s="158" t="s">
        <v>2181</v>
      </c>
      <c r="G1" s="158" t="s">
        <v>2180</v>
      </c>
      <c r="H1" s="158" t="s">
        <v>2179</v>
      </c>
      <c r="I1" s="158" t="s">
        <v>2178</v>
      </c>
      <c r="J1" s="158" t="s">
        <v>2177</v>
      </c>
      <c r="K1" s="158" t="s">
        <v>2176</v>
      </c>
      <c r="L1" s="236" t="s">
        <v>2175</v>
      </c>
      <c r="M1" s="236"/>
      <c r="N1" s="236"/>
      <c r="O1" s="158" t="s">
        <v>2174</v>
      </c>
      <c r="P1" s="158" t="s">
        <v>2174</v>
      </c>
      <c r="Q1" s="158" t="s">
        <v>2173</v>
      </c>
      <c r="R1" s="158" t="s">
        <v>2172</v>
      </c>
      <c r="S1" s="158" t="s">
        <v>2171</v>
      </c>
      <c r="T1" s="135" t="s">
        <v>2170</v>
      </c>
    </row>
    <row r="2" spans="1:26" ht="30" x14ac:dyDescent="0.25">
      <c r="C2" s="136"/>
      <c r="D2" s="158"/>
      <c r="E2" s="158"/>
      <c r="F2" s="158"/>
      <c r="G2" s="158"/>
      <c r="H2" s="158"/>
      <c r="I2" s="158"/>
      <c r="J2" s="158"/>
      <c r="K2" s="158"/>
      <c r="L2" s="158" t="s">
        <v>2169</v>
      </c>
      <c r="M2" s="158" t="s">
        <v>2168</v>
      </c>
      <c r="N2" s="158" t="s">
        <v>2167</v>
      </c>
      <c r="O2" s="158"/>
      <c r="P2" s="158" t="s">
        <v>2186</v>
      </c>
      <c r="Q2" s="158"/>
      <c r="R2" s="158"/>
      <c r="S2" s="158"/>
      <c r="T2" s="135"/>
    </row>
    <row r="3" spans="1:26" x14ac:dyDescent="0.25">
      <c r="C3" s="136"/>
      <c r="D3" s="158"/>
      <c r="E3" s="158" t="s">
        <v>2166</v>
      </c>
      <c r="F3" s="158" t="s">
        <v>2166</v>
      </c>
      <c r="G3" s="158" t="s">
        <v>2164</v>
      </c>
      <c r="H3" s="158" t="s">
        <v>2164</v>
      </c>
      <c r="I3" s="158"/>
      <c r="J3" s="158" t="s">
        <v>2165</v>
      </c>
      <c r="K3" s="158" t="s">
        <v>2164</v>
      </c>
      <c r="L3" s="158" t="s">
        <v>2164</v>
      </c>
      <c r="M3" s="158" t="s">
        <v>2164</v>
      </c>
      <c r="N3" s="158" t="s">
        <v>2164</v>
      </c>
      <c r="O3" s="158" t="s">
        <v>2164</v>
      </c>
      <c r="P3" s="158" t="s">
        <v>2185</v>
      </c>
      <c r="Q3" s="158" t="s">
        <v>2164</v>
      </c>
      <c r="R3" s="158" t="s">
        <v>2164</v>
      </c>
      <c r="S3" s="158" t="s">
        <v>2164</v>
      </c>
      <c r="T3" s="135"/>
    </row>
    <row r="4" spans="1:26" x14ac:dyDescent="0.25"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2"/>
      <c r="X4" s="27" t="s">
        <v>2213</v>
      </c>
      <c r="Y4" s="27" t="s">
        <v>2214</v>
      </c>
    </row>
    <row r="5" spans="1:26" ht="24" customHeight="1" x14ac:dyDescent="0.25">
      <c r="A5" t="str">
        <f>$C$5&amp;" "&amp;D5</f>
        <v>A LEFT/ RIGHT</v>
      </c>
      <c r="C5" s="219" t="s">
        <v>38</v>
      </c>
      <c r="D5" s="14" t="s">
        <v>2161</v>
      </c>
      <c r="E5" s="126">
        <v>8.5</v>
      </c>
      <c r="F5" s="126">
        <v>15.3</v>
      </c>
      <c r="G5" s="127">
        <f t="shared" ref="G5:G26" si="0">E5*F5*2.64</f>
        <v>343.33200000000005</v>
      </c>
      <c r="H5" s="126">
        <v>342.74400000000003</v>
      </c>
      <c r="I5" s="126">
        <f t="shared" ref="I5:I26" si="1">H5/(E5*F5)</f>
        <v>2.6354786620530564</v>
      </c>
      <c r="J5" s="127">
        <f t="shared" ref="J5:J20" si="2">(E5*F5)*66/100</f>
        <v>85.833000000000013</v>
      </c>
      <c r="K5" s="126">
        <v>85.686000000000007</v>
      </c>
      <c r="L5" s="126">
        <v>96.028000000000006</v>
      </c>
      <c r="M5" s="126">
        <f>93.703*4</f>
        <v>374.81200000000001</v>
      </c>
      <c r="N5" s="126">
        <f t="shared" ref="N5:N26" si="3">L5+M5</f>
        <v>470.84000000000003</v>
      </c>
      <c r="O5" s="126">
        <f>80.961*4</f>
        <v>323.84399999999999</v>
      </c>
      <c r="P5" s="126">
        <f>O5*10.764/4</f>
        <v>871.46420399999988</v>
      </c>
      <c r="Q5" s="126">
        <f>14.36*4</f>
        <v>57.44</v>
      </c>
      <c r="R5" s="126">
        <f>85.686+14.36</f>
        <v>100.04600000000001</v>
      </c>
      <c r="S5" s="126">
        <v>108.8</v>
      </c>
      <c r="T5" s="125">
        <v>13.73925</v>
      </c>
      <c r="U5" s="124">
        <f t="shared" ref="U5:U26" si="4">L5+M5+Q5+S5</f>
        <v>637.07999999999993</v>
      </c>
      <c r="V5" s="129">
        <f t="shared" ref="V5:V26" si="5">U5*10.764</f>
        <v>6857.5291199999992</v>
      </c>
      <c r="W5" s="27">
        <f>O5*10.764/4</f>
        <v>871.46420399999988</v>
      </c>
      <c r="X5" s="153" t="e">
        <f>#REF!</f>
        <v>#REF!</v>
      </c>
      <c r="Y5" s="153" t="e">
        <f>X5*4</f>
        <v>#REF!</v>
      </c>
      <c r="Z5" s="153" t="e">
        <f>Y5/(H5*10.764)</f>
        <v>#REF!</v>
      </c>
    </row>
    <row r="6" spans="1:26" ht="30" x14ac:dyDescent="0.25">
      <c r="A6" t="str">
        <f>$C$5&amp;" "&amp;D6</f>
        <v>A LEFT CORNER/RIGHT CORNER</v>
      </c>
      <c r="C6" s="220"/>
      <c r="D6" s="128" t="s">
        <v>2160</v>
      </c>
      <c r="E6" s="126">
        <v>8.5</v>
      </c>
      <c r="F6" s="126">
        <v>15.3</v>
      </c>
      <c r="G6" s="127">
        <f t="shared" si="0"/>
        <v>343.33200000000005</v>
      </c>
      <c r="H6" s="126">
        <v>343.21600000000001</v>
      </c>
      <c r="I6" s="126">
        <f t="shared" si="1"/>
        <v>2.6391080353710108</v>
      </c>
      <c r="J6" s="127">
        <f t="shared" si="2"/>
        <v>85.833000000000013</v>
      </c>
      <c r="K6" s="126">
        <v>85.804000000000002</v>
      </c>
      <c r="L6" s="126">
        <v>96.14</v>
      </c>
      <c r="M6" s="126">
        <f>93.821*4</f>
        <v>375.28399999999999</v>
      </c>
      <c r="N6" s="126">
        <f t="shared" si="3"/>
        <v>471.42399999999998</v>
      </c>
      <c r="O6" s="126">
        <f>80.591*4</f>
        <v>322.36399999999998</v>
      </c>
      <c r="P6" s="126">
        <f t="shared" ref="P6:P26" si="6">O6*10.764/4</f>
        <v>867.48152399999992</v>
      </c>
      <c r="Q6" s="126">
        <f>14.209*4</f>
        <v>56.835999999999999</v>
      </c>
      <c r="R6" s="126">
        <f>85.804+14.209</f>
        <v>100.01300000000001</v>
      </c>
      <c r="S6" s="126">
        <v>108.8</v>
      </c>
      <c r="T6" s="125">
        <v>13.73925</v>
      </c>
      <c r="U6" s="124">
        <f t="shared" si="4"/>
        <v>637.05999999999995</v>
      </c>
      <c r="V6" s="124">
        <f t="shared" si="5"/>
        <v>6857.3138399999989</v>
      </c>
      <c r="X6" s="153" t="e">
        <f>#REF!</f>
        <v>#REF!</v>
      </c>
      <c r="Y6" s="153" t="e">
        <f t="shared" ref="Y6:Y26" si="7">X6*4</f>
        <v>#REF!</v>
      </c>
      <c r="Z6" s="153" t="e">
        <f t="shared" ref="Z6:Z26" si="8">Y6/(H6*10.764)</f>
        <v>#REF!</v>
      </c>
    </row>
    <row r="7" spans="1:26" ht="16.5" customHeight="1" x14ac:dyDescent="0.25">
      <c r="A7" t="str">
        <f>$C$7&amp;" "&amp;D7</f>
        <v>A1 LEFT</v>
      </c>
      <c r="C7" s="219" t="s">
        <v>40</v>
      </c>
      <c r="D7" s="14" t="s">
        <v>2163</v>
      </c>
      <c r="E7" s="126">
        <v>7.92</v>
      </c>
      <c r="F7" s="126">
        <v>15.3</v>
      </c>
      <c r="G7" s="127">
        <f t="shared" si="0"/>
        <v>319.90464000000003</v>
      </c>
      <c r="H7" s="126">
        <v>315.76</v>
      </c>
      <c r="I7" s="126">
        <f t="shared" si="1"/>
        <v>2.6057965273651549</v>
      </c>
      <c r="J7" s="127">
        <f t="shared" si="2"/>
        <v>79.976159999999993</v>
      </c>
      <c r="K7" s="126">
        <v>78.94</v>
      </c>
      <c r="L7" s="14">
        <f>78.94+2.325+7.6</f>
        <v>88.864999999999995</v>
      </c>
      <c r="M7" s="14">
        <f>(78.94+7.6)*4</f>
        <v>346.15999999999997</v>
      </c>
      <c r="N7" s="126">
        <f t="shared" si="3"/>
        <v>435.02499999999998</v>
      </c>
      <c r="O7" s="14">
        <f>72.431*4</f>
        <v>289.72399999999999</v>
      </c>
      <c r="P7" s="126">
        <f t="shared" si="6"/>
        <v>779.6472839999999</v>
      </c>
      <c r="Q7" s="14">
        <f>10.188*4</f>
        <v>40.752000000000002</v>
      </c>
      <c r="R7" s="14">
        <f>78.94+10.188</f>
        <v>89.128</v>
      </c>
      <c r="S7" s="14">
        <f>7.92*12.8</f>
        <v>101.376</v>
      </c>
      <c r="T7" s="125">
        <v>13.73925</v>
      </c>
      <c r="U7" s="124">
        <f t="shared" si="4"/>
        <v>577.15300000000002</v>
      </c>
      <c r="V7" s="129">
        <f t="shared" si="5"/>
        <v>6212.4748920000002</v>
      </c>
      <c r="X7" s="153" t="e">
        <f>#REF!</f>
        <v>#REF!</v>
      </c>
      <c r="Y7" s="153" t="e">
        <f t="shared" si="7"/>
        <v>#REF!</v>
      </c>
      <c r="Z7" s="153" t="e">
        <f t="shared" si="8"/>
        <v>#REF!</v>
      </c>
    </row>
    <row r="8" spans="1:26" x14ac:dyDescent="0.25">
      <c r="A8" t="str">
        <f>$C$7&amp;" "&amp;D8</f>
        <v>A1 RIGHT</v>
      </c>
      <c r="C8" s="220"/>
      <c r="D8" s="128" t="s">
        <v>2162</v>
      </c>
      <c r="E8" s="126">
        <v>7.92</v>
      </c>
      <c r="F8" s="126">
        <v>15.3</v>
      </c>
      <c r="G8" s="127">
        <f t="shared" si="0"/>
        <v>319.90464000000003</v>
      </c>
      <c r="H8" s="126">
        <v>315.76</v>
      </c>
      <c r="I8" s="126">
        <f t="shared" si="1"/>
        <v>2.6057965273651549</v>
      </c>
      <c r="J8" s="127">
        <f t="shared" si="2"/>
        <v>79.976159999999993</v>
      </c>
      <c r="K8" s="126">
        <v>78.94</v>
      </c>
      <c r="L8" s="14">
        <f>78.94+2.325+7.6</f>
        <v>88.864999999999995</v>
      </c>
      <c r="M8" s="14">
        <f>(78.94+7.6)*4</f>
        <v>346.15999999999997</v>
      </c>
      <c r="N8" s="126">
        <f t="shared" si="3"/>
        <v>435.02499999999998</v>
      </c>
      <c r="O8" s="14">
        <f>72.431*4</f>
        <v>289.72399999999999</v>
      </c>
      <c r="P8" s="126">
        <f t="shared" si="6"/>
        <v>779.6472839999999</v>
      </c>
      <c r="Q8" s="14">
        <f>10.188*4</f>
        <v>40.752000000000002</v>
      </c>
      <c r="R8" s="14">
        <f>78.94+10.188</f>
        <v>89.128</v>
      </c>
      <c r="S8" s="14">
        <f>7.92*12.8</f>
        <v>101.376</v>
      </c>
      <c r="T8" s="125">
        <v>13.73925</v>
      </c>
      <c r="U8" s="124">
        <f t="shared" si="4"/>
        <v>577.15300000000002</v>
      </c>
      <c r="V8" s="124">
        <f t="shared" si="5"/>
        <v>6212.4748920000002</v>
      </c>
      <c r="X8" s="153" t="e">
        <f>#REF!</f>
        <v>#REF!</v>
      </c>
      <c r="Y8" s="153" t="e">
        <f t="shared" si="7"/>
        <v>#REF!</v>
      </c>
      <c r="Z8" s="153" t="e">
        <f t="shared" si="8"/>
        <v>#REF!</v>
      </c>
    </row>
    <row r="9" spans="1:26" x14ac:dyDescent="0.25">
      <c r="A9" t="str">
        <f>$C$9&amp;" "&amp;D9</f>
        <v>A2 LEFT</v>
      </c>
      <c r="C9" s="219" t="s">
        <v>41</v>
      </c>
      <c r="D9" s="14" t="s">
        <v>2163</v>
      </c>
      <c r="E9" s="126">
        <v>7.32</v>
      </c>
      <c r="F9" s="126">
        <v>15.3</v>
      </c>
      <c r="G9" s="127">
        <f t="shared" si="0"/>
        <v>295.66944000000007</v>
      </c>
      <c r="H9" s="14">
        <v>290.21600000000001</v>
      </c>
      <c r="I9" s="126">
        <f t="shared" si="1"/>
        <v>2.5913068323868709</v>
      </c>
      <c r="J9" s="127">
        <f t="shared" si="2"/>
        <v>73.917360000000002</v>
      </c>
      <c r="K9" s="14">
        <v>72.554000000000002</v>
      </c>
      <c r="L9" s="14">
        <f>72.554+2.325+7.98</f>
        <v>82.859000000000009</v>
      </c>
      <c r="M9" s="14">
        <f>(72.554+7.98)*4</f>
        <v>322.13600000000002</v>
      </c>
      <c r="N9" s="126">
        <f t="shared" si="3"/>
        <v>404.995</v>
      </c>
      <c r="O9" s="14">
        <f>66.041*4</f>
        <v>264.16399999999999</v>
      </c>
      <c r="P9" s="126">
        <f t="shared" si="6"/>
        <v>710.86532399999987</v>
      </c>
      <c r="Q9" s="14">
        <f>11.432*4</f>
        <v>45.728000000000002</v>
      </c>
      <c r="R9" s="14">
        <f>72.554+11.432</f>
        <v>83.986000000000004</v>
      </c>
      <c r="S9" s="14">
        <f>7.32*12.3</f>
        <v>90.036000000000016</v>
      </c>
      <c r="T9" s="125">
        <v>13.73925</v>
      </c>
      <c r="U9" s="124">
        <f t="shared" si="4"/>
        <v>540.75900000000001</v>
      </c>
      <c r="V9" s="129">
        <f t="shared" si="5"/>
        <v>5820.7298759999994</v>
      </c>
      <c r="X9" s="153" t="e">
        <f>#REF!</f>
        <v>#REF!</v>
      </c>
      <c r="Y9" s="153" t="e">
        <f t="shared" si="7"/>
        <v>#REF!</v>
      </c>
      <c r="Z9" s="153" t="e">
        <f t="shared" si="8"/>
        <v>#REF!</v>
      </c>
    </row>
    <row r="10" spans="1:26" x14ac:dyDescent="0.25">
      <c r="A10" t="str">
        <f>$C$9&amp;" "&amp;D10</f>
        <v>A2 RIGHT</v>
      </c>
      <c r="C10" s="220"/>
      <c r="D10" s="128" t="s">
        <v>2162</v>
      </c>
      <c r="E10" s="126">
        <v>7.32</v>
      </c>
      <c r="F10" s="126">
        <v>15.3</v>
      </c>
      <c r="G10" s="127">
        <f t="shared" si="0"/>
        <v>295.66944000000007</v>
      </c>
      <c r="H10" s="14">
        <v>290.21600000000001</v>
      </c>
      <c r="I10" s="126">
        <f t="shared" si="1"/>
        <v>2.5913068323868709</v>
      </c>
      <c r="J10" s="127">
        <f t="shared" si="2"/>
        <v>73.917360000000002</v>
      </c>
      <c r="K10" s="14">
        <v>72.554000000000002</v>
      </c>
      <c r="L10" s="14">
        <f>72.554+2.325+7.98</f>
        <v>82.859000000000009</v>
      </c>
      <c r="M10" s="14">
        <f>(72.554+7.98)*4</f>
        <v>322.13600000000002</v>
      </c>
      <c r="N10" s="126">
        <f t="shared" si="3"/>
        <v>404.995</v>
      </c>
      <c r="O10" s="14">
        <f>66.041*4</f>
        <v>264.16399999999999</v>
      </c>
      <c r="P10" s="126">
        <f t="shared" si="6"/>
        <v>710.86532399999987</v>
      </c>
      <c r="Q10" s="14">
        <f>11.432*4</f>
        <v>45.728000000000002</v>
      </c>
      <c r="R10" s="14">
        <f>72.554+11.432</f>
        <v>83.986000000000004</v>
      </c>
      <c r="S10" s="14">
        <f>7.32*12.3</f>
        <v>90.036000000000016</v>
      </c>
      <c r="T10" s="125">
        <v>13.73925</v>
      </c>
      <c r="U10" s="124">
        <f t="shared" si="4"/>
        <v>540.75900000000001</v>
      </c>
      <c r="V10" s="124">
        <f t="shared" si="5"/>
        <v>5820.7298759999994</v>
      </c>
      <c r="X10" s="153" t="e">
        <f>#REF!</f>
        <v>#REF!</v>
      </c>
      <c r="Y10" s="153" t="e">
        <f t="shared" si="7"/>
        <v>#REF!</v>
      </c>
      <c r="Z10" s="153" t="e">
        <f t="shared" si="8"/>
        <v>#REF!</v>
      </c>
    </row>
    <row r="11" spans="1:26" ht="18.75" customHeight="1" x14ac:dyDescent="0.25">
      <c r="A11" t="str">
        <f>$C$11&amp;" "&amp;D11</f>
        <v>A3 LEFT/ RIGHT</v>
      </c>
      <c r="C11" s="219" t="s">
        <v>61</v>
      </c>
      <c r="D11" s="14" t="s">
        <v>2161</v>
      </c>
      <c r="E11" s="14">
        <v>8.5</v>
      </c>
      <c r="F11" s="14">
        <v>13.98</v>
      </c>
      <c r="G11" s="127">
        <f t="shared" si="0"/>
        <v>313.71120000000002</v>
      </c>
      <c r="H11" s="126">
        <v>312.76</v>
      </c>
      <c r="I11" s="126">
        <f t="shared" si="1"/>
        <v>2.6319952873853403</v>
      </c>
      <c r="J11" s="127">
        <f t="shared" si="2"/>
        <v>78.427799999999991</v>
      </c>
      <c r="K11" s="126">
        <v>78.19</v>
      </c>
      <c r="L11" s="14">
        <f>78.19+2.325+8.018</f>
        <v>88.533000000000001</v>
      </c>
      <c r="M11" s="14">
        <f>(78.19+8.018)*4</f>
        <v>344.83199999999999</v>
      </c>
      <c r="N11" s="126">
        <f t="shared" si="3"/>
        <v>433.36500000000001</v>
      </c>
      <c r="O11" s="14">
        <f>73.483*4</f>
        <v>293.93200000000002</v>
      </c>
      <c r="P11" s="126">
        <f t="shared" si="6"/>
        <v>790.97101199999997</v>
      </c>
      <c r="Q11" s="14">
        <f>13.21*4</f>
        <v>52.84</v>
      </c>
      <c r="R11" s="14">
        <f>78.19+13.21</f>
        <v>91.4</v>
      </c>
      <c r="S11" s="126">
        <f>8.5*11.48</f>
        <v>97.58</v>
      </c>
      <c r="T11" s="125">
        <v>13.73925</v>
      </c>
      <c r="U11" s="124">
        <f t="shared" si="4"/>
        <v>583.78500000000008</v>
      </c>
      <c r="V11" s="131">
        <f t="shared" si="5"/>
        <v>6283.8617400000003</v>
      </c>
      <c r="X11" s="153" t="e">
        <f>#REF!</f>
        <v>#REF!</v>
      </c>
      <c r="Y11" s="153" t="e">
        <f t="shared" si="7"/>
        <v>#REF!</v>
      </c>
      <c r="Z11" s="153" t="e">
        <f t="shared" si="8"/>
        <v>#REF!</v>
      </c>
    </row>
    <row r="12" spans="1:26" ht="30" x14ac:dyDescent="0.25">
      <c r="A12" t="str">
        <f>$C$11&amp;" "&amp;D12</f>
        <v>A3 LEFT CORNER/RIGHT CORNER</v>
      </c>
      <c r="C12" s="220"/>
      <c r="D12" s="128" t="s">
        <v>2160</v>
      </c>
      <c r="E12" s="14">
        <v>8.5</v>
      </c>
      <c r="F12" s="14">
        <v>13.98</v>
      </c>
      <c r="G12" s="127">
        <f t="shared" si="0"/>
        <v>313.71120000000002</v>
      </c>
      <c r="H12" s="14">
        <v>312.988</v>
      </c>
      <c r="I12" s="126">
        <f t="shared" si="1"/>
        <v>2.6339139947824624</v>
      </c>
      <c r="J12" s="127">
        <f t="shared" si="2"/>
        <v>78.427799999999991</v>
      </c>
      <c r="K12" s="14">
        <v>78.247</v>
      </c>
      <c r="L12" s="126">
        <f>78.247+2.325+8.018</f>
        <v>88.59</v>
      </c>
      <c r="M12" s="14">
        <f>(78.247+8.018)*4</f>
        <v>345.06</v>
      </c>
      <c r="N12" s="126">
        <f t="shared" si="3"/>
        <v>433.65</v>
      </c>
      <c r="O12" s="14">
        <f>73.16*4</f>
        <v>292.64</v>
      </c>
      <c r="P12" s="126">
        <f t="shared" si="6"/>
        <v>787.49423999999988</v>
      </c>
      <c r="Q12" s="14">
        <f>13.095*4</f>
        <v>52.38</v>
      </c>
      <c r="R12" s="14">
        <f>78.247+13.095</f>
        <v>91.341999999999999</v>
      </c>
      <c r="S12" s="126">
        <f>8.5*11.48</f>
        <v>97.58</v>
      </c>
      <c r="T12" s="125">
        <v>13.73925</v>
      </c>
      <c r="U12" s="124">
        <f t="shared" si="4"/>
        <v>583.61</v>
      </c>
      <c r="V12" s="124">
        <f t="shared" si="5"/>
        <v>6281.97804</v>
      </c>
      <c r="X12" s="153" t="e">
        <f>#REF!</f>
        <v>#REF!</v>
      </c>
      <c r="Y12" s="153" t="e">
        <f t="shared" si="7"/>
        <v>#REF!</v>
      </c>
      <c r="Z12" s="153" t="e">
        <f t="shared" si="8"/>
        <v>#REF!</v>
      </c>
    </row>
    <row r="13" spans="1:26" ht="24.75" customHeight="1" x14ac:dyDescent="0.25">
      <c r="A13" t="str">
        <f>$C$13&amp;" "&amp;D13</f>
        <v>A4 LEFT/ RIGHT</v>
      </c>
      <c r="C13" s="219" t="s">
        <v>62</v>
      </c>
      <c r="D13" s="14" t="s">
        <v>2161</v>
      </c>
      <c r="E13" s="14">
        <v>8.3800000000000008</v>
      </c>
      <c r="F13" s="130">
        <v>12.07</v>
      </c>
      <c r="G13" s="127">
        <f t="shared" si="0"/>
        <v>267.02702400000004</v>
      </c>
      <c r="H13" s="126">
        <v>255.42</v>
      </c>
      <c r="I13" s="126">
        <f t="shared" si="1"/>
        <v>2.5252455346991396</v>
      </c>
      <c r="J13" s="127">
        <f t="shared" si="2"/>
        <v>66.75675600000001</v>
      </c>
      <c r="K13" s="14">
        <v>63.854999999999997</v>
      </c>
      <c r="L13" s="126">
        <f>63.855+7.6+2.325</f>
        <v>73.78</v>
      </c>
      <c r="M13" s="14">
        <f>(63.855+7.6)*4</f>
        <v>285.82</v>
      </c>
      <c r="N13" s="126">
        <f t="shared" si="3"/>
        <v>359.6</v>
      </c>
      <c r="O13" s="14">
        <f>59.637*4</f>
        <v>238.548</v>
      </c>
      <c r="P13" s="126">
        <f t="shared" si="6"/>
        <v>641.93266799999992</v>
      </c>
      <c r="Q13" s="14">
        <f>10.231*4</f>
        <v>40.923999999999999</v>
      </c>
      <c r="R13" s="14">
        <f>63.855+10.231</f>
        <v>74.085999999999999</v>
      </c>
      <c r="S13" s="126">
        <f>8.38*9.57</f>
        <v>80.196600000000004</v>
      </c>
      <c r="T13" s="125">
        <v>13.73925</v>
      </c>
      <c r="U13" s="124">
        <f t="shared" si="4"/>
        <v>480.72059999999999</v>
      </c>
      <c r="V13" s="129">
        <f t="shared" si="5"/>
        <v>5174.4765383999993</v>
      </c>
      <c r="X13" s="153" t="e">
        <f>#REF!</f>
        <v>#REF!</v>
      </c>
      <c r="Y13" s="153" t="e">
        <f t="shared" si="7"/>
        <v>#REF!</v>
      </c>
      <c r="Z13" s="153" t="e">
        <f t="shared" si="8"/>
        <v>#REF!</v>
      </c>
    </row>
    <row r="14" spans="1:26" ht="30" x14ac:dyDescent="0.25">
      <c r="A14" t="str">
        <f>$C$13&amp;" "&amp;D14</f>
        <v>A4 LEFT CORNER/RIGHT CORNER</v>
      </c>
      <c r="C14" s="220"/>
      <c r="D14" s="128" t="s">
        <v>2160</v>
      </c>
      <c r="E14" s="14">
        <v>8.3800000000000008</v>
      </c>
      <c r="F14" s="130">
        <v>12.07</v>
      </c>
      <c r="G14" s="127">
        <f t="shared" si="0"/>
        <v>267.02702400000004</v>
      </c>
      <c r="H14" s="126">
        <v>255.42</v>
      </c>
      <c r="I14" s="126">
        <f t="shared" si="1"/>
        <v>2.5252455346991396</v>
      </c>
      <c r="J14" s="127">
        <f t="shared" si="2"/>
        <v>66.75675600000001</v>
      </c>
      <c r="K14" s="14">
        <v>63.854999999999997</v>
      </c>
      <c r="L14" s="126">
        <f>63.855+7.6+2.325</f>
        <v>73.78</v>
      </c>
      <c r="M14" s="14">
        <f>(63.855+7.6)*4</f>
        <v>285.82</v>
      </c>
      <c r="N14" s="126">
        <f t="shared" si="3"/>
        <v>359.6</v>
      </c>
      <c r="O14" s="14">
        <f>59.332*4</f>
        <v>237.328</v>
      </c>
      <c r="P14" s="126">
        <f t="shared" si="6"/>
        <v>638.64964799999996</v>
      </c>
      <c r="Q14" s="14">
        <f>10.231*4</f>
        <v>40.923999999999999</v>
      </c>
      <c r="R14" s="14">
        <f>63.855+10.231</f>
        <v>74.085999999999999</v>
      </c>
      <c r="S14" s="126">
        <f>8.38*9.57</f>
        <v>80.196600000000004</v>
      </c>
      <c r="T14" s="125">
        <v>13.73925</v>
      </c>
      <c r="U14" s="124">
        <f t="shared" si="4"/>
        <v>480.72059999999999</v>
      </c>
      <c r="V14" s="124">
        <f t="shared" si="5"/>
        <v>5174.4765383999993</v>
      </c>
      <c r="X14" s="153" t="e">
        <f>#REF!</f>
        <v>#REF!</v>
      </c>
      <c r="Y14" s="153" t="e">
        <f t="shared" si="7"/>
        <v>#REF!</v>
      </c>
      <c r="Z14" s="153" t="e">
        <f t="shared" si="8"/>
        <v>#REF!</v>
      </c>
    </row>
    <row r="15" spans="1:26" x14ac:dyDescent="0.25">
      <c r="A15" t="str">
        <f>$C$15&amp;" "&amp;D15</f>
        <v>A5 LEFT</v>
      </c>
      <c r="C15" s="219" t="s">
        <v>63</v>
      </c>
      <c r="D15" s="14" t="s">
        <v>2163</v>
      </c>
      <c r="E15" s="130">
        <v>8</v>
      </c>
      <c r="F15" s="126">
        <v>15.3</v>
      </c>
      <c r="G15" s="127">
        <f t="shared" si="0"/>
        <v>323.13600000000002</v>
      </c>
      <c r="H15" s="14">
        <v>318.63200000000001</v>
      </c>
      <c r="I15" s="126">
        <f t="shared" si="1"/>
        <v>2.603202614379085</v>
      </c>
      <c r="J15" s="127">
        <f t="shared" si="2"/>
        <v>80.784000000000006</v>
      </c>
      <c r="K15" s="14">
        <v>79.658000000000001</v>
      </c>
      <c r="L15" s="14">
        <f>79.658+7.6+2.325</f>
        <v>89.582999999999998</v>
      </c>
      <c r="M15" s="14">
        <f>(79.658+7.6)*4</f>
        <v>349.03199999999998</v>
      </c>
      <c r="N15" s="126">
        <f t="shared" si="3"/>
        <v>438.61500000000001</v>
      </c>
      <c r="O15" s="126">
        <f>73.185*4</f>
        <v>292.74</v>
      </c>
      <c r="P15" s="126">
        <f t="shared" si="6"/>
        <v>787.76333999999997</v>
      </c>
      <c r="Q15" s="14">
        <f>10.604*4</f>
        <v>42.415999999999997</v>
      </c>
      <c r="R15" s="14">
        <f>79.658+10.231</f>
        <v>89.888999999999996</v>
      </c>
      <c r="S15" s="14">
        <f>8*12.72</f>
        <v>101.76</v>
      </c>
      <c r="T15" s="125">
        <v>13.73925</v>
      </c>
      <c r="U15" s="124">
        <f t="shared" si="4"/>
        <v>582.79100000000005</v>
      </c>
      <c r="V15" s="129">
        <f t="shared" si="5"/>
        <v>6273.1623239999999</v>
      </c>
      <c r="X15" s="153" t="e">
        <f>#REF!</f>
        <v>#REF!</v>
      </c>
      <c r="Y15" s="153" t="e">
        <f t="shared" si="7"/>
        <v>#REF!</v>
      </c>
      <c r="Z15" s="153" t="e">
        <f t="shared" si="8"/>
        <v>#REF!</v>
      </c>
    </row>
    <row r="16" spans="1:26" x14ac:dyDescent="0.25">
      <c r="A16" t="str">
        <f>$C$15&amp;" "&amp;D16</f>
        <v>A5 RIGHT</v>
      </c>
      <c r="C16" s="220"/>
      <c r="D16" s="128" t="s">
        <v>2162</v>
      </c>
      <c r="E16" s="130">
        <v>8</v>
      </c>
      <c r="F16" s="126">
        <v>15.3</v>
      </c>
      <c r="G16" s="127">
        <f t="shared" si="0"/>
        <v>323.13600000000002</v>
      </c>
      <c r="H16" s="14">
        <v>318.63200000000001</v>
      </c>
      <c r="I16" s="126">
        <f t="shared" si="1"/>
        <v>2.603202614379085</v>
      </c>
      <c r="J16" s="127">
        <f t="shared" si="2"/>
        <v>80.784000000000006</v>
      </c>
      <c r="K16" s="14">
        <v>79.658000000000001</v>
      </c>
      <c r="L16" s="14">
        <f>79.658+7.6+2.325</f>
        <v>89.582999999999998</v>
      </c>
      <c r="M16" s="14">
        <f>(79.658+7.6)*4</f>
        <v>349.03199999999998</v>
      </c>
      <c r="N16" s="126">
        <f t="shared" si="3"/>
        <v>438.61500000000001</v>
      </c>
      <c r="O16" s="126">
        <f>73.185*4</f>
        <v>292.74</v>
      </c>
      <c r="P16" s="126">
        <f t="shared" si="6"/>
        <v>787.76333999999997</v>
      </c>
      <c r="Q16" s="14">
        <f>10.604*4</f>
        <v>42.415999999999997</v>
      </c>
      <c r="R16" s="14">
        <f>79.658+10.231</f>
        <v>89.888999999999996</v>
      </c>
      <c r="S16" s="14">
        <f>8*12.72</f>
        <v>101.76</v>
      </c>
      <c r="T16" s="125">
        <v>13.73925</v>
      </c>
      <c r="U16" s="124">
        <f t="shared" si="4"/>
        <v>582.79100000000005</v>
      </c>
      <c r="V16" s="124">
        <f t="shared" si="5"/>
        <v>6273.1623239999999</v>
      </c>
      <c r="X16" s="153" t="e">
        <f>#REF!</f>
        <v>#REF!</v>
      </c>
      <c r="Y16" s="153" t="e">
        <f t="shared" si="7"/>
        <v>#REF!</v>
      </c>
      <c r="Z16" s="153" t="e">
        <f t="shared" si="8"/>
        <v>#REF!</v>
      </c>
    </row>
    <row r="17" spans="1:26" x14ac:dyDescent="0.25">
      <c r="A17" t="str">
        <f>$C$17&amp;" "&amp;D17</f>
        <v>A6 LEFT</v>
      </c>
      <c r="C17" s="219" t="s">
        <v>64</v>
      </c>
      <c r="D17" s="14" t="s">
        <v>2163</v>
      </c>
      <c r="E17" s="126">
        <v>8.39</v>
      </c>
      <c r="F17" s="126">
        <v>15.3</v>
      </c>
      <c r="G17" s="127">
        <f t="shared" si="0"/>
        <v>338.88888000000009</v>
      </c>
      <c r="H17" s="14">
        <v>337.68799999999999</v>
      </c>
      <c r="I17" s="126">
        <f t="shared" si="1"/>
        <v>2.6306449476890474</v>
      </c>
      <c r="J17" s="127">
        <f t="shared" si="2"/>
        <v>84.722220000000021</v>
      </c>
      <c r="K17" s="14">
        <v>84.421999999999997</v>
      </c>
      <c r="L17" s="14">
        <f>84.422+8.018+2.325</f>
        <v>94.765000000000001</v>
      </c>
      <c r="M17" s="14">
        <f>(84.422+8.018)*4</f>
        <v>369.76</v>
      </c>
      <c r="N17" s="126">
        <f t="shared" si="3"/>
        <v>464.52499999999998</v>
      </c>
      <c r="O17" s="14">
        <f>78.93*4</f>
        <v>315.72000000000003</v>
      </c>
      <c r="P17" s="126">
        <f t="shared" si="6"/>
        <v>849.60252000000003</v>
      </c>
      <c r="Q17" s="14">
        <f>14.128*4</f>
        <v>56.512</v>
      </c>
      <c r="R17" s="14">
        <f>84.722+14.128</f>
        <v>98.85</v>
      </c>
      <c r="S17" s="14">
        <f>8.39*12.8</f>
        <v>107.39200000000001</v>
      </c>
      <c r="T17" s="125">
        <v>13.73925</v>
      </c>
      <c r="U17" s="124">
        <f t="shared" si="4"/>
        <v>628.42900000000009</v>
      </c>
      <c r="V17" s="129">
        <f t="shared" si="5"/>
        <v>6764.4097560000009</v>
      </c>
      <c r="X17" s="153" t="e">
        <f>#REF!</f>
        <v>#REF!</v>
      </c>
      <c r="Y17" s="153" t="e">
        <f t="shared" si="7"/>
        <v>#REF!</v>
      </c>
      <c r="Z17" s="153" t="e">
        <f t="shared" si="8"/>
        <v>#REF!</v>
      </c>
    </row>
    <row r="18" spans="1:26" x14ac:dyDescent="0.25">
      <c r="A18" t="str">
        <f>$C$17&amp;" "&amp;D18</f>
        <v>A6 RIGHT</v>
      </c>
      <c r="C18" s="220"/>
      <c r="D18" s="128" t="s">
        <v>2162</v>
      </c>
      <c r="E18" s="126">
        <v>8.39</v>
      </c>
      <c r="F18" s="126">
        <v>15.3</v>
      </c>
      <c r="G18" s="127">
        <f t="shared" si="0"/>
        <v>338.88888000000009</v>
      </c>
      <c r="H18" s="14">
        <v>337.68799999999999</v>
      </c>
      <c r="I18" s="126">
        <f t="shared" si="1"/>
        <v>2.6306449476890474</v>
      </c>
      <c r="J18" s="127">
        <f t="shared" si="2"/>
        <v>84.722220000000021</v>
      </c>
      <c r="K18" s="14">
        <v>84.421999999999997</v>
      </c>
      <c r="L18" s="14">
        <f>84.422+8.018+2.325</f>
        <v>94.765000000000001</v>
      </c>
      <c r="M18" s="14">
        <f>(84.422+8.018)*4</f>
        <v>369.76</v>
      </c>
      <c r="N18" s="126">
        <f t="shared" si="3"/>
        <v>464.52499999999998</v>
      </c>
      <c r="O18" s="14">
        <f>78.93*4</f>
        <v>315.72000000000003</v>
      </c>
      <c r="P18" s="126">
        <f t="shared" si="6"/>
        <v>849.60252000000003</v>
      </c>
      <c r="Q18" s="14">
        <f>14.128*4</f>
        <v>56.512</v>
      </c>
      <c r="R18" s="14">
        <f>84.722+14.128</f>
        <v>98.85</v>
      </c>
      <c r="S18" s="14">
        <f>8.39*12.8</f>
        <v>107.39200000000001</v>
      </c>
      <c r="T18" s="125">
        <v>13.73925</v>
      </c>
      <c r="U18" s="124">
        <f t="shared" si="4"/>
        <v>628.42900000000009</v>
      </c>
      <c r="V18" s="124">
        <f t="shared" si="5"/>
        <v>6764.4097560000009</v>
      </c>
      <c r="X18" s="153" t="e">
        <f>#REF!</f>
        <v>#REF!</v>
      </c>
      <c r="Y18" s="153" t="e">
        <f t="shared" si="7"/>
        <v>#REF!</v>
      </c>
      <c r="Z18" s="153" t="e">
        <f t="shared" si="8"/>
        <v>#REF!</v>
      </c>
    </row>
    <row r="19" spans="1:26" x14ac:dyDescent="0.25">
      <c r="A19" t="str">
        <f>$C$19&amp;" "&amp;D19</f>
        <v>A9 LEFT</v>
      </c>
      <c r="C19" s="219" t="s">
        <v>66</v>
      </c>
      <c r="D19" s="14" t="s">
        <v>2163</v>
      </c>
      <c r="E19" s="14">
        <v>9.44</v>
      </c>
      <c r="F19" s="126">
        <v>15.3</v>
      </c>
      <c r="G19" s="127">
        <f t="shared" si="0"/>
        <v>381.30047999999999</v>
      </c>
      <c r="H19" s="14">
        <v>381.03199999999998</v>
      </c>
      <c r="I19" s="126">
        <f t="shared" si="1"/>
        <v>2.6381411321590784</v>
      </c>
      <c r="J19" s="127">
        <f t="shared" si="2"/>
        <v>95.325119999999984</v>
      </c>
      <c r="K19" s="14">
        <v>95.257999999999996</v>
      </c>
      <c r="L19" s="14">
        <f>95.258+8.018+2.325</f>
        <v>105.601</v>
      </c>
      <c r="M19" s="14">
        <f>(95.258+8.018)*4</f>
        <v>413.10399999999998</v>
      </c>
      <c r="N19" s="126">
        <f t="shared" si="3"/>
        <v>518.70499999999993</v>
      </c>
      <c r="O19" s="14">
        <f>89.546*4</f>
        <v>358.18400000000003</v>
      </c>
      <c r="P19" s="126">
        <f t="shared" si="6"/>
        <v>963.87314400000002</v>
      </c>
      <c r="Q19" s="14">
        <f>16.911*4</f>
        <v>67.644000000000005</v>
      </c>
      <c r="R19" s="14">
        <f>95.258+16.911</f>
        <v>112.169</v>
      </c>
      <c r="S19" s="14">
        <f>9.44*12.8</f>
        <v>120.83199999999999</v>
      </c>
      <c r="T19" s="125">
        <v>13.73925</v>
      </c>
      <c r="U19" s="124">
        <f t="shared" si="4"/>
        <v>707.18099999999993</v>
      </c>
      <c r="V19" s="129">
        <f t="shared" si="5"/>
        <v>7612.0962839999984</v>
      </c>
      <c r="X19" s="153" t="e">
        <f>#REF!</f>
        <v>#REF!</v>
      </c>
      <c r="Y19" s="153" t="e">
        <f t="shared" si="7"/>
        <v>#REF!</v>
      </c>
      <c r="Z19" s="153" t="e">
        <f t="shared" si="8"/>
        <v>#REF!</v>
      </c>
    </row>
    <row r="20" spans="1:26" x14ac:dyDescent="0.25">
      <c r="A20" t="str">
        <f>$C$19&amp;" "&amp;D20</f>
        <v>A9 RIGHT</v>
      </c>
      <c r="C20" s="220"/>
      <c r="D20" s="128" t="s">
        <v>2162</v>
      </c>
      <c r="E20" s="14">
        <v>9.44</v>
      </c>
      <c r="F20" s="126">
        <v>15.3</v>
      </c>
      <c r="G20" s="127">
        <f t="shared" si="0"/>
        <v>381.30047999999999</v>
      </c>
      <c r="H20" s="14">
        <v>381.03199999999998</v>
      </c>
      <c r="I20" s="126">
        <f t="shared" si="1"/>
        <v>2.6381411321590784</v>
      </c>
      <c r="J20" s="127">
        <f t="shared" si="2"/>
        <v>95.325119999999984</v>
      </c>
      <c r="K20" s="14">
        <v>95.257999999999996</v>
      </c>
      <c r="L20" s="14">
        <f>95.258+8.018+2.325</f>
        <v>105.601</v>
      </c>
      <c r="M20" s="14">
        <f>(95.258+8.018)*4</f>
        <v>413.10399999999998</v>
      </c>
      <c r="N20" s="126">
        <f t="shared" si="3"/>
        <v>518.70499999999993</v>
      </c>
      <c r="O20" s="14">
        <f>89.546*4</f>
        <v>358.18400000000003</v>
      </c>
      <c r="P20" s="126">
        <f t="shared" si="6"/>
        <v>963.87314400000002</v>
      </c>
      <c r="Q20" s="14">
        <f>16.911*4</f>
        <v>67.644000000000005</v>
      </c>
      <c r="R20" s="14">
        <f>95.258+16.911</f>
        <v>112.169</v>
      </c>
      <c r="S20" s="14">
        <f>9.44*12.8</f>
        <v>120.83199999999999</v>
      </c>
      <c r="T20" s="125">
        <v>13.73925</v>
      </c>
      <c r="U20" s="124">
        <f t="shared" si="4"/>
        <v>707.18099999999993</v>
      </c>
      <c r="V20" s="124">
        <f t="shared" si="5"/>
        <v>7612.0962839999984</v>
      </c>
      <c r="X20" s="153" t="e">
        <f>#REF!</f>
        <v>#REF!</v>
      </c>
      <c r="Y20" s="153" t="e">
        <f t="shared" si="7"/>
        <v>#REF!</v>
      </c>
      <c r="Z20" s="153" t="e">
        <f t="shared" si="8"/>
        <v>#REF!</v>
      </c>
    </row>
    <row r="21" spans="1:26" x14ac:dyDescent="0.25">
      <c r="A21" t="str">
        <f>$C$21&amp;" "&amp;D21</f>
        <v>B LEFT/ RIGHT</v>
      </c>
      <c r="C21" s="219" t="s">
        <v>39</v>
      </c>
      <c r="D21" s="14" t="s">
        <v>2161</v>
      </c>
      <c r="E21" s="126">
        <v>7.2</v>
      </c>
      <c r="F21" s="126">
        <v>14</v>
      </c>
      <c r="G21" s="127">
        <f t="shared" si="0"/>
        <v>266.11200000000002</v>
      </c>
      <c r="H21" s="126">
        <v>262.83999999999997</v>
      </c>
      <c r="I21" s="126">
        <f t="shared" si="1"/>
        <v>2.6075396825396822</v>
      </c>
      <c r="J21" s="127">
        <f t="shared" ref="J21:J26" si="9">E21*F21*66/100</f>
        <v>66.528000000000006</v>
      </c>
      <c r="K21" s="126">
        <v>65.709999999999994</v>
      </c>
      <c r="L21" s="126">
        <v>75.674000000000007</v>
      </c>
      <c r="M21" s="126">
        <f>73.349*4</f>
        <v>293.39600000000002</v>
      </c>
      <c r="N21" s="126">
        <f t="shared" si="3"/>
        <v>369.07000000000005</v>
      </c>
      <c r="O21" s="126">
        <f>61.835*4</f>
        <v>247.34</v>
      </c>
      <c r="P21" s="126">
        <f t="shared" si="6"/>
        <v>665.59194000000002</v>
      </c>
      <c r="Q21" s="126">
        <f>9.818*4</f>
        <v>39.271999999999998</v>
      </c>
      <c r="R21" s="126">
        <v>73.349000000000004</v>
      </c>
      <c r="S21" s="126">
        <v>82.8</v>
      </c>
      <c r="T21" s="125">
        <v>12.642000000000001</v>
      </c>
      <c r="U21" s="124">
        <f t="shared" si="4"/>
        <v>491.14200000000005</v>
      </c>
      <c r="V21" s="129">
        <f t="shared" si="5"/>
        <v>5286.6524880000006</v>
      </c>
      <c r="X21" s="153" t="e">
        <f>#REF!</f>
        <v>#REF!</v>
      </c>
      <c r="Y21" s="153" t="e">
        <f t="shared" si="7"/>
        <v>#REF!</v>
      </c>
      <c r="Z21" s="153" t="e">
        <f t="shared" si="8"/>
        <v>#REF!</v>
      </c>
    </row>
    <row r="22" spans="1:26" ht="30" x14ac:dyDescent="0.25">
      <c r="A22" t="str">
        <f>$C$21&amp;" "&amp;D22</f>
        <v>B LEFT CORNER/RIGHT CORNER</v>
      </c>
      <c r="C22" s="220"/>
      <c r="D22" s="128" t="s">
        <v>2160</v>
      </c>
      <c r="E22" s="126">
        <v>7.2</v>
      </c>
      <c r="F22" s="126">
        <v>14</v>
      </c>
      <c r="G22" s="127">
        <f t="shared" si="0"/>
        <v>266.11200000000002</v>
      </c>
      <c r="H22" s="126">
        <v>263.2</v>
      </c>
      <c r="I22" s="126">
        <f t="shared" si="1"/>
        <v>2.6111111111111112</v>
      </c>
      <c r="J22" s="127">
        <f t="shared" si="9"/>
        <v>66.528000000000006</v>
      </c>
      <c r="K22" s="126">
        <v>65.8</v>
      </c>
      <c r="L22" s="126">
        <v>75.763000000000005</v>
      </c>
      <c r="M22" s="126">
        <f>73.438*4</f>
        <v>293.75200000000001</v>
      </c>
      <c r="N22" s="126">
        <f t="shared" si="3"/>
        <v>369.51499999999999</v>
      </c>
      <c r="O22" s="126">
        <f>61.385*4</f>
        <v>245.54</v>
      </c>
      <c r="P22" s="126">
        <f t="shared" si="6"/>
        <v>660.74813999999992</v>
      </c>
      <c r="Q22" s="126">
        <f>9.729*4</f>
        <v>38.915999999999997</v>
      </c>
      <c r="R22" s="126">
        <v>73.438000000000002</v>
      </c>
      <c r="S22" s="126">
        <v>82.8</v>
      </c>
      <c r="T22" s="125">
        <v>12.642000000000001</v>
      </c>
      <c r="U22" s="124">
        <f t="shared" si="4"/>
        <v>491.23099999999999</v>
      </c>
      <c r="V22" s="124">
        <f t="shared" si="5"/>
        <v>5287.6104839999998</v>
      </c>
      <c r="X22" s="153" t="e">
        <f>#REF!</f>
        <v>#REF!</v>
      </c>
      <c r="Y22" s="153" t="e">
        <f t="shared" si="7"/>
        <v>#REF!</v>
      </c>
      <c r="Z22" s="153" t="e">
        <f t="shared" si="8"/>
        <v>#REF!</v>
      </c>
    </row>
    <row r="23" spans="1:26" x14ac:dyDescent="0.25">
      <c r="A23" t="str">
        <f>$C$23&amp;" "&amp;D23</f>
        <v>B1 LEFT</v>
      </c>
      <c r="C23" s="219" t="s">
        <v>67</v>
      </c>
      <c r="D23" s="14" t="s">
        <v>2163</v>
      </c>
      <c r="E23" s="126">
        <v>8.08</v>
      </c>
      <c r="F23" s="126">
        <v>12.07</v>
      </c>
      <c r="G23" s="127">
        <f t="shared" si="0"/>
        <v>257.46758399999999</v>
      </c>
      <c r="H23" s="126">
        <v>244.512</v>
      </c>
      <c r="I23" s="126">
        <f t="shared" si="1"/>
        <v>2.507157095162706</v>
      </c>
      <c r="J23" s="127">
        <f t="shared" si="9"/>
        <v>64.366895999999997</v>
      </c>
      <c r="K23" s="126">
        <v>61.128</v>
      </c>
      <c r="L23" s="126">
        <f>61.128+7.6+2.325</f>
        <v>71.052999999999997</v>
      </c>
      <c r="M23" s="126">
        <f>(61.128+7.6)*4</f>
        <v>274.91199999999998</v>
      </c>
      <c r="N23" s="126">
        <f t="shared" si="3"/>
        <v>345.96499999999997</v>
      </c>
      <c r="O23" s="126">
        <f>56.97*4</f>
        <v>227.88</v>
      </c>
      <c r="P23" s="126">
        <f t="shared" si="6"/>
        <v>613.22507999999993</v>
      </c>
      <c r="Q23" s="126">
        <f>9.907*4</f>
        <v>39.628</v>
      </c>
      <c r="R23" s="126">
        <f>61.128+9.907</f>
        <v>71.034999999999997</v>
      </c>
      <c r="S23" s="126">
        <f>8.08*9.57</f>
        <v>77.325600000000009</v>
      </c>
      <c r="T23" s="125">
        <v>12.642000000000001</v>
      </c>
      <c r="U23" s="124">
        <f t="shared" si="4"/>
        <v>462.91859999999997</v>
      </c>
      <c r="V23" s="129">
        <f t="shared" si="5"/>
        <v>4982.8558103999994</v>
      </c>
      <c r="X23" s="153" t="e">
        <f>#REF!</f>
        <v>#REF!</v>
      </c>
      <c r="Y23" s="153" t="e">
        <f t="shared" si="7"/>
        <v>#REF!</v>
      </c>
      <c r="Z23" s="153" t="e">
        <f t="shared" si="8"/>
        <v>#REF!</v>
      </c>
    </row>
    <row r="24" spans="1:26" x14ac:dyDescent="0.25">
      <c r="A24" t="str">
        <f>$C$23&amp;" "&amp;D24</f>
        <v>B1 RIGHT</v>
      </c>
      <c r="C24" s="220"/>
      <c r="D24" s="128" t="s">
        <v>2162</v>
      </c>
      <c r="E24" s="126">
        <v>8.08</v>
      </c>
      <c r="F24" s="126">
        <v>12.07</v>
      </c>
      <c r="G24" s="127">
        <f t="shared" si="0"/>
        <v>257.46758399999999</v>
      </c>
      <c r="H24" s="14">
        <v>244.512</v>
      </c>
      <c r="I24" s="126">
        <f t="shared" si="1"/>
        <v>2.507157095162706</v>
      </c>
      <c r="J24" s="127">
        <f t="shared" si="9"/>
        <v>64.366895999999997</v>
      </c>
      <c r="K24" s="14">
        <v>61.128</v>
      </c>
      <c r="L24" s="126">
        <f>61.128+7.6+2.325</f>
        <v>71.052999999999997</v>
      </c>
      <c r="M24" s="126">
        <f>(61.128+7.6)*4</f>
        <v>274.91199999999998</v>
      </c>
      <c r="N24" s="126">
        <f t="shared" si="3"/>
        <v>345.96499999999997</v>
      </c>
      <c r="O24" s="126">
        <f>56.97*4</f>
        <v>227.88</v>
      </c>
      <c r="P24" s="126">
        <f t="shared" si="6"/>
        <v>613.22507999999993</v>
      </c>
      <c r="Q24" s="126">
        <f>9.907*4</f>
        <v>39.628</v>
      </c>
      <c r="R24" s="126">
        <f>61.128+9.907</f>
        <v>71.034999999999997</v>
      </c>
      <c r="S24" s="126">
        <f>8.08*9.57</f>
        <v>77.325600000000009</v>
      </c>
      <c r="T24" s="125">
        <v>12.642000000000001</v>
      </c>
      <c r="U24" s="124">
        <f t="shared" si="4"/>
        <v>462.91859999999997</v>
      </c>
      <c r="V24" s="124">
        <f t="shared" si="5"/>
        <v>4982.8558103999994</v>
      </c>
      <c r="X24" s="153" t="e">
        <f>#REF!</f>
        <v>#REF!</v>
      </c>
      <c r="Y24" s="153" t="e">
        <f t="shared" si="7"/>
        <v>#REF!</v>
      </c>
      <c r="Z24" s="153" t="e">
        <f t="shared" si="8"/>
        <v>#REF!</v>
      </c>
    </row>
    <row r="25" spans="1:26" ht="19.5" customHeight="1" x14ac:dyDescent="0.25">
      <c r="A25" t="str">
        <f>$C$25&amp;" "&amp;D25</f>
        <v>D LEFT/ RIGHT</v>
      </c>
      <c r="C25" s="219" t="s">
        <v>48</v>
      </c>
      <c r="D25" s="14" t="s">
        <v>2161</v>
      </c>
      <c r="E25" s="126">
        <v>8.5</v>
      </c>
      <c r="F25" s="126">
        <v>16.12</v>
      </c>
      <c r="G25" s="127">
        <f t="shared" si="0"/>
        <v>361.73280000000005</v>
      </c>
      <c r="H25" s="14">
        <v>360.38</v>
      </c>
      <c r="I25" s="126">
        <f t="shared" si="1"/>
        <v>2.6301269887607646</v>
      </c>
      <c r="J25" s="127">
        <f t="shared" si="9"/>
        <v>90.433200000000014</v>
      </c>
      <c r="K25" s="14">
        <v>90.094999999999999</v>
      </c>
      <c r="L25" s="14">
        <f>90.095+8.018+2.325</f>
        <v>100.438</v>
      </c>
      <c r="M25" s="14">
        <f>(90.095+8.018)*4</f>
        <v>392.452</v>
      </c>
      <c r="N25" s="126">
        <f t="shared" si="3"/>
        <v>492.89</v>
      </c>
      <c r="O25" s="14">
        <f>85.051*4</f>
        <v>340.20400000000001</v>
      </c>
      <c r="P25" s="126">
        <f t="shared" si="6"/>
        <v>915.48896400000001</v>
      </c>
      <c r="Q25" s="14">
        <f>15.371*4</f>
        <v>61.484000000000002</v>
      </c>
      <c r="R25" s="14">
        <f>90.095+15.371</f>
        <v>105.46599999999999</v>
      </c>
      <c r="S25" s="14">
        <f>8.5*13.37</f>
        <v>113.645</v>
      </c>
      <c r="T25" s="125">
        <v>12.642000000000001</v>
      </c>
      <c r="U25" s="124">
        <f t="shared" si="4"/>
        <v>668.01900000000001</v>
      </c>
      <c r="V25" s="129">
        <f t="shared" si="5"/>
        <v>7190.5565159999996</v>
      </c>
      <c r="X25" s="153" t="e">
        <f>#REF!</f>
        <v>#REF!</v>
      </c>
      <c r="Y25" s="153" t="e">
        <f t="shared" si="7"/>
        <v>#REF!</v>
      </c>
      <c r="Z25" s="153" t="e">
        <f t="shared" si="8"/>
        <v>#REF!</v>
      </c>
    </row>
    <row r="26" spans="1:26" ht="30" x14ac:dyDescent="0.25">
      <c r="A26" t="str">
        <f>$C$25&amp;" "&amp;D26</f>
        <v>D LEFT CORNER/RIGHT CORNER</v>
      </c>
      <c r="C26" s="220"/>
      <c r="D26" s="128" t="s">
        <v>2160</v>
      </c>
      <c r="E26" s="126">
        <v>8.5</v>
      </c>
      <c r="F26" s="126">
        <v>16.12</v>
      </c>
      <c r="G26" s="127">
        <f t="shared" si="0"/>
        <v>361.73280000000005</v>
      </c>
      <c r="H26" s="14">
        <v>360.76799999999997</v>
      </c>
      <c r="I26" s="126">
        <f t="shared" si="1"/>
        <v>2.6329586921617278</v>
      </c>
      <c r="J26" s="127">
        <f t="shared" si="9"/>
        <v>90.433200000000014</v>
      </c>
      <c r="K26" s="14">
        <v>90.191999999999993</v>
      </c>
      <c r="L26" s="14">
        <f>90.192+8.018+2.325</f>
        <v>100.535</v>
      </c>
      <c r="M26" s="14">
        <f>(91.192+8.018)*4</f>
        <v>396.84</v>
      </c>
      <c r="N26" s="126">
        <f t="shared" si="3"/>
        <v>497.375</v>
      </c>
      <c r="O26" s="14">
        <f>84.539*4</f>
        <v>338.15600000000001</v>
      </c>
      <c r="P26" s="126">
        <f t="shared" si="6"/>
        <v>909.97779600000001</v>
      </c>
      <c r="Q26" s="14">
        <f>15.333*4</f>
        <v>61.332000000000001</v>
      </c>
      <c r="R26" s="14">
        <f>90.192+15.333</f>
        <v>105.52499999999999</v>
      </c>
      <c r="S26" s="14">
        <f>8.5*13.37</f>
        <v>113.645</v>
      </c>
      <c r="T26" s="125">
        <v>12.642000000000001</v>
      </c>
      <c r="U26" s="124">
        <f t="shared" si="4"/>
        <v>672.35199999999998</v>
      </c>
      <c r="V26" s="124">
        <f t="shared" si="5"/>
        <v>7237.1969279999994</v>
      </c>
      <c r="X26" s="153" t="e">
        <f>#REF!</f>
        <v>#REF!</v>
      </c>
      <c r="Y26" s="153" t="e">
        <f t="shared" si="7"/>
        <v>#REF!</v>
      </c>
      <c r="Z26" s="153" t="e">
        <f t="shared" si="8"/>
        <v>#REF!</v>
      </c>
    </row>
    <row r="27" spans="1:26" x14ac:dyDescent="0.25">
      <c r="A27"/>
    </row>
  </sheetData>
  <mergeCells count="12">
    <mergeCell ref="C25:C26"/>
    <mergeCell ref="L1:N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/>
  </sheetViews>
  <sheetFormatPr defaultColWidth="9.140625" defaultRowHeight="14.25" x14ac:dyDescent="0.2"/>
  <cols>
    <col min="1" max="1" width="12" style="67" customWidth="1"/>
    <col min="2" max="2" width="12.28515625" style="67" customWidth="1"/>
    <col min="3" max="4" width="11.85546875" style="67" customWidth="1"/>
    <col min="5" max="5" width="16.7109375" style="67" customWidth="1"/>
    <col min="6" max="6" width="9.140625" style="67"/>
    <col min="7" max="7" width="12.7109375" style="67" customWidth="1"/>
    <col min="8" max="8" width="12.28515625" style="67" bestFit="1" customWidth="1"/>
    <col min="9" max="9" width="11.85546875" style="67" customWidth="1"/>
    <col min="10" max="10" width="13.140625" style="67" bestFit="1" customWidth="1"/>
    <col min="11" max="11" width="19.85546875" style="67" bestFit="1" customWidth="1"/>
    <col min="12" max="16384" width="9.140625" style="67"/>
  </cols>
  <sheetData>
    <row r="1" spans="1:11" x14ac:dyDescent="0.2">
      <c r="A1" s="77" t="s">
        <v>297</v>
      </c>
      <c r="B1" s="76" t="s">
        <v>296</v>
      </c>
      <c r="G1" s="77" t="s">
        <v>297</v>
      </c>
      <c r="H1" s="76" t="s">
        <v>296</v>
      </c>
    </row>
    <row r="2" spans="1:11" x14ac:dyDescent="0.2">
      <c r="F2" s="67" t="s">
        <v>295</v>
      </c>
    </row>
    <row r="3" spans="1:11" ht="15" x14ac:dyDescent="0.25">
      <c r="A3" s="75" t="s">
        <v>2157</v>
      </c>
      <c r="B3" s="75" t="s">
        <v>294</v>
      </c>
      <c r="C3" s="70"/>
      <c r="D3" s="70"/>
      <c r="E3" s="70"/>
      <c r="G3" s="75" t="s">
        <v>2157</v>
      </c>
      <c r="H3" s="75" t="s">
        <v>2158</v>
      </c>
      <c r="I3" s="74"/>
    </row>
    <row r="4" spans="1:11" s="110" customFormat="1" ht="30" x14ac:dyDescent="0.25">
      <c r="A4" s="109" t="s">
        <v>33</v>
      </c>
      <c r="B4" s="109" t="s">
        <v>292</v>
      </c>
      <c r="C4" s="109" t="s">
        <v>287</v>
      </c>
      <c r="D4" s="109" t="s">
        <v>291</v>
      </c>
      <c r="E4" s="109" t="s">
        <v>290</v>
      </c>
      <c r="G4" s="109" t="s">
        <v>33</v>
      </c>
      <c r="H4" s="109" t="s">
        <v>289</v>
      </c>
      <c r="I4" s="109" t="s">
        <v>287</v>
      </c>
      <c r="J4" s="109" t="s">
        <v>291</v>
      </c>
      <c r="K4" s="109" t="s">
        <v>2159</v>
      </c>
    </row>
    <row r="5" spans="1:11" x14ac:dyDescent="0.2">
      <c r="A5" s="111" t="s">
        <v>38</v>
      </c>
      <c r="B5" s="118">
        <v>164</v>
      </c>
      <c r="C5" s="118">
        <v>164</v>
      </c>
      <c r="D5" s="118" t="e">
        <f>#REF!</f>
        <v>#REF!</v>
      </c>
      <c r="E5" s="118" t="e">
        <f>B5*D5</f>
        <v>#REF!</v>
      </c>
      <c r="G5" s="111" t="s">
        <v>38</v>
      </c>
      <c r="H5" s="108">
        <v>210</v>
      </c>
      <c r="I5" s="108">
        <v>210</v>
      </c>
      <c r="J5" s="108" t="e">
        <f>D5</f>
        <v>#REF!</v>
      </c>
      <c r="K5" s="108" t="e">
        <f t="shared" ref="K5:K13" si="0">J5*H5</f>
        <v>#REF!</v>
      </c>
    </row>
    <row r="6" spans="1:11" x14ac:dyDescent="0.2">
      <c r="A6" s="111" t="s">
        <v>61</v>
      </c>
      <c r="B6" s="118">
        <v>24</v>
      </c>
      <c r="C6" s="118">
        <v>24</v>
      </c>
      <c r="D6" s="118">
        <f>'Type A3 Fee'!$F$13</f>
        <v>348010</v>
      </c>
      <c r="E6" s="118">
        <f>B6*D6</f>
        <v>8352240</v>
      </c>
      <c r="G6" s="111" t="s">
        <v>40</v>
      </c>
      <c r="H6" s="108">
        <v>3</v>
      </c>
      <c r="I6" s="108">
        <v>3</v>
      </c>
      <c r="J6" s="108">
        <f>'Type A1 Fee'!$F$13</f>
        <v>346070</v>
      </c>
      <c r="K6" s="108">
        <f t="shared" si="0"/>
        <v>1038210</v>
      </c>
    </row>
    <row r="7" spans="1:11" x14ac:dyDescent="0.2">
      <c r="A7" s="111" t="s">
        <v>39</v>
      </c>
      <c r="B7" s="118">
        <v>20</v>
      </c>
      <c r="C7" s="118">
        <v>20</v>
      </c>
      <c r="D7" s="118">
        <f>'Type B Fee'!$F$16</f>
        <v>289390</v>
      </c>
      <c r="E7" s="118">
        <f>B7*D7</f>
        <v>5787800</v>
      </c>
      <c r="G7" s="111" t="s">
        <v>41</v>
      </c>
      <c r="H7" s="108">
        <v>2</v>
      </c>
      <c r="I7" s="108">
        <v>2</v>
      </c>
      <c r="J7" s="108">
        <f>'Type A2 Fee'!$F$13</f>
        <v>322155</v>
      </c>
      <c r="K7" s="108">
        <f t="shared" si="0"/>
        <v>644310</v>
      </c>
    </row>
    <row r="8" spans="1:11" x14ac:dyDescent="0.2">
      <c r="A8" s="111" t="s">
        <v>48</v>
      </c>
      <c r="B8" s="118">
        <v>8</v>
      </c>
      <c r="C8" s="118">
        <v>8</v>
      </c>
      <c r="D8" s="118">
        <f>'Type D Fee'!$F$12</f>
        <v>400405</v>
      </c>
      <c r="E8" s="118">
        <f>B8*D8</f>
        <v>3203240</v>
      </c>
      <c r="G8" s="111" t="s">
        <v>62</v>
      </c>
      <c r="H8" s="108">
        <v>16</v>
      </c>
      <c r="I8" s="108">
        <v>16</v>
      </c>
      <c r="J8" s="108">
        <f>'Type A4 Fee'!$F$13</f>
        <v>270295</v>
      </c>
      <c r="K8" s="108">
        <f t="shared" si="0"/>
        <v>4324720</v>
      </c>
    </row>
    <row r="9" spans="1:11" ht="15" thickBot="1" x14ac:dyDescent="0.25">
      <c r="A9" s="111" t="s">
        <v>288</v>
      </c>
      <c r="B9" s="118"/>
      <c r="C9" s="118"/>
      <c r="D9" s="118"/>
      <c r="E9" s="119"/>
      <c r="G9" s="111" t="s">
        <v>63</v>
      </c>
      <c r="H9" s="108">
        <v>2</v>
      </c>
      <c r="I9" s="108">
        <v>2</v>
      </c>
      <c r="J9" s="108">
        <f>'Type A5 Fee'!$F$13</f>
        <v>350435</v>
      </c>
      <c r="K9" s="108">
        <f t="shared" si="0"/>
        <v>700870</v>
      </c>
    </row>
    <row r="10" spans="1:11" ht="30.75" thickBot="1" x14ac:dyDescent="0.25">
      <c r="A10" s="112" t="s">
        <v>287</v>
      </c>
      <c r="B10" s="120">
        <v>216</v>
      </c>
      <c r="C10" s="120">
        <v>216</v>
      </c>
      <c r="D10" s="121"/>
      <c r="E10" s="122" t="e">
        <f>SUM(E5:E9)</f>
        <v>#REF!</v>
      </c>
      <c r="G10" s="111" t="s">
        <v>64</v>
      </c>
      <c r="H10" s="108">
        <v>3</v>
      </c>
      <c r="I10" s="108">
        <v>3</v>
      </c>
      <c r="J10" s="108">
        <f>'Type A6 Fee'!$F$13</f>
        <v>374385</v>
      </c>
      <c r="K10" s="108">
        <f t="shared" si="0"/>
        <v>1123155</v>
      </c>
    </row>
    <row r="11" spans="1:11" x14ac:dyDescent="0.2">
      <c r="G11" s="111" t="s">
        <v>66</v>
      </c>
      <c r="H11" s="108">
        <v>5</v>
      </c>
      <c r="I11" s="108">
        <v>5</v>
      </c>
      <c r="J11" s="108">
        <f>'Type A9 Fee'!$F$13</f>
        <v>423585</v>
      </c>
      <c r="K11" s="108">
        <f t="shared" si="0"/>
        <v>2117925</v>
      </c>
    </row>
    <row r="12" spans="1:11" x14ac:dyDescent="0.2">
      <c r="G12" s="111" t="s">
        <v>39</v>
      </c>
      <c r="H12" s="108">
        <v>243</v>
      </c>
      <c r="I12" s="108">
        <v>243</v>
      </c>
      <c r="J12" s="108">
        <f>D7</f>
        <v>289390</v>
      </c>
      <c r="K12" s="108">
        <f t="shared" si="0"/>
        <v>70321770</v>
      </c>
    </row>
    <row r="13" spans="1:11" x14ac:dyDescent="0.2">
      <c r="G13" s="111" t="s">
        <v>67</v>
      </c>
      <c r="H13" s="108">
        <v>22</v>
      </c>
      <c r="I13" s="108">
        <v>22</v>
      </c>
      <c r="J13" s="108">
        <f>'Type B1 Fee'!$F$12</f>
        <v>231330</v>
      </c>
      <c r="K13" s="108">
        <f t="shared" si="0"/>
        <v>5089260</v>
      </c>
    </row>
    <row r="14" spans="1:11" ht="15" thickBot="1" x14ac:dyDescent="0.25">
      <c r="G14" s="111" t="s">
        <v>288</v>
      </c>
      <c r="H14" s="73"/>
      <c r="I14" s="73"/>
      <c r="J14" s="108"/>
      <c r="K14" s="113"/>
    </row>
    <row r="15" spans="1:11" ht="30.75" thickBot="1" x14ac:dyDescent="0.25">
      <c r="G15" s="112" t="s">
        <v>287</v>
      </c>
      <c r="H15" s="123">
        <v>506</v>
      </c>
      <c r="I15" s="123">
        <v>506</v>
      </c>
      <c r="J15" s="121" t="e">
        <f>SUM(J5:J13)</f>
        <v>#REF!</v>
      </c>
      <c r="K15" s="122" t="e">
        <f>SUM(K5:K14)</f>
        <v>#REF!</v>
      </c>
    </row>
    <row r="18" spans="1:5" ht="17.25" customHeight="1" x14ac:dyDescent="0.2">
      <c r="A18" s="237" t="s">
        <v>194</v>
      </c>
      <c r="B18" s="237"/>
      <c r="C18" s="237"/>
      <c r="D18" s="237"/>
      <c r="E18" s="237"/>
    </row>
    <row r="19" spans="1:5" ht="39.75" customHeight="1" x14ac:dyDescent="0.2">
      <c r="A19" s="237"/>
      <c r="B19" s="237"/>
      <c r="C19" s="237"/>
      <c r="D19" s="237"/>
      <c r="E19" s="237"/>
    </row>
    <row r="20" spans="1:5" ht="30" x14ac:dyDescent="0.2">
      <c r="A20" s="109" t="s">
        <v>139</v>
      </c>
      <c r="B20" s="109" t="s">
        <v>33</v>
      </c>
      <c r="C20" s="109" t="s">
        <v>77</v>
      </c>
      <c r="D20" s="109" t="s">
        <v>191</v>
      </c>
      <c r="E20" s="109" t="s">
        <v>192</v>
      </c>
    </row>
    <row r="21" spans="1:5" ht="15.75" x14ac:dyDescent="0.2">
      <c r="A21" s="71"/>
      <c r="B21" s="71"/>
      <c r="C21" s="69"/>
      <c r="D21" s="69"/>
      <c r="E21" s="69"/>
    </row>
    <row r="22" spans="1:5" ht="15.75" x14ac:dyDescent="0.2">
      <c r="A22" s="71">
        <v>1</v>
      </c>
      <c r="B22" s="71" t="s">
        <v>128</v>
      </c>
      <c r="C22" s="117" t="e">
        <f>D5</f>
        <v>#REF!</v>
      </c>
      <c r="D22" s="115">
        <v>374</v>
      </c>
      <c r="E22" s="117" t="e">
        <f>D22*C22</f>
        <v>#REF!</v>
      </c>
    </row>
    <row r="23" spans="1:5" ht="15.75" x14ac:dyDescent="0.2">
      <c r="A23" s="71">
        <v>2</v>
      </c>
      <c r="B23" s="71" t="s">
        <v>129</v>
      </c>
      <c r="C23" s="117">
        <f>J6</f>
        <v>346070</v>
      </c>
      <c r="D23" s="115">
        <v>3</v>
      </c>
      <c r="E23" s="117">
        <f t="shared" ref="E23:E32" si="1">D23*C23</f>
        <v>1038210</v>
      </c>
    </row>
    <row r="24" spans="1:5" ht="15.75" x14ac:dyDescent="0.2">
      <c r="A24" s="71">
        <v>3</v>
      </c>
      <c r="B24" s="71" t="s">
        <v>130</v>
      </c>
      <c r="C24" s="117">
        <f>J7</f>
        <v>322155</v>
      </c>
      <c r="D24" s="115">
        <v>2</v>
      </c>
      <c r="E24" s="117">
        <f t="shared" si="1"/>
        <v>644310</v>
      </c>
    </row>
    <row r="25" spans="1:5" ht="15.75" x14ac:dyDescent="0.2">
      <c r="A25" s="71">
        <v>4</v>
      </c>
      <c r="B25" s="71" t="s">
        <v>131</v>
      </c>
      <c r="C25" s="117">
        <f>D6</f>
        <v>348010</v>
      </c>
      <c r="D25" s="115">
        <v>24</v>
      </c>
      <c r="E25" s="117">
        <f t="shared" si="1"/>
        <v>8352240</v>
      </c>
    </row>
    <row r="26" spans="1:5" ht="15.75" x14ac:dyDescent="0.2">
      <c r="A26" s="71">
        <v>5</v>
      </c>
      <c r="B26" s="71" t="s">
        <v>132</v>
      </c>
      <c r="C26" s="117">
        <f t="shared" ref="C26:C31" si="2">J8</f>
        <v>270295</v>
      </c>
      <c r="D26" s="115">
        <v>16</v>
      </c>
      <c r="E26" s="117">
        <f t="shared" si="1"/>
        <v>4324720</v>
      </c>
    </row>
    <row r="27" spans="1:5" ht="15.75" x14ac:dyDescent="0.2">
      <c r="A27" s="71">
        <v>6</v>
      </c>
      <c r="B27" s="71" t="s">
        <v>133</v>
      </c>
      <c r="C27" s="117">
        <f t="shared" si="2"/>
        <v>350435</v>
      </c>
      <c r="D27" s="115">
        <v>2</v>
      </c>
      <c r="E27" s="117">
        <f t="shared" si="1"/>
        <v>700870</v>
      </c>
    </row>
    <row r="28" spans="1:5" ht="15.75" x14ac:dyDescent="0.2">
      <c r="A28" s="71">
        <v>7</v>
      </c>
      <c r="B28" s="71" t="s">
        <v>134</v>
      </c>
      <c r="C28" s="117">
        <f t="shared" si="2"/>
        <v>374385</v>
      </c>
      <c r="D28" s="115">
        <v>3</v>
      </c>
      <c r="E28" s="117">
        <f t="shared" si="1"/>
        <v>1123155</v>
      </c>
    </row>
    <row r="29" spans="1:5" ht="15.75" x14ac:dyDescent="0.2">
      <c r="A29" s="71">
        <v>8</v>
      </c>
      <c r="B29" s="71" t="s">
        <v>135</v>
      </c>
      <c r="C29" s="117">
        <f t="shared" si="2"/>
        <v>423585</v>
      </c>
      <c r="D29" s="115">
        <v>5</v>
      </c>
      <c r="E29" s="117">
        <f t="shared" si="1"/>
        <v>2117925</v>
      </c>
    </row>
    <row r="30" spans="1:5" ht="15.75" x14ac:dyDescent="0.2">
      <c r="A30" s="71">
        <v>9</v>
      </c>
      <c r="B30" s="71" t="s">
        <v>136</v>
      </c>
      <c r="C30" s="117">
        <f t="shared" si="2"/>
        <v>289390</v>
      </c>
      <c r="D30" s="115">
        <v>263</v>
      </c>
      <c r="E30" s="117">
        <f t="shared" si="1"/>
        <v>76109570</v>
      </c>
    </row>
    <row r="31" spans="1:5" ht="15.75" x14ac:dyDescent="0.2">
      <c r="A31" s="71">
        <v>10</v>
      </c>
      <c r="B31" s="71" t="s">
        <v>137</v>
      </c>
      <c r="C31" s="117">
        <f t="shared" si="2"/>
        <v>231330</v>
      </c>
      <c r="D31" s="115">
        <v>22</v>
      </c>
      <c r="E31" s="117">
        <f t="shared" si="1"/>
        <v>5089260</v>
      </c>
    </row>
    <row r="32" spans="1:5" ht="16.5" thickBot="1" x14ac:dyDescent="0.25">
      <c r="A32" s="71">
        <v>11</v>
      </c>
      <c r="B32" s="71" t="s">
        <v>138</v>
      </c>
      <c r="C32" s="117">
        <f>D8</f>
        <v>400405</v>
      </c>
      <c r="D32" s="115">
        <v>8</v>
      </c>
      <c r="E32" s="117">
        <f t="shared" si="1"/>
        <v>3203240</v>
      </c>
    </row>
    <row r="33" spans="1:5" ht="15.75" thickBot="1" x14ac:dyDescent="0.3">
      <c r="A33" s="112"/>
      <c r="B33" s="72"/>
      <c r="C33" s="72"/>
      <c r="D33" s="116">
        <f>SUM(D22:D32)</f>
        <v>722</v>
      </c>
      <c r="E33" s="114" t="e">
        <f>SUM(E22:E32)</f>
        <v>#REF!</v>
      </c>
    </row>
    <row r="34" spans="1:5" x14ac:dyDescent="0.2">
      <c r="A34" s="237" t="s">
        <v>229</v>
      </c>
      <c r="B34" s="237"/>
      <c r="C34" s="237"/>
      <c r="D34" s="237"/>
      <c r="E34" s="237"/>
    </row>
    <row r="35" spans="1:5" x14ac:dyDescent="0.2">
      <c r="A35" s="237"/>
      <c r="B35" s="237"/>
      <c r="C35" s="237"/>
      <c r="D35" s="237"/>
      <c r="E35" s="237"/>
    </row>
    <row r="37" spans="1:5" x14ac:dyDescent="0.2">
      <c r="B37" s="68" t="e">
        <f>GETPIVOTDATA("Area",$A$3,"Company","M3M")*1.19599</f>
        <v>#REF!</v>
      </c>
    </row>
  </sheetData>
  <mergeCells count="2">
    <mergeCell ref="A18:E19"/>
    <mergeCell ref="A34:E35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66"/>
  <sheetViews>
    <sheetView topLeftCell="A841" zoomScaleNormal="100" zoomScaleSheetLayoutView="88" workbookViewId="0">
      <selection activeCell="C2" sqref="C2:C866"/>
    </sheetView>
  </sheetViews>
  <sheetFormatPr defaultRowHeight="15" x14ac:dyDescent="0.25"/>
  <cols>
    <col min="1" max="1" width="6.85546875" bestFit="1" customWidth="1"/>
    <col min="2" max="2" width="8.28515625" style="23" customWidth="1"/>
    <col min="3" max="3" width="10.28515625" style="23" customWidth="1"/>
    <col min="4" max="4" width="11.7109375" style="23" customWidth="1"/>
    <col min="5" max="5" width="10" style="23" bestFit="1" customWidth="1"/>
    <col min="6" max="6" width="14.28515625" style="23" bestFit="1" customWidth="1"/>
    <col min="7" max="7" width="14.42578125" style="23" customWidth="1"/>
    <col min="8" max="8" width="11" style="23" bestFit="1" customWidth="1"/>
    <col min="9" max="9" width="12.28515625" style="23" customWidth="1"/>
    <col min="10" max="10" width="12.140625" style="194" customWidth="1"/>
    <col min="11" max="11" width="12.140625" customWidth="1"/>
  </cols>
  <sheetData>
    <row r="1" spans="1:13" ht="28.5" x14ac:dyDescent="0.45">
      <c r="A1" s="197" t="s">
        <v>4911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3" s="195" customFormat="1" ht="67.150000000000006" customHeight="1" x14ac:dyDescent="0.25">
      <c r="A2" s="198" t="s">
        <v>4909</v>
      </c>
      <c r="B2" s="198" t="s">
        <v>33</v>
      </c>
      <c r="C2" s="198" t="s">
        <v>4906</v>
      </c>
      <c r="D2" s="198" t="s">
        <v>4910</v>
      </c>
      <c r="E2" s="198" t="s">
        <v>2189</v>
      </c>
      <c r="F2" s="198" t="s">
        <v>2217</v>
      </c>
      <c r="G2" s="198" t="s">
        <v>2216</v>
      </c>
      <c r="H2" s="198" t="s">
        <v>2208</v>
      </c>
      <c r="I2" s="198" t="s">
        <v>2190</v>
      </c>
      <c r="J2" s="199" t="s">
        <v>4907</v>
      </c>
      <c r="K2" s="198" t="s">
        <v>4908</v>
      </c>
      <c r="M2" s="196"/>
    </row>
    <row r="3" spans="1:13" x14ac:dyDescent="0.25">
      <c r="A3" s="200">
        <v>1</v>
      </c>
      <c r="B3" s="200" t="s">
        <v>38</v>
      </c>
      <c r="C3" s="200" t="s">
        <v>1016</v>
      </c>
      <c r="D3" s="200">
        <f>VLOOKUP(B3,'[2]Master Inventory Units'!$B:$O,14,)</f>
        <v>130.05000000000001</v>
      </c>
      <c r="E3" s="200" t="s">
        <v>1015</v>
      </c>
      <c r="F3" s="200" t="s">
        <v>3960</v>
      </c>
      <c r="G3" s="200" t="s">
        <v>4122</v>
      </c>
      <c r="H3" s="200" t="s">
        <v>2209</v>
      </c>
      <c r="I3" s="200" t="s">
        <v>2199</v>
      </c>
      <c r="J3" s="201">
        <v>780.15319199999988</v>
      </c>
      <c r="K3" s="202">
        <v>1423</v>
      </c>
    </row>
    <row r="4" spans="1:13" x14ac:dyDescent="0.25">
      <c r="A4" s="200">
        <v>2</v>
      </c>
      <c r="B4" s="200"/>
      <c r="C4" s="200" t="s">
        <v>1016</v>
      </c>
      <c r="D4" s="200"/>
      <c r="E4" s="200" t="s">
        <v>3949</v>
      </c>
      <c r="F4" s="200" t="s">
        <v>3960</v>
      </c>
      <c r="G4" s="200" t="s">
        <v>4123</v>
      </c>
      <c r="H4" s="200" t="s">
        <v>2210</v>
      </c>
      <c r="I4" s="200" t="s">
        <v>2199</v>
      </c>
      <c r="J4" s="201">
        <v>780.15319199999988</v>
      </c>
      <c r="K4" s="202">
        <v>1423</v>
      </c>
    </row>
    <row r="5" spans="1:13" x14ac:dyDescent="0.25">
      <c r="A5" s="200">
        <v>3</v>
      </c>
      <c r="B5" s="200"/>
      <c r="C5" s="200" t="s">
        <v>1016</v>
      </c>
      <c r="D5" s="200"/>
      <c r="E5" s="200" t="s">
        <v>3948</v>
      </c>
      <c r="F5" s="200" t="s">
        <v>3960</v>
      </c>
      <c r="G5" s="200" t="s">
        <v>4124</v>
      </c>
      <c r="H5" s="200" t="s">
        <v>2211</v>
      </c>
      <c r="I5" s="200" t="s">
        <v>2199</v>
      </c>
      <c r="J5" s="201">
        <v>780.15319199999988</v>
      </c>
      <c r="K5" s="202">
        <v>1423</v>
      </c>
    </row>
    <row r="6" spans="1:13" x14ac:dyDescent="0.25">
      <c r="A6" s="200">
        <v>4</v>
      </c>
      <c r="B6" s="200"/>
      <c r="C6" s="200" t="s">
        <v>1016</v>
      </c>
      <c r="D6" s="200"/>
      <c r="E6" s="200" t="s">
        <v>3947</v>
      </c>
      <c r="F6" s="200" t="s">
        <v>3960</v>
      </c>
      <c r="G6" s="200" t="s">
        <v>4125</v>
      </c>
      <c r="H6" s="200" t="s">
        <v>2212</v>
      </c>
      <c r="I6" s="200" t="s">
        <v>2199</v>
      </c>
      <c r="J6" s="201">
        <v>780.15319199999988</v>
      </c>
      <c r="K6" s="202">
        <v>1423</v>
      </c>
    </row>
    <row r="7" spans="1:13" x14ac:dyDescent="0.25">
      <c r="A7" s="203">
        <v>5</v>
      </c>
      <c r="B7" s="203" t="s">
        <v>38</v>
      </c>
      <c r="C7" s="203" t="s">
        <v>1014</v>
      </c>
      <c r="D7" s="203">
        <f>VLOOKUP(B7,'[2]Master Inventory Units'!$B:$O,14,)</f>
        <v>130.05000000000001</v>
      </c>
      <c r="E7" s="203" t="s">
        <v>1013</v>
      </c>
      <c r="F7" s="203" t="s">
        <v>3960</v>
      </c>
      <c r="G7" s="203" t="s">
        <v>4126</v>
      </c>
      <c r="H7" s="203" t="s">
        <v>2209</v>
      </c>
      <c r="I7" s="203" t="s">
        <v>2199</v>
      </c>
      <c r="J7" s="204">
        <v>782.76884399999994</v>
      </c>
      <c r="K7" s="205">
        <v>1423</v>
      </c>
    </row>
    <row r="8" spans="1:13" x14ac:dyDescent="0.25">
      <c r="A8" s="206">
        <v>6</v>
      </c>
      <c r="B8" s="206"/>
      <c r="C8" s="206" t="s">
        <v>1014</v>
      </c>
      <c r="D8" s="206"/>
      <c r="E8" s="206" t="s">
        <v>3946</v>
      </c>
      <c r="F8" s="206" t="s">
        <v>3960</v>
      </c>
      <c r="G8" s="206" t="s">
        <v>4127</v>
      </c>
      <c r="H8" s="206" t="s">
        <v>2210</v>
      </c>
      <c r="I8" s="206" t="s">
        <v>2199</v>
      </c>
      <c r="J8" s="207">
        <v>782.76884399999994</v>
      </c>
      <c r="K8" s="14">
        <v>1423</v>
      </c>
    </row>
    <row r="9" spans="1:13" x14ac:dyDescent="0.25">
      <c r="A9" s="206">
        <v>7</v>
      </c>
      <c r="B9" s="206"/>
      <c r="C9" s="206" t="s">
        <v>1014</v>
      </c>
      <c r="D9" s="206"/>
      <c r="E9" s="206" t="s">
        <v>3945</v>
      </c>
      <c r="F9" s="206" t="s">
        <v>3960</v>
      </c>
      <c r="G9" s="206" t="s">
        <v>4128</v>
      </c>
      <c r="H9" s="206" t="s">
        <v>2211</v>
      </c>
      <c r="I9" s="206" t="s">
        <v>2199</v>
      </c>
      <c r="J9" s="207">
        <v>782.76884399999994</v>
      </c>
      <c r="K9" s="14">
        <v>1423</v>
      </c>
    </row>
    <row r="10" spans="1:13" x14ac:dyDescent="0.25">
      <c r="A10" s="206">
        <v>8</v>
      </c>
      <c r="B10" s="206"/>
      <c r="C10" s="206" t="s">
        <v>1014</v>
      </c>
      <c r="D10" s="206"/>
      <c r="E10" s="206" t="s">
        <v>3944</v>
      </c>
      <c r="F10" s="206" t="s">
        <v>3960</v>
      </c>
      <c r="G10" s="206" t="s">
        <v>4129</v>
      </c>
      <c r="H10" s="206" t="s">
        <v>2212</v>
      </c>
      <c r="I10" s="206" t="s">
        <v>2199</v>
      </c>
      <c r="J10" s="207">
        <v>782.76884399999994</v>
      </c>
      <c r="K10" s="14">
        <v>1423</v>
      </c>
    </row>
    <row r="11" spans="1:13" x14ac:dyDescent="0.25">
      <c r="A11" s="200">
        <v>9</v>
      </c>
      <c r="B11" s="200" t="s">
        <v>38</v>
      </c>
      <c r="C11" s="200" t="s">
        <v>1012</v>
      </c>
      <c r="D11" s="200">
        <f>VLOOKUP(B11,'[2]Master Inventory Units'!$B:$O,14,)</f>
        <v>130.05000000000001</v>
      </c>
      <c r="E11" s="200" t="s">
        <v>1011</v>
      </c>
      <c r="F11" s="200" t="s">
        <v>3960</v>
      </c>
      <c r="G11" s="200" t="s">
        <v>4130</v>
      </c>
      <c r="H11" s="200" t="s">
        <v>2209</v>
      </c>
      <c r="I11" s="200" t="s">
        <v>2199</v>
      </c>
      <c r="J11" s="201">
        <v>782.76884399999994</v>
      </c>
      <c r="K11" s="202">
        <v>1423</v>
      </c>
    </row>
    <row r="12" spans="1:13" x14ac:dyDescent="0.25">
      <c r="A12" s="200">
        <v>10</v>
      </c>
      <c r="B12" s="200"/>
      <c r="C12" s="200" t="s">
        <v>1012</v>
      </c>
      <c r="D12" s="200"/>
      <c r="E12" s="200" t="s">
        <v>3943</v>
      </c>
      <c r="F12" s="200" t="s">
        <v>3960</v>
      </c>
      <c r="G12" s="200" t="s">
        <v>4131</v>
      </c>
      <c r="H12" s="200" t="s">
        <v>2210</v>
      </c>
      <c r="I12" s="200" t="s">
        <v>2199</v>
      </c>
      <c r="J12" s="201">
        <v>782.76884399999994</v>
      </c>
      <c r="K12" s="202">
        <v>1423</v>
      </c>
    </row>
    <row r="13" spans="1:13" x14ac:dyDescent="0.25">
      <c r="A13" s="200">
        <v>11</v>
      </c>
      <c r="B13" s="200"/>
      <c r="C13" s="200" t="s">
        <v>1012</v>
      </c>
      <c r="D13" s="200"/>
      <c r="E13" s="200" t="s">
        <v>3942</v>
      </c>
      <c r="F13" s="200" t="s">
        <v>3960</v>
      </c>
      <c r="G13" s="200" t="s">
        <v>4132</v>
      </c>
      <c r="H13" s="200" t="s">
        <v>2211</v>
      </c>
      <c r="I13" s="200" t="s">
        <v>2199</v>
      </c>
      <c r="J13" s="201">
        <v>782.76884399999994</v>
      </c>
      <c r="K13" s="202">
        <v>1423</v>
      </c>
    </row>
    <row r="14" spans="1:13" x14ac:dyDescent="0.25">
      <c r="A14" s="200">
        <v>12</v>
      </c>
      <c r="B14" s="200"/>
      <c r="C14" s="200" t="s">
        <v>1012</v>
      </c>
      <c r="D14" s="200"/>
      <c r="E14" s="200" t="s">
        <v>3941</v>
      </c>
      <c r="F14" s="200" t="s">
        <v>3960</v>
      </c>
      <c r="G14" s="200" t="s">
        <v>4133</v>
      </c>
      <c r="H14" s="200" t="s">
        <v>2212</v>
      </c>
      <c r="I14" s="200" t="s">
        <v>2199</v>
      </c>
      <c r="J14" s="201">
        <v>782.76884399999994</v>
      </c>
      <c r="K14" s="202">
        <v>1423</v>
      </c>
    </row>
    <row r="15" spans="1:13" x14ac:dyDescent="0.25">
      <c r="A15" s="203">
        <v>13</v>
      </c>
      <c r="B15" s="203" t="s">
        <v>38</v>
      </c>
      <c r="C15" s="203" t="s">
        <v>1010</v>
      </c>
      <c r="D15" s="203">
        <f>VLOOKUP(B15,'[2]Master Inventory Units'!$B:$O,14,)</f>
        <v>130.05000000000001</v>
      </c>
      <c r="E15" s="203" t="s">
        <v>1009</v>
      </c>
      <c r="F15" s="203" t="s">
        <v>3960</v>
      </c>
      <c r="G15" s="203" t="s">
        <v>4134</v>
      </c>
      <c r="H15" s="203" t="s">
        <v>2209</v>
      </c>
      <c r="I15" s="203" t="s">
        <v>2199</v>
      </c>
      <c r="J15" s="204">
        <v>782.76884399999994</v>
      </c>
      <c r="K15" s="205">
        <v>1423</v>
      </c>
    </row>
    <row r="16" spans="1:13" x14ac:dyDescent="0.25">
      <c r="A16" s="206">
        <v>14</v>
      </c>
      <c r="B16" s="206"/>
      <c r="C16" s="206" t="s">
        <v>1010</v>
      </c>
      <c r="D16" s="206"/>
      <c r="E16" s="206" t="s">
        <v>3940</v>
      </c>
      <c r="F16" s="206" t="s">
        <v>3960</v>
      </c>
      <c r="G16" s="206" t="s">
        <v>4135</v>
      </c>
      <c r="H16" s="206" t="s">
        <v>2210</v>
      </c>
      <c r="I16" s="206" t="s">
        <v>2199</v>
      </c>
      <c r="J16" s="207">
        <v>782.76884399999994</v>
      </c>
      <c r="K16" s="14">
        <v>1423</v>
      </c>
    </row>
    <row r="17" spans="1:11" x14ac:dyDescent="0.25">
      <c r="A17" s="206">
        <v>15</v>
      </c>
      <c r="B17" s="206"/>
      <c r="C17" s="206" t="s">
        <v>1010</v>
      </c>
      <c r="D17" s="206"/>
      <c r="E17" s="206" t="s">
        <v>3939</v>
      </c>
      <c r="F17" s="206" t="s">
        <v>3960</v>
      </c>
      <c r="G17" s="206" t="s">
        <v>4136</v>
      </c>
      <c r="H17" s="206" t="s">
        <v>2211</v>
      </c>
      <c r="I17" s="206" t="s">
        <v>2199</v>
      </c>
      <c r="J17" s="207">
        <v>782.76884399999994</v>
      </c>
      <c r="K17" s="14">
        <v>1423</v>
      </c>
    </row>
    <row r="18" spans="1:11" x14ac:dyDescent="0.25">
      <c r="A18" s="206">
        <v>16</v>
      </c>
      <c r="B18" s="206"/>
      <c r="C18" s="206" t="s">
        <v>1010</v>
      </c>
      <c r="D18" s="206"/>
      <c r="E18" s="206" t="s">
        <v>3938</v>
      </c>
      <c r="F18" s="206" t="s">
        <v>3960</v>
      </c>
      <c r="G18" s="206" t="s">
        <v>4137</v>
      </c>
      <c r="H18" s="206" t="s">
        <v>2212</v>
      </c>
      <c r="I18" s="206" t="s">
        <v>2199</v>
      </c>
      <c r="J18" s="207">
        <v>782.76884399999994</v>
      </c>
      <c r="K18" s="14">
        <v>1423</v>
      </c>
    </row>
    <row r="19" spans="1:11" x14ac:dyDescent="0.25">
      <c r="A19" s="200">
        <v>17</v>
      </c>
      <c r="B19" s="200" t="s">
        <v>38</v>
      </c>
      <c r="C19" s="200" t="s">
        <v>1008</v>
      </c>
      <c r="D19" s="200">
        <f>VLOOKUP(B19,'[2]Master Inventory Units'!$B:$O,14,)</f>
        <v>130.05000000000001</v>
      </c>
      <c r="E19" s="200" t="s">
        <v>1007</v>
      </c>
      <c r="F19" s="200" t="s">
        <v>3960</v>
      </c>
      <c r="G19" s="200" t="s">
        <v>4138</v>
      </c>
      <c r="H19" s="200" t="s">
        <v>2209</v>
      </c>
      <c r="I19" s="200" t="s">
        <v>2199</v>
      </c>
      <c r="J19" s="201">
        <v>782.76884399999994</v>
      </c>
      <c r="K19" s="202">
        <v>1423</v>
      </c>
    </row>
    <row r="20" spans="1:11" x14ac:dyDescent="0.25">
      <c r="A20" s="200">
        <v>18</v>
      </c>
      <c r="B20" s="200"/>
      <c r="C20" s="200" t="s">
        <v>1008</v>
      </c>
      <c r="D20" s="200"/>
      <c r="E20" s="200" t="s">
        <v>3937</v>
      </c>
      <c r="F20" s="200" t="s">
        <v>3960</v>
      </c>
      <c r="G20" s="200" t="s">
        <v>4139</v>
      </c>
      <c r="H20" s="200" t="s">
        <v>2210</v>
      </c>
      <c r="I20" s="200" t="s">
        <v>2199</v>
      </c>
      <c r="J20" s="201">
        <v>782.76884399999994</v>
      </c>
      <c r="K20" s="202">
        <v>1423</v>
      </c>
    </row>
    <row r="21" spans="1:11" x14ac:dyDescent="0.25">
      <c r="A21" s="200">
        <v>19</v>
      </c>
      <c r="B21" s="200"/>
      <c r="C21" s="200" t="s">
        <v>1008</v>
      </c>
      <c r="D21" s="200"/>
      <c r="E21" s="200" t="s">
        <v>3936</v>
      </c>
      <c r="F21" s="200" t="s">
        <v>3960</v>
      </c>
      <c r="G21" s="200" t="s">
        <v>4140</v>
      </c>
      <c r="H21" s="200" t="s">
        <v>2211</v>
      </c>
      <c r="I21" s="200" t="s">
        <v>2199</v>
      </c>
      <c r="J21" s="201">
        <v>782.76884399999994</v>
      </c>
      <c r="K21" s="202">
        <v>1423</v>
      </c>
    </row>
    <row r="22" spans="1:11" x14ac:dyDescent="0.25">
      <c r="A22" s="200">
        <v>20</v>
      </c>
      <c r="B22" s="200"/>
      <c r="C22" s="200" t="s">
        <v>1008</v>
      </c>
      <c r="D22" s="200"/>
      <c r="E22" s="200" t="s">
        <v>3935</v>
      </c>
      <c r="F22" s="200" t="s">
        <v>3960</v>
      </c>
      <c r="G22" s="200" t="s">
        <v>4141</v>
      </c>
      <c r="H22" s="200" t="s">
        <v>2212</v>
      </c>
      <c r="I22" s="200" t="s">
        <v>2199</v>
      </c>
      <c r="J22" s="201">
        <v>782.76884399999994</v>
      </c>
      <c r="K22" s="202">
        <v>1423</v>
      </c>
    </row>
    <row r="23" spans="1:11" x14ac:dyDescent="0.25">
      <c r="A23" s="203">
        <v>21</v>
      </c>
      <c r="B23" s="203" t="s">
        <v>38</v>
      </c>
      <c r="C23" s="203" t="s">
        <v>1006</v>
      </c>
      <c r="D23" s="203">
        <f>VLOOKUP(B23,'[2]Master Inventory Units'!$B:$O,14,)</f>
        <v>130.05000000000001</v>
      </c>
      <c r="E23" s="203" t="s">
        <v>1005</v>
      </c>
      <c r="F23" s="203" t="s">
        <v>3960</v>
      </c>
      <c r="G23" s="203" t="s">
        <v>4142</v>
      </c>
      <c r="H23" s="203" t="s">
        <v>2209</v>
      </c>
      <c r="I23" s="203" t="s">
        <v>2199</v>
      </c>
      <c r="J23" s="204">
        <v>780.15319199999988</v>
      </c>
      <c r="K23" s="205">
        <v>1423</v>
      </c>
    </row>
    <row r="24" spans="1:11" x14ac:dyDescent="0.25">
      <c r="A24" s="206">
        <v>22</v>
      </c>
      <c r="B24" s="206"/>
      <c r="C24" s="206" t="s">
        <v>1006</v>
      </c>
      <c r="D24" s="206"/>
      <c r="E24" s="206" t="s">
        <v>3934</v>
      </c>
      <c r="F24" s="206" t="s">
        <v>3960</v>
      </c>
      <c r="G24" s="206" t="s">
        <v>4143</v>
      </c>
      <c r="H24" s="206" t="s">
        <v>2210</v>
      </c>
      <c r="I24" s="206" t="s">
        <v>2199</v>
      </c>
      <c r="J24" s="207">
        <v>780.15319199999988</v>
      </c>
      <c r="K24" s="14">
        <v>1423</v>
      </c>
    </row>
    <row r="25" spans="1:11" x14ac:dyDescent="0.25">
      <c r="A25" s="206">
        <v>23</v>
      </c>
      <c r="B25" s="206"/>
      <c r="C25" s="206" t="s">
        <v>1006</v>
      </c>
      <c r="D25" s="206"/>
      <c r="E25" s="206" t="s">
        <v>3933</v>
      </c>
      <c r="F25" s="206" t="s">
        <v>3960</v>
      </c>
      <c r="G25" s="206" t="s">
        <v>4144</v>
      </c>
      <c r="H25" s="206" t="s">
        <v>2211</v>
      </c>
      <c r="I25" s="206" t="s">
        <v>2199</v>
      </c>
      <c r="J25" s="207">
        <v>780.15319199999988</v>
      </c>
      <c r="K25" s="14">
        <v>1423</v>
      </c>
    </row>
    <row r="26" spans="1:11" x14ac:dyDescent="0.25">
      <c r="A26" s="206">
        <v>24</v>
      </c>
      <c r="B26" s="206"/>
      <c r="C26" s="206" t="s">
        <v>1006</v>
      </c>
      <c r="D26" s="206"/>
      <c r="E26" s="206" t="s">
        <v>3932</v>
      </c>
      <c r="F26" s="206" t="s">
        <v>3960</v>
      </c>
      <c r="G26" s="206" t="s">
        <v>4145</v>
      </c>
      <c r="H26" s="206" t="s">
        <v>2212</v>
      </c>
      <c r="I26" s="206" t="s">
        <v>2199</v>
      </c>
      <c r="J26" s="207">
        <v>780.15319199999988</v>
      </c>
      <c r="K26" s="14">
        <v>1423</v>
      </c>
    </row>
    <row r="27" spans="1:11" x14ac:dyDescent="0.25">
      <c r="A27" s="200">
        <v>25</v>
      </c>
      <c r="B27" s="200" t="s">
        <v>38</v>
      </c>
      <c r="C27" s="200" t="s">
        <v>1004</v>
      </c>
      <c r="D27" s="200">
        <f>VLOOKUP(B27,'[2]Master Inventory Units'!$B:$O,14,)</f>
        <v>130.05000000000001</v>
      </c>
      <c r="E27" s="200" t="s">
        <v>1003</v>
      </c>
      <c r="F27" s="200" t="s">
        <v>3961</v>
      </c>
      <c r="G27" s="200" t="s">
        <v>4146</v>
      </c>
      <c r="H27" s="200" t="s">
        <v>2209</v>
      </c>
      <c r="I27" s="200" t="s">
        <v>2199</v>
      </c>
      <c r="J27" s="201">
        <v>780.15319199999988</v>
      </c>
      <c r="K27" s="202">
        <v>1423</v>
      </c>
    </row>
    <row r="28" spans="1:11" x14ac:dyDescent="0.25">
      <c r="A28" s="200">
        <v>26</v>
      </c>
      <c r="B28" s="200"/>
      <c r="C28" s="200" t="s">
        <v>1004</v>
      </c>
      <c r="D28" s="200"/>
      <c r="E28" s="200" t="s">
        <v>3931</v>
      </c>
      <c r="F28" s="200" t="s">
        <v>3961</v>
      </c>
      <c r="G28" s="200" t="s">
        <v>4147</v>
      </c>
      <c r="H28" s="200" t="s">
        <v>2210</v>
      </c>
      <c r="I28" s="200" t="s">
        <v>2199</v>
      </c>
      <c r="J28" s="201">
        <v>780.15319199999988</v>
      </c>
      <c r="K28" s="202">
        <v>1423</v>
      </c>
    </row>
    <row r="29" spans="1:11" x14ac:dyDescent="0.25">
      <c r="A29" s="200">
        <v>27</v>
      </c>
      <c r="B29" s="200"/>
      <c r="C29" s="200" t="s">
        <v>1004</v>
      </c>
      <c r="D29" s="200"/>
      <c r="E29" s="200" t="s">
        <v>3930</v>
      </c>
      <c r="F29" s="200" t="s">
        <v>3961</v>
      </c>
      <c r="G29" s="200" t="s">
        <v>4148</v>
      </c>
      <c r="H29" s="200" t="s">
        <v>2211</v>
      </c>
      <c r="I29" s="200" t="s">
        <v>2199</v>
      </c>
      <c r="J29" s="201">
        <v>780.15319199999988</v>
      </c>
      <c r="K29" s="202">
        <v>1423</v>
      </c>
    </row>
    <row r="30" spans="1:11" x14ac:dyDescent="0.25">
      <c r="A30" s="200">
        <v>28</v>
      </c>
      <c r="B30" s="200"/>
      <c r="C30" s="200" t="s">
        <v>1004</v>
      </c>
      <c r="D30" s="200"/>
      <c r="E30" s="200" t="s">
        <v>3929</v>
      </c>
      <c r="F30" s="200" t="s">
        <v>3961</v>
      </c>
      <c r="G30" s="200" t="s">
        <v>4149</v>
      </c>
      <c r="H30" s="200" t="s">
        <v>2212</v>
      </c>
      <c r="I30" s="200" t="s">
        <v>2199</v>
      </c>
      <c r="J30" s="201">
        <v>780.15319199999988</v>
      </c>
      <c r="K30" s="202">
        <v>1423</v>
      </c>
    </row>
    <row r="31" spans="1:11" x14ac:dyDescent="0.25">
      <c r="A31" s="203">
        <v>29</v>
      </c>
      <c r="B31" s="203" t="s">
        <v>38</v>
      </c>
      <c r="C31" s="203" t="s">
        <v>1002</v>
      </c>
      <c r="D31" s="203">
        <f>VLOOKUP(B31,'[2]Master Inventory Units'!$B:$O,14,)</f>
        <v>130.05000000000001</v>
      </c>
      <c r="E31" s="203" t="s">
        <v>1001</v>
      </c>
      <c r="F31" s="203" t="s">
        <v>3961</v>
      </c>
      <c r="G31" s="203" t="s">
        <v>4150</v>
      </c>
      <c r="H31" s="203" t="s">
        <v>2209</v>
      </c>
      <c r="I31" s="203" t="s">
        <v>2199</v>
      </c>
      <c r="J31" s="204">
        <v>782.76884399999994</v>
      </c>
      <c r="K31" s="205">
        <v>1423</v>
      </c>
    </row>
    <row r="32" spans="1:11" x14ac:dyDescent="0.25">
      <c r="A32" s="206">
        <v>30</v>
      </c>
      <c r="B32" s="206"/>
      <c r="C32" s="206" t="s">
        <v>1002</v>
      </c>
      <c r="D32" s="206"/>
      <c r="E32" s="206" t="s">
        <v>3928</v>
      </c>
      <c r="F32" s="206" t="s">
        <v>3961</v>
      </c>
      <c r="G32" s="206" t="s">
        <v>4151</v>
      </c>
      <c r="H32" s="206" t="s">
        <v>2210</v>
      </c>
      <c r="I32" s="206" t="s">
        <v>2199</v>
      </c>
      <c r="J32" s="207">
        <v>782.76884399999994</v>
      </c>
      <c r="K32" s="14">
        <v>1423</v>
      </c>
    </row>
    <row r="33" spans="1:11" x14ac:dyDescent="0.25">
      <c r="A33" s="206">
        <v>31</v>
      </c>
      <c r="B33" s="206"/>
      <c r="C33" s="206" t="s">
        <v>1002</v>
      </c>
      <c r="D33" s="206"/>
      <c r="E33" s="206" t="s">
        <v>3927</v>
      </c>
      <c r="F33" s="206" t="s">
        <v>3961</v>
      </c>
      <c r="G33" s="206" t="s">
        <v>4152</v>
      </c>
      <c r="H33" s="206" t="s">
        <v>2211</v>
      </c>
      <c r="I33" s="206" t="s">
        <v>2199</v>
      </c>
      <c r="J33" s="207">
        <v>782.76884399999994</v>
      </c>
      <c r="K33" s="14">
        <v>1423</v>
      </c>
    </row>
    <row r="34" spans="1:11" x14ac:dyDescent="0.25">
      <c r="A34" s="206">
        <v>32</v>
      </c>
      <c r="B34" s="206"/>
      <c r="C34" s="206" t="s">
        <v>1002</v>
      </c>
      <c r="D34" s="206"/>
      <c r="E34" s="206" t="s">
        <v>3926</v>
      </c>
      <c r="F34" s="206" t="s">
        <v>3961</v>
      </c>
      <c r="G34" s="206" t="s">
        <v>4153</v>
      </c>
      <c r="H34" s="206" t="s">
        <v>2212</v>
      </c>
      <c r="I34" s="206" t="s">
        <v>2199</v>
      </c>
      <c r="J34" s="207">
        <v>782.76884399999994</v>
      </c>
      <c r="K34" s="14">
        <v>1423</v>
      </c>
    </row>
    <row r="35" spans="1:11" x14ac:dyDescent="0.25">
      <c r="A35" s="200">
        <v>33</v>
      </c>
      <c r="B35" s="200" t="s">
        <v>38</v>
      </c>
      <c r="C35" s="200" t="s">
        <v>1000</v>
      </c>
      <c r="D35" s="200">
        <f>VLOOKUP(B35,'[2]Master Inventory Units'!$B:$O,14,)</f>
        <v>130.05000000000001</v>
      </c>
      <c r="E35" s="200" t="s">
        <v>999</v>
      </c>
      <c r="F35" s="200" t="s">
        <v>3961</v>
      </c>
      <c r="G35" s="200" t="s">
        <v>4154</v>
      </c>
      <c r="H35" s="200" t="s">
        <v>2209</v>
      </c>
      <c r="I35" s="200" t="s">
        <v>2199</v>
      </c>
      <c r="J35" s="201">
        <v>782.76884399999994</v>
      </c>
      <c r="K35" s="202">
        <v>1423</v>
      </c>
    </row>
    <row r="36" spans="1:11" x14ac:dyDescent="0.25">
      <c r="A36" s="200">
        <v>34</v>
      </c>
      <c r="B36" s="200"/>
      <c r="C36" s="200" t="s">
        <v>1000</v>
      </c>
      <c r="D36" s="200"/>
      <c r="E36" s="200" t="s">
        <v>3925</v>
      </c>
      <c r="F36" s="200" t="s">
        <v>3961</v>
      </c>
      <c r="G36" s="200" t="s">
        <v>4155</v>
      </c>
      <c r="H36" s="200" t="s">
        <v>2210</v>
      </c>
      <c r="I36" s="200" t="s">
        <v>2199</v>
      </c>
      <c r="J36" s="201">
        <v>782.76884399999994</v>
      </c>
      <c r="K36" s="202">
        <v>1423</v>
      </c>
    </row>
    <row r="37" spans="1:11" x14ac:dyDescent="0.25">
      <c r="A37" s="200">
        <v>35</v>
      </c>
      <c r="B37" s="200"/>
      <c r="C37" s="200" t="s">
        <v>1000</v>
      </c>
      <c r="D37" s="200"/>
      <c r="E37" s="200" t="s">
        <v>3924</v>
      </c>
      <c r="F37" s="200" t="s">
        <v>3961</v>
      </c>
      <c r="G37" s="200" t="s">
        <v>4156</v>
      </c>
      <c r="H37" s="200" t="s">
        <v>2211</v>
      </c>
      <c r="I37" s="200" t="s">
        <v>2199</v>
      </c>
      <c r="J37" s="201">
        <v>782.76884399999994</v>
      </c>
      <c r="K37" s="202">
        <v>1423</v>
      </c>
    </row>
    <row r="38" spans="1:11" x14ac:dyDescent="0.25">
      <c r="A38" s="200">
        <v>36</v>
      </c>
      <c r="B38" s="200"/>
      <c r="C38" s="200" t="s">
        <v>1000</v>
      </c>
      <c r="D38" s="200"/>
      <c r="E38" s="200" t="s">
        <v>3923</v>
      </c>
      <c r="F38" s="200" t="s">
        <v>3961</v>
      </c>
      <c r="G38" s="200" t="s">
        <v>4157</v>
      </c>
      <c r="H38" s="200" t="s">
        <v>2212</v>
      </c>
      <c r="I38" s="200" t="s">
        <v>2199</v>
      </c>
      <c r="J38" s="201">
        <v>782.76884399999994</v>
      </c>
      <c r="K38" s="202">
        <v>1423</v>
      </c>
    </row>
    <row r="39" spans="1:11" x14ac:dyDescent="0.25">
      <c r="A39" s="203">
        <v>37</v>
      </c>
      <c r="B39" s="203" t="s">
        <v>38</v>
      </c>
      <c r="C39" s="203" t="s">
        <v>998</v>
      </c>
      <c r="D39" s="203">
        <f>VLOOKUP(B39,'[2]Master Inventory Units'!$B:$O,14,)</f>
        <v>130.05000000000001</v>
      </c>
      <c r="E39" s="203" t="s">
        <v>997</v>
      </c>
      <c r="F39" s="203" t="s">
        <v>3961</v>
      </c>
      <c r="G39" s="203" t="s">
        <v>4158</v>
      </c>
      <c r="H39" s="203" t="s">
        <v>2209</v>
      </c>
      <c r="I39" s="203" t="s">
        <v>2199</v>
      </c>
      <c r="J39" s="204">
        <v>782.76884399999994</v>
      </c>
      <c r="K39" s="205">
        <v>1423</v>
      </c>
    </row>
    <row r="40" spans="1:11" x14ac:dyDescent="0.25">
      <c r="A40" s="206">
        <v>38</v>
      </c>
      <c r="B40" s="206"/>
      <c r="C40" s="206" t="s">
        <v>998</v>
      </c>
      <c r="D40" s="206"/>
      <c r="E40" s="206" t="s">
        <v>3922</v>
      </c>
      <c r="F40" s="206" t="s">
        <v>3961</v>
      </c>
      <c r="G40" s="206" t="s">
        <v>4159</v>
      </c>
      <c r="H40" s="206" t="s">
        <v>2210</v>
      </c>
      <c r="I40" s="206" t="s">
        <v>2199</v>
      </c>
      <c r="J40" s="207">
        <v>782.76884399999994</v>
      </c>
      <c r="K40" s="14">
        <v>1423</v>
      </c>
    </row>
    <row r="41" spans="1:11" x14ac:dyDescent="0.25">
      <c r="A41" s="206">
        <v>39</v>
      </c>
      <c r="B41" s="206"/>
      <c r="C41" s="206" t="s">
        <v>998</v>
      </c>
      <c r="D41" s="206"/>
      <c r="E41" s="206" t="s">
        <v>3921</v>
      </c>
      <c r="F41" s="206" t="s">
        <v>3961</v>
      </c>
      <c r="G41" s="206" t="s">
        <v>4160</v>
      </c>
      <c r="H41" s="206" t="s">
        <v>2211</v>
      </c>
      <c r="I41" s="206" t="s">
        <v>2199</v>
      </c>
      <c r="J41" s="207">
        <v>782.76884399999994</v>
      </c>
      <c r="K41" s="14">
        <v>1423</v>
      </c>
    </row>
    <row r="42" spans="1:11" x14ac:dyDescent="0.25">
      <c r="A42" s="206">
        <v>40</v>
      </c>
      <c r="B42" s="206"/>
      <c r="C42" s="206" t="s">
        <v>998</v>
      </c>
      <c r="D42" s="206"/>
      <c r="E42" s="206" t="s">
        <v>3920</v>
      </c>
      <c r="F42" s="206" t="s">
        <v>3961</v>
      </c>
      <c r="G42" s="206" t="s">
        <v>4161</v>
      </c>
      <c r="H42" s="206" t="s">
        <v>2212</v>
      </c>
      <c r="I42" s="206" t="s">
        <v>2199</v>
      </c>
      <c r="J42" s="207">
        <v>782.76884399999994</v>
      </c>
      <c r="K42" s="14">
        <v>1423</v>
      </c>
    </row>
    <row r="43" spans="1:11" x14ac:dyDescent="0.25">
      <c r="A43" s="200">
        <v>41</v>
      </c>
      <c r="B43" s="200" t="s">
        <v>38</v>
      </c>
      <c r="C43" s="200" t="s">
        <v>996</v>
      </c>
      <c r="D43" s="200">
        <f>VLOOKUP(B43,'[2]Master Inventory Units'!$B:$O,14,)</f>
        <v>130.05000000000001</v>
      </c>
      <c r="E43" s="200" t="s">
        <v>995</v>
      </c>
      <c r="F43" s="200" t="s">
        <v>3961</v>
      </c>
      <c r="G43" s="200" t="s">
        <v>4162</v>
      </c>
      <c r="H43" s="200" t="s">
        <v>2209</v>
      </c>
      <c r="I43" s="200" t="s">
        <v>2199</v>
      </c>
      <c r="J43" s="201">
        <v>782.76884399999994</v>
      </c>
      <c r="K43" s="202">
        <v>1423</v>
      </c>
    </row>
    <row r="44" spans="1:11" x14ac:dyDescent="0.25">
      <c r="A44" s="200">
        <v>42</v>
      </c>
      <c r="B44" s="200"/>
      <c r="C44" s="200" t="s">
        <v>996</v>
      </c>
      <c r="D44" s="200"/>
      <c r="E44" s="200" t="s">
        <v>3919</v>
      </c>
      <c r="F44" s="200" t="s">
        <v>3961</v>
      </c>
      <c r="G44" s="200" t="s">
        <v>4163</v>
      </c>
      <c r="H44" s="200" t="s">
        <v>2210</v>
      </c>
      <c r="I44" s="200" t="s">
        <v>2199</v>
      </c>
      <c r="J44" s="201">
        <v>782.76884399999994</v>
      </c>
      <c r="K44" s="202">
        <v>1423</v>
      </c>
    </row>
    <row r="45" spans="1:11" x14ac:dyDescent="0.25">
      <c r="A45" s="200">
        <v>43</v>
      </c>
      <c r="B45" s="200"/>
      <c r="C45" s="200" t="s">
        <v>996</v>
      </c>
      <c r="D45" s="200"/>
      <c r="E45" s="200" t="s">
        <v>3918</v>
      </c>
      <c r="F45" s="200" t="s">
        <v>3961</v>
      </c>
      <c r="G45" s="200" t="s">
        <v>4164</v>
      </c>
      <c r="H45" s="200" t="s">
        <v>2211</v>
      </c>
      <c r="I45" s="200" t="s">
        <v>2199</v>
      </c>
      <c r="J45" s="201">
        <v>782.76884399999994</v>
      </c>
      <c r="K45" s="202">
        <v>1423</v>
      </c>
    </row>
    <row r="46" spans="1:11" x14ac:dyDescent="0.25">
      <c r="A46" s="200">
        <v>44</v>
      </c>
      <c r="B46" s="200"/>
      <c r="C46" s="200" t="s">
        <v>996</v>
      </c>
      <c r="D46" s="200"/>
      <c r="E46" s="200" t="s">
        <v>3917</v>
      </c>
      <c r="F46" s="200" t="s">
        <v>3961</v>
      </c>
      <c r="G46" s="200" t="s">
        <v>4165</v>
      </c>
      <c r="H46" s="200" t="s">
        <v>2212</v>
      </c>
      <c r="I46" s="200" t="s">
        <v>2199</v>
      </c>
      <c r="J46" s="201">
        <v>782.76884399999994</v>
      </c>
      <c r="K46" s="202">
        <v>1423</v>
      </c>
    </row>
    <row r="47" spans="1:11" x14ac:dyDescent="0.25">
      <c r="A47" s="203">
        <v>45</v>
      </c>
      <c r="B47" s="203" t="s">
        <v>38</v>
      </c>
      <c r="C47" s="203" t="s">
        <v>994</v>
      </c>
      <c r="D47" s="203">
        <f>VLOOKUP(B47,'[2]Master Inventory Units'!$B:$O,14,)</f>
        <v>130.05000000000001</v>
      </c>
      <c r="E47" s="203" t="s">
        <v>993</v>
      </c>
      <c r="F47" s="203" t="s">
        <v>3961</v>
      </c>
      <c r="G47" s="203" t="s">
        <v>4166</v>
      </c>
      <c r="H47" s="203" t="s">
        <v>2209</v>
      </c>
      <c r="I47" s="203" t="s">
        <v>2199</v>
      </c>
      <c r="J47" s="204">
        <v>782.76884399999994</v>
      </c>
      <c r="K47" s="205">
        <v>1423</v>
      </c>
    </row>
    <row r="48" spans="1:11" x14ac:dyDescent="0.25">
      <c r="A48" s="206">
        <v>46</v>
      </c>
      <c r="B48" s="206"/>
      <c r="C48" s="206" t="s">
        <v>994</v>
      </c>
      <c r="D48" s="206"/>
      <c r="E48" s="206" t="s">
        <v>3916</v>
      </c>
      <c r="F48" s="206" t="s">
        <v>3961</v>
      </c>
      <c r="G48" s="206" t="s">
        <v>4167</v>
      </c>
      <c r="H48" s="206" t="s">
        <v>2210</v>
      </c>
      <c r="I48" s="206" t="s">
        <v>2199</v>
      </c>
      <c r="J48" s="207">
        <v>782.76884399999994</v>
      </c>
      <c r="K48" s="14">
        <v>1423</v>
      </c>
    </row>
    <row r="49" spans="1:11" x14ac:dyDescent="0.25">
      <c r="A49" s="206">
        <v>47</v>
      </c>
      <c r="B49" s="206"/>
      <c r="C49" s="206" t="s">
        <v>994</v>
      </c>
      <c r="D49" s="206"/>
      <c r="E49" s="206" t="s">
        <v>3915</v>
      </c>
      <c r="F49" s="206" t="s">
        <v>3961</v>
      </c>
      <c r="G49" s="206" t="s">
        <v>4168</v>
      </c>
      <c r="H49" s="206" t="s">
        <v>2211</v>
      </c>
      <c r="I49" s="206" t="s">
        <v>2199</v>
      </c>
      <c r="J49" s="207">
        <v>782.76884399999994</v>
      </c>
      <c r="K49" s="14">
        <v>1423</v>
      </c>
    </row>
    <row r="50" spans="1:11" x14ac:dyDescent="0.25">
      <c r="A50" s="206">
        <v>48</v>
      </c>
      <c r="B50" s="206"/>
      <c r="C50" s="206" t="s">
        <v>994</v>
      </c>
      <c r="D50" s="206"/>
      <c r="E50" s="206" t="s">
        <v>3914</v>
      </c>
      <c r="F50" s="206" t="s">
        <v>3961</v>
      </c>
      <c r="G50" s="206" t="s">
        <v>4169</v>
      </c>
      <c r="H50" s="206" t="s">
        <v>2212</v>
      </c>
      <c r="I50" s="206" t="s">
        <v>2199</v>
      </c>
      <c r="J50" s="207">
        <v>782.76884399999994</v>
      </c>
      <c r="K50" s="14">
        <v>1423</v>
      </c>
    </row>
    <row r="51" spans="1:11" x14ac:dyDescent="0.25">
      <c r="A51" s="200">
        <v>49</v>
      </c>
      <c r="B51" s="200" t="s">
        <v>38</v>
      </c>
      <c r="C51" s="200" t="s">
        <v>992</v>
      </c>
      <c r="D51" s="200">
        <f>VLOOKUP(B51,'[2]Master Inventory Units'!$B:$O,14,)</f>
        <v>130.05000000000001</v>
      </c>
      <c r="E51" s="200" t="s">
        <v>991</v>
      </c>
      <c r="F51" s="200" t="s">
        <v>3961</v>
      </c>
      <c r="G51" s="200" t="s">
        <v>4170</v>
      </c>
      <c r="H51" s="200" t="s">
        <v>2209</v>
      </c>
      <c r="I51" s="200" t="s">
        <v>2199</v>
      </c>
      <c r="J51" s="201">
        <v>782.76884399999994</v>
      </c>
      <c r="K51" s="202">
        <v>1423</v>
      </c>
    </row>
    <row r="52" spans="1:11" x14ac:dyDescent="0.25">
      <c r="A52" s="200">
        <v>50</v>
      </c>
      <c r="B52" s="200"/>
      <c r="C52" s="200" t="s">
        <v>992</v>
      </c>
      <c r="D52" s="200"/>
      <c r="E52" s="200" t="s">
        <v>3913</v>
      </c>
      <c r="F52" s="200" t="s">
        <v>3961</v>
      </c>
      <c r="G52" s="200" t="s">
        <v>4171</v>
      </c>
      <c r="H52" s="200" t="s">
        <v>2210</v>
      </c>
      <c r="I52" s="200" t="s">
        <v>2199</v>
      </c>
      <c r="J52" s="201">
        <v>782.76884399999994</v>
      </c>
      <c r="K52" s="202">
        <v>1423</v>
      </c>
    </row>
    <row r="53" spans="1:11" x14ac:dyDescent="0.25">
      <c r="A53" s="200">
        <v>51</v>
      </c>
      <c r="B53" s="200"/>
      <c r="C53" s="200" t="s">
        <v>992</v>
      </c>
      <c r="D53" s="200"/>
      <c r="E53" s="200" t="s">
        <v>3912</v>
      </c>
      <c r="F53" s="200" t="s">
        <v>3961</v>
      </c>
      <c r="G53" s="200" t="s">
        <v>4172</v>
      </c>
      <c r="H53" s="200" t="s">
        <v>2211</v>
      </c>
      <c r="I53" s="200" t="s">
        <v>2199</v>
      </c>
      <c r="J53" s="201">
        <v>782.76884399999994</v>
      </c>
      <c r="K53" s="202">
        <v>1423</v>
      </c>
    </row>
    <row r="54" spans="1:11" x14ac:dyDescent="0.25">
      <c r="A54" s="200">
        <v>52</v>
      </c>
      <c r="B54" s="200"/>
      <c r="C54" s="200" t="s">
        <v>992</v>
      </c>
      <c r="D54" s="200"/>
      <c r="E54" s="200" t="s">
        <v>3911</v>
      </c>
      <c r="F54" s="200" t="s">
        <v>3961</v>
      </c>
      <c r="G54" s="200" t="s">
        <v>4173</v>
      </c>
      <c r="H54" s="200" t="s">
        <v>2212</v>
      </c>
      <c r="I54" s="200" t="s">
        <v>2199</v>
      </c>
      <c r="J54" s="201">
        <v>782.76884399999994</v>
      </c>
      <c r="K54" s="202">
        <v>1423</v>
      </c>
    </row>
    <row r="55" spans="1:11" x14ac:dyDescent="0.25">
      <c r="A55" s="203">
        <v>53</v>
      </c>
      <c r="B55" s="203" t="s">
        <v>38</v>
      </c>
      <c r="C55" s="203" t="s">
        <v>990</v>
      </c>
      <c r="D55" s="203">
        <f>VLOOKUP(B55,'[2]Master Inventory Units'!$B:$O,14,)</f>
        <v>130.05000000000001</v>
      </c>
      <c r="E55" s="203" t="s">
        <v>989</v>
      </c>
      <c r="F55" s="203" t="s">
        <v>3961</v>
      </c>
      <c r="G55" s="203" t="s">
        <v>4174</v>
      </c>
      <c r="H55" s="203" t="s">
        <v>2209</v>
      </c>
      <c r="I55" s="203" t="s">
        <v>2199</v>
      </c>
      <c r="J55" s="204">
        <v>780.15319199999988</v>
      </c>
      <c r="K55" s="205">
        <v>1423</v>
      </c>
    </row>
    <row r="56" spans="1:11" x14ac:dyDescent="0.25">
      <c r="A56" s="206">
        <v>54</v>
      </c>
      <c r="B56" s="206"/>
      <c r="C56" s="206" t="s">
        <v>990</v>
      </c>
      <c r="D56" s="206"/>
      <c r="E56" s="206" t="s">
        <v>3910</v>
      </c>
      <c r="F56" s="206" t="s">
        <v>3961</v>
      </c>
      <c r="G56" s="206" t="s">
        <v>4175</v>
      </c>
      <c r="H56" s="206" t="s">
        <v>2210</v>
      </c>
      <c r="I56" s="206" t="s">
        <v>2199</v>
      </c>
      <c r="J56" s="207">
        <v>780.15319199999988</v>
      </c>
      <c r="K56" s="14">
        <v>1423</v>
      </c>
    </row>
    <row r="57" spans="1:11" x14ac:dyDescent="0.25">
      <c r="A57" s="206">
        <v>55</v>
      </c>
      <c r="B57" s="206"/>
      <c r="C57" s="206" t="s">
        <v>990</v>
      </c>
      <c r="D57" s="206"/>
      <c r="E57" s="206" t="s">
        <v>3909</v>
      </c>
      <c r="F57" s="206" t="s">
        <v>3961</v>
      </c>
      <c r="G57" s="206" t="s">
        <v>4176</v>
      </c>
      <c r="H57" s="206" t="s">
        <v>2211</v>
      </c>
      <c r="I57" s="206" t="s">
        <v>2199</v>
      </c>
      <c r="J57" s="207">
        <v>780.15319199999988</v>
      </c>
      <c r="K57" s="14">
        <v>1423</v>
      </c>
    </row>
    <row r="58" spans="1:11" x14ac:dyDescent="0.25">
      <c r="A58" s="206">
        <v>56</v>
      </c>
      <c r="B58" s="206"/>
      <c r="C58" s="206" t="s">
        <v>990</v>
      </c>
      <c r="D58" s="206"/>
      <c r="E58" s="206" t="s">
        <v>3908</v>
      </c>
      <c r="F58" s="206" t="s">
        <v>3961</v>
      </c>
      <c r="G58" s="206" t="s">
        <v>4177</v>
      </c>
      <c r="H58" s="206" t="s">
        <v>2212</v>
      </c>
      <c r="I58" s="206" t="s">
        <v>2199</v>
      </c>
      <c r="J58" s="207">
        <v>780.15319199999988</v>
      </c>
      <c r="K58" s="14">
        <v>1423</v>
      </c>
    </row>
    <row r="59" spans="1:11" x14ac:dyDescent="0.25">
      <c r="A59" s="200">
        <v>57</v>
      </c>
      <c r="B59" s="200" t="s">
        <v>38</v>
      </c>
      <c r="C59" s="200" t="s">
        <v>988</v>
      </c>
      <c r="D59" s="200">
        <f>VLOOKUP(B59,'[2]Master Inventory Units'!$B:$O,14,)</f>
        <v>130.05000000000001</v>
      </c>
      <c r="E59" s="200" t="s">
        <v>712</v>
      </c>
      <c r="F59" s="200" t="s">
        <v>3961</v>
      </c>
      <c r="G59" s="200" t="s">
        <v>4178</v>
      </c>
      <c r="H59" s="200" t="s">
        <v>2209</v>
      </c>
      <c r="I59" s="200" t="s">
        <v>2199</v>
      </c>
      <c r="J59" s="201">
        <v>780.15319199999988</v>
      </c>
      <c r="K59" s="202">
        <v>1423</v>
      </c>
    </row>
    <row r="60" spans="1:11" x14ac:dyDescent="0.25">
      <c r="A60" s="200">
        <v>58</v>
      </c>
      <c r="B60" s="200"/>
      <c r="C60" s="200" t="s">
        <v>988</v>
      </c>
      <c r="D60" s="200"/>
      <c r="E60" s="200" t="s">
        <v>3907</v>
      </c>
      <c r="F60" s="200" t="s">
        <v>3961</v>
      </c>
      <c r="G60" s="200" t="s">
        <v>4179</v>
      </c>
      <c r="H60" s="200" t="s">
        <v>2210</v>
      </c>
      <c r="I60" s="200" t="s">
        <v>2199</v>
      </c>
      <c r="J60" s="201">
        <v>780.15319199999988</v>
      </c>
      <c r="K60" s="202">
        <v>1423</v>
      </c>
    </row>
    <row r="61" spans="1:11" x14ac:dyDescent="0.25">
      <c r="A61" s="200">
        <v>59</v>
      </c>
      <c r="B61" s="200"/>
      <c r="C61" s="200" t="s">
        <v>988</v>
      </c>
      <c r="D61" s="200"/>
      <c r="E61" s="200" t="s">
        <v>3906</v>
      </c>
      <c r="F61" s="200" t="s">
        <v>3961</v>
      </c>
      <c r="G61" s="200" t="s">
        <v>4180</v>
      </c>
      <c r="H61" s="200" t="s">
        <v>2211</v>
      </c>
      <c r="I61" s="200" t="s">
        <v>2199</v>
      </c>
      <c r="J61" s="201">
        <v>780.15319199999988</v>
      </c>
      <c r="K61" s="202">
        <v>1423</v>
      </c>
    </row>
    <row r="62" spans="1:11" x14ac:dyDescent="0.25">
      <c r="A62" s="200">
        <v>60</v>
      </c>
      <c r="B62" s="200"/>
      <c r="C62" s="200" t="s">
        <v>988</v>
      </c>
      <c r="D62" s="200"/>
      <c r="E62" s="200" t="s">
        <v>3905</v>
      </c>
      <c r="F62" s="200" t="s">
        <v>3961</v>
      </c>
      <c r="G62" s="200" t="s">
        <v>4181</v>
      </c>
      <c r="H62" s="200" t="s">
        <v>2212</v>
      </c>
      <c r="I62" s="200" t="s">
        <v>2199</v>
      </c>
      <c r="J62" s="201">
        <v>780.15319199999988</v>
      </c>
      <c r="K62" s="202">
        <v>1423</v>
      </c>
    </row>
    <row r="63" spans="1:11" x14ac:dyDescent="0.25">
      <c r="A63" s="203">
        <v>61</v>
      </c>
      <c r="B63" s="203" t="s">
        <v>38</v>
      </c>
      <c r="C63" s="203" t="s">
        <v>987</v>
      </c>
      <c r="D63" s="203">
        <f>VLOOKUP(B63,'[2]Master Inventory Units'!$B:$O,14,)</f>
        <v>130.05000000000001</v>
      </c>
      <c r="E63" s="203" t="s">
        <v>986</v>
      </c>
      <c r="F63" s="203" t="s">
        <v>3961</v>
      </c>
      <c r="G63" s="203" t="s">
        <v>4182</v>
      </c>
      <c r="H63" s="203" t="s">
        <v>2209</v>
      </c>
      <c r="I63" s="203" t="s">
        <v>2199</v>
      </c>
      <c r="J63" s="204">
        <v>782.76884399999994</v>
      </c>
      <c r="K63" s="205">
        <v>1423</v>
      </c>
    </row>
    <row r="64" spans="1:11" x14ac:dyDescent="0.25">
      <c r="A64" s="206">
        <v>62</v>
      </c>
      <c r="B64" s="206"/>
      <c r="C64" s="206" t="s">
        <v>987</v>
      </c>
      <c r="D64" s="206"/>
      <c r="E64" s="206" t="s">
        <v>3904</v>
      </c>
      <c r="F64" s="206" t="s">
        <v>3961</v>
      </c>
      <c r="G64" s="206" t="s">
        <v>4183</v>
      </c>
      <c r="H64" s="206" t="s">
        <v>2210</v>
      </c>
      <c r="I64" s="206" t="s">
        <v>2199</v>
      </c>
      <c r="J64" s="207">
        <v>782.76884399999994</v>
      </c>
      <c r="K64" s="14">
        <v>1423</v>
      </c>
    </row>
    <row r="65" spans="1:11" x14ac:dyDescent="0.25">
      <c r="A65" s="206">
        <v>63</v>
      </c>
      <c r="B65" s="206"/>
      <c r="C65" s="206" t="s">
        <v>987</v>
      </c>
      <c r="D65" s="206"/>
      <c r="E65" s="206" t="s">
        <v>3903</v>
      </c>
      <c r="F65" s="206" t="s">
        <v>3961</v>
      </c>
      <c r="G65" s="206" t="s">
        <v>4184</v>
      </c>
      <c r="H65" s="206" t="s">
        <v>2211</v>
      </c>
      <c r="I65" s="206" t="s">
        <v>2199</v>
      </c>
      <c r="J65" s="207">
        <v>782.76884399999994</v>
      </c>
      <c r="K65" s="14">
        <v>1423</v>
      </c>
    </row>
    <row r="66" spans="1:11" x14ac:dyDescent="0.25">
      <c r="A66" s="206">
        <v>64</v>
      </c>
      <c r="B66" s="206"/>
      <c r="C66" s="206" t="s">
        <v>987</v>
      </c>
      <c r="D66" s="206"/>
      <c r="E66" s="206" t="s">
        <v>3902</v>
      </c>
      <c r="F66" s="206" t="s">
        <v>3961</v>
      </c>
      <c r="G66" s="206" t="s">
        <v>4185</v>
      </c>
      <c r="H66" s="206" t="s">
        <v>2212</v>
      </c>
      <c r="I66" s="206" t="s">
        <v>2199</v>
      </c>
      <c r="J66" s="207">
        <v>782.76884399999994</v>
      </c>
      <c r="K66" s="14">
        <v>1423</v>
      </c>
    </row>
    <row r="67" spans="1:11" x14ac:dyDescent="0.25">
      <c r="A67" s="200">
        <v>65</v>
      </c>
      <c r="B67" s="200" t="s">
        <v>38</v>
      </c>
      <c r="C67" s="200" t="s">
        <v>985</v>
      </c>
      <c r="D67" s="200">
        <f>VLOOKUP(B67,'[2]Master Inventory Units'!$B:$O,14,)</f>
        <v>130.05000000000001</v>
      </c>
      <c r="E67" s="200" t="s">
        <v>984</v>
      </c>
      <c r="F67" s="200" t="s">
        <v>3961</v>
      </c>
      <c r="G67" s="200" t="s">
        <v>4186</v>
      </c>
      <c r="H67" s="200" t="s">
        <v>2209</v>
      </c>
      <c r="I67" s="200" t="s">
        <v>2199</v>
      </c>
      <c r="J67" s="201">
        <v>782.76884399999994</v>
      </c>
      <c r="K67" s="202">
        <v>1423</v>
      </c>
    </row>
    <row r="68" spans="1:11" x14ac:dyDescent="0.25">
      <c r="A68" s="200">
        <v>66</v>
      </c>
      <c r="B68" s="200"/>
      <c r="C68" s="200" t="s">
        <v>985</v>
      </c>
      <c r="D68" s="200"/>
      <c r="E68" s="200" t="s">
        <v>3901</v>
      </c>
      <c r="F68" s="200" t="s">
        <v>3961</v>
      </c>
      <c r="G68" s="200" t="s">
        <v>4187</v>
      </c>
      <c r="H68" s="200" t="s">
        <v>2210</v>
      </c>
      <c r="I68" s="200" t="s">
        <v>2199</v>
      </c>
      <c r="J68" s="201">
        <v>782.76884399999994</v>
      </c>
      <c r="K68" s="202">
        <v>1423</v>
      </c>
    </row>
    <row r="69" spans="1:11" x14ac:dyDescent="0.25">
      <c r="A69" s="200">
        <v>67</v>
      </c>
      <c r="B69" s="200"/>
      <c r="C69" s="200" t="s">
        <v>985</v>
      </c>
      <c r="D69" s="200"/>
      <c r="E69" s="200" t="s">
        <v>3900</v>
      </c>
      <c r="F69" s="200" t="s">
        <v>3961</v>
      </c>
      <c r="G69" s="200" t="s">
        <v>4188</v>
      </c>
      <c r="H69" s="200" t="s">
        <v>2211</v>
      </c>
      <c r="I69" s="200" t="s">
        <v>2199</v>
      </c>
      <c r="J69" s="201">
        <v>782.76884399999994</v>
      </c>
      <c r="K69" s="202">
        <v>1423</v>
      </c>
    </row>
    <row r="70" spans="1:11" x14ac:dyDescent="0.25">
      <c r="A70" s="200">
        <v>68</v>
      </c>
      <c r="B70" s="200"/>
      <c r="C70" s="200" t="s">
        <v>985</v>
      </c>
      <c r="D70" s="200"/>
      <c r="E70" s="200" t="s">
        <v>3899</v>
      </c>
      <c r="F70" s="200" t="s">
        <v>3961</v>
      </c>
      <c r="G70" s="200" t="s">
        <v>4189</v>
      </c>
      <c r="H70" s="200" t="s">
        <v>2212</v>
      </c>
      <c r="I70" s="200" t="s">
        <v>2199</v>
      </c>
      <c r="J70" s="201">
        <v>782.76884399999994</v>
      </c>
      <c r="K70" s="202">
        <v>1423</v>
      </c>
    </row>
    <row r="71" spans="1:11" x14ac:dyDescent="0.25">
      <c r="A71" s="203">
        <v>69</v>
      </c>
      <c r="B71" s="203" t="s">
        <v>38</v>
      </c>
      <c r="C71" s="203" t="s">
        <v>983</v>
      </c>
      <c r="D71" s="203">
        <f>VLOOKUP(B71,'[2]Master Inventory Units'!$B:$O,14,)</f>
        <v>130.05000000000001</v>
      </c>
      <c r="E71" s="203" t="s">
        <v>982</v>
      </c>
      <c r="F71" s="203" t="s">
        <v>3961</v>
      </c>
      <c r="G71" s="203" t="s">
        <v>4190</v>
      </c>
      <c r="H71" s="203" t="s">
        <v>2209</v>
      </c>
      <c r="I71" s="203" t="s">
        <v>2199</v>
      </c>
      <c r="J71" s="204">
        <v>782.76884399999994</v>
      </c>
      <c r="K71" s="205">
        <v>1423</v>
      </c>
    </row>
    <row r="72" spans="1:11" x14ac:dyDescent="0.25">
      <c r="A72" s="206">
        <v>70</v>
      </c>
      <c r="B72" s="206"/>
      <c r="C72" s="206" t="s">
        <v>983</v>
      </c>
      <c r="D72" s="206"/>
      <c r="E72" s="206" t="s">
        <v>3898</v>
      </c>
      <c r="F72" s="206" t="s">
        <v>3961</v>
      </c>
      <c r="G72" s="206" t="s">
        <v>4191</v>
      </c>
      <c r="H72" s="206" t="s">
        <v>2210</v>
      </c>
      <c r="I72" s="206" t="s">
        <v>2199</v>
      </c>
      <c r="J72" s="207">
        <v>782.76884399999994</v>
      </c>
      <c r="K72" s="14">
        <v>1423</v>
      </c>
    </row>
    <row r="73" spans="1:11" x14ac:dyDescent="0.25">
      <c r="A73" s="206">
        <v>71</v>
      </c>
      <c r="B73" s="206"/>
      <c r="C73" s="206" t="s">
        <v>983</v>
      </c>
      <c r="D73" s="206"/>
      <c r="E73" s="206" t="s">
        <v>3897</v>
      </c>
      <c r="F73" s="206" t="s">
        <v>3961</v>
      </c>
      <c r="G73" s="206" t="s">
        <v>4192</v>
      </c>
      <c r="H73" s="206" t="s">
        <v>2211</v>
      </c>
      <c r="I73" s="206" t="s">
        <v>2199</v>
      </c>
      <c r="J73" s="207">
        <v>782.76884399999994</v>
      </c>
      <c r="K73" s="14">
        <v>1423</v>
      </c>
    </row>
    <row r="74" spans="1:11" x14ac:dyDescent="0.25">
      <c r="A74" s="206">
        <v>72</v>
      </c>
      <c r="B74" s="206"/>
      <c r="C74" s="206" t="s">
        <v>983</v>
      </c>
      <c r="D74" s="206"/>
      <c r="E74" s="206" t="s">
        <v>3896</v>
      </c>
      <c r="F74" s="206" t="s">
        <v>3961</v>
      </c>
      <c r="G74" s="206" t="s">
        <v>4193</v>
      </c>
      <c r="H74" s="206" t="s">
        <v>2212</v>
      </c>
      <c r="I74" s="206" t="s">
        <v>2199</v>
      </c>
      <c r="J74" s="207">
        <v>782.76884399999994</v>
      </c>
      <c r="K74" s="14">
        <v>1423</v>
      </c>
    </row>
    <row r="75" spans="1:11" x14ac:dyDescent="0.25">
      <c r="A75" s="200">
        <v>73</v>
      </c>
      <c r="B75" s="200" t="s">
        <v>38</v>
      </c>
      <c r="C75" s="200" t="s">
        <v>981</v>
      </c>
      <c r="D75" s="200">
        <f>VLOOKUP(B75,'[2]Master Inventory Units'!$B:$O,14,)</f>
        <v>130.05000000000001</v>
      </c>
      <c r="E75" s="200" t="s">
        <v>980</v>
      </c>
      <c r="F75" s="200" t="s">
        <v>3961</v>
      </c>
      <c r="G75" s="200" t="s">
        <v>4194</v>
      </c>
      <c r="H75" s="200" t="s">
        <v>2209</v>
      </c>
      <c r="I75" s="200" t="s">
        <v>2199</v>
      </c>
      <c r="J75" s="201">
        <v>782.76884399999994</v>
      </c>
      <c r="K75" s="202">
        <v>1423</v>
      </c>
    </row>
    <row r="76" spans="1:11" x14ac:dyDescent="0.25">
      <c r="A76" s="200">
        <v>74</v>
      </c>
      <c r="B76" s="200"/>
      <c r="C76" s="200" t="s">
        <v>981</v>
      </c>
      <c r="D76" s="200"/>
      <c r="E76" s="200" t="s">
        <v>3895</v>
      </c>
      <c r="F76" s="200" t="s">
        <v>3961</v>
      </c>
      <c r="G76" s="200" t="s">
        <v>4195</v>
      </c>
      <c r="H76" s="200" t="s">
        <v>2210</v>
      </c>
      <c r="I76" s="200" t="s">
        <v>2199</v>
      </c>
      <c r="J76" s="201">
        <v>782.76884399999994</v>
      </c>
      <c r="K76" s="202">
        <v>1423</v>
      </c>
    </row>
    <row r="77" spans="1:11" x14ac:dyDescent="0.25">
      <c r="A77" s="200">
        <v>75</v>
      </c>
      <c r="B77" s="200"/>
      <c r="C77" s="200" t="s">
        <v>981</v>
      </c>
      <c r="D77" s="200"/>
      <c r="E77" s="200" t="s">
        <v>3894</v>
      </c>
      <c r="F77" s="200" t="s">
        <v>3961</v>
      </c>
      <c r="G77" s="200" t="s">
        <v>4196</v>
      </c>
      <c r="H77" s="200" t="s">
        <v>2211</v>
      </c>
      <c r="I77" s="200" t="s">
        <v>2199</v>
      </c>
      <c r="J77" s="201">
        <v>782.76884399999994</v>
      </c>
      <c r="K77" s="202">
        <v>1423</v>
      </c>
    </row>
    <row r="78" spans="1:11" x14ac:dyDescent="0.25">
      <c r="A78" s="200">
        <v>76</v>
      </c>
      <c r="B78" s="200"/>
      <c r="C78" s="200" t="s">
        <v>981</v>
      </c>
      <c r="D78" s="200"/>
      <c r="E78" s="200" t="s">
        <v>3893</v>
      </c>
      <c r="F78" s="200" t="s">
        <v>3961</v>
      </c>
      <c r="G78" s="200" t="s">
        <v>4197</v>
      </c>
      <c r="H78" s="200" t="s">
        <v>2212</v>
      </c>
      <c r="I78" s="200" t="s">
        <v>2199</v>
      </c>
      <c r="J78" s="201">
        <v>782.76884399999994</v>
      </c>
      <c r="K78" s="202">
        <v>1423</v>
      </c>
    </row>
    <row r="79" spans="1:11" x14ac:dyDescent="0.25">
      <c r="A79" s="203">
        <v>77</v>
      </c>
      <c r="B79" s="203" t="s">
        <v>38</v>
      </c>
      <c r="C79" s="203" t="s">
        <v>979</v>
      </c>
      <c r="D79" s="203">
        <f>VLOOKUP(B79,'[2]Master Inventory Units'!$B:$O,14,)</f>
        <v>130.05000000000001</v>
      </c>
      <c r="E79" s="203" t="s">
        <v>978</v>
      </c>
      <c r="F79" s="203" t="s">
        <v>3961</v>
      </c>
      <c r="G79" s="203" t="s">
        <v>4198</v>
      </c>
      <c r="H79" s="203" t="s">
        <v>2209</v>
      </c>
      <c r="I79" s="203" t="s">
        <v>2199</v>
      </c>
      <c r="J79" s="204">
        <v>782.76884399999994</v>
      </c>
      <c r="K79" s="205">
        <v>1423</v>
      </c>
    </row>
    <row r="80" spans="1:11" x14ac:dyDescent="0.25">
      <c r="A80" s="206">
        <v>78</v>
      </c>
      <c r="B80" s="206"/>
      <c r="C80" s="206" t="s">
        <v>979</v>
      </c>
      <c r="D80" s="206"/>
      <c r="E80" s="206" t="s">
        <v>3892</v>
      </c>
      <c r="F80" s="206" t="s">
        <v>3961</v>
      </c>
      <c r="G80" s="206" t="s">
        <v>4199</v>
      </c>
      <c r="H80" s="206" t="s">
        <v>2210</v>
      </c>
      <c r="I80" s="206" t="s">
        <v>2199</v>
      </c>
      <c r="J80" s="207">
        <v>782.76884399999994</v>
      </c>
      <c r="K80" s="14">
        <v>1423</v>
      </c>
    </row>
    <row r="81" spans="1:11" x14ac:dyDescent="0.25">
      <c r="A81" s="206">
        <v>79</v>
      </c>
      <c r="B81" s="206"/>
      <c r="C81" s="206" t="s">
        <v>979</v>
      </c>
      <c r="D81" s="206"/>
      <c r="E81" s="206" t="s">
        <v>3891</v>
      </c>
      <c r="F81" s="206" t="s">
        <v>3961</v>
      </c>
      <c r="G81" s="206" t="s">
        <v>4200</v>
      </c>
      <c r="H81" s="206" t="s">
        <v>2211</v>
      </c>
      <c r="I81" s="206" t="s">
        <v>2199</v>
      </c>
      <c r="J81" s="207">
        <v>782.76884399999994</v>
      </c>
      <c r="K81" s="14">
        <v>1423</v>
      </c>
    </row>
    <row r="82" spans="1:11" x14ac:dyDescent="0.25">
      <c r="A82" s="206">
        <v>80</v>
      </c>
      <c r="B82" s="206"/>
      <c r="C82" s="206" t="s">
        <v>979</v>
      </c>
      <c r="D82" s="206"/>
      <c r="E82" s="206" t="s">
        <v>3890</v>
      </c>
      <c r="F82" s="206" t="s">
        <v>3961</v>
      </c>
      <c r="G82" s="206" t="s">
        <v>4201</v>
      </c>
      <c r="H82" s="206" t="s">
        <v>2212</v>
      </c>
      <c r="I82" s="206" t="s">
        <v>2199</v>
      </c>
      <c r="J82" s="207">
        <v>782.76884399999994</v>
      </c>
      <c r="K82" s="14">
        <v>1423</v>
      </c>
    </row>
    <row r="83" spans="1:11" x14ac:dyDescent="0.25">
      <c r="A83" s="200">
        <v>81</v>
      </c>
      <c r="B83" s="200" t="s">
        <v>38</v>
      </c>
      <c r="C83" s="200" t="s">
        <v>977</v>
      </c>
      <c r="D83" s="200">
        <f>VLOOKUP(B83,'[2]Master Inventory Units'!$B:$O,14,)</f>
        <v>130.05000000000001</v>
      </c>
      <c r="E83" s="200" t="s">
        <v>976</v>
      </c>
      <c r="F83" s="200" t="s">
        <v>3961</v>
      </c>
      <c r="G83" s="200" t="s">
        <v>4202</v>
      </c>
      <c r="H83" s="200" t="s">
        <v>2209</v>
      </c>
      <c r="I83" s="200" t="s">
        <v>2199</v>
      </c>
      <c r="J83" s="201">
        <v>782.76884399999994</v>
      </c>
      <c r="K83" s="202">
        <v>1423</v>
      </c>
    </row>
    <row r="84" spans="1:11" x14ac:dyDescent="0.25">
      <c r="A84" s="200">
        <v>82</v>
      </c>
      <c r="B84" s="200"/>
      <c r="C84" s="200" t="s">
        <v>977</v>
      </c>
      <c r="D84" s="200"/>
      <c r="E84" s="200" t="s">
        <v>3889</v>
      </c>
      <c r="F84" s="200" t="s">
        <v>3961</v>
      </c>
      <c r="G84" s="200" t="s">
        <v>4203</v>
      </c>
      <c r="H84" s="200" t="s">
        <v>2210</v>
      </c>
      <c r="I84" s="200" t="s">
        <v>2199</v>
      </c>
      <c r="J84" s="201">
        <v>782.76884399999994</v>
      </c>
      <c r="K84" s="202">
        <v>1423</v>
      </c>
    </row>
    <row r="85" spans="1:11" x14ac:dyDescent="0.25">
      <c r="A85" s="200">
        <v>83</v>
      </c>
      <c r="B85" s="200"/>
      <c r="C85" s="200" t="s">
        <v>977</v>
      </c>
      <c r="D85" s="200"/>
      <c r="E85" s="200" t="s">
        <v>3888</v>
      </c>
      <c r="F85" s="200" t="s">
        <v>3961</v>
      </c>
      <c r="G85" s="200" t="s">
        <v>4204</v>
      </c>
      <c r="H85" s="200" t="s">
        <v>2211</v>
      </c>
      <c r="I85" s="200" t="s">
        <v>2199</v>
      </c>
      <c r="J85" s="201">
        <v>782.76884399999994</v>
      </c>
      <c r="K85" s="202">
        <v>1423</v>
      </c>
    </row>
    <row r="86" spans="1:11" x14ac:dyDescent="0.25">
      <c r="A86" s="200">
        <v>84</v>
      </c>
      <c r="B86" s="200"/>
      <c r="C86" s="200" t="s">
        <v>977</v>
      </c>
      <c r="D86" s="200"/>
      <c r="E86" s="200" t="s">
        <v>3887</v>
      </c>
      <c r="F86" s="200" t="s">
        <v>3961</v>
      </c>
      <c r="G86" s="200" t="s">
        <v>4205</v>
      </c>
      <c r="H86" s="200" t="s">
        <v>2212</v>
      </c>
      <c r="I86" s="200" t="s">
        <v>2199</v>
      </c>
      <c r="J86" s="201">
        <v>782.76884399999994</v>
      </c>
      <c r="K86" s="202">
        <v>1423</v>
      </c>
    </row>
    <row r="87" spans="1:11" x14ac:dyDescent="0.25">
      <c r="A87" s="203">
        <v>85</v>
      </c>
      <c r="B87" s="203" t="s">
        <v>38</v>
      </c>
      <c r="C87" s="203" t="s">
        <v>975</v>
      </c>
      <c r="D87" s="203">
        <f>VLOOKUP(B87,'[2]Master Inventory Units'!$B:$O,14,)</f>
        <v>130.05000000000001</v>
      </c>
      <c r="E87" s="203" t="s">
        <v>974</v>
      </c>
      <c r="F87" s="203" t="s">
        <v>3961</v>
      </c>
      <c r="G87" s="203" t="s">
        <v>4206</v>
      </c>
      <c r="H87" s="203" t="s">
        <v>2209</v>
      </c>
      <c r="I87" s="203" t="s">
        <v>2199</v>
      </c>
      <c r="J87" s="204">
        <v>780.15319199999988</v>
      </c>
      <c r="K87" s="205">
        <v>1423</v>
      </c>
    </row>
    <row r="88" spans="1:11" x14ac:dyDescent="0.25">
      <c r="A88" s="206">
        <v>86</v>
      </c>
      <c r="B88" s="206"/>
      <c r="C88" s="206" t="s">
        <v>975</v>
      </c>
      <c r="D88" s="206"/>
      <c r="E88" s="206" t="s">
        <v>3886</v>
      </c>
      <c r="F88" s="206" t="s">
        <v>3961</v>
      </c>
      <c r="G88" s="206" t="s">
        <v>4207</v>
      </c>
      <c r="H88" s="206" t="s">
        <v>2210</v>
      </c>
      <c r="I88" s="206" t="s">
        <v>2199</v>
      </c>
      <c r="J88" s="207">
        <v>780.15319199999988</v>
      </c>
      <c r="K88" s="14">
        <v>1423</v>
      </c>
    </row>
    <row r="89" spans="1:11" x14ac:dyDescent="0.25">
      <c r="A89" s="206">
        <v>87</v>
      </c>
      <c r="B89" s="206"/>
      <c r="C89" s="206" t="s">
        <v>975</v>
      </c>
      <c r="D89" s="206"/>
      <c r="E89" s="206" t="s">
        <v>3885</v>
      </c>
      <c r="F89" s="206" t="s">
        <v>3961</v>
      </c>
      <c r="G89" s="206" t="s">
        <v>4208</v>
      </c>
      <c r="H89" s="206" t="s">
        <v>2211</v>
      </c>
      <c r="I89" s="206" t="s">
        <v>2199</v>
      </c>
      <c r="J89" s="207">
        <v>780.15319199999988</v>
      </c>
      <c r="K89" s="14">
        <v>1423</v>
      </c>
    </row>
    <row r="90" spans="1:11" x14ac:dyDescent="0.25">
      <c r="A90" s="206">
        <v>88</v>
      </c>
      <c r="B90" s="206"/>
      <c r="C90" s="206" t="s">
        <v>975</v>
      </c>
      <c r="D90" s="206"/>
      <c r="E90" s="206" t="s">
        <v>3884</v>
      </c>
      <c r="F90" s="206" t="s">
        <v>3961</v>
      </c>
      <c r="G90" s="206" t="s">
        <v>4209</v>
      </c>
      <c r="H90" s="206" t="s">
        <v>2212</v>
      </c>
      <c r="I90" s="206" t="s">
        <v>2199</v>
      </c>
      <c r="J90" s="207">
        <v>780.15319199999988</v>
      </c>
      <c r="K90" s="14">
        <v>1423</v>
      </c>
    </row>
    <row r="91" spans="1:11" x14ac:dyDescent="0.25">
      <c r="A91" s="200">
        <v>89</v>
      </c>
      <c r="B91" s="200" t="s">
        <v>38</v>
      </c>
      <c r="C91" s="200" t="s">
        <v>973</v>
      </c>
      <c r="D91" s="200">
        <f>VLOOKUP(B91,'[2]Master Inventory Units'!$B:$O,14,)</f>
        <v>130.05000000000001</v>
      </c>
      <c r="E91" s="200" t="s">
        <v>972</v>
      </c>
      <c r="F91" s="200" t="s">
        <v>3960</v>
      </c>
      <c r="G91" s="200" t="s">
        <v>4210</v>
      </c>
      <c r="H91" s="200" t="s">
        <v>2209</v>
      </c>
      <c r="I91" s="200" t="s">
        <v>2199</v>
      </c>
      <c r="J91" s="201">
        <v>780.15319199999988</v>
      </c>
      <c r="K91" s="202">
        <v>1423</v>
      </c>
    </row>
    <row r="92" spans="1:11" x14ac:dyDescent="0.25">
      <c r="A92" s="200">
        <v>90</v>
      </c>
      <c r="B92" s="200"/>
      <c r="C92" s="200" t="s">
        <v>973</v>
      </c>
      <c r="D92" s="200"/>
      <c r="E92" s="200" t="s">
        <v>3883</v>
      </c>
      <c r="F92" s="200" t="s">
        <v>3960</v>
      </c>
      <c r="G92" s="200" t="s">
        <v>4211</v>
      </c>
      <c r="H92" s="200" t="s">
        <v>2210</v>
      </c>
      <c r="I92" s="200" t="s">
        <v>2199</v>
      </c>
      <c r="J92" s="201">
        <v>780.15319199999988</v>
      </c>
      <c r="K92" s="202">
        <v>1423</v>
      </c>
    </row>
    <row r="93" spans="1:11" x14ac:dyDescent="0.25">
      <c r="A93" s="200">
        <v>91</v>
      </c>
      <c r="B93" s="200"/>
      <c r="C93" s="200" t="s">
        <v>973</v>
      </c>
      <c r="D93" s="200"/>
      <c r="E93" s="200" t="s">
        <v>3882</v>
      </c>
      <c r="F93" s="200" t="s">
        <v>3960</v>
      </c>
      <c r="G93" s="200" t="s">
        <v>4212</v>
      </c>
      <c r="H93" s="200" t="s">
        <v>2211</v>
      </c>
      <c r="I93" s="200" t="s">
        <v>2199</v>
      </c>
      <c r="J93" s="201">
        <v>780.15319199999988</v>
      </c>
      <c r="K93" s="202">
        <v>1423</v>
      </c>
    </row>
    <row r="94" spans="1:11" x14ac:dyDescent="0.25">
      <c r="A94" s="200">
        <v>92</v>
      </c>
      <c r="B94" s="200"/>
      <c r="C94" s="200" t="s">
        <v>973</v>
      </c>
      <c r="D94" s="200"/>
      <c r="E94" s="200" t="s">
        <v>3881</v>
      </c>
      <c r="F94" s="200" t="s">
        <v>3960</v>
      </c>
      <c r="G94" s="200" t="s">
        <v>4213</v>
      </c>
      <c r="H94" s="200" t="s">
        <v>2212</v>
      </c>
      <c r="I94" s="200" t="s">
        <v>2199</v>
      </c>
      <c r="J94" s="201">
        <v>780.15319199999988</v>
      </c>
      <c r="K94" s="202">
        <v>1423</v>
      </c>
    </row>
    <row r="95" spans="1:11" x14ac:dyDescent="0.25">
      <c r="A95" s="203">
        <v>93</v>
      </c>
      <c r="B95" s="203" t="s">
        <v>38</v>
      </c>
      <c r="C95" s="203" t="s">
        <v>971</v>
      </c>
      <c r="D95" s="203">
        <f>VLOOKUP(B95,'[2]Master Inventory Units'!$B:$O,14,)</f>
        <v>130.05000000000001</v>
      </c>
      <c r="E95" s="203" t="s">
        <v>970</v>
      </c>
      <c r="F95" s="203" t="s">
        <v>3960</v>
      </c>
      <c r="G95" s="203" t="s">
        <v>4214</v>
      </c>
      <c r="H95" s="203" t="s">
        <v>2209</v>
      </c>
      <c r="I95" s="203" t="s">
        <v>2199</v>
      </c>
      <c r="J95" s="204">
        <v>782.76884399999994</v>
      </c>
      <c r="K95" s="205">
        <v>1423</v>
      </c>
    </row>
    <row r="96" spans="1:11" x14ac:dyDescent="0.25">
      <c r="A96" s="206">
        <v>94</v>
      </c>
      <c r="B96" s="206"/>
      <c r="C96" s="206" t="s">
        <v>971</v>
      </c>
      <c r="D96" s="206"/>
      <c r="E96" s="206" t="s">
        <v>3880</v>
      </c>
      <c r="F96" s="206" t="s">
        <v>3960</v>
      </c>
      <c r="G96" s="206" t="s">
        <v>4215</v>
      </c>
      <c r="H96" s="206" t="s">
        <v>2210</v>
      </c>
      <c r="I96" s="206" t="s">
        <v>2199</v>
      </c>
      <c r="J96" s="207">
        <v>782.76884399999994</v>
      </c>
      <c r="K96" s="14">
        <v>1423</v>
      </c>
    </row>
    <row r="97" spans="1:11" x14ac:dyDescent="0.25">
      <c r="A97" s="206">
        <v>95</v>
      </c>
      <c r="B97" s="206"/>
      <c r="C97" s="206" t="s">
        <v>971</v>
      </c>
      <c r="D97" s="206"/>
      <c r="E97" s="206" t="s">
        <v>3879</v>
      </c>
      <c r="F97" s="206" t="s">
        <v>3960</v>
      </c>
      <c r="G97" s="206" t="s">
        <v>4216</v>
      </c>
      <c r="H97" s="206" t="s">
        <v>2211</v>
      </c>
      <c r="I97" s="206" t="s">
        <v>2199</v>
      </c>
      <c r="J97" s="207">
        <v>782.76884399999994</v>
      </c>
      <c r="K97" s="14">
        <v>1423</v>
      </c>
    </row>
    <row r="98" spans="1:11" x14ac:dyDescent="0.25">
      <c r="A98" s="206">
        <v>96</v>
      </c>
      <c r="B98" s="206"/>
      <c r="C98" s="206" t="s">
        <v>971</v>
      </c>
      <c r="D98" s="206"/>
      <c r="E98" s="206" t="s">
        <v>3878</v>
      </c>
      <c r="F98" s="206" t="s">
        <v>3960</v>
      </c>
      <c r="G98" s="206" t="s">
        <v>4217</v>
      </c>
      <c r="H98" s="206" t="s">
        <v>2212</v>
      </c>
      <c r="I98" s="206" t="s">
        <v>2199</v>
      </c>
      <c r="J98" s="207">
        <v>782.76884399999994</v>
      </c>
      <c r="K98" s="14">
        <v>1423</v>
      </c>
    </row>
    <row r="99" spans="1:11" x14ac:dyDescent="0.25">
      <c r="A99" s="200">
        <v>97</v>
      </c>
      <c r="B99" s="200" t="s">
        <v>38</v>
      </c>
      <c r="C99" s="200" t="s">
        <v>969</v>
      </c>
      <c r="D99" s="200">
        <f>VLOOKUP(B99,'[2]Master Inventory Units'!$B:$O,14,)</f>
        <v>130.05000000000001</v>
      </c>
      <c r="E99" s="200" t="s">
        <v>968</v>
      </c>
      <c r="F99" s="200" t="s">
        <v>3960</v>
      </c>
      <c r="G99" s="200" t="s">
        <v>4218</v>
      </c>
      <c r="H99" s="200" t="s">
        <v>2209</v>
      </c>
      <c r="I99" s="200" t="s">
        <v>2199</v>
      </c>
      <c r="J99" s="201">
        <v>782.76884399999994</v>
      </c>
      <c r="K99" s="202">
        <v>1423</v>
      </c>
    </row>
    <row r="100" spans="1:11" x14ac:dyDescent="0.25">
      <c r="A100" s="200">
        <v>98</v>
      </c>
      <c r="B100" s="200"/>
      <c r="C100" s="200" t="s">
        <v>969</v>
      </c>
      <c r="D100" s="200"/>
      <c r="E100" s="200" t="s">
        <v>3877</v>
      </c>
      <c r="F100" s="200" t="s">
        <v>3960</v>
      </c>
      <c r="G100" s="200" t="s">
        <v>4219</v>
      </c>
      <c r="H100" s="200" t="s">
        <v>2210</v>
      </c>
      <c r="I100" s="200" t="s">
        <v>2199</v>
      </c>
      <c r="J100" s="201">
        <v>782.76884399999994</v>
      </c>
      <c r="K100" s="202">
        <v>1423</v>
      </c>
    </row>
    <row r="101" spans="1:11" x14ac:dyDescent="0.25">
      <c r="A101" s="200">
        <v>99</v>
      </c>
      <c r="B101" s="200"/>
      <c r="C101" s="200" t="s">
        <v>969</v>
      </c>
      <c r="D101" s="200"/>
      <c r="E101" s="200" t="s">
        <v>3876</v>
      </c>
      <c r="F101" s="200" t="s">
        <v>3960</v>
      </c>
      <c r="G101" s="200" t="s">
        <v>4220</v>
      </c>
      <c r="H101" s="200" t="s">
        <v>2211</v>
      </c>
      <c r="I101" s="200" t="s">
        <v>2199</v>
      </c>
      <c r="J101" s="201">
        <v>782.76884399999994</v>
      </c>
      <c r="K101" s="202">
        <v>1423</v>
      </c>
    </row>
    <row r="102" spans="1:11" x14ac:dyDescent="0.25">
      <c r="A102" s="200">
        <v>100</v>
      </c>
      <c r="B102" s="200"/>
      <c r="C102" s="200" t="s">
        <v>969</v>
      </c>
      <c r="D102" s="200"/>
      <c r="E102" s="200" t="s">
        <v>3875</v>
      </c>
      <c r="F102" s="200" t="s">
        <v>3960</v>
      </c>
      <c r="G102" s="200" t="s">
        <v>4221</v>
      </c>
      <c r="H102" s="200" t="s">
        <v>2212</v>
      </c>
      <c r="I102" s="200" t="s">
        <v>2199</v>
      </c>
      <c r="J102" s="201">
        <v>782.76884399999994</v>
      </c>
      <c r="K102" s="202">
        <v>1423</v>
      </c>
    </row>
    <row r="103" spans="1:11" x14ac:dyDescent="0.25">
      <c r="A103" s="203">
        <v>101</v>
      </c>
      <c r="B103" s="203" t="s">
        <v>38</v>
      </c>
      <c r="C103" s="203" t="s">
        <v>967</v>
      </c>
      <c r="D103" s="203">
        <f>VLOOKUP(B103,'[2]Master Inventory Units'!$B:$O,14,)</f>
        <v>130.05000000000001</v>
      </c>
      <c r="E103" s="203" t="s">
        <v>966</v>
      </c>
      <c r="F103" s="203" t="s">
        <v>3960</v>
      </c>
      <c r="G103" s="203" t="s">
        <v>4222</v>
      </c>
      <c r="H103" s="203" t="s">
        <v>2209</v>
      </c>
      <c r="I103" s="203" t="s">
        <v>2199</v>
      </c>
      <c r="J103" s="204">
        <v>782.76884399999994</v>
      </c>
      <c r="K103" s="205">
        <v>1423</v>
      </c>
    </row>
    <row r="104" spans="1:11" x14ac:dyDescent="0.25">
      <c r="A104" s="206">
        <v>102</v>
      </c>
      <c r="B104" s="206"/>
      <c r="C104" s="206" t="s">
        <v>967</v>
      </c>
      <c r="D104" s="206"/>
      <c r="E104" s="206" t="s">
        <v>3874</v>
      </c>
      <c r="F104" s="206" t="s">
        <v>3960</v>
      </c>
      <c r="G104" s="206" t="s">
        <v>4223</v>
      </c>
      <c r="H104" s="206" t="s">
        <v>2210</v>
      </c>
      <c r="I104" s="206" t="s">
        <v>2199</v>
      </c>
      <c r="J104" s="207">
        <v>782.76884399999994</v>
      </c>
      <c r="K104" s="14">
        <v>1423</v>
      </c>
    </row>
    <row r="105" spans="1:11" x14ac:dyDescent="0.25">
      <c r="A105" s="206">
        <v>103</v>
      </c>
      <c r="B105" s="206"/>
      <c r="C105" s="206" t="s">
        <v>967</v>
      </c>
      <c r="D105" s="206"/>
      <c r="E105" s="206" t="s">
        <v>3873</v>
      </c>
      <c r="F105" s="206" t="s">
        <v>3960</v>
      </c>
      <c r="G105" s="206" t="s">
        <v>4224</v>
      </c>
      <c r="H105" s="206" t="s">
        <v>2211</v>
      </c>
      <c r="I105" s="206" t="s">
        <v>2199</v>
      </c>
      <c r="J105" s="207">
        <v>782.76884399999994</v>
      </c>
      <c r="K105" s="14">
        <v>1423</v>
      </c>
    </row>
    <row r="106" spans="1:11" x14ac:dyDescent="0.25">
      <c r="A106" s="206">
        <v>104</v>
      </c>
      <c r="B106" s="206"/>
      <c r="C106" s="206" t="s">
        <v>967</v>
      </c>
      <c r="D106" s="206"/>
      <c r="E106" s="206" t="s">
        <v>3872</v>
      </c>
      <c r="F106" s="206" t="s">
        <v>3960</v>
      </c>
      <c r="G106" s="206" t="s">
        <v>4225</v>
      </c>
      <c r="H106" s="206" t="s">
        <v>2212</v>
      </c>
      <c r="I106" s="206" t="s">
        <v>2199</v>
      </c>
      <c r="J106" s="207">
        <v>782.76884399999994</v>
      </c>
      <c r="K106" s="14">
        <v>1423</v>
      </c>
    </row>
    <row r="107" spans="1:11" x14ac:dyDescent="0.25">
      <c r="A107" s="200">
        <v>105</v>
      </c>
      <c r="B107" s="200" t="s">
        <v>38</v>
      </c>
      <c r="C107" s="200" t="s">
        <v>965</v>
      </c>
      <c r="D107" s="200">
        <f>VLOOKUP(B107,'[2]Master Inventory Units'!$B:$O,14,)</f>
        <v>130.05000000000001</v>
      </c>
      <c r="E107" s="200" t="s">
        <v>964</v>
      </c>
      <c r="F107" s="200" t="s">
        <v>3960</v>
      </c>
      <c r="G107" s="200" t="s">
        <v>4226</v>
      </c>
      <c r="H107" s="200" t="s">
        <v>2209</v>
      </c>
      <c r="I107" s="200" t="s">
        <v>2199</v>
      </c>
      <c r="J107" s="201">
        <v>782.76884399999994</v>
      </c>
      <c r="K107" s="202">
        <v>1423</v>
      </c>
    </row>
    <row r="108" spans="1:11" x14ac:dyDescent="0.25">
      <c r="A108" s="200">
        <v>106</v>
      </c>
      <c r="B108" s="200"/>
      <c r="C108" s="200" t="s">
        <v>965</v>
      </c>
      <c r="D108" s="200"/>
      <c r="E108" s="200" t="s">
        <v>3871</v>
      </c>
      <c r="F108" s="200" t="s">
        <v>3960</v>
      </c>
      <c r="G108" s="200" t="s">
        <v>4227</v>
      </c>
      <c r="H108" s="200" t="s">
        <v>2210</v>
      </c>
      <c r="I108" s="200" t="s">
        <v>2199</v>
      </c>
      <c r="J108" s="201">
        <v>782.76884399999994</v>
      </c>
      <c r="K108" s="202">
        <v>1423</v>
      </c>
    </row>
    <row r="109" spans="1:11" x14ac:dyDescent="0.25">
      <c r="A109" s="200">
        <v>107</v>
      </c>
      <c r="B109" s="200"/>
      <c r="C109" s="200" t="s">
        <v>965</v>
      </c>
      <c r="D109" s="200"/>
      <c r="E109" s="200" t="s">
        <v>3870</v>
      </c>
      <c r="F109" s="200" t="s">
        <v>3960</v>
      </c>
      <c r="G109" s="200" t="s">
        <v>4228</v>
      </c>
      <c r="H109" s="200" t="s">
        <v>2211</v>
      </c>
      <c r="I109" s="200" t="s">
        <v>2199</v>
      </c>
      <c r="J109" s="201">
        <v>782.76884399999994</v>
      </c>
      <c r="K109" s="202">
        <v>1423</v>
      </c>
    </row>
    <row r="110" spans="1:11" x14ac:dyDescent="0.25">
      <c r="A110" s="200">
        <v>108</v>
      </c>
      <c r="B110" s="200"/>
      <c r="C110" s="200" t="s">
        <v>965</v>
      </c>
      <c r="D110" s="200"/>
      <c r="E110" s="200" t="s">
        <v>3869</v>
      </c>
      <c r="F110" s="200" t="s">
        <v>3960</v>
      </c>
      <c r="G110" s="200" t="s">
        <v>4229</v>
      </c>
      <c r="H110" s="200" t="s">
        <v>2212</v>
      </c>
      <c r="I110" s="200" t="s">
        <v>2199</v>
      </c>
      <c r="J110" s="201">
        <v>782.76884399999994</v>
      </c>
      <c r="K110" s="202">
        <v>1423</v>
      </c>
    </row>
    <row r="111" spans="1:11" x14ac:dyDescent="0.25">
      <c r="A111" s="203">
        <v>109</v>
      </c>
      <c r="B111" s="203" t="s">
        <v>38</v>
      </c>
      <c r="C111" s="203" t="s">
        <v>963</v>
      </c>
      <c r="D111" s="203">
        <f>VLOOKUP(B111,'[2]Master Inventory Units'!$B:$O,14,)</f>
        <v>130.05000000000001</v>
      </c>
      <c r="E111" s="203" t="s">
        <v>962</v>
      </c>
      <c r="F111" s="203" t="s">
        <v>3960</v>
      </c>
      <c r="G111" s="203" t="s">
        <v>4230</v>
      </c>
      <c r="H111" s="203" t="s">
        <v>2209</v>
      </c>
      <c r="I111" s="203" t="s">
        <v>2199</v>
      </c>
      <c r="J111" s="204">
        <v>782.76884399999994</v>
      </c>
      <c r="K111" s="205">
        <v>1423</v>
      </c>
    </row>
    <row r="112" spans="1:11" x14ac:dyDescent="0.25">
      <c r="A112" s="206">
        <v>110</v>
      </c>
      <c r="B112" s="206"/>
      <c r="C112" s="206" t="s">
        <v>963</v>
      </c>
      <c r="D112" s="206"/>
      <c r="E112" s="206" t="s">
        <v>3868</v>
      </c>
      <c r="F112" s="206" t="s">
        <v>3960</v>
      </c>
      <c r="G112" s="206" t="s">
        <v>4231</v>
      </c>
      <c r="H112" s="206" t="s">
        <v>2210</v>
      </c>
      <c r="I112" s="206" t="s">
        <v>2199</v>
      </c>
      <c r="J112" s="207">
        <v>782.76884399999994</v>
      </c>
      <c r="K112" s="14">
        <v>1423</v>
      </c>
    </row>
    <row r="113" spans="1:11" x14ac:dyDescent="0.25">
      <c r="A113" s="206">
        <v>111</v>
      </c>
      <c r="B113" s="206"/>
      <c r="C113" s="206" t="s">
        <v>963</v>
      </c>
      <c r="D113" s="206"/>
      <c r="E113" s="206" t="s">
        <v>3867</v>
      </c>
      <c r="F113" s="206" t="s">
        <v>3960</v>
      </c>
      <c r="G113" s="206" t="s">
        <v>4232</v>
      </c>
      <c r="H113" s="206" t="s">
        <v>2211</v>
      </c>
      <c r="I113" s="206" t="s">
        <v>2199</v>
      </c>
      <c r="J113" s="207">
        <v>782.76884399999994</v>
      </c>
      <c r="K113" s="14">
        <v>1423</v>
      </c>
    </row>
    <row r="114" spans="1:11" x14ac:dyDescent="0.25">
      <c r="A114" s="206">
        <v>112</v>
      </c>
      <c r="B114" s="206"/>
      <c r="C114" s="206" t="s">
        <v>963</v>
      </c>
      <c r="D114" s="206"/>
      <c r="E114" s="206" t="s">
        <v>3866</v>
      </c>
      <c r="F114" s="206" t="s">
        <v>3960</v>
      </c>
      <c r="G114" s="206" t="s">
        <v>4233</v>
      </c>
      <c r="H114" s="206" t="s">
        <v>2212</v>
      </c>
      <c r="I114" s="206" t="s">
        <v>2199</v>
      </c>
      <c r="J114" s="207">
        <v>782.76884399999994</v>
      </c>
      <c r="K114" s="14">
        <v>1423</v>
      </c>
    </row>
    <row r="115" spans="1:11" x14ac:dyDescent="0.25">
      <c r="A115" s="200">
        <v>113</v>
      </c>
      <c r="B115" s="200" t="s">
        <v>38</v>
      </c>
      <c r="C115" s="200" t="s">
        <v>961</v>
      </c>
      <c r="D115" s="200">
        <f>VLOOKUP(B115,'[2]Master Inventory Units'!$B:$O,14,)</f>
        <v>130.05000000000001</v>
      </c>
      <c r="E115" s="200" t="s">
        <v>960</v>
      </c>
      <c r="F115" s="200" t="s">
        <v>3960</v>
      </c>
      <c r="G115" s="200" t="s">
        <v>4234</v>
      </c>
      <c r="H115" s="200" t="s">
        <v>2209</v>
      </c>
      <c r="I115" s="200" t="s">
        <v>2199</v>
      </c>
      <c r="J115" s="201">
        <v>780.15319199999988</v>
      </c>
      <c r="K115" s="202">
        <v>1423</v>
      </c>
    </row>
    <row r="116" spans="1:11" x14ac:dyDescent="0.25">
      <c r="A116" s="200">
        <v>114</v>
      </c>
      <c r="B116" s="200"/>
      <c r="C116" s="200" t="s">
        <v>961</v>
      </c>
      <c r="D116" s="200"/>
      <c r="E116" s="200" t="s">
        <v>3865</v>
      </c>
      <c r="F116" s="200" t="s">
        <v>3960</v>
      </c>
      <c r="G116" s="200" t="s">
        <v>4235</v>
      </c>
      <c r="H116" s="200" t="s">
        <v>2210</v>
      </c>
      <c r="I116" s="200" t="s">
        <v>2199</v>
      </c>
      <c r="J116" s="201">
        <v>780.15319199999988</v>
      </c>
      <c r="K116" s="202">
        <v>1423</v>
      </c>
    </row>
    <row r="117" spans="1:11" x14ac:dyDescent="0.25">
      <c r="A117" s="200">
        <v>115</v>
      </c>
      <c r="B117" s="200"/>
      <c r="C117" s="200" t="s">
        <v>961</v>
      </c>
      <c r="D117" s="200"/>
      <c r="E117" s="200" t="s">
        <v>3864</v>
      </c>
      <c r="F117" s="200" t="s">
        <v>3960</v>
      </c>
      <c r="G117" s="200" t="s">
        <v>4236</v>
      </c>
      <c r="H117" s="200" t="s">
        <v>2211</v>
      </c>
      <c r="I117" s="200" t="s">
        <v>2199</v>
      </c>
      <c r="J117" s="201">
        <v>780.15319199999988</v>
      </c>
      <c r="K117" s="202">
        <v>1423</v>
      </c>
    </row>
    <row r="118" spans="1:11" x14ac:dyDescent="0.25">
      <c r="A118" s="200">
        <v>116</v>
      </c>
      <c r="B118" s="200"/>
      <c r="C118" s="200" t="s">
        <v>961</v>
      </c>
      <c r="D118" s="200"/>
      <c r="E118" s="200" t="s">
        <v>3863</v>
      </c>
      <c r="F118" s="200" t="s">
        <v>3960</v>
      </c>
      <c r="G118" s="200" t="s">
        <v>4237</v>
      </c>
      <c r="H118" s="200" t="s">
        <v>2212</v>
      </c>
      <c r="I118" s="200" t="s">
        <v>2199</v>
      </c>
      <c r="J118" s="201">
        <v>780.15319199999988</v>
      </c>
      <c r="K118" s="202">
        <v>1423</v>
      </c>
    </row>
    <row r="119" spans="1:11" x14ac:dyDescent="0.25">
      <c r="A119" s="203">
        <v>117</v>
      </c>
      <c r="B119" s="203" t="s">
        <v>38</v>
      </c>
      <c r="C119" s="203" t="s">
        <v>959</v>
      </c>
      <c r="D119" s="203">
        <f>VLOOKUP(B119,'[2]Master Inventory Units'!$B:$O,14,)</f>
        <v>130.05000000000001</v>
      </c>
      <c r="E119" s="203" t="s">
        <v>958</v>
      </c>
      <c r="F119" s="203" t="s">
        <v>3960</v>
      </c>
      <c r="G119" s="203" t="s">
        <v>4238</v>
      </c>
      <c r="H119" s="203" t="s">
        <v>2209</v>
      </c>
      <c r="I119" s="203" t="s">
        <v>2199</v>
      </c>
      <c r="J119" s="204">
        <v>780.15319199999988</v>
      </c>
      <c r="K119" s="205">
        <v>1423</v>
      </c>
    </row>
    <row r="120" spans="1:11" x14ac:dyDescent="0.25">
      <c r="A120" s="206">
        <v>118</v>
      </c>
      <c r="B120" s="206"/>
      <c r="C120" s="206" t="s">
        <v>959</v>
      </c>
      <c r="D120" s="206"/>
      <c r="E120" s="206" t="s">
        <v>3862</v>
      </c>
      <c r="F120" s="206" t="s">
        <v>3960</v>
      </c>
      <c r="G120" s="206" t="s">
        <v>4239</v>
      </c>
      <c r="H120" s="206" t="s">
        <v>2210</v>
      </c>
      <c r="I120" s="206" t="s">
        <v>2199</v>
      </c>
      <c r="J120" s="207">
        <v>780.15319199999988</v>
      </c>
      <c r="K120" s="14">
        <v>1423</v>
      </c>
    </row>
    <row r="121" spans="1:11" x14ac:dyDescent="0.25">
      <c r="A121" s="206">
        <v>119</v>
      </c>
      <c r="B121" s="206"/>
      <c r="C121" s="206" t="s">
        <v>959</v>
      </c>
      <c r="D121" s="206"/>
      <c r="E121" s="206" t="s">
        <v>3861</v>
      </c>
      <c r="F121" s="206" t="s">
        <v>3960</v>
      </c>
      <c r="G121" s="206" t="s">
        <v>4240</v>
      </c>
      <c r="H121" s="206" t="s">
        <v>2211</v>
      </c>
      <c r="I121" s="206" t="s">
        <v>2199</v>
      </c>
      <c r="J121" s="207">
        <v>780.15319199999988</v>
      </c>
      <c r="K121" s="14">
        <v>1423</v>
      </c>
    </row>
    <row r="122" spans="1:11" x14ac:dyDescent="0.25">
      <c r="A122" s="206">
        <v>120</v>
      </c>
      <c r="B122" s="206"/>
      <c r="C122" s="206" t="s">
        <v>959</v>
      </c>
      <c r="D122" s="206"/>
      <c r="E122" s="206" t="s">
        <v>3860</v>
      </c>
      <c r="F122" s="206" t="s">
        <v>3960</v>
      </c>
      <c r="G122" s="206" t="s">
        <v>4241</v>
      </c>
      <c r="H122" s="206" t="s">
        <v>2212</v>
      </c>
      <c r="I122" s="206" t="s">
        <v>2199</v>
      </c>
      <c r="J122" s="207">
        <v>780.15319199999988</v>
      </c>
      <c r="K122" s="14">
        <v>1423</v>
      </c>
    </row>
    <row r="123" spans="1:11" x14ac:dyDescent="0.25">
      <c r="A123" s="200">
        <v>121</v>
      </c>
      <c r="B123" s="200" t="s">
        <v>38</v>
      </c>
      <c r="C123" s="200" t="s">
        <v>957</v>
      </c>
      <c r="D123" s="200">
        <f>VLOOKUP(B123,'[2]Master Inventory Units'!$B:$O,14,)</f>
        <v>130.05000000000001</v>
      </c>
      <c r="E123" s="200" t="s">
        <v>956</v>
      </c>
      <c r="F123" s="200" t="s">
        <v>3960</v>
      </c>
      <c r="G123" s="200" t="s">
        <v>4242</v>
      </c>
      <c r="H123" s="200" t="s">
        <v>2209</v>
      </c>
      <c r="I123" s="200" t="s">
        <v>2199</v>
      </c>
      <c r="J123" s="201">
        <v>782.76884399999994</v>
      </c>
      <c r="K123" s="202">
        <v>1423</v>
      </c>
    </row>
    <row r="124" spans="1:11" x14ac:dyDescent="0.25">
      <c r="A124" s="200">
        <v>122</v>
      </c>
      <c r="B124" s="200"/>
      <c r="C124" s="200" t="s">
        <v>957</v>
      </c>
      <c r="D124" s="200"/>
      <c r="E124" s="200" t="s">
        <v>3859</v>
      </c>
      <c r="F124" s="200" t="s">
        <v>3960</v>
      </c>
      <c r="G124" s="200" t="s">
        <v>4243</v>
      </c>
      <c r="H124" s="200" t="s">
        <v>2210</v>
      </c>
      <c r="I124" s="200" t="s">
        <v>2199</v>
      </c>
      <c r="J124" s="201">
        <v>782.76884399999994</v>
      </c>
      <c r="K124" s="202">
        <v>1423</v>
      </c>
    </row>
    <row r="125" spans="1:11" x14ac:dyDescent="0.25">
      <c r="A125" s="200">
        <v>123</v>
      </c>
      <c r="B125" s="200"/>
      <c r="C125" s="200" t="s">
        <v>957</v>
      </c>
      <c r="D125" s="200"/>
      <c r="E125" s="200" t="s">
        <v>3858</v>
      </c>
      <c r="F125" s="200" t="s">
        <v>3960</v>
      </c>
      <c r="G125" s="200" t="s">
        <v>4244</v>
      </c>
      <c r="H125" s="200" t="s">
        <v>2211</v>
      </c>
      <c r="I125" s="200" t="s">
        <v>2199</v>
      </c>
      <c r="J125" s="201">
        <v>782.76884399999994</v>
      </c>
      <c r="K125" s="202">
        <v>1423</v>
      </c>
    </row>
    <row r="126" spans="1:11" x14ac:dyDescent="0.25">
      <c r="A126" s="200">
        <v>124</v>
      </c>
      <c r="B126" s="200"/>
      <c r="C126" s="200" t="s">
        <v>957</v>
      </c>
      <c r="D126" s="200"/>
      <c r="E126" s="200" t="s">
        <v>3857</v>
      </c>
      <c r="F126" s="200" t="s">
        <v>3960</v>
      </c>
      <c r="G126" s="200" t="s">
        <v>4245</v>
      </c>
      <c r="H126" s="200" t="s">
        <v>2212</v>
      </c>
      <c r="I126" s="200" t="s">
        <v>2199</v>
      </c>
      <c r="J126" s="201">
        <v>782.76884399999994</v>
      </c>
      <c r="K126" s="202">
        <v>1423</v>
      </c>
    </row>
    <row r="127" spans="1:11" x14ac:dyDescent="0.25">
      <c r="A127" s="203">
        <v>125</v>
      </c>
      <c r="B127" s="203" t="s">
        <v>38</v>
      </c>
      <c r="C127" s="203" t="s">
        <v>955</v>
      </c>
      <c r="D127" s="203">
        <f>VLOOKUP(B127,'[2]Master Inventory Units'!$B:$O,14,)</f>
        <v>130.05000000000001</v>
      </c>
      <c r="E127" s="203" t="s">
        <v>954</v>
      </c>
      <c r="F127" s="203" t="s">
        <v>3960</v>
      </c>
      <c r="G127" s="203" t="s">
        <v>4246</v>
      </c>
      <c r="H127" s="203" t="s">
        <v>2209</v>
      </c>
      <c r="I127" s="203" t="s">
        <v>2199</v>
      </c>
      <c r="J127" s="204">
        <v>782.76884399999994</v>
      </c>
      <c r="K127" s="205">
        <v>1423</v>
      </c>
    </row>
    <row r="128" spans="1:11" x14ac:dyDescent="0.25">
      <c r="A128" s="206">
        <v>126</v>
      </c>
      <c r="B128" s="206"/>
      <c r="C128" s="206" t="s">
        <v>955</v>
      </c>
      <c r="D128" s="206"/>
      <c r="E128" s="206" t="s">
        <v>3856</v>
      </c>
      <c r="F128" s="206" t="s">
        <v>3960</v>
      </c>
      <c r="G128" s="206" t="s">
        <v>4247</v>
      </c>
      <c r="H128" s="206" t="s">
        <v>2210</v>
      </c>
      <c r="I128" s="206" t="s">
        <v>2199</v>
      </c>
      <c r="J128" s="207">
        <v>782.76884399999994</v>
      </c>
      <c r="K128" s="14">
        <v>1423</v>
      </c>
    </row>
    <row r="129" spans="1:11" x14ac:dyDescent="0.25">
      <c r="A129" s="206">
        <v>127</v>
      </c>
      <c r="B129" s="206"/>
      <c r="C129" s="206" t="s">
        <v>955</v>
      </c>
      <c r="D129" s="206"/>
      <c r="E129" s="206" t="s">
        <v>3855</v>
      </c>
      <c r="F129" s="206" t="s">
        <v>3960</v>
      </c>
      <c r="G129" s="206" t="s">
        <v>4248</v>
      </c>
      <c r="H129" s="206" t="s">
        <v>2211</v>
      </c>
      <c r="I129" s="206" t="s">
        <v>2199</v>
      </c>
      <c r="J129" s="207">
        <v>782.76884399999994</v>
      </c>
      <c r="K129" s="14">
        <v>1423</v>
      </c>
    </row>
    <row r="130" spans="1:11" x14ac:dyDescent="0.25">
      <c r="A130" s="206">
        <v>128</v>
      </c>
      <c r="B130" s="206"/>
      <c r="C130" s="206" t="s">
        <v>955</v>
      </c>
      <c r="D130" s="206"/>
      <c r="E130" s="206" t="s">
        <v>3854</v>
      </c>
      <c r="F130" s="206" t="s">
        <v>3960</v>
      </c>
      <c r="G130" s="206" t="s">
        <v>4249</v>
      </c>
      <c r="H130" s="206" t="s">
        <v>2212</v>
      </c>
      <c r="I130" s="206" t="s">
        <v>2199</v>
      </c>
      <c r="J130" s="207">
        <v>782.76884399999994</v>
      </c>
      <c r="K130" s="14">
        <v>1423</v>
      </c>
    </row>
    <row r="131" spans="1:11" x14ac:dyDescent="0.25">
      <c r="A131" s="200">
        <v>129</v>
      </c>
      <c r="B131" s="200" t="s">
        <v>38</v>
      </c>
      <c r="C131" s="200" t="s">
        <v>953</v>
      </c>
      <c r="D131" s="200">
        <f>VLOOKUP(B131,'[2]Master Inventory Units'!$B:$O,14,)</f>
        <v>130.05000000000001</v>
      </c>
      <c r="E131" s="200" t="s">
        <v>952</v>
      </c>
      <c r="F131" s="200" t="s">
        <v>3960</v>
      </c>
      <c r="G131" s="200" t="s">
        <v>4250</v>
      </c>
      <c r="H131" s="200" t="s">
        <v>2209</v>
      </c>
      <c r="I131" s="200" t="s">
        <v>2199</v>
      </c>
      <c r="J131" s="201">
        <v>782.76884399999994</v>
      </c>
      <c r="K131" s="202">
        <v>1423</v>
      </c>
    </row>
    <row r="132" spans="1:11" x14ac:dyDescent="0.25">
      <c r="A132" s="200">
        <v>130</v>
      </c>
      <c r="B132" s="200"/>
      <c r="C132" s="200" t="s">
        <v>953</v>
      </c>
      <c r="D132" s="200"/>
      <c r="E132" s="200" t="s">
        <v>3853</v>
      </c>
      <c r="F132" s="200" t="s">
        <v>3960</v>
      </c>
      <c r="G132" s="200" t="s">
        <v>4251</v>
      </c>
      <c r="H132" s="200" t="s">
        <v>2210</v>
      </c>
      <c r="I132" s="200" t="s">
        <v>2199</v>
      </c>
      <c r="J132" s="201">
        <v>782.76884399999994</v>
      </c>
      <c r="K132" s="202">
        <v>1423</v>
      </c>
    </row>
    <row r="133" spans="1:11" x14ac:dyDescent="0.25">
      <c r="A133" s="200">
        <v>131</v>
      </c>
      <c r="B133" s="200"/>
      <c r="C133" s="200" t="s">
        <v>953</v>
      </c>
      <c r="D133" s="200"/>
      <c r="E133" s="200" t="s">
        <v>3852</v>
      </c>
      <c r="F133" s="200" t="s">
        <v>3960</v>
      </c>
      <c r="G133" s="200" t="s">
        <v>4252</v>
      </c>
      <c r="H133" s="200" t="s">
        <v>2211</v>
      </c>
      <c r="I133" s="200" t="s">
        <v>2199</v>
      </c>
      <c r="J133" s="201">
        <v>782.76884399999994</v>
      </c>
      <c r="K133" s="202">
        <v>1423</v>
      </c>
    </row>
    <row r="134" spans="1:11" x14ac:dyDescent="0.25">
      <c r="A134" s="200">
        <v>132</v>
      </c>
      <c r="B134" s="200"/>
      <c r="C134" s="200" t="s">
        <v>953</v>
      </c>
      <c r="D134" s="200"/>
      <c r="E134" s="200" t="s">
        <v>3851</v>
      </c>
      <c r="F134" s="200" t="s">
        <v>3960</v>
      </c>
      <c r="G134" s="200" t="s">
        <v>4253</v>
      </c>
      <c r="H134" s="200" t="s">
        <v>2212</v>
      </c>
      <c r="I134" s="200" t="s">
        <v>2199</v>
      </c>
      <c r="J134" s="201">
        <v>782.76884399999994</v>
      </c>
      <c r="K134" s="202">
        <v>1423</v>
      </c>
    </row>
    <row r="135" spans="1:11" x14ac:dyDescent="0.25">
      <c r="A135" s="203">
        <v>133</v>
      </c>
      <c r="B135" s="203" t="s">
        <v>38</v>
      </c>
      <c r="C135" s="203" t="s">
        <v>951</v>
      </c>
      <c r="D135" s="203">
        <f>VLOOKUP(B135,'[2]Master Inventory Units'!$B:$O,14,)</f>
        <v>130.05000000000001</v>
      </c>
      <c r="E135" s="203" t="s">
        <v>950</v>
      </c>
      <c r="F135" s="203" t="s">
        <v>3960</v>
      </c>
      <c r="G135" s="203" t="s">
        <v>4254</v>
      </c>
      <c r="H135" s="203" t="s">
        <v>2209</v>
      </c>
      <c r="I135" s="203" t="s">
        <v>2199</v>
      </c>
      <c r="J135" s="204">
        <v>782.76884399999994</v>
      </c>
      <c r="K135" s="205">
        <v>1423</v>
      </c>
    </row>
    <row r="136" spans="1:11" x14ac:dyDescent="0.25">
      <c r="A136" s="206">
        <v>134</v>
      </c>
      <c r="B136" s="206"/>
      <c r="C136" s="206" t="s">
        <v>951</v>
      </c>
      <c r="D136" s="206"/>
      <c r="E136" s="206" t="s">
        <v>3850</v>
      </c>
      <c r="F136" s="206" t="s">
        <v>3960</v>
      </c>
      <c r="G136" s="206" t="s">
        <v>4255</v>
      </c>
      <c r="H136" s="206" t="s">
        <v>2210</v>
      </c>
      <c r="I136" s="206" t="s">
        <v>2199</v>
      </c>
      <c r="J136" s="207">
        <v>782.76884399999994</v>
      </c>
      <c r="K136" s="14">
        <v>1423</v>
      </c>
    </row>
    <row r="137" spans="1:11" x14ac:dyDescent="0.25">
      <c r="A137" s="206">
        <v>135</v>
      </c>
      <c r="B137" s="206"/>
      <c r="C137" s="206" t="s">
        <v>951</v>
      </c>
      <c r="D137" s="206"/>
      <c r="E137" s="206" t="s">
        <v>3849</v>
      </c>
      <c r="F137" s="206" t="s">
        <v>3960</v>
      </c>
      <c r="G137" s="206" t="s">
        <v>4256</v>
      </c>
      <c r="H137" s="206" t="s">
        <v>2211</v>
      </c>
      <c r="I137" s="206" t="s">
        <v>2199</v>
      </c>
      <c r="J137" s="207">
        <v>782.76884399999994</v>
      </c>
      <c r="K137" s="14">
        <v>1423</v>
      </c>
    </row>
    <row r="138" spans="1:11" x14ac:dyDescent="0.25">
      <c r="A138" s="206">
        <v>136</v>
      </c>
      <c r="B138" s="206"/>
      <c r="C138" s="206" t="s">
        <v>951</v>
      </c>
      <c r="D138" s="206"/>
      <c r="E138" s="206" t="s">
        <v>3848</v>
      </c>
      <c r="F138" s="206" t="s">
        <v>3960</v>
      </c>
      <c r="G138" s="206" t="s">
        <v>4257</v>
      </c>
      <c r="H138" s="206" t="s">
        <v>2212</v>
      </c>
      <c r="I138" s="206" t="s">
        <v>2199</v>
      </c>
      <c r="J138" s="207">
        <v>782.76884399999994</v>
      </c>
      <c r="K138" s="14">
        <v>1423</v>
      </c>
    </row>
    <row r="139" spans="1:11" x14ac:dyDescent="0.25">
      <c r="A139" s="200">
        <v>137</v>
      </c>
      <c r="B139" s="200" t="s">
        <v>38</v>
      </c>
      <c r="C139" s="200" t="s">
        <v>949</v>
      </c>
      <c r="D139" s="200">
        <f>VLOOKUP(B139,'[2]Master Inventory Units'!$B:$O,14,)</f>
        <v>130.05000000000001</v>
      </c>
      <c r="E139" s="200" t="s">
        <v>948</v>
      </c>
      <c r="F139" s="200" t="s">
        <v>3960</v>
      </c>
      <c r="G139" s="200" t="s">
        <v>4258</v>
      </c>
      <c r="H139" s="200" t="s">
        <v>2209</v>
      </c>
      <c r="I139" s="200" t="s">
        <v>2199</v>
      </c>
      <c r="J139" s="201">
        <v>782.76884399999994</v>
      </c>
      <c r="K139" s="202">
        <v>1423</v>
      </c>
    </row>
    <row r="140" spans="1:11" x14ac:dyDescent="0.25">
      <c r="A140" s="200">
        <v>138</v>
      </c>
      <c r="B140" s="200"/>
      <c r="C140" s="200" t="s">
        <v>949</v>
      </c>
      <c r="D140" s="200"/>
      <c r="E140" s="200" t="s">
        <v>3847</v>
      </c>
      <c r="F140" s="200" t="s">
        <v>3960</v>
      </c>
      <c r="G140" s="200" t="s">
        <v>4259</v>
      </c>
      <c r="H140" s="200" t="s">
        <v>2210</v>
      </c>
      <c r="I140" s="200" t="s">
        <v>2199</v>
      </c>
      <c r="J140" s="201">
        <v>782.76884399999994</v>
      </c>
      <c r="K140" s="202">
        <v>1423</v>
      </c>
    </row>
    <row r="141" spans="1:11" x14ac:dyDescent="0.25">
      <c r="A141" s="200">
        <v>139</v>
      </c>
      <c r="B141" s="200"/>
      <c r="C141" s="200" t="s">
        <v>949</v>
      </c>
      <c r="D141" s="200"/>
      <c r="E141" s="200" t="s">
        <v>3846</v>
      </c>
      <c r="F141" s="200" t="s">
        <v>3960</v>
      </c>
      <c r="G141" s="200" t="s">
        <v>4260</v>
      </c>
      <c r="H141" s="200" t="s">
        <v>2211</v>
      </c>
      <c r="I141" s="200" t="s">
        <v>2199</v>
      </c>
      <c r="J141" s="201">
        <v>782.76884399999994</v>
      </c>
      <c r="K141" s="202">
        <v>1423</v>
      </c>
    </row>
    <row r="142" spans="1:11" x14ac:dyDescent="0.25">
      <c r="A142" s="200">
        <v>140</v>
      </c>
      <c r="B142" s="200"/>
      <c r="C142" s="200" t="s">
        <v>949</v>
      </c>
      <c r="D142" s="200"/>
      <c r="E142" s="200" t="s">
        <v>3845</v>
      </c>
      <c r="F142" s="200" t="s">
        <v>3960</v>
      </c>
      <c r="G142" s="200" t="s">
        <v>4261</v>
      </c>
      <c r="H142" s="200" t="s">
        <v>2212</v>
      </c>
      <c r="I142" s="200" t="s">
        <v>2199</v>
      </c>
      <c r="J142" s="201">
        <v>782.76884399999994</v>
      </c>
      <c r="K142" s="202">
        <v>1423</v>
      </c>
    </row>
    <row r="143" spans="1:11" x14ac:dyDescent="0.25">
      <c r="A143" s="203">
        <v>141</v>
      </c>
      <c r="B143" s="203" t="s">
        <v>38</v>
      </c>
      <c r="C143" s="203" t="s">
        <v>947</v>
      </c>
      <c r="D143" s="203">
        <f>VLOOKUP(B143,'[2]Master Inventory Units'!$B:$O,14,)</f>
        <v>130.05000000000001</v>
      </c>
      <c r="E143" s="203" t="s">
        <v>946</v>
      </c>
      <c r="F143" s="203" t="s">
        <v>3960</v>
      </c>
      <c r="G143" s="203" t="s">
        <v>4262</v>
      </c>
      <c r="H143" s="203" t="s">
        <v>2209</v>
      </c>
      <c r="I143" s="203" t="s">
        <v>2199</v>
      </c>
      <c r="J143" s="204">
        <v>782.76884399999994</v>
      </c>
      <c r="K143" s="205">
        <v>1423</v>
      </c>
    </row>
    <row r="144" spans="1:11" x14ac:dyDescent="0.25">
      <c r="A144" s="206">
        <v>142</v>
      </c>
      <c r="B144" s="206"/>
      <c r="C144" s="206" t="s">
        <v>947</v>
      </c>
      <c r="D144" s="206"/>
      <c r="E144" s="206" t="s">
        <v>3844</v>
      </c>
      <c r="F144" s="206" t="s">
        <v>3960</v>
      </c>
      <c r="G144" s="206" t="s">
        <v>4263</v>
      </c>
      <c r="H144" s="206" t="s">
        <v>2210</v>
      </c>
      <c r="I144" s="206" t="s">
        <v>2199</v>
      </c>
      <c r="J144" s="207">
        <v>782.76884399999994</v>
      </c>
      <c r="K144" s="14">
        <v>1423</v>
      </c>
    </row>
    <row r="145" spans="1:11" x14ac:dyDescent="0.25">
      <c r="A145" s="206">
        <v>143</v>
      </c>
      <c r="B145" s="206"/>
      <c r="C145" s="206" t="s">
        <v>947</v>
      </c>
      <c r="D145" s="206"/>
      <c r="E145" s="206" t="s">
        <v>3843</v>
      </c>
      <c r="F145" s="206" t="s">
        <v>3960</v>
      </c>
      <c r="G145" s="206" t="s">
        <v>4264</v>
      </c>
      <c r="H145" s="206" t="s">
        <v>2211</v>
      </c>
      <c r="I145" s="206" t="s">
        <v>2199</v>
      </c>
      <c r="J145" s="207">
        <v>782.76884399999994</v>
      </c>
      <c r="K145" s="14">
        <v>1423</v>
      </c>
    </row>
    <row r="146" spans="1:11" x14ac:dyDescent="0.25">
      <c r="A146" s="206">
        <v>144</v>
      </c>
      <c r="B146" s="206"/>
      <c r="C146" s="206" t="s">
        <v>947</v>
      </c>
      <c r="D146" s="206"/>
      <c r="E146" s="206" t="s">
        <v>3842</v>
      </c>
      <c r="F146" s="206" t="s">
        <v>3960</v>
      </c>
      <c r="G146" s="206" t="s">
        <v>4265</v>
      </c>
      <c r="H146" s="206" t="s">
        <v>2212</v>
      </c>
      <c r="I146" s="206" t="s">
        <v>2199</v>
      </c>
      <c r="J146" s="207">
        <v>782.76884399999994</v>
      </c>
      <c r="K146" s="14">
        <v>1423</v>
      </c>
    </row>
    <row r="147" spans="1:11" x14ac:dyDescent="0.25">
      <c r="A147" s="200">
        <v>145</v>
      </c>
      <c r="B147" s="200" t="s">
        <v>38</v>
      </c>
      <c r="C147" s="200" t="s">
        <v>945</v>
      </c>
      <c r="D147" s="200">
        <f>VLOOKUP(B147,'[2]Master Inventory Units'!$B:$O,14,)</f>
        <v>130.05000000000001</v>
      </c>
      <c r="E147" s="200" t="s">
        <v>944</v>
      </c>
      <c r="F147" s="200" t="s">
        <v>3960</v>
      </c>
      <c r="G147" s="200" t="s">
        <v>4266</v>
      </c>
      <c r="H147" s="200" t="s">
        <v>2209</v>
      </c>
      <c r="I147" s="200" t="s">
        <v>2199</v>
      </c>
      <c r="J147" s="201">
        <v>782.76884399999994</v>
      </c>
      <c r="K147" s="202">
        <v>1423</v>
      </c>
    </row>
    <row r="148" spans="1:11" x14ac:dyDescent="0.25">
      <c r="A148" s="200">
        <v>146</v>
      </c>
      <c r="B148" s="200"/>
      <c r="C148" s="200" t="s">
        <v>945</v>
      </c>
      <c r="D148" s="200"/>
      <c r="E148" s="200" t="s">
        <v>3841</v>
      </c>
      <c r="F148" s="200" t="s">
        <v>3960</v>
      </c>
      <c r="G148" s="200" t="s">
        <v>4267</v>
      </c>
      <c r="H148" s="200" t="s">
        <v>2210</v>
      </c>
      <c r="I148" s="200" t="s">
        <v>2199</v>
      </c>
      <c r="J148" s="201">
        <v>782.76884399999994</v>
      </c>
      <c r="K148" s="202">
        <v>1423</v>
      </c>
    </row>
    <row r="149" spans="1:11" x14ac:dyDescent="0.25">
      <c r="A149" s="200">
        <v>147</v>
      </c>
      <c r="B149" s="200"/>
      <c r="C149" s="200" t="s">
        <v>945</v>
      </c>
      <c r="D149" s="200"/>
      <c r="E149" s="200" t="s">
        <v>3840</v>
      </c>
      <c r="F149" s="200" t="s">
        <v>3960</v>
      </c>
      <c r="G149" s="200" t="s">
        <v>4268</v>
      </c>
      <c r="H149" s="200" t="s">
        <v>2211</v>
      </c>
      <c r="I149" s="200" t="s">
        <v>2199</v>
      </c>
      <c r="J149" s="201">
        <v>782.76884399999994</v>
      </c>
      <c r="K149" s="202">
        <v>1423</v>
      </c>
    </row>
    <row r="150" spans="1:11" x14ac:dyDescent="0.25">
      <c r="A150" s="200">
        <v>148</v>
      </c>
      <c r="B150" s="200"/>
      <c r="C150" s="200" t="s">
        <v>945</v>
      </c>
      <c r="D150" s="200"/>
      <c r="E150" s="200" t="s">
        <v>3839</v>
      </c>
      <c r="F150" s="200" t="s">
        <v>3960</v>
      </c>
      <c r="G150" s="200" t="s">
        <v>4269</v>
      </c>
      <c r="H150" s="200" t="s">
        <v>2212</v>
      </c>
      <c r="I150" s="200" t="s">
        <v>2199</v>
      </c>
      <c r="J150" s="201">
        <v>782.76884399999994</v>
      </c>
      <c r="K150" s="202">
        <v>1423</v>
      </c>
    </row>
    <row r="151" spans="1:11" x14ac:dyDescent="0.25">
      <c r="A151" s="203">
        <v>149</v>
      </c>
      <c r="B151" s="203" t="s">
        <v>38</v>
      </c>
      <c r="C151" s="203" t="s">
        <v>943</v>
      </c>
      <c r="D151" s="203">
        <f>VLOOKUP(B151,'[2]Master Inventory Units'!$B:$O,14,)</f>
        <v>130.05000000000001</v>
      </c>
      <c r="E151" s="203" t="s">
        <v>942</v>
      </c>
      <c r="F151" s="203" t="s">
        <v>3960</v>
      </c>
      <c r="G151" s="203" t="s">
        <v>4270</v>
      </c>
      <c r="H151" s="203" t="s">
        <v>2209</v>
      </c>
      <c r="I151" s="203" t="s">
        <v>2199</v>
      </c>
      <c r="J151" s="204">
        <v>782.76884399999994</v>
      </c>
      <c r="K151" s="205">
        <v>1423</v>
      </c>
    </row>
    <row r="152" spans="1:11" x14ac:dyDescent="0.25">
      <c r="A152" s="206">
        <v>150</v>
      </c>
      <c r="B152" s="206"/>
      <c r="C152" s="206" t="s">
        <v>943</v>
      </c>
      <c r="D152" s="206"/>
      <c r="E152" s="206" t="s">
        <v>3838</v>
      </c>
      <c r="F152" s="206" t="s">
        <v>3960</v>
      </c>
      <c r="G152" s="206" t="s">
        <v>4271</v>
      </c>
      <c r="H152" s="206" t="s">
        <v>2210</v>
      </c>
      <c r="I152" s="206" t="s">
        <v>2199</v>
      </c>
      <c r="J152" s="207">
        <v>782.76884399999994</v>
      </c>
      <c r="K152" s="14">
        <v>1423</v>
      </c>
    </row>
    <row r="153" spans="1:11" x14ac:dyDescent="0.25">
      <c r="A153" s="206">
        <v>151</v>
      </c>
      <c r="B153" s="206"/>
      <c r="C153" s="206" t="s">
        <v>943</v>
      </c>
      <c r="D153" s="206"/>
      <c r="E153" s="206" t="s">
        <v>3837</v>
      </c>
      <c r="F153" s="206" t="s">
        <v>3960</v>
      </c>
      <c r="G153" s="206" t="s">
        <v>4272</v>
      </c>
      <c r="H153" s="206" t="s">
        <v>2211</v>
      </c>
      <c r="I153" s="206" t="s">
        <v>2199</v>
      </c>
      <c r="J153" s="207">
        <v>782.76884399999994</v>
      </c>
      <c r="K153" s="14">
        <v>1423</v>
      </c>
    </row>
    <row r="154" spans="1:11" x14ac:dyDescent="0.25">
      <c r="A154" s="206">
        <v>152</v>
      </c>
      <c r="B154" s="206"/>
      <c r="C154" s="206" t="s">
        <v>943</v>
      </c>
      <c r="D154" s="206"/>
      <c r="E154" s="206" t="s">
        <v>3836</v>
      </c>
      <c r="F154" s="206" t="s">
        <v>3960</v>
      </c>
      <c r="G154" s="206" t="s">
        <v>4273</v>
      </c>
      <c r="H154" s="206" t="s">
        <v>2212</v>
      </c>
      <c r="I154" s="206" t="s">
        <v>2199</v>
      </c>
      <c r="J154" s="207">
        <v>782.76884399999994</v>
      </c>
      <c r="K154" s="14">
        <v>1423</v>
      </c>
    </row>
    <row r="155" spans="1:11" x14ac:dyDescent="0.25">
      <c r="A155" s="200">
        <v>153</v>
      </c>
      <c r="B155" s="200" t="s">
        <v>38</v>
      </c>
      <c r="C155" s="200" t="s">
        <v>941</v>
      </c>
      <c r="D155" s="200">
        <f>VLOOKUP(B155,'[2]Master Inventory Units'!$B:$O,14,)</f>
        <v>130.05000000000001</v>
      </c>
      <c r="E155" s="200" t="s">
        <v>940</v>
      </c>
      <c r="F155" s="200" t="s">
        <v>3960</v>
      </c>
      <c r="G155" s="200" t="s">
        <v>4274</v>
      </c>
      <c r="H155" s="200" t="s">
        <v>2209</v>
      </c>
      <c r="I155" s="200" t="s">
        <v>2199</v>
      </c>
      <c r="J155" s="201">
        <v>780.15319199999988</v>
      </c>
      <c r="K155" s="202">
        <v>1423</v>
      </c>
    </row>
    <row r="156" spans="1:11" x14ac:dyDescent="0.25">
      <c r="A156" s="200">
        <v>154</v>
      </c>
      <c r="B156" s="200"/>
      <c r="C156" s="200" t="s">
        <v>941</v>
      </c>
      <c r="D156" s="200"/>
      <c r="E156" s="200" t="s">
        <v>3835</v>
      </c>
      <c r="F156" s="200" t="s">
        <v>3960</v>
      </c>
      <c r="G156" s="200" t="s">
        <v>4275</v>
      </c>
      <c r="H156" s="200" t="s">
        <v>2210</v>
      </c>
      <c r="I156" s="200" t="s">
        <v>2199</v>
      </c>
      <c r="J156" s="201">
        <v>780.15319199999988</v>
      </c>
      <c r="K156" s="202">
        <v>1423</v>
      </c>
    </row>
    <row r="157" spans="1:11" x14ac:dyDescent="0.25">
      <c r="A157" s="200">
        <v>155</v>
      </c>
      <c r="B157" s="200"/>
      <c r="C157" s="200" t="s">
        <v>941</v>
      </c>
      <c r="D157" s="200"/>
      <c r="E157" s="200" t="s">
        <v>3834</v>
      </c>
      <c r="F157" s="200" t="s">
        <v>3960</v>
      </c>
      <c r="G157" s="200" t="s">
        <v>4276</v>
      </c>
      <c r="H157" s="200" t="s">
        <v>2211</v>
      </c>
      <c r="I157" s="200" t="s">
        <v>2199</v>
      </c>
      <c r="J157" s="201">
        <v>780.15319199999988</v>
      </c>
      <c r="K157" s="202">
        <v>1423</v>
      </c>
    </row>
    <row r="158" spans="1:11" x14ac:dyDescent="0.25">
      <c r="A158" s="200">
        <v>156</v>
      </c>
      <c r="B158" s="200"/>
      <c r="C158" s="200" t="s">
        <v>941</v>
      </c>
      <c r="D158" s="200"/>
      <c r="E158" s="200" t="s">
        <v>3833</v>
      </c>
      <c r="F158" s="200" t="s">
        <v>3960</v>
      </c>
      <c r="G158" s="200" t="s">
        <v>4277</v>
      </c>
      <c r="H158" s="200" t="s">
        <v>2212</v>
      </c>
      <c r="I158" s="200" t="s">
        <v>2199</v>
      </c>
      <c r="J158" s="201">
        <v>780.15319199999988</v>
      </c>
      <c r="K158" s="202">
        <v>1423</v>
      </c>
    </row>
    <row r="159" spans="1:11" x14ac:dyDescent="0.25">
      <c r="A159" s="203">
        <v>157</v>
      </c>
      <c r="B159" s="203" t="s">
        <v>38</v>
      </c>
      <c r="C159" s="203" t="s">
        <v>939</v>
      </c>
      <c r="D159" s="203">
        <f>VLOOKUP(B159,'[2]Master Inventory Units'!$B:$O,14,)</f>
        <v>130.05000000000001</v>
      </c>
      <c r="E159" s="203" t="s">
        <v>938</v>
      </c>
      <c r="F159" s="203" t="s">
        <v>3960</v>
      </c>
      <c r="G159" s="203" t="s">
        <v>4278</v>
      </c>
      <c r="H159" s="203" t="s">
        <v>2209</v>
      </c>
      <c r="I159" s="203" t="s">
        <v>2199</v>
      </c>
      <c r="J159" s="204">
        <v>780.15319199999988</v>
      </c>
      <c r="K159" s="205">
        <v>1423</v>
      </c>
    </row>
    <row r="160" spans="1:11" x14ac:dyDescent="0.25">
      <c r="A160" s="206">
        <v>158</v>
      </c>
      <c r="B160" s="206"/>
      <c r="C160" s="206" t="s">
        <v>939</v>
      </c>
      <c r="D160" s="206"/>
      <c r="E160" s="206" t="s">
        <v>3832</v>
      </c>
      <c r="F160" s="206" t="s">
        <v>3960</v>
      </c>
      <c r="G160" s="206" t="s">
        <v>4279</v>
      </c>
      <c r="H160" s="206" t="s">
        <v>2210</v>
      </c>
      <c r="I160" s="206" t="s">
        <v>2199</v>
      </c>
      <c r="J160" s="207">
        <v>780.15319199999988</v>
      </c>
      <c r="K160" s="14">
        <v>1423</v>
      </c>
    </row>
    <row r="161" spans="1:11" x14ac:dyDescent="0.25">
      <c r="A161" s="206">
        <v>159</v>
      </c>
      <c r="B161" s="206"/>
      <c r="C161" s="206" t="s">
        <v>939</v>
      </c>
      <c r="D161" s="206"/>
      <c r="E161" s="206" t="s">
        <v>3831</v>
      </c>
      <c r="F161" s="206" t="s">
        <v>3960</v>
      </c>
      <c r="G161" s="206" t="s">
        <v>4280</v>
      </c>
      <c r="H161" s="206" t="s">
        <v>2211</v>
      </c>
      <c r="I161" s="206" t="s">
        <v>2199</v>
      </c>
      <c r="J161" s="207">
        <v>780.15319199999988</v>
      </c>
      <c r="K161" s="14">
        <v>1423</v>
      </c>
    </row>
    <row r="162" spans="1:11" x14ac:dyDescent="0.25">
      <c r="A162" s="206">
        <v>160</v>
      </c>
      <c r="B162" s="206"/>
      <c r="C162" s="206" t="s">
        <v>939</v>
      </c>
      <c r="D162" s="206"/>
      <c r="E162" s="206" t="s">
        <v>3830</v>
      </c>
      <c r="F162" s="206" t="s">
        <v>3960</v>
      </c>
      <c r="G162" s="206" t="s">
        <v>4281</v>
      </c>
      <c r="H162" s="206" t="s">
        <v>2212</v>
      </c>
      <c r="I162" s="206" t="s">
        <v>2199</v>
      </c>
      <c r="J162" s="207">
        <v>780.15319199999988</v>
      </c>
      <c r="K162" s="14">
        <v>1423</v>
      </c>
    </row>
    <row r="163" spans="1:11" x14ac:dyDescent="0.25">
      <c r="A163" s="200">
        <v>161</v>
      </c>
      <c r="B163" s="200" t="s">
        <v>38</v>
      </c>
      <c r="C163" s="200" t="s">
        <v>937</v>
      </c>
      <c r="D163" s="200">
        <f>VLOOKUP(B163,'[2]Master Inventory Units'!$B:$O,14,)</f>
        <v>130.05000000000001</v>
      </c>
      <c r="E163" s="200" t="s">
        <v>936</v>
      </c>
      <c r="F163" s="200" t="s">
        <v>3960</v>
      </c>
      <c r="G163" s="200" t="s">
        <v>4282</v>
      </c>
      <c r="H163" s="200" t="s">
        <v>2209</v>
      </c>
      <c r="I163" s="200" t="s">
        <v>2199</v>
      </c>
      <c r="J163" s="201">
        <v>782.76884399999994</v>
      </c>
      <c r="K163" s="202">
        <v>1423</v>
      </c>
    </row>
    <row r="164" spans="1:11" x14ac:dyDescent="0.25">
      <c r="A164" s="200">
        <v>162</v>
      </c>
      <c r="B164" s="200"/>
      <c r="C164" s="200" t="s">
        <v>937</v>
      </c>
      <c r="D164" s="200"/>
      <c r="E164" s="200" t="s">
        <v>3829</v>
      </c>
      <c r="F164" s="200" t="s">
        <v>3960</v>
      </c>
      <c r="G164" s="200" t="s">
        <v>4283</v>
      </c>
      <c r="H164" s="200" t="s">
        <v>2210</v>
      </c>
      <c r="I164" s="200" t="s">
        <v>2199</v>
      </c>
      <c r="J164" s="201">
        <v>782.76884399999994</v>
      </c>
      <c r="K164" s="202">
        <v>1423</v>
      </c>
    </row>
    <row r="165" spans="1:11" x14ac:dyDescent="0.25">
      <c r="A165" s="200">
        <v>163</v>
      </c>
      <c r="B165" s="200"/>
      <c r="C165" s="200" t="s">
        <v>937</v>
      </c>
      <c r="D165" s="200"/>
      <c r="E165" s="200" t="s">
        <v>3828</v>
      </c>
      <c r="F165" s="200" t="s">
        <v>3960</v>
      </c>
      <c r="G165" s="200" t="s">
        <v>4284</v>
      </c>
      <c r="H165" s="200" t="s">
        <v>2211</v>
      </c>
      <c r="I165" s="200" t="s">
        <v>2199</v>
      </c>
      <c r="J165" s="201">
        <v>782.76884399999994</v>
      </c>
      <c r="K165" s="202">
        <v>1423</v>
      </c>
    </row>
    <row r="166" spans="1:11" x14ac:dyDescent="0.25">
      <c r="A166" s="200">
        <v>164</v>
      </c>
      <c r="B166" s="200"/>
      <c r="C166" s="200" t="s">
        <v>937</v>
      </c>
      <c r="D166" s="200"/>
      <c r="E166" s="200" t="s">
        <v>3827</v>
      </c>
      <c r="F166" s="200" t="s">
        <v>3960</v>
      </c>
      <c r="G166" s="200" t="s">
        <v>4285</v>
      </c>
      <c r="H166" s="200" t="s">
        <v>2212</v>
      </c>
      <c r="I166" s="200" t="s">
        <v>2199</v>
      </c>
      <c r="J166" s="201">
        <v>782.76884399999994</v>
      </c>
      <c r="K166" s="202">
        <v>1423</v>
      </c>
    </row>
    <row r="167" spans="1:11" x14ac:dyDescent="0.25">
      <c r="A167" s="203">
        <v>165</v>
      </c>
      <c r="B167" s="203" t="s">
        <v>38</v>
      </c>
      <c r="C167" s="203" t="s">
        <v>935</v>
      </c>
      <c r="D167" s="203">
        <f>VLOOKUP(B167,'[2]Master Inventory Units'!$B:$O,14,)</f>
        <v>130.05000000000001</v>
      </c>
      <c r="E167" s="203" t="s">
        <v>934</v>
      </c>
      <c r="F167" s="203" t="s">
        <v>3960</v>
      </c>
      <c r="G167" s="203" t="s">
        <v>4286</v>
      </c>
      <c r="H167" s="203" t="s">
        <v>2209</v>
      </c>
      <c r="I167" s="203" t="s">
        <v>2199</v>
      </c>
      <c r="J167" s="204">
        <v>780.15319199999988</v>
      </c>
      <c r="K167" s="205">
        <v>1423</v>
      </c>
    </row>
    <row r="168" spans="1:11" x14ac:dyDescent="0.25">
      <c r="A168" s="206">
        <v>166</v>
      </c>
      <c r="B168" s="206"/>
      <c r="C168" s="206" t="s">
        <v>935</v>
      </c>
      <c r="D168" s="206"/>
      <c r="E168" s="206" t="s">
        <v>3826</v>
      </c>
      <c r="F168" s="206" t="s">
        <v>3960</v>
      </c>
      <c r="G168" s="206" t="s">
        <v>4287</v>
      </c>
      <c r="H168" s="206" t="s">
        <v>2210</v>
      </c>
      <c r="I168" s="206" t="s">
        <v>2199</v>
      </c>
      <c r="J168" s="207">
        <v>780.15319199999988</v>
      </c>
      <c r="K168" s="14">
        <v>1423</v>
      </c>
    </row>
    <row r="169" spans="1:11" x14ac:dyDescent="0.25">
      <c r="A169" s="206">
        <v>167</v>
      </c>
      <c r="B169" s="206"/>
      <c r="C169" s="206" t="s">
        <v>935</v>
      </c>
      <c r="D169" s="206"/>
      <c r="E169" s="206" t="s">
        <v>3825</v>
      </c>
      <c r="F169" s="206" t="s">
        <v>3960</v>
      </c>
      <c r="G169" s="206" t="s">
        <v>4288</v>
      </c>
      <c r="H169" s="206" t="s">
        <v>2211</v>
      </c>
      <c r="I169" s="206" t="s">
        <v>2199</v>
      </c>
      <c r="J169" s="207">
        <v>780.15319199999988</v>
      </c>
      <c r="K169" s="14">
        <v>1423</v>
      </c>
    </row>
    <row r="170" spans="1:11" x14ac:dyDescent="0.25">
      <c r="A170" s="206">
        <v>168</v>
      </c>
      <c r="B170" s="206"/>
      <c r="C170" s="206" t="s">
        <v>935</v>
      </c>
      <c r="D170" s="206"/>
      <c r="E170" s="206" t="s">
        <v>3824</v>
      </c>
      <c r="F170" s="206" t="s">
        <v>3960</v>
      </c>
      <c r="G170" s="206" t="s">
        <v>4289</v>
      </c>
      <c r="H170" s="206" t="s">
        <v>2212</v>
      </c>
      <c r="I170" s="206" t="s">
        <v>2199</v>
      </c>
      <c r="J170" s="207">
        <v>780.15319199999988</v>
      </c>
      <c r="K170" s="14">
        <v>1423</v>
      </c>
    </row>
    <row r="171" spans="1:11" x14ac:dyDescent="0.25">
      <c r="A171" s="200">
        <v>169</v>
      </c>
      <c r="B171" s="200" t="s">
        <v>38</v>
      </c>
      <c r="C171" s="200" t="s">
        <v>933</v>
      </c>
      <c r="D171" s="200">
        <f>VLOOKUP(B171,'[2]Master Inventory Units'!$B:$O,14,)</f>
        <v>130.05000000000001</v>
      </c>
      <c r="E171" s="200" t="s">
        <v>932</v>
      </c>
      <c r="F171" s="200" t="s">
        <v>3960</v>
      </c>
      <c r="G171" s="200" t="s">
        <v>4290</v>
      </c>
      <c r="H171" s="200" t="s">
        <v>2209</v>
      </c>
      <c r="I171" s="200" t="s">
        <v>2199</v>
      </c>
      <c r="J171" s="201">
        <v>780.15319199999988</v>
      </c>
      <c r="K171" s="202">
        <v>1423</v>
      </c>
    </row>
    <row r="172" spans="1:11" x14ac:dyDescent="0.25">
      <c r="A172" s="200">
        <v>170</v>
      </c>
      <c r="B172" s="200"/>
      <c r="C172" s="200" t="s">
        <v>933</v>
      </c>
      <c r="D172" s="200"/>
      <c r="E172" s="200" t="s">
        <v>3823</v>
      </c>
      <c r="F172" s="200" t="s">
        <v>3960</v>
      </c>
      <c r="G172" s="200" t="s">
        <v>4291</v>
      </c>
      <c r="H172" s="200" t="s">
        <v>2210</v>
      </c>
      <c r="I172" s="200" t="s">
        <v>2199</v>
      </c>
      <c r="J172" s="201">
        <v>780.15319199999988</v>
      </c>
      <c r="K172" s="202">
        <v>1423</v>
      </c>
    </row>
    <row r="173" spans="1:11" x14ac:dyDescent="0.25">
      <c r="A173" s="200">
        <v>171</v>
      </c>
      <c r="B173" s="200"/>
      <c r="C173" s="200" t="s">
        <v>933</v>
      </c>
      <c r="D173" s="200"/>
      <c r="E173" s="200" t="s">
        <v>3822</v>
      </c>
      <c r="F173" s="200" t="s">
        <v>3960</v>
      </c>
      <c r="G173" s="200" t="s">
        <v>4292</v>
      </c>
      <c r="H173" s="200" t="s">
        <v>2211</v>
      </c>
      <c r="I173" s="200" t="s">
        <v>2199</v>
      </c>
      <c r="J173" s="201">
        <v>780.15319199999988</v>
      </c>
      <c r="K173" s="202">
        <v>1423</v>
      </c>
    </row>
    <row r="174" spans="1:11" x14ac:dyDescent="0.25">
      <c r="A174" s="200">
        <v>172</v>
      </c>
      <c r="B174" s="200"/>
      <c r="C174" s="200" t="s">
        <v>933</v>
      </c>
      <c r="D174" s="200"/>
      <c r="E174" s="200" t="s">
        <v>3821</v>
      </c>
      <c r="F174" s="200" t="s">
        <v>3960</v>
      </c>
      <c r="G174" s="200" t="s">
        <v>4293</v>
      </c>
      <c r="H174" s="200" t="s">
        <v>2212</v>
      </c>
      <c r="I174" s="200" t="s">
        <v>2199</v>
      </c>
      <c r="J174" s="201">
        <v>780.15319199999988</v>
      </c>
      <c r="K174" s="202">
        <v>1423</v>
      </c>
    </row>
    <row r="175" spans="1:11" x14ac:dyDescent="0.25">
      <c r="A175" s="203">
        <v>173</v>
      </c>
      <c r="B175" s="203" t="s">
        <v>38</v>
      </c>
      <c r="C175" s="203" t="s">
        <v>931</v>
      </c>
      <c r="D175" s="203">
        <f>VLOOKUP(B175,'[2]Master Inventory Units'!$B:$O,14,)</f>
        <v>130.05000000000001</v>
      </c>
      <c r="E175" s="203" t="s">
        <v>930</v>
      </c>
      <c r="F175" s="203" t="s">
        <v>3960</v>
      </c>
      <c r="G175" s="203" t="s">
        <v>4294</v>
      </c>
      <c r="H175" s="203" t="s">
        <v>2209</v>
      </c>
      <c r="I175" s="203" t="s">
        <v>2199</v>
      </c>
      <c r="J175" s="204">
        <v>782.76884399999994</v>
      </c>
      <c r="K175" s="205">
        <v>1423</v>
      </c>
    </row>
    <row r="176" spans="1:11" x14ac:dyDescent="0.25">
      <c r="A176" s="206">
        <v>174</v>
      </c>
      <c r="B176" s="206"/>
      <c r="C176" s="206" t="s">
        <v>931</v>
      </c>
      <c r="D176" s="206"/>
      <c r="E176" s="206" t="s">
        <v>3820</v>
      </c>
      <c r="F176" s="206" t="s">
        <v>3960</v>
      </c>
      <c r="G176" s="206" t="s">
        <v>4295</v>
      </c>
      <c r="H176" s="206" t="s">
        <v>2210</v>
      </c>
      <c r="I176" s="206" t="s">
        <v>2199</v>
      </c>
      <c r="J176" s="207">
        <v>782.76884399999994</v>
      </c>
      <c r="K176" s="14">
        <v>1423</v>
      </c>
    </row>
    <row r="177" spans="1:11" x14ac:dyDescent="0.25">
      <c r="A177" s="206">
        <v>175</v>
      </c>
      <c r="B177" s="206"/>
      <c r="C177" s="206" t="s">
        <v>931</v>
      </c>
      <c r="D177" s="206"/>
      <c r="E177" s="206" t="s">
        <v>3819</v>
      </c>
      <c r="F177" s="206" t="s">
        <v>3960</v>
      </c>
      <c r="G177" s="206" t="s">
        <v>4296</v>
      </c>
      <c r="H177" s="206" t="s">
        <v>2211</v>
      </c>
      <c r="I177" s="206" t="s">
        <v>2199</v>
      </c>
      <c r="J177" s="207">
        <v>782.76884399999994</v>
      </c>
      <c r="K177" s="14">
        <v>1423</v>
      </c>
    </row>
    <row r="178" spans="1:11" x14ac:dyDescent="0.25">
      <c r="A178" s="206">
        <v>176</v>
      </c>
      <c r="B178" s="206"/>
      <c r="C178" s="206" t="s">
        <v>931</v>
      </c>
      <c r="D178" s="206"/>
      <c r="E178" s="206" t="s">
        <v>3818</v>
      </c>
      <c r="F178" s="206" t="s">
        <v>3960</v>
      </c>
      <c r="G178" s="206" t="s">
        <v>4297</v>
      </c>
      <c r="H178" s="206" t="s">
        <v>2212</v>
      </c>
      <c r="I178" s="206" t="s">
        <v>2199</v>
      </c>
      <c r="J178" s="207">
        <v>782.76884399999994</v>
      </c>
      <c r="K178" s="14">
        <v>1423</v>
      </c>
    </row>
    <row r="179" spans="1:11" x14ac:dyDescent="0.25">
      <c r="A179" s="200">
        <v>177</v>
      </c>
      <c r="B179" s="200" t="s">
        <v>38</v>
      </c>
      <c r="C179" s="200" t="s">
        <v>929</v>
      </c>
      <c r="D179" s="200">
        <f>VLOOKUP(B179,'[2]Master Inventory Units'!$B:$O,14,)</f>
        <v>130.05000000000001</v>
      </c>
      <c r="E179" s="200" t="s">
        <v>928</v>
      </c>
      <c r="F179" s="200" t="s">
        <v>3960</v>
      </c>
      <c r="G179" s="200" t="s">
        <v>4298</v>
      </c>
      <c r="H179" s="200" t="s">
        <v>2209</v>
      </c>
      <c r="I179" s="200" t="s">
        <v>2199</v>
      </c>
      <c r="J179" s="201">
        <v>780.15319199999988</v>
      </c>
      <c r="K179" s="202">
        <v>1423</v>
      </c>
    </row>
    <row r="180" spans="1:11" x14ac:dyDescent="0.25">
      <c r="A180" s="200">
        <v>178</v>
      </c>
      <c r="B180" s="200"/>
      <c r="C180" s="200" t="s">
        <v>929</v>
      </c>
      <c r="D180" s="200"/>
      <c r="E180" s="200" t="s">
        <v>3817</v>
      </c>
      <c r="F180" s="200" t="s">
        <v>3960</v>
      </c>
      <c r="G180" s="200" t="s">
        <v>4299</v>
      </c>
      <c r="H180" s="200" t="s">
        <v>2210</v>
      </c>
      <c r="I180" s="200" t="s">
        <v>2199</v>
      </c>
      <c r="J180" s="201">
        <v>780.15319199999988</v>
      </c>
      <c r="K180" s="202">
        <v>1423</v>
      </c>
    </row>
    <row r="181" spans="1:11" x14ac:dyDescent="0.25">
      <c r="A181" s="200">
        <v>179</v>
      </c>
      <c r="B181" s="200"/>
      <c r="C181" s="200" t="s">
        <v>929</v>
      </c>
      <c r="D181" s="200"/>
      <c r="E181" s="200" t="s">
        <v>3816</v>
      </c>
      <c r="F181" s="200" t="s">
        <v>3960</v>
      </c>
      <c r="G181" s="200" t="s">
        <v>4300</v>
      </c>
      <c r="H181" s="200" t="s">
        <v>2211</v>
      </c>
      <c r="I181" s="200" t="s">
        <v>2199</v>
      </c>
      <c r="J181" s="201">
        <v>780.15319199999988</v>
      </c>
      <c r="K181" s="202">
        <v>1423</v>
      </c>
    </row>
    <row r="182" spans="1:11" x14ac:dyDescent="0.25">
      <c r="A182" s="200">
        <v>180</v>
      </c>
      <c r="B182" s="200"/>
      <c r="C182" s="200" t="s">
        <v>929</v>
      </c>
      <c r="D182" s="200"/>
      <c r="E182" s="200" t="s">
        <v>3815</v>
      </c>
      <c r="F182" s="200" t="s">
        <v>3960</v>
      </c>
      <c r="G182" s="200" t="s">
        <v>4301</v>
      </c>
      <c r="H182" s="200" t="s">
        <v>2212</v>
      </c>
      <c r="I182" s="200" t="s">
        <v>2199</v>
      </c>
      <c r="J182" s="201">
        <v>780.15319199999988</v>
      </c>
      <c r="K182" s="202">
        <v>1423</v>
      </c>
    </row>
    <row r="183" spans="1:11" x14ac:dyDescent="0.25">
      <c r="A183" s="203">
        <v>181</v>
      </c>
      <c r="B183" s="203" t="s">
        <v>38</v>
      </c>
      <c r="C183" s="203" t="s">
        <v>927</v>
      </c>
      <c r="D183" s="203">
        <f>VLOOKUP(B183,'[2]Master Inventory Units'!$B:$O,14,)</f>
        <v>130.05000000000001</v>
      </c>
      <c r="E183" s="203" t="s">
        <v>926</v>
      </c>
      <c r="F183" s="203" t="s">
        <v>3960</v>
      </c>
      <c r="G183" s="203" t="s">
        <v>4302</v>
      </c>
      <c r="H183" s="203" t="s">
        <v>2209</v>
      </c>
      <c r="I183" s="203" t="s">
        <v>2199</v>
      </c>
      <c r="J183" s="204">
        <v>780.15319199999988</v>
      </c>
      <c r="K183" s="205">
        <v>1423</v>
      </c>
    </row>
    <row r="184" spans="1:11" x14ac:dyDescent="0.25">
      <c r="A184" s="206">
        <v>182</v>
      </c>
      <c r="B184" s="206"/>
      <c r="C184" s="206" t="s">
        <v>927</v>
      </c>
      <c r="D184" s="206"/>
      <c r="E184" s="206" t="s">
        <v>3814</v>
      </c>
      <c r="F184" s="206" t="s">
        <v>3960</v>
      </c>
      <c r="G184" s="206" t="s">
        <v>4303</v>
      </c>
      <c r="H184" s="206" t="s">
        <v>2210</v>
      </c>
      <c r="I184" s="206" t="s">
        <v>2199</v>
      </c>
      <c r="J184" s="207">
        <v>780.15319199999988</v>
      </c>
      <c r="K184" s="14">
        <v>1423</v>
      </c>
    </row>
    <row r="185" spans="1:11" x14ac:dyDescent="0.25">
      <c r="A185" s="206">
        <v>183</v>
      </c>
      <c r="B185" s="206"/>
      <c r="C185" s="206" t="s">
        <v>927</v>
      </c>
      <c r="D185" s="206"/>
      <c r="E185" s="206" t="s">
        <v>3813</v>
      </c>
      <c r="F185" s="206" t="s">
        <v>3960</v>
      </c>
      <c r="G185" s="206" t="s">
        <v>4304</v>
      </c>
      <c r="H185" s="206" t="s">
        <v>2211</v>
      </c>
      <c r="I185" s="206" t="s">
        <v>2199</v>
      </c>
      <c r="J185" s="207">
        <v>780.15319199999988</v>
      </c>
      <c r="K185" s="14">
        <v>1423</v>
      </c>
    </row>
    <row r="186" spans="1:11" x14ac:dyDescent="0.25">
      <c r="A186" s="206">
        <v>184</v>
      </c>
      <c r="B186" s="206"/>
      <c r="C186" s="206" t="s">
        <v>927</v>
      </c>
      <c r="D186" s="206"/>
      <c r="E186" s="206" t="s">
        <v>3812</v>
      </c>
      <c r="F186" s="206" t="s">
        <v>3960</v>
      </c>
      <c r="G186" s="206" t="s">
        <v>4305</v>
      </c>
      <c r="H186" s="206" t="s">
        <v>2212</v>
      </c>
      <c r="I186" s="206" t="s">
        <v>2199</v>
      </c>
      <c r="J186" s="207">
        <v>780.15319199999988</v>
      </c>
      <c r="K186" s="14">
        <v>1423</v>
      </c>
    </row>
    <row r="187" spans="1:11" x14ac:dyDescent="0.25">
      <c r="A187" s="200">
        <v>185</v>
      </c>
      <c r="B187" s="200" t="s">
        <v>38</v>
      </c>
      <c r="C187" s="200" t="s">
        <v>925</v>
      </c>
      <c r="D187" s="200">
        <f>VLOOKUP(B187,'[2]Master Inventory Units'!$B:$O,14,)</f>
        <v>130.05000000000001</v>
      </c>
      <c r="E187" s="200" t="s">
        <v>924</v>
      </c>
      <c r="F187" s="200" t="s">
        <v>3960</v>
      </c>
      <c r="G187" s="200" t="s">
        <v>4306</v>
      </c>
      <c r="H187" s="200" t="s">
        <v>2209</v>
      </c>
      <c r="I187" s="200" t="s">
        <v>2199</v>
      </c>
      <c r="J187" s="201">
        <v>782.76884399999994</v>
      </c>
      <c r="K187" s="202">
        <v>1423</v>
      </c>
    </row>
    <row r="188" spans="1:11" x14ac:dyDescent="0.25">
      <c r="A188" s="200">
        <v>186</v>
      </c>
      <c r="B188" s="200"/>
      <c r="C188" s="200" t="s">
        <v>925</v>
      </c>
      <c r="D188" s="200"/>
      <c r="E188" s="200" t="s">
        <v>3811</v>
      </c>
      <c r="F188" s="200" t="s">
        <v>3960</v>
      </c>
      <c r="G188" s="200" t="s">
        <v>4307</v>
      </c>
      <c r="H188" s="200" t="s">
        <v>2210</v>
      </c>
      <c r="I188" s="200" t="s">
        <v>2199</v>
      </c>
      <c r="J188" s="201">
        <v>782.76884399999994</v>
      </c>
      <c r="K188" s="202">
        <v>1423</v>
      </c>
    </row>
    <row r="189" spans="1:11" x14ac:dyDescent="0.25">
      <c r="A189" s="200">
        <v>187</v>
      </c>
      <c r="B189" s="200"/>
      <c r="C189" s="200" t="s">
        <v>925</v>
      </c>
      <c r="D189" s="200"/>
      <c r="E189" s="200" t="s">
        <v>3810</v>
      </c>
      <c r="F189" s="200" t="s">
        <v>3960</v>
      </c>
      <c r="G189" s="200" t="s">
        <v>4308</v>
      </c>
      <c r="H189" s="200" t="s">
        <v>2211</v>
      </c>
      <c r="I189" s="200" t="s">
        <v>2199</v>
      </c>
      <c r="J189" s="201">
        <v>782.76884399999994</v>
      </c>
      <c r="K189" s="202">
        <v>1423</v>
      </c>
    </row>
    <row r="190" spans="1:11" x14ac:dyDescent="0.25">
      <c r="A190" s="200">
        <v>188</v>
      </c>
      <c r="B190" s="200"/>
      <c r="C190" s="200" t="s">
        <v>925</v>
      </c>
      <c r="D190" s="200"/>
      <c r="E190" s="200" t="s">
        <v>3809</v>
      </c>
      <c r="F190" s="200" t="s">
        <v>3960</v>
      </c>
      <c r="G190" s="200" t="s">
        <v>4309</v>
      </c>
      <c r="H190" s="200" t="s">
        <v>2212</v>
      </c>
      <c r="I190" s="200" t="s">
        <v>2199</v>
      </c>
      <c r="J190" s="201">
        <v>782.76884399999994</v>
      </c>
      <c r="K190" s="202">
        <v>1423</v>
      </c>
    </row>
    <row r="191" spans="1:11" x14ac:dyDescent="0.25">
      <c r="A191" s="203">
        <v>189</v>
      </c>
      <c r="B191" s="203" t="s">
        <v>38</v>
      </c>
      <c r="C191" s="203" t="s">
        <v>923</v>
      </c>
      <c r="D191" s="203">
        <f>VLOOKUP(B191,'[2]Master Inventory Units'!$B:$O,14,)</f>
        <v>130.05000000000001</v>
      </c>
      <c r="E191" s="203" t="s">
        <v>922</v>
      </c>
      <c r="F191" s="203" t="s">
        <v>3960</v>
      </c>
      <c r="G191" s="203" t="s">
        <v>4310</v>
      </c>
      <c r="H191" s="203" t="s">
        <v>2209</v>
      </c>
      <c r="I191" s="203" t="s">
        <v>2199</v>
      </c>
      <c r="J191" s="204">
        <v>782.76884399999994</v>
      </c>
      <c r="K191" s="205">
        <v>1423</v>
      </c>
    </row>
    <row r="192" spans="1:11" x14ac:dyDescent="0.25">
      <c r="A192" s="206">
        <v>190</v>
      </c>
      <c r="B192" s="206"/>
      <c r="C192" s="206" t="s">
        <v>923</v>
      </c>
      <c r="D192" s="206"/>
      <c r="E192" s="206" t="s">
        <v>3808</v>
      </c>
      <c r="F192" s="206" t="s">
        <v>3960</v>
      </c>
      <c r="G192" s="206" t="s">
        <v>4311</v>
      </c>
      <c r="H192" s="206" t="s">
        <v>2210</v>
      </c>
      <c r="I192" s="206" t="s">
        <v>2199</v>
      </c>
      <c r="J192" s="207">
        <v>782.76884399999994</v>
      </c>
      <c r="K192" s="14">
        <v>1423</v>
      </c>
    </row>
    <row r="193" spans="1:11" x14ac:dyDescent="0.25">
      <c r="A193" s="206">
        <v>191</v>
      </c>
      <c r="B193" s="206"/>
      <c r="C193" s="206" t="s">
        <v>923</v>
      </c>
      <c r="D193" s="206"/>
      <c r="E193" s="206" t="s">
        <v>3807</v>
      </c>
      <c r="F193" s="206" t="s">
        <v>3960</v>
      </c>
      <c r="G193" s="206" t="s">
        <v>4312</v>
      </c>
      <c r="H193" s="206" t="s">
        <v>2211</v>
      </c>
      <c r="I193" s="206" t="s">
        <v>2199</v>
      </c>
      <c r="J193" s="207">
        <v>782.76884399999994</v>
      </c>
      <c r="K193" s="14">
        <v>1423</v>
      </c>
    </row>
    <row r="194" spans="1:11" x14ac:dyDescent="0.25">
      <c r="A194" s="206">
        <v>192</v>
      </c>
      <c r="B194" s="206"/>
      <c r="C194" s="206" t="s">
        <v>923</v>
      </c>
      <c r="D194" s="206"/>
      <c r="E194" s="206" t="s">
        <v>3806</v>
      </c>
      <c r="F194" s="206" t="s">
        <v>3960</v>
      </c>
      <c r="G194" s="206" t="s">
        <v>4313</v>
      </c>
      <c r="H194" s="206" t="s">
        <v>2212</v>
      </c>
      <c r="I194" s="206" t="s">
        <v>2199</v>
      </c>
      <c r="J194" s="207">
        <v>782.76884399999994</v>
      </c>
      <c r="K194" s="14">
        <v>1423</v>
      </c>
    </row>
    <row r="195" spans="1:11" x14ac:dyDescent="0.25">
      <c r="A195" s="200">
        <v>193</v>
      </c>
      <c r="B195" s="200" t="s">
        <v>38</v>
      </c>
      <c r="C195" s="200" t="s">
        <v>921</v>
      </c>
      <c r="D195" s="200">
        <f>VLOOKUP(B195,'[2]Master Inventory Units'!$B:$O,14,)</f>
        <v>130.05000000000001</v>
      </c>
      <c r="E195" s="200" t="s">
        <v>920</v>
      </c>
      <c r="F195" s="200" t="s">
        <v>3960</v>
      </c>
      <c r="G195" s="200" t="s">
        <v>4314</v>
      </c>
      <c r="H195" s="200" t="s">
        <v>2209</v>
      </c>
      <c r="I195" s="200" t="s">
        <v>2199</v>
      </c>
      <c r="J195" s="201">
        <v>782.76884399999994</v>
      </c>
      <c r="K195" s="202">
        <v>1423</v>
      </c>
    </row>
    <row r="196" spans="1:11" x14ac:dyDescent="0.25">
      <c r="A196" s="200">
        <v>194</v>
      </c>
      <c r="B196" s="200"/>
      <c r="C196" s="200" t="s">
        <v>921</v>
      </c>
      <c r="D196" s="200"/>
      <c r="E196" s="200" t="s">
        <v>3805</v>
      </c>
      <c r="F196" s="200" t="s">
        <v>3960</v>
      </c>
      <c r="G196" s="200" t="s">
        <v>4315</v>
      </c>
      <c r="H196" s="200" t="s">
        <v>2210</v>
      </c>
      <c r="I196" s="200" t="s">
        <v>2199</v>
      </c>
      <c r="J196" s="201">
        <v>782.76884399999994</v>
      </c>
      <c r="K196" s="202">
        <v>1423</v>
      </c>
    </row>
    <row r="197" spans="1:11" x14ac:dyDescent="0.25">
      <c r="A197" s="200">
        <v>195</v>
      </c>
      <c r="B197" s="200"/>
      <c r="C197" s="200" t="s">
        <v>921</v>
      </c>
      <c r="D197" s="200"/>
      <c r="E197" s="200" t="s">
        <v>3804</v>
      </c>
      <c r="F197" s="200" t="s">
        <v>3960</v>
      </c>
      <c r="G197" s="200" t="s">
        <v>4316</v>
      </c>
      <c r="H197" s="200" t="s">
        <v>2211</v>
      </c>
      <c r="I197" s="200" t="s">
        <v>2199</v>
      </c>
      <c r="J197" s="201">
        <v>782.76884399999994</v>
      </c>
      <c r="K197" s="202">
        <v>1423</v>
      </c>
    </row>
    <row r="198" spans="1:11" x14ac:dyDescent="0.25">
      <c r="A198" s="200">
        <v>196</v>
      </c>
      <c r="B198" s="200"/>
      <c r="C198" s="200" t="s">
        <v>921</v>
      </c>
      <c r="D198" s="200"/>
      <c r="E198" s="200" t="s">
        <v>3803</v>
      </c>
      <c r="F198" s="200" t="s">
        <v>3960</v>
      </c>
      <c r="G198" s="200" t="s">
        <v>4317</v>
      </c>
      <c r="H198" s="200" t="s">
        <v>2212</v>
      </c>
      <c r="I198" s="200" t="s">
        <v>2199</v>
      </c>
      <c r="J198" s="201">
        <v>782.76884399999994</v>
      </c>
      <c r="K198" s="202">
        <v>1423</v>
      </c>
    </row>
    <row r="199" spans="1:11" x14ac:dyDescent="0.25">
      <c r="A199" s="203">
        <v>197</v>
      </c>
      <c r="B199" s="203" t="s">
        <v>38</v>
      </c>
      <c r="C199" s="203" t="s">
        <v>919</v>
      </c>
      <c r="D199" s="203">
        <f>VLOOKUP(B199,'[2]Master Inventory Units'!$B:$O,14,)</f>
        <v>130.05000000000001</v>
      </c>
      <c r="E199" s="203" t="s">
        <v>918</v>
      </c>
      <c r="F199" s="203" t="s">
        <v>3960</v>
      </c>
      <c r="G199" s="203" t="s">
        <v>4318</v>
      </c>
      <c r="H199" s="203" t="s">
        <v>2209</v>
      </c>
      <c r="I199" s="203" t="s">
        <v>2199</v>
      </c>
      <c r="J199" s="204">
        <v>782.76884399999994</v>
      </c>
      <c r="K199" s="205">
        <v>1423</v>
      </c>
    </row>
    <row r="200" spans="1:11" x14ac:dyDescent="0.25">
      <c r="A200" s="206">
        <v>198</v>
      </c>
      <c r="B200" s="206"/>
      <c r="C200" s="206" t="s">
        <v>919</v>
      </c>
      <c r="D200" s="206"/>
      <c r="E200" s="206" t="s">
        <v>3802</v>
      </c>
      <c r="F200" s="206" t="s">
        <v>3960</v>
      </c>
      <c r="G200" s="206" t="s">
        <v>4319</v>
      </c>
      <c r="H200" s="206" t="s">
        <v>2210</v>
      </c>
      <c r="I200" s="206" t="s">
        <v>2199</v>
      </c>
      <c r="J200" s="207">
        <v>782.76884399999994</v>
      </c>
      <c r="K200" s="14">
        <v>1423</v>
      </c>
    </row>
    <row r="201" spans="1:11" x14ac:dyDescent="0.25">
      <c r="A201" s="206">
        <v>199</v>
      </c>
      <c r="B201" s="206"/>
      <c r="C201" s="206" t="s">
        <v>919</v>
      </c>
      <c r="D201" s="206"/>
      <c r="E201" s="206" t="s">
        <v>3801</v>
      </c>
      <c r="F201" s="206" t="s">
        <v>3960</v>
      </c>
      <c r="G201" s="206" t="s">
        <v>4320</v>
      </c>
      <c r="H201" s="206" t="s">
        <v>2211</v>
      </c>
      <c r="I201" s="206" t="s">
        <v>2199</v>
      </c>
      <c r="J201" s="207">
        <v>782.76884399999994</v>
      </c>
      <c r="K201" s="14">
        <v>1423</v>
      </c>
    </row>
    <row r="202" spans="1:11" x14ac:dyDescent="0.25">
      <c r="A202" s="206">
        <v>200</v>
      </c>
      <c r="B202" s="206"/>
      <c r="C202" s="206" t="s">
        <v>919</v>
      </c>
      <c r="D202" s="206"/>
      <c r="E202" s="206" t="s">
        <v>3800</v>
      </c>
      <c r="F202" s="206" t="s">
        <v>3960</v>
      </c>
      <c r="G202" s="206" t="s">
        <v>4321</v>
      </c>
      <c r="H202" s="206" t="s">
        <v>2212</v>
      </c>
      <c r="I202" s="206" t="s">
        <v>2199</v>
      </c>
      <c r="J202" s="207">
        <v>782.76884399999994</v>
      </c>
      <c r="K202" s="14">
        <v>1423</v>
      </c>
    </row>
    <row r="203" spans="1:11" x14ac:dyDescent="0.25">
      <c r="A203" s="200">
        <v>201</v>
      </c>
      <c r="B203" s="200" t="s">
        <v>38</v>
      </c>
      <c r="C203" s="200" t="s">
        <v>917</v>
      </c>
      <c r="D203" s="200">
        <f>VLOOKUP(B203,'[2]Master Inventory Units'!$B:$O,14,)</f>
        <v>130.05000000000001</v>
      </c>
      <c r="E203" s="200" t="s">
        <v>916</v>
      </c>
      <c r="F203" s="200" t="s">
        <v>3960</v>
      </c>
      <c r="G203" s="200" t="s">
        <v>4322</v>
      </c>
      <c r="H203" s="200" t="s">
        <v>2209</v>
      </c>
      <c r="I203" s="200" t="s">
        <v>2199</v>
      </c>
      <c r="J203" s="201">
        <v>782.76884399999994</v>
      </c>
      <c r="K203" s="202">
        <v>1423</v>
      </c>
    </row>
    <row r="204" spans="1:11" x14ac:dyDescent="0.25">
      <c r="A204" s="200">
        <v>202</v>
      </c>
      <c r="B204" s="200"/>
      <c r="C204" s="200" t="s">
        <v>917</v>
      </c>
      <c r="D204" s="200"/>
      <c r="E204" s="200" t="s">
        <v>3799</v>
      </c>
      <c r="F204" s="200" t="s">
        <v>3960</v>
      </c>
      <c r="G204" s="200" t="s">
        <v>4323</v>
      </c>
      <c r="H204" s="200" t="s">
        <v>2210</v>
      </c>
      <c r="I204" s="200" t="s">
        <v>2199</v>
      </c>
      <c r="J204" s="201">
        <v>782.76884399999994</v>
      </c>
      <c r="K204" s="202">
        <v>1423</v>
      </c>
    </row>
    <row r="205" spans="1:11" x14ac:dyDescent="0.25">
      <c r="A205" s="200">
        <v>203</v>
      </c>
      <c r="B205" s="200"/>
      <c r="C205" s="200" t="s">
        <v>917</v>
      </c>
      <c r="D205" s="200"/>
      <c r="E205" s="200" t="s">
        <v>3798</v>
      </c>
      <c r="F205" s="200" t="s">
        <v>3960</v>
      </c>
      <c r="G205" s="200" t="s">
        <v>4324</v>
      </c>
      <c r="H205" s="200" t="s">
        <v>2211</v>
      </c>
      <c r="I205" s="200" t="s">
        <v>2199</v>
      </c>
      <c r="J205" s="201">
        <v>782.76884399999994</v>
      </c>
      <c r="K205" s="202">
        <v>1423</v>
      </c>
    </row>
    <row r="206" spans="1:11" x14ac:dyDescent="0.25">
      <c r="A206" s="200">
        <v>204</v>
      </c>
      <c r="B206" s="200"/>
      <c r="C206" s="200" t="s">
        <v>917</v>
      </c>
      <c r="D206" s="200"/>
      <c r="E206" s="200" t="s">
        <v>3797</v>
      </c>
      <c r="F206" s="200" t="s">
        <v>3960</v>
      </c>
      <c r="G206" s="200" t="s">
        <v>4325</v>
      </c>
      <c r="H206" s="200" t="s">
        <v>2212</v>
      </c>
      <c r="I206" s="200" t="s">
        <v>2199</v>
      </c>
      <c r="J206" s="201">
        <v>782.76884399999994</v>
      </c>
      <c r="K206" s="202">
        <v>1423</v>
      </c>
    </row>
    <row r="207" spans="1:11" x14ac:dyDescent="0.25">
      <c r="A207" s="203">
        <v>205</v>
      </c>
      <c r="B207" s="203" t="s">
        <v>38</v>
      </c>
      <c r="C207" s="203" t="s">
        <v>915</v>
      </c>
      <c r="D207" s="203">
        <f>VLOOKUP(B207,'[2]Master Inventory Units'!$B:$O,14,)</f>
        <v>130.05000000000001</v>
      </c>
      <c r="E207" s="203" t="s">
        <v>914</v>
      </c>
      <c r="F207" s="203" t="s">
        <v>3960</v>
      </c>
      <c r="G207" s="203" t="s">
        <v>4326</v>
      </c>
      <c r="H207" s="203" t="s">
        <v>2209</v>
      </c>
      <c r="I207" s="203" t="s">
        <v>2199</v>
      </c>
      <c r="J207" s="204">
        <v>782.76884399999994</v>
      </c>
      <c r="K207" s="205">
        <v>1423</v>
      </c>
    </row>
    <row r="208" spans="1:11" x14ac:dyDescent="0.25">
      <c r="A208" s="206">
        <v>206</v>
      </c>
      <c r="B208" s="206"/>
      <c r="C208" s="206" t="s">
        <v>915</v>
      </c>
      <c r="D208" s="206"/>
      <c r="E208" s="206" t="s">
        <v>3796</v>
      </c>
      <c r="F208" s="206" t="s">
        <v>3960</v>
      </c>
      <c r="G208" s="206" t="s">
        <v>4327</v>
      </c>
      <c r="H208" s="206" t="s">
        <v>2210</v>
      </c>
      <c r="I208" s="206" t="s">
        <v>2199</v>
      </c>
      <c r="J208" s="207">
        <v>782.76884399999994</v>
      </c>
      <c r="K208" s="14">
        <v>1423</v>
      </c>
    </row>
    <row r="209" spans="1:11" x14ac:dyDescent="0.25">
      <c r="A209" s="206">
        <v>207</v>
      </c>
      <c r="B209" s="206"/>
      <c r="C209" s="206" t="s">
        <v>915</v>
      </c>
      <c r="D209" s="206"/>
      <c r="E209" s="206" t="s">
        <v>3795</v>
      </c>
      <c r="F209" s="206" t="s">
        <v>3960</v>
      </c>
      <c r="G209" s="206" t="s">
        <v>4328</v>
      </c>
      <c r="H209" s="206" t="s">
        <v>2211</v>
      </c>
      <c r="I209" s="206" t="s">
        <v>2199</v>
      </c>
      <c r="J209" s="207">
        <v>782.76884399999994</v>
      </c>
      <c r="K209" s="14">
        <v>1423</v>
      </c>
    </row>
    <row r="210" spans="1:11" x14ac:dyDescent="0.25">
      <c r="A210" s="206">
        <v>208</v>
      </c>
      <c r="B210" s="206"/>
      <c r="C210" s="206" t="s">
        <v>915</v>
      </c>
      <c r="D210" s="206"/>
      <c r="E210" s="206" t="s">
        <v>3794</v>
      </c>
      <c r="F210" s="206" t="s">
        <v>3960</v>
      </c>
      <c r="G210" s="206" t="s">
        <v>4329</v>
      </c>
      <c r="H210" s="206" t="s">
        <v>2212</v>
      </c>
      <c r="I210" s="206" t="s">
        <v>2199</v>
      </c>
      <c r="J210" s="207">
        <v>782.76884399999994</v>
      </c>
      <c r="K210" s="14">
        <v>1423</v>
      </c>
    </row>
    <row r="211" spans="1:11" x14ac:dyDescent="0.25">
      <c r="A211" s="200">
        <v>209</v>
      </c>
      <c r="B211" s="200" t="s">
        <v>38</v>
      </c>
      <c r="C211" s="200" t="s">
        <v>913</v>
      </c>
      <c r="D211" s="200">
        <f>VLOOKUP(B211,'[2]Master Inventory Units'!$B:$O,14,)</f>
        <v>130.05000000000001</v>
      </c>
      <c r="E211" s="200" t="s">
        <v>912</v>
      </c>
      <c r="F211" s="200" t="s">
        <v>3960</v>
      </c>
      <c r="G211" s="200" t="s">
        <v>4330</v>
      </c>
      <c r="H211" s="200" t="s">
        <v>2209</v>
      </c>
      <c r="I211" s="200" t="s">
        <v>2199</v>
      </c>
      <c r="J211" s="201">
        <v>782.76884399999994</v>
      </c>
      <c r="K211" s="202">
        <v>1423</v>
      </c>
    </row>
    <row r="212" spans="1:11" x14ac:dyDescent="0.25">
      <c r="A212" s="200">
        <v>210</v>
      </c>
      <c r="B212" s="200"/>
      <c r="C212" s="200" t="s">
        <v>913</v>
      </c>
      <c r="D212" s="200"/>
      <c r="E212" s="200" t="s">
        <v>3793</v>
      </c>
      <c r="F212" s="200" t="s">
        <v>3960</v>
      </c>
      <c r="G212" s="200" t="s">
        <v>4331</v>
      </c>
      <c r="H212" s="200" t="s">
        <v>2210</v>
      </c>
      <c r="I212" s="200" t="s">
        <v>2199</v>
      </c>
      <c r="J212" s="201">
        <v>782.76884399999994</v>
      </c>
      <c r="K212" s="202">
        <v>1423</v>
      </c>
    </row>
    <row r="213" spans="1:11" x14ac:dyDescent="0.25">
      <c r="A213" s="200">
        <v>211</v>
      </c>
      <c r="B213" s="200"/>
      <c r="C213" s="200" t="s">
        <v>913</v>
      </c>
      <c r="D213" s="200"/>
      <c r="E213" s="200" t="s">
        <v>3792</v>
      </c>
      <c r="F213" s="200" t="s">
        <v>3960</v>
      </c>
      <c r="G213" s="200" t="s">
        <v>4332</v>
      </c>
      <c r="H213" s="200" t="s">
        <v>2211</v>
      </c>
      <c r="I213" s="200" t="s">
        <v>2199</v>
      </c>
      <c r="J213" s="201">
        <v>782.76884399999994</v>
      </c>
      <c r="K213" s="202">
        <v>1423</v>
      </c>
    </row>
    <row r="214" spans="1:11" x14ac:dyDescent="0.25">
      <c r="A214" s="200">
        <v>212</v>
      </c>
      <c r="B214" s="200"/>
      <c r="C214" s="200" t="s">
        <v>913</v>
      </c>
      <c r="D214" s="200"/>
      <c r="E214" s="200" t="s">
        <v>3791</v>
      </c>
      <c r="F214" s="200" t="s">
        <v>3960</v>
      </c>
      <c r="G214" s="200" t="s">
        <v>4333</v>
      </c>
      <c r="H214" s="200" t="s">
        <v>2212</v>
      </c>
      <c r="I214" s="200" t="s">
        <v>2199</v>
      </c>
      <c r="J214" s="201">
        <v>782.76884399999994</v>
      </c>
      <c r="K214" s="202">
        <v>1423</v>
      </c>
    </row>
    <row r="215" spans="1:11" x14ac:dyDescent="0.25">
      <c r="A215" s="203">
        <v>213</v>
      </c>
      <c r="B215" s="203" t="s">
        <v>38</v>
      </c>
      <c r="C215" s="203" t="s">
        <v>911</v>
      </c>
      <c r="D215" s="203">
        <f>VLOOKUP(B215,'[2]Master Inventory Units'!$B:$O,14,)</f>
        <v>130.05000000000001</v>
      </c>
      <c r="E215" s="203" t="s">
        <v>910</v>
      </c>
      <c r="F215" s="203" t="s">
        <v>3960</v>
      </c>
      <c r="G215" s="203" t="s">
        <v>4334</v>
      </c>
      <c r="H215" s="203" t="s">
        <v>2209</v>
      </c>
      <c r="I215" s="203" t="s">
        <v>2199</v>
      </c>
      <c r="J215" s="204">
        <v>782.76884399999994</v>
      </c>
      <c r="K215" s="205">
        <v>1423</v>
      </c>
    </row>
    <row r="216" spans="1:11" x14ac:dyDescent="0.25">
      <c r="A216" s="206">
        <v>214</v>
      </c>
      <c r="B216" s="206"/>
      <c r="C216" s="206" t="s">
        <v>911</v>
      </c>
      <c r="D216" s="206"/>
      <c r="E216" s="206" t="s">
        <v>3790</v>
      </c>
      <c r="F216" s="206" t="s">
        <v>3960</v>
      </c>
      <c r="G216" s="206" t="s">
        <v>4335</v>
      </c>
      <c r="H216" s="206" t="s">
        <v>2210</v>
      </c>
      <c r="I216" s="206" t="s">
        <v>2199</v>
      </c>
      <c r="J216" s="207">
        <v>782.76884399999994</v>
      </c>
      <c r="K216" s="14">
        <v>1423</v>
      </c>
    </row>
    <row r="217" spans="1:11" x14ac:dyDescent="0.25">
      <c r="A217" s="206">
        <v>215</v>
      </c>
      <c r="B217" s="206"/>
      <c r="C217" s="206" t="s">
        <v>911</v>
      </c>
      <c r="D217" s="206"/>
      <c r="E217" s="206" t="s">
        <v>3789</v>
      </c>
      <c r="F217" s="206" t="s">
        <v>3960</v>
      </c>
      <c r="G217" s="206" t="s">
        <v>4336</v>
      </c>
      <c r="H217" s="206" t="s">
        <v>2211</v>
      </c>
      <c r="I217" s="206" t="s">
        <v>2199</v>
      </c>
      <c r="J217" s="207">
        <v>782.76884399999994</v>
      </c>
      <c r="K217" s="14">
        <v>1423</v>
      </c>
    </row>
    <row r="218" spans="1:11" x14ac:dyDescent="0.25">
      <c r="A218" s="206">
        <v>216</v>
      </c>
      <c r="B218" s="206"/>
      <c r="C218" s="206" t="s">
        <v>911</v>
      </c>
      <c r="D218" s="206"/>
      <c r="E218" s="206" t="s">
        <v>3788</v>
      </c>
      <c r="F218" s="206" t="s">
        <v>3960</v>
      </c>
      <c r="G218" s="206" t="s">
        <v>4337</v>
      </c>
      <c r="H218" s="206" t="s">
        <v>2212</v>
      </c>
      <c r="I218" s="206" t="s">
        <v>2199</v>
      </c>
      <c r="J218" s="207">
        <v>782.76884399999994</v>
      </c>
      <c r="K218" s="14">
        <v>1423</v>
      </c>
    </row>
    <row r="219" spans="1:11" x14ac:dyDescent="0.25">
      <c r="A219" s="200">
        <v>217</v>
      </c>
      <c r="B219" s="200" t="s">
        <v>38</v>
      </c>
      <c r="C219" s="200" t="s">
        <v>909</v>
      </c>
      <c r="D219" s="200">
        <f>VLOOKUP(B219,'[2]Master Inventory Units'!$B:$O,14,)</f>
        <v>130.05000000000001</v>
      </c>
      <c r="E219" s="200" t="s">
        <v>908</v>
      </c>
      <c r="F219" s="200" t="s">
        <v>3960</v>
      </c>
      <c r="G219" s="200" t="s">
        <v>4338</v>
      </c>
      <c r="H219" s="200" t="s">
        <v>2209</v>
      </c>
      <c r="I219" s="200" t="s">
        <v>2199</v>
      </c>
      <c r="J219" s="201">
        <v>780.15319199999988</v>
      </c>
      <c r="K219" s="202">
        <v>1423</v>
      </c>
    </row>
    <row r="220" spans="1:11" x14ac:dyDescent="0.25">
      <c r="A220" s="200">
        <v>218</v>
      </c>
      <c r="B220" s="200"/>
      <c r="C220" s="200" t="s">
        <v>909</v>
      </c>
      <c r="D220" s="200"/>
      <c r="E220" s="200" t="s">
        <v>3787</v>
      </c>
      <c r="F220" s="200" t="s">
        <v>3960</v>
      </c>
      <c r="G220" s="200" t="s">
        <v>4339</v>
      </c>
      <c r="H220" s="200" t="s">
        <v>2210</v>
      </c>
      <c r="I220" s="200" t="s">
        <v>2199</v>
      </c>
      <c r="J220" s="201">
        <v>780.15319199999988</v>
      </c>
      <c r="K220" s="202">
        <v>1423</v>
      </c>
    </row>
    <row r="221" spans="1:11" x14ac:dyDescent="0.25">
      <c r="A221" s="200">
        <v>219</v>
      </c>
      <c r="B221" s="200"/>
      <c r="C221" s="200" t="s">
        <v>909</v>
      </c>
      <c r="D221" s="200"/>
      <c r="E221" s="200" t="s">
        <v>3786</v>
      </c>
      <c r="F221" s="200" t="s">
        <v>3960</v>
      </c>
      <c r="G221" s="200" t="s">
        <v>4340</v>
      </c>
      <c r="H221" s="200" t="s">
        <v>2211</v>
      </c>
      <c r="I221" s="200" t="s">
        <v>2199</v>
      </c>
      <c r="J221" s="201">
        <v>780.15319199999988</v>
      </c>
      <c r="K221" s="202">
        <v>1423</v>
      </c>
    </row>
    <row r="222" spans="1:11" x14ac:dyDescent="0.25">
      <c r="A222" s="200">
        <v>220</v>
      </c>
      <c r="B222" s="200"/>
      <c r="C222" s="200" t="s">
        <v>909</v>
      </c>
      <c r="D222" s="200"/>
      <c r="E222" s="200" t="s">
        <v>3785</v>
      </c>
      <c r="F222" s="200" t="s">
        <v>3960</v>
      </c>
      <c r="G222" s="200" t="s">
        <v>4341</v>
      </c>
      <c r="H222" s="200" t="s">
        <v>2212</v>
      </c>
      <c r="I222" s="200" t="s">
        <v>2199</v>
      </c>
      <c r="J222" s="201">
        <v>780.15319199999988</v>
      </c>
      <c r="K222" s="202">
        <v>1423</v>
      </c>
    </row>
    <row r="223" spans="1:11" x14ac:dyDescent="0.25">
      <c r="A223" s="203">
        <v>221</v>
      </c>
      <c r="B223" s="203" t="s">
        <v>38</v>
      </c>
      <c r="C223" s="203" t="s">
        <v>907</v>
      </c>
      <c r="D223" s="203">
        <f>VLOOKUP(B223,'[2]Master Inventory Units'!$B:$O,14,)</f>
        <v>130.05000000000001</v>
      </c>
      <c r="E223" s="203" t="s">
        <v>906</v>
      </c>
      <c r="F223" s="203" t="s">
        <v>3960</v>
      </c>
      <c r="G223" s="203" t="s">
        <v>4342</v>
      </c>
      <c r="H223" s="203" t="s">
        <v>2209</v>
      </c>
      <c r="I223" s="203" t="s">
        <v>2199</v>
      </c>
      <c r="J223" s="204">
        <v>780.15319199999988</v>
      </c>
      <c r="K223" s="205">
        <v>1423</v>
      </c>
    </row>
    <row r="224" spans="1:11" x14ac:dyDescent="0.25">
      <c r="A224" s="206">
        <v>222</v>
      </c>
      <c r="B224" s="206"/>
      <c r="C224" s="206" t="s">
        <v>907</v>
      </c>
      <c r="D224" s="206"/>
      <c r="E224" s="206" t="s">
        <v>3784</v>
      </c>
      <c r="F224" s="206" t="s">
        <v>3960</v>
      </c>
      <c r="G224" s="206" t="s">
        <v>4343</v>
      </c>
      <c r="H224" s="206" t="s">
        <v>2210</v>
      </c>
      <c r="I224" s="206" t="s">
        <v>2199</v>
      </c>
      <c r="J224" s="207">
        <v>780.15319199999988</v>
      </c>
      <c r="K224" s="14">
        <v>1423</v>
      </c>
    </row>
    <row r="225" spans="1:11" x14ac:dyDescent="0.25">
      <c r="A225" s="206">
        <v>223</v>
      </c>
      <c r="B225" s="206"/>
      <c r="C225" s="206" t="s">
        <v>907</v>
      </c>
      <c r="D225" s="206"/>
      <c r="E225" s="206" t="s">
        <v>3783</v>
      </c>
      <c r="F225" s="206" t="s">
        <v>3960</v>
      </c>
      <c r="G225" s="206" t="s">
        <v>4344</v>
      </c>
      <c r="H225" s="206" t="s">
        <v>2211</v>
      </c>
      <c r="I225" s="206" t="s">
        <v>2199</v>
      </c>
      <c r="J225" s="207">
        <v>780.15319199999988</v>
      </c>
      <c r="K225" s="14">
        <v>1423</v>
      </c>
    </row>
    <row r="226" spans="1:11" x14ac:dyDescent="0.25">
      <c r="A226" s="206">
        <v>224</v>
      </c>
      <c r="B226" s="206"/>
      <c r="C226" s="206" t="s">
        <v>907</v>
      </c>
      <c r="D226" s="206"/>
      <c r="E226" s="206" t="s">
        <v>3782</v>
      </c>
      <c r="F226" s="206" t="s">
        <v>3960</v>
      </c>
      <c r="G226" s="206" t="s">
        <v>4345</v>
      </c>
      <c r="H226" s="206" t="s">
        <v>2212</v>
      </c>
      <c r="I226" s="206" t="s">
        <v>2199</v>
      </c>
      <c r="J226" s="207">
        <v>780.15319199999988</v>
      </c>
      <c r="K226" s="14">
        <v>1423</v>
      </c>
    </row>
    <row r="227" spans="1:11" x14ac:dyDescent="0.25">
      <c r="A227" s="200">
        <v>225</v>
      </c>
      <c r="B227" s="200" t="s">
        <v>38</v>
      </c>
      <c r="C227" s="200" t="s">
        <v>905</v>
      </c>
      <c r="D227" s="200">
        <f>VLOOKUP(B227,'[2]Master Inventory Units'!$B:$O,14,)</f>
        <v>130.05000000000001</v>
      </c>
      <c r="E227" s="200" t="s">
        <v>904</v>
      </c>
      <c r="F227" s="200" t="s">
        <v>3960</v>
      </c>
      <c r="G227" s="200" t="s">
        <v>4346</v>
      </c>
      <c r="H227" s="200" t="s">
        <v>2209</v>
      </c>
      <c r="I227" s="200" t="s">
        <v>2199</v>
      </c>
      <c r="J227" s="201">
        <v>782.76884399999994</v>
      </c>
      <c r="K227" s="202">
        <v>1423</v>
      </c>
    </row>
    <row r="228" spans="1:11" x14ac:dyDescent="0.25">
      <c r="A228" s="200">
        <v>226</v>
      </c>
      <c r="B228" s="200"/>
      <c r="C228" s="200" t="s">
        <v>905</v>
      </c>
      <c r="D228" s="200"/>
      <c r="E228" s="200" t="s">
        <v>3781</v>
      </c>
      <c r="F228" s="200" t="s">
        <v>3960</v>
      </c>
      <c r="G228" s="200" t="s">
        <v>4347</v>
      </c>
      <c r="H228" s="200" t="s">
        <v>2210</v>
      </c>
      <c r="I228" s="200" t="s">
        <v>2199</v>
      </c>
      <c r="J228" s="201">
        <v>782.76884399999994</v>
      </c>
      <c r="K228" s="202">
        <v>1423</v>
      </c>
    </row>
    <row r="229" spans="1:11" x14ac:dyDescent="0.25">
      <c r="A229" s="200">
        <v>227</v>
      </c>
      <c r="B229" s="200"/>
      <c r="C229" s="200" t="s">
        <v>905</v>
      </c>
      <c r="D229" s="200"/>
      <c r="E229" s="200" t="s">
        <v>3780</v>
      </c>
      <c r="F229" s="200" t="s">
        <v>3960</v>
      </c>
      <c r="G229" s="200" t="s">
        <v>4348</v>
      </c>
      <c r="H229" s="200" t="s">
        <v>2211</v>
      </c>
      <c r="I229" s="200" t="s">
        <v>2199</v>
      </c>
      <c r="J229" s="201">
        <v>782.76884399999994</v>
      </c>
      <c r="K229" s="202">
        <v>1423</v>
      </c>
    </row>
    <row r="230" spans="1:11" x14ac:dyDescent="0.25">
      <c r="A230" s="200">
        <v>228</v>
      </c>
      <c r="B230" s="200"/>
      <c r="C230" s="200" t="s">
        <v>905</v>
      </c>
      <c r="D230" s="200"/>
      <c r="E230" s="200" t="s">
        <v>3779</v>
      </c>
      <c r="F230" s="200" t="s">
        <v>3960</v>
      </c>
      <c r="G230" s="200" t="s">
        <v>4349</v>
      </c>
      <c r="H230" s="200" t="s">
        <v>2212</v>
      </c>
      <c r="I230" s="200" t="s">
        <v>2199</v>
      </c>
      <c r="J230" s="201">
        <v>782.76884399999994</v>
      </c>
      <c r="K230" s="202">
        <v>1423</v>
      </c>
    </row>
    <row r="231" spans="1:11" x14ac:dyDescent="0.25">
      <c r="A231" s="203">
        <v>229</v>
      </c>
      <c r="B231" s="203" t="s">
        <v>38</v>
      </c>
      <c r="C231" s="203" t="s">
        <v>903</v>
      </c>
      <c r="D231" s="203">
        <f>VLOOKUP(B231,'[2]Master Inventory Units'!$B:$O,14,)</f>
        <v>130.05000000000001</v>
      </c>
      <c r="E231" s="203" t="s">
        <v>902</v>
      </c>
      <c r="F231" s="203" t="s">
        <v>3960</v>
      </c>
      <c r="G231" s="203" t="s">
        <v>4350</v>
      </c>
      <c r="H231" s="203" t="s">
        <v>2209</v>
      </c>
      <c r="I231" s="203" t="s">
        <v>2199</v>
      </c>
      <c r="J231" s="204">
        <v>782.76884399999994</v>
      </c>
      <c r="K231" s="205">
        <v>1423</v>
      </c>
    </row>
    <row r="232" spans="1:11" x14ac:dyDescent="0.25">
      <c r="A232" s="206">
        <v>230</v>
      </c>
      <c r="B232" s="206"/>
      <c r="C232" s="206" t="s">
        <v>903</v>
      </c>
      <c r="D232" s="206"/>
      <c r="E232" s="206" t="s">
        <v>3778</v>
      </c>
      <c r="F232" s="206" t="s">
        <v>3960</v>
      </c>
      <c r="G232" s="206" t="s">
        <v>4351</v>
      </c>
      <c r="H232" s="206" t="s">
        <v>2210</v>
      </c>
      <c r="I232" s="206" t="s">
        <v>2199</v>
      </c>
      <c r="J232" s="207">
        <v>782.76884399999994</v>
      </c>
      <c r="K232" s="14">
        <v>1423</v>
      </c>
    </row>
    <row r="233" spans="1:11" x14ac:dyDescent="0.25">
      <c r="A233" s="206">
        <v>231</v>
      </c>
      <c r="B233" s="206"/>
      <c r="C233" s="206" t="s">
        <v>903</v>
      </c>
      <c r="D233" s="206"/>
      <c r="E233" s="206" t="s">
        <v>3777</v>
      </c>
      <c r="F233" s="206" t="s">
        <v>3960</v>
      </c>
      <c r="G233" s="206" t="s">
        <v>4352</v>
      </c>
      <c r="H233" s="206" t="s">
        <v>2211</v>
      </c>
      <c r="I233" s="206" t="s">
        <v>2199</v>
      </c>
      <c r="J233" s="207">
        <v>782.76884399999994</v>
      </c>
      <c r="K233" s="14">
        <v>1423</v>
      </c>
    </row>
    <row r="234" spans="1:11" x14ac:dyDescent="0.25">
      <c r="A234" s="206">
        <v>232</v>
      </c>
      <c r="B234" s="206"/>
      <c r="C234" s="206" t="s">
        <v>903</v>
      </c>
      <c r="D234" s="206"/>
      <c r="E234" s="206" t="s">
        <v>3776</v>
      </c>
      <c r="F234" s="206" t="s">
        <v>3960</v>
      </c>
      <c r="G234" s="206" t="s">
        <v>4353</v>
      </c>
      <c r="H234" s="206" t="s">
        <v>2212</v>
      </c>
      <c r="I234" s="206" t="s">
        <v>2199</v>
      </c>
      <c r="J234" s="207">
        <v>782.76884399999994</v>
      </c>
      <c r="K234" s="14">
        <v>1423</v>
      </c>
    </row>
    <row r="235" spans="1:11" x14ac:dyDescent="0.25">
      <c r="A235" s="200">
        <v>233</v>
      </c>
      <c r="B235" s="200" t="s">
        <v>38</v>
      </c>
      <c r="C235" s="200" t="s">
        <v>901</v>
      </c>
      <c r="D235" s="200">
        <f>VLOOKUP(B235,'[2]Master Inventory Units'!$B:$O,14,)</f>
        <v>130.05000000000001</v>
      </c>
      <c r="E235" s="200" t="s">
        <v>900</v>
      </c>
      <c r="F235" s="200" t="s">
        <v>3960</v>
      </c>
      <c r="G235" s="200" t="s">
        <v>4354</v>
      </c>
      <c r="H235" s="200" t="s">
        <v>2209</v>
      </c>
      <c r="I235" s="200" t="s">
        <v>2199</v>
      </c>
      <c r="J235" s="201">
        <v>782.76884399999994</v>
      </c>
      <c r="K235" s="202">
        <v>1423</v>
      </c>
    </row>
    <row r="236" spans="1:11" x14ac:dyDescent="0.25">
      <c r="A236" s="200">
        <v>234</v>
      </c>
      <c r="B236" s="200"/>
      <c r="C236" s="200" t="s">
        <v>901</v>
      </c>
      <c r="D236" s="200"/>
      <c r="E236" s="200" t="s">
        <v>3775</v>
      </c>
      <c r="F236" s="200" t="s">
        <v>3960</v>
      </c>
      <c r="G236" s="200" t="s">
        <v>4355</v>
      </c>
      <c r="H236" s="200" t="s">
        <v>2210</v>
      </c>
      <c r="I236" s="200" t="s">
        <v>2199</v>
      </c>
      <c r="J236" s="201">
        <v>782.76884399999994</v>
      </c>
      <c r="K236" s="202">
        <v>1423</v>
      </c>
    </row>
    <row r="237" spans="1:11" x14ac:dyDescent="0.25">
      <c r="A237" s="200">
        <v>235</v>
      </c>
      <c r="B237" s="200"/>
      <c r="C237" s="200" t="s">
        <v>901</v>
      </c>
      <c r="D237" s="200"/>
      <c r="E237" s="200" t="s">
        <v>3774</v>
      </c>
      <c r="F237" s="200" t="s">
        <v>3960</v>
      </c>
      <c r="G237" s="200" t="s">
        <v>4356</v>
      </c>
      <c r="H237" s="200" t="s">
        <v>2211</v>
      </c>
      <c r="I237" s="200" t="s">
        <v>2199</v>
      </c>
      <c r="J237" s="201">
        <v>782.76884399999994</v>
      </c>
      <c r="K237" s="202">
        <v>1423</v>
      </c>
    </row>
    <row r="238" spans="1:11" x14ac:dyDescent="0.25">
      <c r="A238" s="200">
        <v>236</v>
      </c>
      <c r="B238" s="200"/>
      <c r="C238" s="200" t="s">
        <v>901</v>
      </c>
      <c r="D238" s="200"/>
      <c r="E238" s="200" t="s">
        <v>3773</v>
      </c>
      <c r="F238" s="200" t="s">
        <v>3960</v>
      </c>
      <c r="G238" s="200" t="s">
        <v>4357</v>
      </c>
      <c r="H238" s="200" t="s">
        <v>2212</v>
      </c>
      <c r="I238" s="200" t="s">
        <v>2199</v>
      </c>
      <c r="J238" s="201">
        <v>782.76884399999994</v>
      </c>
      <c r="K238" s="202">
        <v>1423</v>
      </c>
    </row>
    <row r="239" spans="1:11" x14ac:dyDescent="0.25">
      <c r="A239" s="203">
        <v>237</v>
      </c>
      <c r="B239" s="203" t="s">
        <v>38</v>
      </c>
      <c r="C239" s="203" t="s">
        <v>899</v>
      </c>
      <c r="D239" s="203">
        <f>VLOOKUP(B239,'[2]Master Inventory Units'!$B:$O,14,)</f>
        <v>130.05000000000001</v>
      </c>
      <c r="E239" s="203" t="s">
        <v>898</v>
      </c>
      <c r="F239" s="203" t="s">
        <v>3960</v>
      </c>
      <c r="G239" s="203" t="s">
        <v>4358</v>
      </c>
      <c r="H239" s="203" t="s">
        <v>2209</v>
      </c>
      <c r="I239" s="203" t="s">
        <v>2199</v>
      </c>
      <c r="J239" s="204">
        <v>782.76884399999994</v>
      </c>
      <c r="K239" s="205">
        <v>1423</v>
      </c>
    </row>
    <row r="240" spans="1:11" x14ac:dyDescent="0.25">
      <c r="A240" s="206">
        <v>238</v>
      </c>
      <c r="B240" s="206"/>
      <c r="C240" s="206" t="s">
        <v>899</v>
      </c>
      <c r="D240" s="206"/>
      <c r="E240" s="206" t="s">
        <v>3772</v>
      </c>
      <c r="F240" s="206" t="s">
        <v>3960</v>
      </c>
      <c r="G240" s="206" t="s">
        <v>4359</v>
      </c>
      <c r="H240" s="206" t="s">
        <v>2210</v>
      </c>
      <c r="I240" s="206" t="s">
        <v>2199</v>
      </c>
      <c r="J240" s="207">
        <v>782.76884399999994</v>
      </c>
      <c r="K240" s="14">
        <v>1423</v>
      </c>
    </row>
    <row r="241" spans="1:11" x14ac:dyDescent="0.25">
      <c r="A241" s="206">
        <v>239</v>
      </c>
      <c r="B241" s="206"/>
      <c r="C241" s="206" t="s">
        <v>899</v>
      </c>
      <c r="D241" s="206"/>
      <c r="E241" s="206" t="s">
        <v>3771</v>
      </c>
      <c r="F241" s="206" t="s">
        <v>3960</v>
      </c>
      <c r="G241" s="206" t="s">
        <v>4360</v>
      </c>
      <c r="H241" s="206" t="s">
        <v>2211</v>
      </c>
      <c r="I241" s="206" t="s">
        <v>2199</v>
      </c>
      <c r="J241" s="207">
        <v>782.76884399999994</v>
      </c>
      <c r="K241" s="14">
        <v>1423</v>
      </c>
    </row>
    <row r="242" spans="1:11" x14ac:dyDescent="0.25">
      <c r="A242" s="206">
        <v>240</v>
      </c>
      <c r="B242" s="206"/>
      <c r="C242" s="206" t="s">
        <v>899</v>
      </c>
      <c r="D242" s="206"/>
      <c r="E242" s="206" t="s">
        <v>3770</v>
      </c>
      <c r="F242" s="206" t="s">
        <v>3960</v>
      </c>
      <c r="G242" s="206" t="s">
        <v>4361</v>
      </c>
      <c r="H242" s="206" t="s">
        <v>2212</v>
      </c>
      <c r="I242" s="206" t="s">
        <v>2199</v>
      </c>
      <c r="J242" s="207">
        <v>782.76884399999994</v>
      </c>
      <c r="K242" s="14">
        <v>1423</v>
      </c>
    </row>
    <row r="243" spans="1:11" x14ac:dyDescent="0.25">
      <c r="A243" s="200">
        <v>241</v>
      </c>
      <c r="B243" s="200" t="s">
        <v>38</v>
      </c>
      <c r="C243" s="200" t="s">
        <v>897</v>
      </c>
      <c r="D243" s="200">
        <f>VLOOKUP(B243,'[2]Master Inventory Units'!$B:$O,14,)</f>
        <v>130.05000000000001</v>
      </c>
      <c r="E243" s="200" t="s">
        <v>896</v>
      </c>
      <c r="F243" s="200" t="s">
        <v>3960</v>
      </c>
      <c r="G243" s="200" t="s">
        <v>4362</v>
      </c>
      <c r="H243" s="200" t="s">
        <v>2209</v>
      </c>
      <c r="I243" s="200" t="s">
        <v>2199</v>
      </c>
      <c r="J243" s="201">
        <v>782.76884399999994</v>
      </c>
      <c r="K243" s="202">
        <v>1423</v>
      </c>
    </row>
    <row r="244" spans="1:11" x14ac:dyDescent="0.25">
      <c r="A244" s="200">
        <v>242</v>
      </c>
      <c r="B244" s="200"/>
      <c r="C244" s="200" t="s">
        <v>897</v>
      </c>
      <c r="D244" s="200"/>
      <c r="E244" s="200" t="s">
        <v>3769</v>
      </c>
      <c r="F244" s="200" t="s">
        <v>3960</v>
      </c>
      <c r="G244" s="200" t="s">
        <v>4363</v>
      </c>
      <c r="H244" s="200" t="s">
        <v>2210</v>
      </c>
      <c r="I244" s="200" t="s">
        <v>2199</v>
      </c>
      <c r="J244" s="201">
        <v>782.76884399999994</v>
      </c>
      <c r="K244" s="202">
        <v>1423</v>
      </c>
    </row>
    <row r="245" spans="1:11" x14ac:dyDescent="0.25">
      <c r="A245" s="200">
        <v>243</v>
      </c>
      <c r="B245" s="200"/>
      <c r="C245" s="200" t="s">
        <v>897</v>
      </c>
      <c r="D245" s="200"/>
      <c r="E245" s="200" t="s">
        <v>3768</v>
      </c>
      <c r="F245" s="200" t="s">
        <v>3960</v>
      </c>
      <c r="G245" s="200" t="s">
        <v>4364</v>
      </c>
      <c r="H245" s="200" t="s">
        <v>2211</v>
      </c>
      <c r="I245" s="200" t="s">
        <v>2199</v>
      </c>
      <c r="J245" s="201">
        <v>782.76884399999994</v>
      </c>
      <c r="K245" s="202">
        <v>1423</v>
      </c>
    </row>
    <row r="246" spans="1:11" x14ac:dyDescent="0.25">
      <c r="A246" s="200">
        <v>244</v>
      </c>
      <c r="B246" s="200"/>
      <c r="C246" s="200" t="s">
        <v>897</v>
      </c>
      <c r="D246" s="200"/>
      <c r="E246" s="200" t="s">
        <v>3767</v>
      </c>
      <c r="F246" s="200" t="s">
        <v>3960</v>
      </c>
      <c r="G246" s="200" t="s">
        <v>4365</v>
      </c>
      <c r="H246" s="200" t="s">
        <v>2212</v>
      </c>
      <c r="I246" s="200" t="s">
        <v>2199</v>
      </c>
      <c r="J246" s="201">
        <v>782.76884399999994</v>
      </c>
      <c r="K246" s="202">
        <v>1423</v>
      </c>
    </row>
    <row r="247" spans="1:11" x14ac:dyDescent="0.25">
      <c r="A247" s="203">
        <v>245</v>
      </c>
      <c r="B247" s="203" t="s">
        <v>38</v>
      </c>
      <c r="C247" s="203" t="s">
        <v>895</v>
      </c>
      <c r="D247" s="203">
        <f>VLOOKUP(B247,'[2]Master Inventory Units'!$B:$O,14,)</f>
        <v>130.05000000000001</v>
      </c>
      <c r="E247" s="203" t="s">
        <v>894</v>
      </c>
      <c r="F247" s="203" t="s">
        <v>3960</v>
      </c>
      <c r="G247" s="203" t="s">
        <v>4366</v>
      </c>
      <c r="H247" s="203" t="s">
        <v>2209</v>
      </c>
      <c r="I247" s="203" t="s">
        <v>2199</v>
      </c>
      <c r="J247" s="204">
        <v>782.76884399999994</v>
      </c>
      <c r="K247" s="205">
        <v>1423</v>
      </c>
    </row>
    <row r="248" spans="1:11" x14ac:dyDescent="0.25">
      <c r="A248" s="206">
        <v>246</v>
      </c>
      <c r="B248" s="206"/>
      <c r="C248" s="206" t="s">
        <v>895</v>
      </c>
      <c r="D248" s="206"/>
      <c r="E248" s="206" t="s">
        <v>3766</v>
      </c>
      <c r="F248" s="206" t="s">
        <v>3960</v>
      </c>
      <c r="G248" s="206" t="s">
        <v>4367</v>
      </c>
      <c r="H248" s="206" t="s">
        <v>2210</v>
      </c>
      <c r="I248" s="206" t="s">
        <v>2199</v>
      </c>
      <c r="J248" s="207">
        <v>782.76884399999994</v>
      </c>
      <c r="K248" s="14">
        <v>1423</v>
      </c>
    </row>
    <row r="249" spans="1:11" x14ac:dyDescent="0.25">
      <c r="A249" s="206">
        <v>247</v>
      </c>
      <c r="B249" s="206"/>
      <c r="C249" s="206" t="s">
        <v>895</v>
      </c>
      <c r="D249" s="206"/>
      <c r="E249" s="206" t="s">
        <v>3765</v>
      </c>
      <c r="F249" s="206" t="s">
        <v>3960</v>
      </c>
      <c r="G249" s="206" t="s">
        <v>4368</v>
      </c>
      <c r="H249" s="206" t="s">
        <v>2211</v>
      </c>
      <c r="I249" s="206" t="s">
        <v>2199</v>
      </c>
      <c r="J249" s="207">
        <v>782.76884399999994</v>
      </c>
      <c r="K249" s="14">
        <v>1423</v>
      </c>
    </row>
    <row r="250" spans="1:11" x14ac:dyDescent="0.25">
      <c r="A250" s="206">
        <v>248</v>
      </c>
      <c r="B250" s="206"/>
      <c r="C250" s="206" t="s">
        <v>895</v>
      </c>
      <c r="D250" s="206"/>
      <c r="E250" s="206" t="s">
        <v>3764</v>
      </c>
      <c r="F250" s="206" t="s">
        <v>3960</v>
      </c>
      <c r="G250" s="206" t="s">
        <v>4369</v>
      </c>
      <c r="H250" s="206" t="s">
        <v>2212</v>
      </c>
      <c r="I250" s="206" t="s">
        <v>2199</v>
      </c>
      <c r="J250" s="207">
        <v>782.76884399999994</v>
      </c>
      <c r="K250" s="14">
        <v>1423</v>
      </c>
    </row>
    <row r="251" spans="1:11" x14ac:dyDescent="0.25">
      <c r="A251" s="200">
        <v>249</v>
      </c>
      <c r="B251" s="200" t="s">
        <v>38</v>
      </c>
      <c r="C251" s="200" t="s">
        <v>893</v>
      </c>
      <c r="D251" s="200">
        <f>VLOOKUP(B251,'[2]Master Inventory Units'!$B:$O,14,)</f>
        <v>130.05000000000001</v>
      </c>
      <c r="E251" s="200" t="s">
        <v>892</v>
      </c>
      <c r="F251" s="200" t="s">
        <v>3960</v>
      </c>
      <c r="G251" s="200" t="s">
        <v>4370</v>
      </c>
      <c r="H251" s="200" t="s">
        <v>2209</v>
      </c>
      <c r="I251" s="200" t="s">
        <v>2199</v>
      </c>
      <c r="J251" s="201">
        <v>780.15319199999988</v>
      </c>
      <c r="K251" s="202">
        <v>1423</v>
      </c>
    </row>
    <row r="252" spans="1:11" x14ac:dyDescent="0.25">
      <c r="A252" s="200">
        <v>250</v>
      </c>
      <c r="B252" s="200"/>
      <c r="C252" s="200" t="s">
        <v>893</v>
      </c>
      <c r="D252" s="200"/>
      <c r="E252" s="200" t="s">
        <v>3763</v>
      </c>
      <c r="F252" s="200" t="s">
        <v>3960</v>
      </c>
      <c r="G252" s="200" t="s">
        <v>4371</v>
      </c>
      <c r="H252" s="200" t="s">
        <v>2210</v>
      </c>
      <c r="I252" s="200" t="s">
        <v>2199</v>
      </c>
      <c r="J252" s="201">
        <v>780.15319199999988</v>
      </c>
      <c r="K252" s="202">
        <v>1423</v>
      </c>
    </row>
    <row r="253" spans="1:11" x14ac:dyDescent="0.25">
      <c r="A253" s="200">
        <v>251</v>
      </c>
      <c r="B253" s="200"/>
      <c r="C253" s="200" t="s">
        <v>893</v>
      </c>
      <c r="D253" s="200"/>
      <c r="E253" s="200" t="s">
        <v>3762</v>
      </c>
      <c r="F253" s="200" t="s">
        <v>3960</v>
      </c>
      <c r="G253" s="200" t="s">
        <v>4372</v>
      </c>
      <c r="H253" s="200" t="s">
        <v>2211</v>
      </c>
      <c r="I253" s="200" t="s">
        <v>2199</v>
      </c>
      <c r="J253" s="201">
        <v>780.15319199999988</v>
      </c>
      <c r="K253" s="202">
        <v>1423</v>
      </c>
    </row>
    <row r="254" spans="1:11" x14ac:dyDescent="0.25">
      <c r="A254" s="200">
        <v>252</v>
      </c>
      <c r="B254" s="200"/>
      <c r="C254" s="200" t="s">
        <v>893</v>
      </c>
      <c r="D254" s="200"/>
      <c r="E254" s="200" t="s">
        <v>3761</v>
      </c>
      <c r="F254" s="200" t="s">
        <v>3960</v>
      </c>
      <c r="G254" s="200" t="s">
        <v>4373</v>
      </c>
      <c r="H254" s="200" t="s">
        <v>2212</v>
      </c>
      <c r="I254" s="200" t="s">
        <v>2199</v>
      </c>
      <c r="J254" s="201">
        <v>780.15319199999988</v>
      </c>
      <c r="K254" s="202">
        <v>1423</v>
      </c>
    </row>
    <row r="255" spans="1:11" x14ac:dyDescent="0.25">
      <c r="A255" s="203">
        <v>253</v>
      </c>
      <c r="B255" s="203" t="s">
        <v>38</v>
      </c>
      <c r="C255" s="203" t="s">
        <v>891</v>
      </c>
      <c r="D255" s="203">
        <f>VLOOKUP(B255,'[2]Master Inventory Units'!$B:$O,14,)</f>
        <v>130.05000000000001</v>
      </c>
      <c r="E255" s="203" t="s">
        <v>890</v>
      </c>
      <c r="F255" s="203" t="s">
        <v>3960</v>
      </c>
      <c r="G255" s="203" t="s">
        <v>4374</v>
      </c>
      <c r="H255" s="203" t="s">
        <v>2209</v>
      </c>
      <c r="I255" s="203" t="s">
        <v>2199</v>
      </c>
      <c r="J255" s="204">
        <v>780.15319199999988</v>
      </c>
      <c r="K255" s="205">
        <v>1423</v>
      </c>
    </row>
    <row r="256" spans="1:11" x14ac:dyDescent="0.25">
      <c r="A256" s="206">
        <v>254</v>
      </c>
      <c r="B256" s="206"/>
      <c r="C256" s="206" t="s">
        <v>891</v>
      </c>
      <c r="D256" s="206"/>
      <c r="E256" s="206" t="s">
        <v>3760</v>
      </c>
      <c r="F256" s="206" t="s">
        <v>3960</v>
      </c>
      <c r="G256" s="206" t="s">
        <v>4375</v>
      </c>
      <c r="H256" s="206" t="s">
        <v>2210</v>
      </c>
      <c r="I256" s="206" t="s">
        <v>2199</v>
      </c>
      <c r="J256" s="207">
        <v>780.15319199999988</v>
      </c>
      <c r="K256" s="14">
        <v>1423</v>
      </c>
    </row>
    <row r="257" spans="1:11" x14ac:dyDescent="0.25">
      <c r="A257" s="206">
        <v>255</v>
      </c>
      <c r="B257" s="206"/>
      <c r="C257" s="206" t="s">
        <v>891</v>
      </c>
      <c r="D257" s="206"/>
      <c r="E257" s="206" t="s">
        <v>3759</v>
      </c>
      <c r="F257" s="206" t="s">
        <v>3960</v>
      </c>
      <c r="G257" s="206" t="s">
        <v>4376</v>
      </c>
      <c r="H257" s="206" t="s">
        <v>2211</v>
      </c>
      <c r="I257" s="206" t="s">
        <v>2199</v>
      </c>
      <c r="J257" s="207">
        <v>780.15319199999988</v>
      </c>
      <c r="K257" s="14">
        <v>1423</v>
      </c>
    </row>
    <row r="258" spans="1:11" x14ac:dyDescent="0.25">
      <c r="A258" s="206">
        <v>256</v>
      </c>
      <c r="B258" s="206"/>
      <c r="C258" s="206" t="s">
        <v>891</v>
      </c>
      <c r="D258" s="206"/>
      <c r="E258" s="206" t="s">
        <v>3758</v>
      </c>
      <c r="F258" s="206" t="s">
        <v>3960</v>
      </c>
      <c r="G258" s="206" t="s">
        <v>4377</v>
      </c>
      <c r="H258" s="206" t="s">
        <v>2212</v>
      </c>
      <c r="I258" s="206" t="s">
        <v>2199</v>
      </c>
      <c r="J258" s="207">
        <v>780.15319199999988</v>
      </c>
      <c r="K258" s="14">
        <v>1423</v>
      </c>
    </row>
    <row r="259" spans="1:11" x14ac:dyDescent="0.25">
      <c r="A259" s="200">
        <v>257</v>
      </c>
      <c r="B259" s="200" t="s">
        <v>38</v>
      </c>
      <c r="C259" s="200" t="s">
        <v>889</v>
      </c>
      <c r="D259" s="200">
        <f>VLOOKUP(B259,'[2]Master Inventory Units'!$B:$O,14,)</f>
        <v>130.05000000000001</v>
      </c>
      <c r="E259" s="200" t="s">
        <v>888</v>
      </c>
      <c r="F259" s="200" t="s">
        <v>3960</v>
      </c>
      <c r="G259" s="200" t="s">
        <v>4378</v>
      </c>
      <c r="H259" s="200" t="s">
        <v>2209</v>
      </c>
      <c r="I259" s="200" t="s">
        <v>2199</v>
      </c>
      <c r="J259" s="201">
        <v>782.76884399999994</v>
      </c>
      <c r="K259" s="202">
        <v>1423</v>
      </c>
    </row>
    <row r="260" spans="1:11" x14ac:dyDescent="0.25">
      <c r="A260" s="200">
        <v>258</v>
      </c>
      <c r="B260" s="200"/>
      <c r="C260" s="200" t="s">
        <v>889</v>
      </c>
      <c r="D260" s="200"/>
      <c r="E260" s="200" t="s">
        <v>3757</v>
      </c>
      <c r="F260" s="200" t="s">
        <v>3960</v>
      </c>
      <c r="G260" s="200" t="s">
        <v>4379</v>
      </c>
      <c r="H260" s="200" t="s">
        <v>2210</v>
      </c>
      <c r="I260" s="200" t="s">
        <v>2199</v>
      </c>
      <c r="J260" s="201">
        <v>782.76884399999994</v>
      </c>
      <c r="K260" s="202">
        <v>1423</v>
      </c>
    </row>
    <row r="261" spans="1:11" x14ac:dyDescent="0.25">
      <c r="A261" s="200">
        <v>259</v>
      </c>
      <c r="B261" s="200"/>
      <c r="C261" s="200" t="s">
        <v>889</v>
      </c>
      <c r="D261" s="200"/>
      <c r="E261" s="200" t="s">
        <v>3756</v>
      </c>
      <c r="F261" s="200" t="s">
        <v>3960</v>
      </c>
      <c r="G261" s="200" t="s">
        <v>4380</v>
      </c>
      <c r="H261" s="200" t="s">
        <v>2211</v>
      </c>
      <c r="I261" s="200" t="s">
        <v>2199</v>
      </c>
      <c r="J261" s="201">
        <v>782.76884399999994</v>
      </c>
      <c r="K261" s="202">
        <v>1423</v>
      </c>
    </row>
    <row r="262" spans="1:11" x14ac:dyDescent="0.25">
      <c r="A262" s="200">
        <v>260</v>
      </c>
      <c r="B262" s="200"/>
      <c r="C262" s="200" t="s">
        <v>889</v>
      </c>
      <c r="D262" s="200"/>
      <c r="E262" s="200" t="s">
        <v>3755</v>
      </c>
      <c r="F262" s="200" t="s">
        <v>3960</v>
      </c>
      <c r="G262" s="200" t="s">
        <v>4381</v>
      </c>
      <c r="H262" s="200" t="s">
        <v>2212</v>
      </c>
      <c r="I262" s="200" t="s">
        <v>2199</v>
      </c>
      <c r="J262" s="201">
        <v>782.76884399999994</v>
      </c>
      <c r="K262" s="202">
        <v>1423</v>
      </c>
    </row>
    <row r="263" spans="1:11" x14ac:dyDescent="0.25">
      <c r="A263" s="203">
        <v>261</v>
      </c>
      <c r="B263" s="203" t="s">
        <v>38</v>
      </c>
      <c r="C263" s="203" t="s">
        <v>887</v>
      </c>
      <c r="D263" s="203">
        <f>VLOOKUP(B263,'[2]Master Inventory Units'!$B:$O,14,)</f>
        <v>130.05000000000001</v>
      </c>
      <c r="E263" s="203" t="s">
        <v>886</v>
      </c>
      <c r="F263" s="203" t="s">
        <v>3960</v>
      </c>
      <c r="G263" s="203" t="s">
        <v>4382</v>
      </c>
      <c r="H263" s="203" t="s">
        <v>2209</v>
      </c>
      <c r="I263" s="203" t="s">
        <v>2199</v>
      </c>
      <c r="J263" s="204">
        <v>782.76884399999994</v>
      </c>
      <c r="K263" s="205">
        <v>1423</v>
      </c>
    </row>
    <row r="264" spans="1:11" x14ac:dyDescent="0.25">
      <c r="A264" s="206">
        <v>262</v>
      </c>
      <c r="B264" s="206"/>
      <c r="C264" s="206" t="s">
        <v>887</v>
      </c>
      <c r="D264" s="206"/>
      <c r="E264" s="206" t="s">
        <v>3754</v>
      </c>
      <c r="F264" s="206" t="s">
        <v>3960</v>
      </c>
      <c r="G264" s="206" t="s">
        <v>4383</v>
      </c>
      <c r="H264" s="206" t="s">
        <v>2210</v>
      </c>
      <c r="I264" s="206" t="s">
        <v>2199</v>
      </c>
      <c r="J264" s="207">
        <v>782.76884399999994</v>
      </c>
      <c r="K264" s="14">
        <v>1423</v>
      </c>
    </row>
    <row r="265" spans="1:11" x14ac:dyDescent="0.25">
      <c r="A265" s="206">
        <v>263</v>
      </c>
      <c r="B265" s="206"/>
      <c r="C265" s="206" t="s">
        <v>887</v>
      </c>
      <c r="D265" s="206"/>
      <c r="E265" s="206" t="s">
        <v>3753</v>
      </c>
      <c r="F265" s="206" t="s">
        <v>3960</v>
      </c>
      <c r="G265" s="206" t="s">
        <v>4384</v>
      </c>
      <c r="H265" s="206" t="s">
        <v>2211</v>
      </c>
      <c r="I265" s="206" t="s">
        <v>2199</v>
      </c>
      <c r="J265" s="207">
        <v>782.76884399999994</v>
      </c>
      <c r="K265" s="14">
        <v>1423</v>
      </c>
    </row>
    <row r="266" spans="1:11" x14ac:dyDescent="0.25">
      <c r="A266" s="206">
        <v>264</v>
      </c>
      <c r="B266" s="206"/>
      <c r="C266" s="206" t="s">
        <v>887</v>
      </c>
      <c r="D266" s="206"/>
      <c r="E266" s="206" t="s">
        <v>3752</v>
      </c>
      <c r="F266" s="206" t="s">
        <v>3960</v>
      </c>
      <c r="G266" s="206" t="s">
        <v>4385</v>
      </c>
      <c r="H266" s="206" t="s">
        <v>2212</v>
      </c>
      <c r="I266" s="206" t="s">
        <v>2199</v>
      </c>
      <c r="J266" s="207">
        <v>782.76884399999994</v>
      </c>
      <c r="K266" s="14">
        <v>1423</v>
      </c>
    </row>
    <row r="267" spans="1:11" x14ac:dyDescent="0.25">
      <c r="A267" s="200">
        <v>265</v>
      </c>
      <c r="B267" s="200" t="s">
        <v>38</v>
      </c>
      <c r="C267" s="200" t="s">
        <v>885</v>
      </c>
      <c r="D267" s="200">
        <f>VLOOKUP(B267,'[2]Master Inventory Units'!$B:$O,14,)</f>
        <v>130.05000000000001</v>
      </c>
      <c r="E267" s="200" t="s">
        <v>884</v>
      </c>
      <c r="F267" s="200" t="s">
        <v>3960</v>
      </c>
      <c r="G267" s="200" t="s">
        <v>4386</v>
      </c>
      <c r="H267" s="200" t="s">
        <v>2209</v>
      </c>
      <c r="I267" s="200" t="s">
        <v>2199</v>
      </c>
      <c r="J267" s="201">
        <v>780.15319199999988</v>
      </c>
      <c r="K267" s="202">
        <v>1423</v>
      </c>
    </row>
    <row r="268" spans="1:11" x14ac:dyDescent="0.25">
      <c r="A268" s="200">
        <v>266</v>
      </c>
      <c r="B268" s="200"/>
      <c r="C268" s="200" t="s">
        <v>885</v>
      </c>
      <c r="D268" s="200"/>
      <c r="E268" s="200" t="s">
        <v>3751</v>
      </c>
      <c r="F268" s="200" t="s">
        <v>3960</v>
      </c>
      <c r="G268" s="200" t="s">
        <v>4387</v>
      </c>
      <c r="H268" s="200" t="s">
        <v>2210</v>
      </c>
      <c r="I268" s="200" t="s">
        <v>2199</v>
      </c>
      <c r="J268" s="201">
        <v>780.15319199999988</v>
      </c>
      <c r="K268" s="202">
        <v>1423</v>
      </c>
    </row>
    <row r="269" spans="1:11" x14ac:dyDescent="0.25">
      <c r="A269" s="200">
        <v>267</v>
      </c>
      <c r="B269" s="200"/>
      <c r="C269" s="200" t="s">
        <v>885</v>
      </c>
      <c r="D269" s="200"/>
      <c r="E269" s="200" t="s">
        <v>3750</v>
      </c>
      <c r="F269" s="200" t="s">
        <v>3960</v>
      </c>
      <c r="G269" s="200" t="s">
        <v>4388</v>
      </c>
      <c r="H269" s="200" t="s">
        <v>2211</v>
      </c>
      <c r="I269" s="200" t="s">
        <v>2199</v>
      </c>
      <c r="J269" s="201">
        <v>780.15319199999988</v>
      </c>
      <c r="K269" s="202">
        <v>1423</v>
      </c>
    </row>
    <row r="270" spans="1:11" x14ac:dyDescent="0.25">
      <c r="A270" s="200">
        <v>268</v>
      </c>
      <c r="B270" s="200"/>
      <c r="C270" s="200" t="s">
        <v>885</v>
      </c>
      <c r="D270" s="200"/>
      <c r="E270" s="200" t="s">
        <v>3749</v>
      </c>
      <c r="F270" s="200" t="s">
        <v>3960</v>
      </c>
      <c r="G270" s="200" t="s">
        <v>4389</v>
      </c>
      <c r="H270" s="200" t="s">
        <v>2212</v>
      </c>
      <c r="I270" s="200" t="s">
        <v>2199</v>
      </c>
      <c r="J270" s="201">
        <v>780.15319199999988</v>
      </c>
      <c r="K270" s="202">
        <v>1423</v>
      </c>
    </row>
    <row r="271" spans="1:11" x14ac:dyDescent="0.25">
      <c r="A271" s="203">
        <v>269</v>
      </c>
      <c r="B271" s="203" t="s">
        <v>38</v>
      </c>
      <c r="C271" s="203" t="s">
        <v>883</v>
      </c>
      <c r="D271" s="203">
        <f>VLOOKUP(B271,'[2]Master Inventory Units'!$B:$O,14,)</f>
        <v>130.05000000000001</v>
      </c>
      <c r="E271" s="203" t="s">
        <v>882</v>
      </c>
      <c r="F271" s="203" t="s">
        <v>3960</v>
      </c>
      <c r="G271" s="203" t="s">
        <v>4390</v>
      </c>
      <c r="H271" s="203" t="s">
        <v>2209</v>
      </c>
      <c r="I271" s="203" t="s">
        <v>2199</v>
      </c>
      <c r="J271" s="204">
        <v>780.15319199999988</v>
      </c>
      <c r="K271" s="205">
        <v>1423</v>
      </c>
    </row>
    <row r="272" spans="1:11" x14ac:dyDescent="0.25">
      <c r="A272" s="206">
        <v>270</v>
      </c>
      <c r="B272" s="206"/>
      <c r="C272" s="206" t="s">
        <v>883</v>
      </c>
      <c r="D272" s="206"/>
      <c r="E272" s="206" t="s">
        <v>3748</v>
      </c>
      <c r="F272" s="206" t="s">
        <v>3960</v>
      </c>
      <c r="G272" s="206" t="s">
        <v>4391</v>
      </c>
      <c r="H272" s="206" t="s">
        <v>2210</v>
      </c>
      <c r="I272" s="206" t="s">
        <v>2199</v>
      </c>
      <c r="J272" s="207">
        <v>780.15319199999988</v>
      </c>
      <c r="K272" s="14">
        <v>1423</v>
      </c>
    </row>
    <row r="273" spans="1:11" x14ac:dyDescent="0.25">
      <c r="A273" s="206">
        <v>271</v>
      </c>
      <c r="B273" s="206"/>
      <c r="C273" s="206" t="s">
        <v>883</v>
      </c>
      <c r="D273" s="206"/>
      <c r="E273" s="206" t="s">
        <v>3747</v>
      </c>
      <c r="F273" s="206" t="s">
        <v>3960</v>
      </c>
      <c r="G273" s="206" t="s">
        <v>4392</v>
      </c>
      <c r="H273" s="206" t="s">
        <v>2211</v>
      </c>
      <c r="I273" s="206" t="s">
        <v>2199</v>
      </c>
      <c r="J273" s="207">
        <v>780.15319199999988</v>
      </c>
      <c r="K273" s="14">
        <v>1423</v>
      </c>
    </row>
    <row r="274" spans="1:11" x14ac:dyDescent="0.25">
      <c r="A274" s="206">
        <v>272</v>
      </c>
      <c r="B274" s="206"/>
      <c r="C274" s="206" t="s">
        <v>883</v>
      </c>
      <c r="D274" s="206"/>
      <c r="E274" s="206" t="s">
        <v>3746</v>
      </c>
      <c r="F274" s="206" t="s">
        <v>3960</v>
      </c>
      <c r="G274" s="206" t="s">
        <v>4393</v>
      </c>
      <c r="H274" s="206" t="s">
        <v>2212</v>
      </c>
      <c r="I274" s="206" t="s">
        <v>2199</v>
      </c>
      <c r="J274" s="207">
        <v>780.15319199999988</v>
      </c>
      <c r="K274" s="14">
        <v>1423</v>
      </c>
    </row>
    <row r="275" spans="1:11" x14ac:dyDescent="0.25">
      <c r="A275" s="200">
        <v>273</v>
      </c>
      <c r="B275" s="200" t="s">
        <v>38</v>
      </c>
      <c r="C275" s="200" t="s">
        <v>881</v>
      </c>
      <c r="D275" s="200">
        <f>VLOOKUP(B275,'[2]Master Inventory Units'!$B:$O,14,)</f>
        <v>130.05000000000001</v>
      </c>
      <c r="E275" s="200" t="s">
        <v>880</v>
      </c>
      <c r="F275" s="200" t="s">
        <v>3960</v>
      </c>
      <c r="G275" s="200" t="s">
        <v>4394</v>
      </c>
      <c r="H275" s="200" t="s">
        <v>2209</v>
      </c>
      <c r="I275" s="200" t="s">
        <v>2199</v>
      </c>
      <c r="J275" s="201">
        <v>782.76884399999994</v>
      </c>
      <c r="K275" s="202">
        <v>1423</v>
      </c>
    </row>
    <row r="276" spans="1:11" x14ac:dyDescent="0.25">
      <c r="A276" s="200">
        <v>274</v>
      </c>
      <c r="B276" s="200"/>
      <c r="C276" s="200" t="s">
        <v>881</v>
      </c>
      <c r="D276" s="200"/>
      <c r="E276" s="200" t="s">
        <v>3745</v>
      </c>
      <c r="F276" s="200" t="s">
        <v>3960</v>
      </c>
      <c r="G276" s="200" t="s">
        <v>4395</v>
      </c>
      <c r="H276" s="200" t="s">
        <v>2210</v>
      </c>
      <c r="I276" s="200" t="s">
        <v>2199</v>
      </c>
      <c r="J276" s="201">
        <v>782.76884399999994</v>
      </c>
      <c r="K276" s="202">
        <v>1423</v>
      </c>
    </row>
    <row r="277" spans="1:11" x14ac:dyDescent="0.25">
      <c r="A277" s="200">
        <v>275</v>
      </c>
      <c r="B277" s="200"/>
      <c r="C277" s="200" t="s">
        <v>881</v>
      </c>
      <c r="D277" s="200"/>
      <c r="E277" s="200" t="s">
        <v>3744</v>
      </c>
      <c r="F277" s="200" t="s">
        <v>3960</v>
      </c>
      <c r="G277" s="200" t="s">
        <v>4396</v>
      </c>
      <c r="H277" s="200" t="s">
        <v>2211</v>
      </c>
      <c r="I277" s="200" t="s">
        <v>2199</v>
      </c>
      <c r="J277" s="201">
        <v>782.76884399999994</v>
      </c>
      <c r="K277" s="202">
        <v>1423</v>
      </c>
    </row>
    <row r="278" spans="1:11" x14ac:dyDescent="0.25">
      <c r="A278" s="200">
        <v>276</v>
      </c>
      <c r="B278" s="200"/>
      <c r="C278" s="200" t="s">
        <v>881</v>
      </c>
      <c r="D278" s="200"/>
      <c r="E278" s="200" t="s">
        <v>3743</v>
      </c>
      <c r="F278" s="200" t="s">
        <v>3960</v>
      </c>
      <c r="G278" s="200" t="s">
        <v>4397</v>
      </c>
      <c r="H278" s="200" t="s">
        <v>2212</v>
      </c>
      <c r="I278" s="200" t="s">
        <v>2199</v>
      </c>
      <c r="J278" s="201">
        <v>782.76884399999994</v>
      </c>
      <c r="K278" s="202">
        <v>1423</v>
      </c>
    </row>
    <row r="279" spans="1:11" x14ac:dyDescent="0.25">
      <c r="A279" s="203">
        <v>277</v>
      </c>
      <c r="B279" s="203" t="s">
        <v>38</v>
      </c>
      <c r="C279" s="203" t="s">
        <v>879</v>
      </c>
      <c r="D279" s="203">
        <f>VLOOKUP(B279,'[2]Master Inventory Units'!$B:$O,14,)</f>
        <v>130.05000000000001</v>
      </c>
      <c r="E279" s="203" t="s">
        <v>878</v>
      </c>
      <c r="F279" s="203" t="s">
        <v>3960</v>
      </c>
      <c r="G279" s="203" t="s">
        <v>4398</v>
      </c>
      <c r="H279" s="203" t="s">
        <v>2209</v>
      </c>
      <c r="I279" s="203" t="s">
        <v>2199</v>
      </c>
      <c r="J279" s="204">
        <v>782.76884399999994</v>
      </c>
      <c r="K279" s="205">
        <v>1423</v>
      </c>
    </row>
    <row r="280" spans="1:11" x14ac:dyDescent="0.25">
      <c r="A280" s="206">
        <v>278</v>
      </c>
      <c r="B280" s="206"/>
      <c r="C280" s="206" t="s">
        <v>879</v>
      </c>
      <c r="D280" s="206"/>
      <c r="E280" s="206" t="s">
        <v>3742</v>
      </c>
      <c r="F280" s="206" t="s">
        <v>3960</v>
      </c>
      <c r="G280" s="206" t="s">
        <v>4399</v>
      </c>
      <c r="H280" s="206" t="s">
        <v>2210</v>
      </c>
      <c r="I280" s="206" t="s">
        <v>2199</v>
      </c>
      <c r="J280" s="207">
        <v>782.76884399999994</v>
      </c>
      <c r="K280" s="14">
        <v>1423</v>
      </c>
    </row>
    <row r="281" spans="1:11" x14ac:dyDescent="0.25">
      <c r="A281" s="206">
        <v>279</v>
      </c>
      <c r="B281" s="206"/>
      <c r="C281" s="206" t="s">
        <v>879</v>
      </c>
      <c r="D281" s="206"/>
      <c r="E281" s="206" t="s">
        <v>3741</v>
      </c>
      <c r="F281" s="206" t="s">
        <v>3960</v>
      </c>
      <c r="G281" s="206" t="s">
        <v>4400</v>
      </c>
      <c r="H281" s="206" t="s">
        <v>2211</v>
      </c>
      <c r="I281" s="206" t="s">
        <v>2199</v>
      </c>
      <c r="J281" s="207">
        <v>782.76884399999994</v>
      </c>
      <c r="K281" s="14">
        <v>1423</v>
      </c>
    </row>
    <row r="282" spans="1:11" x14ac:dyDescent="0.25">
      <c r="A282" s="206">
        <v>280</v>
      </c>
      <c r="B282" s="206"/>
      <c r="C282" s="206" t="s">
        <v>879</v>
      </c>
      <c r="D282" s="206"/>
      <c r="E282" s="206" t="s">
        <v>3740</v>
      </c>
      <c r="F282" s="206" t="s">
        <v>3960</v>
      </c>
      <c r="G282" s="206" t="s">
        <v>4401</v>
      </c>
      <c r="H282" s="206" t="s">
        <v>2212</v>
      </c>
      <c r="I282" s="206" t="s">
        <v>2199</v>
      </c>
      <c r="J282" s="207">
        <v>782.76884399999994</v>
      </c>
      <c r="K282" s="14">
        <v>1423</v>
      </c>
    </row>
    <row r="283" spans="1:11" x14ac:dyDescent="0.25">
      <c r="A283" s="200">
        <v>281</v>
      </c>
      <c r="B283" s="200" t="s">
        <v>38</v>
      </c>
      <c r="C283" s="200" t="s">
        <v>877</v>
      </c>
      <c r="D283" s="200">
        <f>VLOOKUP(B283,'[2]Master Inventory Units'!$B:$O,14,)</f>
        <v>130.05000000000001</v>
      </c>
      <c r="E283" s="200" t="s">
        <v>876</v>
      </c>
      <c r="F283" s="200" t="s">
        <v>3960</v>
      </c>
      <c r="G283" s="200" t="s">
        <v>4402</v>
      </c>
      <c r="H283" s="200" t="s">
        <v>2209</v>
      </c>
      <c r="I283" s="200" t="s">
        <v>2199</v>
      </c>
      <c r="J283" s="201">
        <v>782.76884399999994</v>
      </c>
      <c r="K283" s="202">
        <v>1423</v>
      </c>
    </row>
    <row r="284" spans="1:11" x14ac:dyDescent="0.25">
      <c r="A284" s="200">
        <v>282</v>
      </c>
      <c r="B284" s="200"/>
      <c r="C284" s="200" t="s">
        <v>877</v>
      </c>
      <c r="D284" s="200"/>
      <c r="E284" s="200" t="s">
        <v>3739</v>
      </c>
      <c r="F284" s="200" t="s">
        <v>3960</v>
      </c>
      <c r="G284" s="200" t="s">
        <v>4403</v>
      </c>
      <c r="H284" s="200" t="s">
        <v>2210</v>
      </c>
      <c r="I284" s="200" t="s">
        <v>2199</v>
      </c>
      <c r="J284" s="201">
        <v>782.76884399999994</v>
      </c>
      <c r="K284" s="202">
        <v>1423</v>
      </c>
    </row>
    <row r="285" spans="1:11" x14ac:dyDescent="0.25">
      <c r="A285" s="200">
        <v>283</v>
      </c>
      <c r="B285" s="200"/>
      <c r="C285" s="200" t="s">
        <v>877</v>
      </c>
      <c r="D285" s="200"/>
      <c r="E285" s="200" t="s">
        <v>3738</v>
      </c>
      <c r="F285" s="200" t="s">
        <v>3960</v>
      </c>
      <c r="G285" s="200" t="s">
        <v>4404</v>
      </c>
      <c r="H285" s="200" t="s">
        <v>2211</v>
      </c>
      <c r="I285" s="200" t="s">
        <v>2199</v>
      </c>
      <c r="J285" s="201">
        <v>782.76884399999994</v>
      </c>
      <c r="K285" s="202">
        <v>1423</v>
      </c>
    </row>
    <row r="286" spans="1:11" x14ac:dyDescent="0.25">
      <c r="A286" s="200">
        <v>284</v>
      </c>
      <c r="B286" s="200"/>
      <c r="C286" s="200" t="s">
        <v>877</v>
      </c>
      <c r="D286" s="200"/>
      <c r="E286" s="200" t="s">
        <v>3737</v>
      </c>
      <c r="F286" s="200" t="s">
        <v>3960</v>
      </c>
      <c r="G286" s="200" t="s">
        <v>4405</v>
      </c>
      <c r="H286" s="200" t="s">
        <v>2212</v>
      </c>
      <c r="I286" s="200" t="s">
        <v>2199</v>
      </c>
      <c r="J286" s="201">
        <v>782.76884399999994</v>
      </c>
      <c r="K286" s="202">
        <v>1423</v>
      </c>
    </row>
    <row r="287" spans="1:11" x14ac:dyDescent="0.25">
      <c r="A287" s="203">
        <v>285</v>
      </c>
      <c r="B287" s="203" t="s">
        <v>38</v>
      </c>
      <c r="C287" s="203" t="s">
        <v>875</v>
      </c>
      <c r="D287" s="203">
        <f>VLOOKUP(B287,'[2]Master Inventory Units'!$B:$O,14,)</f>
        <v>130.05000000000001</v>
      </c>
      <c r="E287" s="203" t="s">
        <v>874</v>
      </c>
      <c r="F287" s="203" t="s">
        <v>3960</v>
      </c>
      <c r="G287" s="203" t="s">
        <v>4406</v>
      </c>
      <c r="H287" s="203" t="s">
        <v>2209</v>
      </c>
      <c r="I287" s="203" t="s">
        <v>2199</v>
      </c>
      <c r="J287" s="204">
        <v>782.76884399999994</v>
      </c>
      <c r="K287" s="205">
        <v>1423</v>
      </c>
    </row>
    <row r="288" spans="1:11" x14ac:dyDescent="0.25">
      <c r="A288" s="206">
        <v>286</v>
      </c>
      <c r="B288" s="206"/>
      <c r="C288" s="206" t="s">
        <v>875</v>
      </c>
      <c r="D288" s="206"/>
      <c r="E288" s="206" t="s">
        <v>3736</v>
      </c>
      <c r="F288" s="206" t="s">
        <v>3960</v>
      </c>
      <c r="G288" s="206" t="s">
        <v>4407</v>
      </c>
      <c r="H288" s="206" t="s">
        <v>2210</v>
      </c>
      <c r="I288" s="206" t="s">
        <v>2199</v>
      </c>
      <c r="J288" s="207">
        <v>782.76884399999994</v>
      </c>
      <c r="K288" s="14">
        <v>1423</v>
      </c>
    </row>
    <row r="289" spans="1:11" x14ac:dyDescent="0.25">
      <c r="A289" s="206">
        <v>287</v>
      </c>
      <c r="B289" s="206"/>
      <c r="C289" s="206" t="s">
        <v>875</v>
      </c>
      <c r="D289" s="206"/>
      <c r="E289" s="206" t="s">
        <v>3735</v>
      </c>
      <c r="F289" s="206" t="s">
        <v>3960</v>
      </c>
      <c r="G289" s="206" t="s">
        <v>4408</v>
      </c>
      <c r="H289" s="206" t="s">
        <v>2211</v>
      </c>
      <c r="I289" s="206" t="s">
        <v>2199</v>
      </c>
      <c r="J289" s="207">
        <v>782.76884399999994</v>
      </c>
      <c r="K289" s="14">
        <v>1423</v>
      </c>
    </row>
    <row r="290" spans="1:11" x14ac:dyDescent="0.25">
      <c r="A290" s="206">
        <v>288</v>
      </c>
      <c r="B290" s="206"/>
      <c r="C290" s="206" t="s">
        <v>875</v>
      </c>
      <c r="D290" s="206"/>
      <c r="E290" s="206" t="s">
        <v>3734</v>
      </c>
      <c r="F290" s="206" t="s">
        <v>3960</v>
      </c>
      <c r="G290" s="206" t="s">
        <v>4409</v>
      </c>
      <c r="H290" s="206" t="s">
        <v>2212</v>
      </c>
      <c r="I290" s="206" t="s">
        <v>2199</v>
      </c>
      <c r="J290" s="207">
        <v>782.76884399999994</v>
      </c>
      <c r="K290" s="14">
        <v>1423</v>
      </c>
    </row>
    <row r="291" spans="1:11" x14ac:dyDescent="0.25">
      <c r="A291" s="200">
        <v>289</v>
      </c>
      <c r="B291" s="200" t="s">
        <v>38</v>
      </c>
      <c r="C291" s="200" t="s">
        <v>873</v>
      </c>
      <c r="D291" s="200">
        <f>VLOOKUP(B291,'[2]Master Inventory Units'!$B:$O,14,)</f>
        <v>130.05000000000001</v>
      </c>
      <c r="E291" s="200" t="s">
        <v>872</v>
      </c>
      <c r="F291" s="200" t="s">
        <v>3960</v>
      </c>
      <c r="G291" s="200" t="s">
        <v>4410</v>
      </c>
      <c r="H291" s="200" t="s">
        <v>2209</v>
      </c>
      <c r="I291" s="200" t="s">
        <v>2199</v>
      </c>
      <c r="J291" s="201">
        <v>780.15319199999988</v>
      </c>
      <c r="K291" s="202">
        <v>1423</v>
      </c>
    </row>
    <row r="292" spans="1:11" x14ac:dyDescent="0.25">
      <c r="A292" s="200">
        <v>290</v>
      </c>
      <c r="B292" s="200"/>
      <c r="C292" s="200" t="s">
        <v>873</v>
      </c>
      <c r="D292" s="200"/>
      <c r="E292" s="200" t="s">
        <v>3733</v>
      </c>
      <c r="F292" s="200" t="s">
        <v>3960</v>
      </c>
      <c r="G292" s="200" t="s">
        <v>4411</v>
      </c>
      <c r="H292" s="200" t="s">
        <v>2210</v>
      </c>
      <c r="I292" s="200" t="s">
        <v>2199</v>
      </c>
      <c r="J292" s="201">
        <v>780.15319199999988</v>
      </c>
      <c r="K292" s="202">
        <v>1423</v>
      </c>
    </row>
    <row r="293" spans="1:11" x14ac:dyDescent="0.25">
      <c r="A293" s="200">
        <v>291</v>
      </c>
      <c r="B293" s="200"/>
      <c r="C293" s="200" t="s">
        <v>873</v>
      </c>
      <c r="D293" s="200"/>
      <c r="E293" s="200" t="s">
        <v>3732</v>
      </c>
      <c r="F293" s="200" t="s">
        <v>3960</v>
      </c>
      <c r="G293" s="200" t="s">
        <v>4412</v>
      </c>
      <c r="H293" s="200" t="s">
        <v>2211</v>
      </c>
      <c r="I293" s="200" t="s">
        <v>2199</v>
      </c>
      <c r="J293" s="201">
        <v>780.15319199999988</v>
      </c>
      <c r="K293" s="202">
        <v>1423</v>
      </c>
    </row>
    <row r="294" spans="1:11" x14ac:dyDescent="0.25">
      <c r="A294" s="200">
        <v>292</v>
      </c>
      <c r="B294" s="200"/>
      <c r="C294" s="200" t="s">
        <v>873</v>
      </c>
      <c r="D294" s="200"/>
      <c r="E294" s="200" t="s">
        <v>3731</v>
      </c>
      <c r="F294" s="200" t="s">
        <v>3960</v>
      </c>
      <c r="G294" s="200" t="s">
        <v>4413</v>
      </c>
      <c r="H294" s="200" t="s">
        <v>2212</v>
      </c>
      <c r="I294" s="200" t="s">
        <v>2199</v>
      </c>
      <c r="J294" s="201">
        <v>780.15319199999988</v>
      </c>
      <c r="K294" s="202">
        <v>1423</v>
      </c>
    </row>
    <row r="295" spans="1:11" x14ac:dyDescent="0.25">
      <c r="A295" s="203">
        <v>293</v>
      </c>
      <c r="B295" s="203" t="s">
        <v>38</v>
      </c>
      <c r="C295" s="203" t="s">
        <v>871</v>
      </c>
      <c r="D295" s="203">
        <f>VLOOKUP(B295,'[2]Master Inventory Units'!$B:$O,14,)</f>
        <v>130.05000000000001</v>
      </c>
      <c r="E295" s="203" t="s">
        <v>870</v>
      </c>
      <c r="F295" s="203" t="s">
        <v>3960</v>
      </c>
      <c r="G295" s="203" t="s">
        <v>4414</v>
      </c>
      <c r="H295" s="203" t="s">
        <v>2209</v>
      </c>
      <c r="I295" s="203" t="s">
        <v>2199</v>
      </c>
      <c r="J295" s="204">
        <v>780.15319199999988</v>
      </c>
      <c r="K295" s="205">
        <v>1423</v>
      </c>
    </row>
    <row r="296" spans="1:11" x14ac:dyDescent="0.25">
      <c r="A296" s="206">
        <v>294</v>
      </c>
      <c r="B296" s="206"/>
      <c r="C296" s="206" t="s">
        <v>871</v>
      </c>
      <c r="D296" s="206"/>
      <c r="E296" s="206" t="s">
        <v>3730</v>
      </c>
      <c r="F296" s="206" t="s">
        <v>3960</v>
      </c>
      <c r="G296" s="206" t="s">
        <v>4415</v>
      </c>
      <c r="H296" s="206" t="s">
        <v>2210</v>
      </c>
      <c r="I296" s="206" t="s">
        <v>2199</v>
      </c>
      <c r="J296" s="207">
        <v>780.15319199999988</v>
      </c>
      <c r="K296" s="14">
        <v>1423</v>
      </c>
    </row>
    <row r="297" spans="1:11" x14ac:dyDescent="0.25">
      <c r="A297" s="206">
        <v>295</v>
      </c>
      <c r="B297" s="206"/>
      <c r="C297" s="206" t="s">
        <v>871</v>
      </c>
      <c r="D297" s="206"/>
      <c r="E297" s="206" t="s">
        <v>3729</v>
      </c>
      <c r="F297" s="206" t="s">
        <v>3960</v>
      </c>
      <c r="G297" s="206" t="s">
        <v>4416</v>
      </c>
      <c r="H297" s="206" t="s">
        <v>2211</v>
      </c>
      <c r="I297" s="206" t="s">
        <v>2199</v>
      </c>
      <c r="J297" s="207">
        <v>780.15319199999988</v>
      </c>
      <c r="K297" s="14">
        <v>1423</v>
      </c>
    </row>
    <row r="298" spans="1:11" x14ac:dyDescent="0.25">
      <c r="A298" s="206">
        <v>296</v>
      </c>
      <c r="B298" s="206"/>
      <c r="C298" s="206" t="s">
        <v>871</v>
      </c>
      <c r="D298" s="206"/>
      <c r="E298" s="206" t="s">
        <v>3728</v>
      </c>
      <c r="F298" s="206" t="s">
        <v>3960</v>
      </c>
      <c r="G298" s="206" t="s">
        <v>4417</v>
      </c>
      <c r="H298" s="206" t="s">
        <v>2212</v>
      </c>
      <c r="I298" s="206" t="s">
        <v>2199</v>
      </c>
      <c r="J298" s="207">
        <v>780.15319199999988</v>
      </c>
      <c r="K298" s="14">
        <v>1423</v>
      </c>
    </row>
    <row r="299" spans="1:11" x14ac:dyDescent="0.25">
      <c r="A299" s="200">
        <v>297</v>
      </c>
      <c r="B299" s="200" t="s">
        <v>38</v>
      </c>
      <c r="C299" s="200" t="s">
        <v>869</v>
      </c>
      <c r="D299" s="200">
        <f>VLOOKUP(B299,'[2]Master Inventory Units'!$B:$O,14,)</f>
        <v>130.05000000000001</v>
      </c>
      <c r="E299" s="200" t="s">
        <v>868</v>
      </c>
      <c r="F299" s="200" t="s">
        <v>3960</v>
      </c>
      <c r="G299" s="200" t="s">
        <v>4418</v>
      </c>
      <c r="H299" s="200" t="s">
        <v>2209</v>
      </c>
      <c r="I299" s="200" t="s">
        <v>2199</v>
      </c>
      <c r="J299" s="201">
        <v>782.76884399999994</v>
      </c>
      <c r="K299" s="202">
        <v>1423</v>
      </c>
    </row>
    <row r="300" spans="1:11" x14ac:dyDescent="0.25">
      <c r="A300" s="200">
        <v>298</v>
      </c>
      <c r="B300" s="200"/>
      <c r="C300" s="200" t="s">
        <v>869</v>
      </c>
      <c r="D300" s="200"/>
      <c r="E300" s="200" t="s">
        <v>3727</v>
      </c>
      <c r="F300" s="200" t="s">
        <v>3960</v>
      </c>
      <c r="G300" s="200" t="s">
        <v>4419</v>
      </c>
      <c r="H300" s="200" t="s">
        <v>2210</v>
      </c>
      <c r="I300" s="200" t="s">
        <v>2199</v>
      </c>
      <c r="J300" s="201">
        <v>782.76884399999994</v>
      </c>
      <c r="K300" s="202">
        <v>1423</v>
      </c>
    </row>
    <row r="301" spans="1:11" x14ac:dyDescent="0.25">
      <c r="A301" s="200">
        <v>299</v>
      </c>
      <c r="B301" s="200"/>
      <c r="C301" s="200" t="s">
        <v>869</v>
      </c>
      <c r="D301" s="200"/>
      <c r="E301" s="200" t="s">
        <v>3726</v>
      </c>
      <c r="F301" s="200" t="s">
        <v>3960</v>
      </c>
      <c r="G301" s="200" t="s">
        <v>4420</v>
      </c>
      <c r="H301" s="200" t="s">
        <v>2211</v>
      </c>
      <c r="I301" s="200" t="s">
        <v>2199</v>
      </c>
      <c r="J301" s="201">
        <v>782.76884399999994</v>
      </c>
      <c r="K301" s="202">
        <v>1423</v>
      </c>
    </row>
    <row r="302" spans="1:11" x14ac:dyDescent="0.25">
      <c r="A302" s="200">
        <v>300</v>
      </c>
      <c r="B302" s="200"/>
      <c r="C302" s="200" t="s">
        <v>869</v>
      </c>
      <c r="D302" s="200"/>
      <c r="E302" s="200" t="s">
        <v>3725</v>
      </c>
      <c r="F302" s="200" t="s">
        <v>3960</v>
      </c>
      <c r="G302" s="200" t="s">
        <v>4421</v>
      </c>
      <c r="H302" s="200" t="s">
        <v>2212</v>
      </c>
      <c r="I302" s="200" t="s">
        <v>2199</v>
      </c>
      <c r="J302" s="201">
        <v>782.76884399999994</v>
      </c>
      <c r="K302" s="202">
        <v>1423</v>
      </c>
    </row>
    <row r="303" spans="1:11" x14ac:dyDescent="0.25">
      <c r="A303" s="203">
        <v>301</v>
      </c>
      <c r="B303" s="203" t="s">
        <v>38</v>
      </c>
      <c r="C303" s="203" t="s">
        <v>867</v>
      </c>
      <c r="D303" s="203">
        <f>VLOOKUP(B303,'[2]Master Inventory Units'!$B:$O,14,)</f>
        <v>130.05000000000001</v>
      </c>
      <c r="E303" s="203" t="s">
        <v>866</v>
      </c>
      <c r="F303" s="203" t="s">
        <v>3960</v>
      </c>
      <c r="G303" s="203" t="s">
        <v>4422</v>
      </c>
      <c r="H303" s="203" t="s">
        <v>2209</v>
      </c>
      <c r="I303" s="203" t="s">
        <v>2199</v>
      </c>
      <c r="J303" s="204">
        <v>780.15319199999988</v>
      </c>
      <c r="K303" s="205">
        <v>1423</v>
      </c>
    </row>
    <row r="304" spans="1:11" x14ac:dyDescent="0.25">
      <c r="A304" s="206">
        <v>302</v>
      </c>
      <c r="B304" s="206"/>
      <c r="C304" s="206" t="s">
        <v>867</v>
      </c>
      <c r="D304" s="206"/>
      <c r="E304" s="206" t="s">
        <v>3724</v>
      </c>
      <c r="F304" s="206" t="s">
        <v>3960</v>
      </c>
      <c r="G304" s="206" t="s">
        <v>4423</v>
      </c>
      <c r="H304" s="206" t="s">
        <v>2210</v>
      </c>
      <c r="I304" s="206" t="s">
        <v>2199</v>
      </c>
      <c r="J304" s="207">
        <v>780.15319199999988</v>
      </c>
      <c r="K304" s="14">
        <v>1423</v>
      </c>
    </row>
    <row r="305" spans="1:11" x14ac:dyDescent="0.25">
      <c r="A305" s="206">
        <v>303</v>
      </c>
      <c r="B305" s="206"/>
      <c r="C305" s="206" t="s">
        <v>867</v>
      </c>
      <c r="D305" s="206"/>
      <c r="E305" s="206" t="s">
        <v>3723</v>
      </c>
      <c r="F305" s="206" t="s">
        <v>3960</v>
      </c>
      <c r="G305" s="206" t="s">
        <v>4424</v>
      </c>
      <c r="H305" s="206" t="s">
        <v>2211</v>
      </c>
      <c r="I305" s="206" t="s">
        <v>2199</v>
      </c>
      <c r="J305" s="207">
        <v>780.15319199999988</v>
      </c>
      <c r="K305" s="14">
        <v>1423</v>
      </c>
    </row>
    <row r="306" spans="1:11" x14ac:dyDescent="0.25">
      <c r="A306" s="206">
        <v>304</v>
      </c>
      <c r="B306" s="206"/>
      <c r="C306" s="206" t="s">
        <v>867</v>
      </c>
      <c r="D306" s="206"/>
      <c r="E306" s="206" t="s">
        <v>3722</v>
      </c>
      <c r="F306" s="206" t="s">
        <v>3960</v>
      </c>
      <c r="G306" s="206" t="s">
        <v>4425</v>
      </c>
      <c r="H306" s="206" t="s">
        <v>2212</v>
      </c>
      <c r="I306" s="206" t="s">
        <v>2199</v>
      </c>
      <c r="J306" s="207">
        <v>780.15319199999988</v>
      </c>
      <c r="K306" s="14">
        <v>1423</v>
      </c>
    </row>
    <row r="307" spans="1:11" x14ac:dyDescent="0.25">
      <c r="A307" s="200">
        <v>305</v>
      </c>
      <c r="B307" s="200" t="s">
        <v>38</v>
      </c>
      <c r="C307" s="200" t="s">
        <v>865</v>
      </c>
      <c r="D307" s="200">
        <f>VLOOKUP(B307,'[2]Master Inventory Units'!$B:$O,14,)</f>
        <v>130.05000000000001</v>
      </c>
      <c r="E307" s="200" t="s">
        <v>864</v>
      </c>
      <c r="F307" s="200" t="s">
        <v>3960</v>
      </c>
      <c r="G307" s="200" t="s">
        <v>4426</v>
      </c>
      <c r="H307" s="200" t="s">
        <v>2209</v>
      </c>
      <c r="I307" s="200" t="s">
        <v>2199</v>
      </c>
      <c r="J307" s="201">
        <v>780.15319199999988</v>
      </c>
      <c r="K307" s="202">
        <v>1423</v>
      </c>
    </row>
    <row r="308" spans="1:11" x14ac:dyDescent="0.25">
      <c r="A308" s="200">
        <v>306</v>
      </c>
      <c r="B308" s="200"/>
      <c r="C308" s="200" t="s">
        <v>865</v>
      </c>
      <c r="D308" s="200"/>
      <c r="E308" s="200" t="s">
        <v>3721</v>
      </c>
      <c r="F308" s="200" t="s">
        <v>3960</v>
      </c>
      <c r="G308" s="200" t="s">
        <v>4427</v>
      </c>
      <c r="H308" s="200" t="s">
        <v>2210</v>
      </c>
      <c r="I308" s="200" t="s">
        <v>2199</v>
      </c>
      <c r="J308" s="201">
        <v>780.15319199999988</v>
      </c>
      <c r="K308" s="202">
        <v>1423</v>
      </c>
    </row>
    <row r="309" spans="1:11" x14ac:dyDescent="0.25">
      <c r="A309" s="200">
        <v>307</v>
      </c>
      <c r="B309" s="200"/>
      <c r="C309" s="200" t="s">
        <v>865</v>
      </c>
      <c r="D309" s="200"/>
      <c r="E309" s="200" t="s">
        <v>3720</v>
      </c>
      <c r="F309" s="200" t="s">
        <v>3960</v>
      </c>
      <c r="G309" s="200" t="s">
        <v>4428</v>
      </c>
      <c r="H309" s="200" t="s">
        <v>2211</v>
      </c>
      <c r="I309" s="200" t="s">
        <v>2199</v>
      </c>
      <c r="J309" s="201">
        <v>780.15319199999988</v>
      </c>
      <c r="K309" s="202">
        <v>1423</v>
      </c>
    </row>
    <row r="310" spans="1:11" x14ac:dyDescent="0.25">
      <c r="A310" s="200">
        <v>308</v>
      </c>
      <c r="B310" s="200"/>
      <c r="C310" s="200" t="s">
        <v>865</v>
      </c>
      <c r="D310" s="200"/>
      <c r="E310" s="200" t="s">
        <v>3719</v>
      </c>
      <c r="F310" s="200" t="s">
        <v>3960</v>
      </c>
      <c r="G310" s="200" t="s">
        <v>4429</v>
      </c>
      <c r="H310" s="200" t="s">
        <v>2212</v>
      </c>
      <c r="I310" s="200" t="s">
        <v>2199</v>
      </c>
      <c r="J310" s="201">
        <v>780.15319199999988</v>
      </c>
      <c r="K310" s="202">
        <v>1423</v>
      </c>
    </row>
    <row r="311" spans="1:11" x14ac:dyDescent="0.25">
      <c r="A311" s="203">
        <v>309</v>
      </c>
      <c r="B311" s="203" t="s">
        <v>38</v>
      </c>
      <c r="C311" s="203" t="s">
        <v>863</v>
      </c>
      <c r="D311" s="203">
        <f>VLOOKUP(B311,'[2]Master Inventory Units'!$B:$O,14,)</f>
        <v>130.05000000000001</v>
      </c>
      <c r="E311" s="203" t="s">
        <v>862</v>
      </c>
      <c r="F311" s="203" t="s">
        <v>3960</v>
      </c>
      <c r="G311" s="203" t="s">
        <v>4430</v>
      </c>
      <c r="H311" s="203" t="s">
        <v>2209</v>
      </c>
      <c r="I311" s="203" t="s">
        <v>2199</v>
      </c>
      <c r="J311" s="204">
        <v>782.76884399999994</v>
      </c>
      <c r="K311" s="205">
        <v>1423</v>
      </c>
    </row>
    <row r="312" spans="1:11" x14ac:dyDescent="0.25">
      <c r="A312" s="206">
        <v>310</v>
      </c>
      <c r="B312" s="206"/>
      <c r="C312" s="206" t="s">
        <v>863</v>
      </c>
      <c r="D312" s="206"/>
      <c r="E312" s="206" t="s">
        <v>3718</v>
      </c>
      <c r="F312" s="206" t="s">
        <v>3960</v>
      </c>
      <c r="G312" s="206" t="s">
        <v>4431</v>
      </c>
      <c r="H312" s="206" t="s">
        <v>2210</v>
      </c>
      <c r="I312" s="206" t="s">
        <v>2199</v>
      </c>
      <c r="J312" s="207">
        <v>782.76884399999994</v>
      </c>
      <c r="K312" s="14">
        <v>1423</v>
      </c>
    </row>
    <row r="313" spans="1:11" x14ac:dyDescent="0.25">
      <c r="A313" s="206">
        <v>311</v>
      </c>
      <c r="B313" s="206"/>
      <c r="C313" s="206" t="s">
        <v>863</v>
      </c>
      <c r="D313" s="206"/>
      <c r="E313" s="206" t="s">
        <v>3717</v>
      </c>
      <c r="F313" s="206" t="s">
        <v>3960</v>
      </c>
      <c r="G313" s="206" t="s">
        <v>4432</v>
      </c>
      <c r="H313" s="206" t="s">
        <v>2211</v>
      </c>
      <c r="I313" s="206" t="s">
        <v>2199</v>
      </c>
      <c r="J313" s="207">
        <v>782.76884399999994</v>
      </c>
      <c r="K313" s="14">
        <v>1423</v>
      </c>
    </row>
    <row r="314" spans="1:11" x14ac:dyDescent="0.25">
      <c r="A314" s="206">
        <v>312</v>
      </c>
      <c r="B314" s="206"/>
      <c r="C314" s="206" t="s">
        <v>863</v>
      </c>
      <c r="D314" s="206"/>
      <c r="E314" s="206" t="s">
        <v>3716</v>
      </c>
      <c r="F314" s="206" t="s">
        <v>3960</v>
      </c>
      <c r="G314" s="206" t="s">
        <v>4433</v>
      </c>
      <c r="H314" s="206" t="s">
        <v>2212</v>
      </c>
      <c r="I314" s="206" t="s">
        <v>2199</v>
      </c>
      <c r="J314" s="207">
        <v>782.76884399999994</v>
      </c>
      <c r="K314" s="14">
        <v>1423</v>
      </c>
    </row>
    <row r="315" spans="1:11" x14ac:dyDescent="0.25">
      <c r="A315" s="200">
        <v>313</v>
      </c>
      <c r="B315" s="200" t="s">
        <v>38</v>
      </c>
      <c r="C315" s="200" t="s">
        <v>861</v>
      </c>
      <c r="D315" s="200">
        <f>VLOOKUP(B315,'[2]Master Inventory Units'!$B:$O,14,)</f>
        <v>130.05000000000001</v>
      </c>
      <c r="E315" s="200" t="s">
        <v>860</v>
      </c>
      <c r="F315" s="200" t="s">
        <v>3960</v>
      </c>
      <c r="G315" s="200" t="s">
        <v>4434</v>
      </c>
      <c r="H315" s="200" t="s">
        <v>2209</v>
      </c>
      <c r="I315" s="200" t="s">
        <v>2199</v>
      </c>
      <c r="J315" s="201">
        <v>780.15319199999988</v>
      </c>
      <c r="K315" s="202">
        <v>1423</v>
      </c>
    </row>
    <row r="316" spans="1:11" x14ac:dyDescent="0.25">
      <c r="A316" s="200">
        <v>314</v>
      </c>
      <c r="B316" s="200"/>
      <c r="C316" s="200" t="s">
        <v>861</v>
      </c>
      <c r="D316" s="200"/>
      <c r="E316" s="200" t="s">
        <v>3715</v>
      </c>
      <c r="F316" s="200" t="s">
        <v>3960</v>
      </c>
      <c r="G316" s="200" t="s">
        <v>4435</v>
      </c>
      <c r="H316" s="200" t="s">
        <v>2210</v>
      </c>
      <c r="I316" s="200" t="s">
        <v>2199</v>
      </c>
      <c r="J316" s="201">
        <v>780.15319199999988</v>
      </c>
      <c r="K316" s="202">
        <v>1423</v>
      </c>
    </row>
    <row r="317" spans="1:11" x14ac:dyDescent="0.25">
      <c r="A317" s="200">
        <v>315</v>
      </c>
      <c r="B317" s="200"/>
      <c r="C317" s="200" t="s">
        <v>861</v>
      </c>
      <c r="D317" s="200"/>
      <c r="E317" s="200" t="s">
        <v>3714</v>
      </c>
      <c r="F317" s="200" t="s">
        <v>3960</v>
      </c>
      <c r="G317" s="200" t="s">
        <v>4436</v>
      </c>
      <c r="H317" s="200" t="s">
        <v>2211</v>
      </c>
      <c r="I317" s="200" t="s">
        <v>2199</v>
      </c>
      <c r="J317" s="201">
        <v>780.15319199999988</v>
      </c>
      <c r="K317" s="202">
        <v>1423</v>
      </c>
    </row>
    <row r="318" spans="1:11" x14ac:dyDescent="0.25">
      <c r="A318" s="200">
        <v>316</v>
      </c>
      <c r="B318" s="200"/>
      <c r="C318" s="200" t="s">
        <v>861</v>
      </c>
      <c r="D318" s="200"/>
      <c r="E318" s="200" t="s">
        <v>3713</v>
      </c>
      <c r="F318" s="200" t="s">
        <v>3960</v>
      </c>
      <c r="G318" s="200" t="s">
        <v>4437</v>
      </c>
      <c r="H318" s="200" t="s">
        <v>2212</v>
      </c>
      <c r="I318" s="200" t="s">
        <v>2199</v>
      </c>
      <c r="J318" s="201">
        <v>780.15319199999988</v>
      </c>
      <c r="K318" s="202">
        <v>1423</v>
      </c>
    </row>
    <row r="319" spans="1:11" x14ac:dyDescent="0.25">
      <c r="A319" s="203">
        <v>317</v>
      </c>
      <c r="B319" s="203" t="s">
        <v>38</v>
      </c>
      <c r="C319" s="203" t="s">
        <v>859</v>
      </c>
      <c r="D319" s="203">
        <f>VLOOKUP(B319,'[2]Master Inventory Units'!$B:$O,14,)</f>
        <v>130.05000000000001</v>
      </c>
      <c r="E319" s="203" t="s">
        <v>858</v>
      </c>
      <c r="F319" s="203" t="s">
        <v>3960</v>
      </c>
      <c r="G319" s="203" t="s">
        <v>4438</v>
      </c>
      <c r="H319" s="203" t="s">
        <v>2209</v>
      </c>
      <c r="I319" s="203" t="s">
        <v>2199</v>
      </c>
      <c r="J319" s="204">
        <v>780.15319199999988</v>
      </c>
      <c r="K319" s="205">
        <v>1423</v>
      </c>
    </row>
    <row r="320" spans="1:11" x14ac:dyDescent="0.25">
      <c r="A320" s="206">
        <v>318</v>
      </c>
      <c r="B320" s="206"/>
      <c r="C320" s="206" t="s">
        <v>859</v>
      </c>
      <c r="D320" s="206"/>
      <c r="E320" s="206" t="s">
        <v>3712</v>
      </c>
      <c r="F320" s="206" t="s">
        <v>3960</v>
      </c>
      <c r="G320" s="206" t="s">
        <v>4439</v>
      </c>
      <c r="H320" s="206" t="s">
        <v>2210</v>
      </c>
      <c r="I320" s="206" t="s">
        <v>2199</v>
      </c>
      <c r="J320" s="207">
        <v>780.15319199999988</v>
      </c>
      <c r="K320" s="14">
        <v>1423</v>
      </c>
    </row>
    <row r="321" spans="1:11" x14ac:dyDescent="0.25">
      <c r="A321" s="206">
        <v>319</v>
      </c>
      <c r="B321" s="206"/>
      <c r="C321" s="206" t="s">
        <v>859</v>
      </c>
      <c r="D321" s="206"/>
      <c r="E321" s="206" t="s">
        <v>3711</v>
      </c>
      <c r="F321" s="206" t="s">
        <v>3960</v>
      </c>
      <c r="G321" s="206" t="s">
        <v>4440</v>
      </c>
      <c r="H321" s="206" t="s">
        <v>2211</v>
      </c>
      <c r="I321" s="206" t="s">
        <v>2199</v>
      </c>
      <c r="J321" s="207">
        <v>780.15319199999988</v>
      </c>
      <c r="K321" s="14">
        <v>1423</v>
      </c>
    </row>
    <row r="322" spans="1:11" x14ac:dyDescent="0.25">
      <c r="A322" s="206">
        <v>320</v>
      </c>
      <c r="B322" s="206"/>
      <c r="C322" s="206" t="s">
        <v>859</v>
      </c>
      <c r="D322" s="206"/>
      <c r="E322" s="206" t="s">
        <v>3710</v>
      </c>
      <c r="F322" s="206" t="s">
        <v>3960</v>
      </c>
      <c r="G322" s="206" t="s">
        <v>4441</v>
      </c>
      <c r="H322" s="206" t="s">
        <v>2212</v>
      </c>
      <c r="I322" s="206" t="s">
        <v>2199</v>
      </c>
      <c r="J322" s="207">
        <v>780.15319199999988</v>
      </c>
      <c r="K322" s="14">
        <v>1423</v>
      </c>
    </row>
    <row r="323" spans="1:11" x14ac:dyDescent="0.25">
      <c r="A323" s="200">
        <v>321</v>
      </c>
      <c r="B323" s="200" t="s">
        <v>38</v>
      </c>
      <c r="C323" s="200" t="s">
        <v>857</v>
      </c>
      <c r="D323" s="200">
        <f>VLOOKUP(B323,'[2]Master Inventory Units'!$B:$O,14,)</f>
        <v>130.05000000000001</v>
      </c>
      <c r="E323" s="200" t="s">
        <v>856</v>
      </c>
      <c r="F323" s="200" t="s">
        <v>3960</v>
      </c>
      <c r="G323" s="200" t="s">
        <v>4442</v>
      </c>
      <c r="H323" s="200" t="s">
        <v>2209</v>
      </c>
      <c r="I323" s="200" t="s">
        <v>2199</v>
      </c>
      <c r="J323" s="201">
        <v>782.76884399999994</v>
      </c>
      <c r="K323" s="202">
        <v>1423</v>
      </c>
    </row>
    <row r="324" spans="1:11" x14ac:dyDescent="0.25">
      <c r="A324" s="200">
        <v>322</v>
      </c>
      <c r="B324" s="200"/>
      <c r="C324" s="200" t="s">
        <v>857</v>
      </c>
      <c r="D324" s="200"/>
      <c r="E324" s="200" t="s">
        <v>3709</v>
      </c>
      <c r="F324" s="200" t="s">
        <v>3960</v>
      </c>
      <c r="G324" s="200" t="s">
        <v>4443</v>
      </c>
      <c r="H324" s="200" t="s">
        <v>2210</v>
      </c>
      <c r="I324" s="200" t="s">
        <v>2199</v>
      </c>
      <c r="J324" s="201">
        <v>782.76884399999994</v>
      </c>
      <c r="K324" s="202">
        <v>1423</v>
      </c>
    </row>
    <row r="325" spans="1:11" x14ac:dyDescent="0.25">
      <c r="A325" s="200">
        <v>323</v>
      </c>
      <c r="B325" s="200"/>
      <c r="C325" s="200" t="s">
        <v>857</v>
      </c>
      <c r="D325" s="200"/>
      <c r="E325" s="200" t="s">
        <v>3708</v>
      </c>
      <c r="F325" s="200" t="s">
        <v>3960</v>
      </c>
      <c r="G325" s="200" t="s">
        <v>4444</v>
      </c>
      <c r="H325" s="200" t="s">
        <v>2211</v>
      </c>
      <c r="I325" s="200" t="s">
        <v>2199</v>
      </c>
      <c r="J325" s="201">
        <v>782.76884399999994</v>
      </c>
      <c r="K325" s="202">
        <v>1423</v>
      </c>
    </row>
    <row r="326" spans="1:11" x14ac:dyDescent="0.25">
      <c r="A326" s="200">
        <v>324</v>
      </c>
      <c r="B326" s="200"/>
      <c r="C326" s="200" t="s">
        <v>857</v>
      </c>
      <c r="D326" s="200"/>
      <c r="E326" s="200" t="s">
        <v>3707</v>
      </c>
      <c r="F326" s="200" t="s">
        <v>3960</v>
      </c>
      <c r="G326" s="200" t="s">
        <v>4445</v>
      </c>
      <c r="H326" s="200" t="s">
        <v>2212</v>
      </c>
      <c r="I326" s="200" t="s">
        <v>2199</v>
      </c>
      <c r="J326" s="201">
        <v>782.76884399999994</v>
      </c>
      <c r="K326" s="202">
        <v>1423</v>
      </c>
    </row>
    <row r="327" spans="1:11" x14ac:dyDescent="0.25">
      <c r="A327" s="203">
        <v>325</v>
      </c>
      <c r="B327" s="203" t="s">
        <v>38</v>
      </c>
      <c r="C327" s="203" t="s">
        <v>855</v>
      </c>
      <c r="D327" s="203">
        <f>VLOOKUP(B327,'[2]Master Inventory Units'!$B:$O,14,)</f>
        <v>130.05000000000001</v>
      </c>
      <c r="E327" s="203" t="s">
        <v>854</v>
      </c>
      <c r="F327" s="203" t="s">
        <v>3960</v>
      </c>
      <c r="G327" s="203" t="s">
        <v>4446</v>
      </c>
      <c r="H327" s="203" t="s">
        <v>2209</v>
      </c>
      <c r="I327" s="203" t="s">
        <v>2199</v>
      </c>
      <c r="J327" s="204">
        <v>780.15319199999988</v>
      </c>
      <c r="K327" s="205">
        <v>1423</v>
      </c>
    </row>
    <row r="328" spans="1:11" x14ac:dyDescent="0.25">
      <c r="A328" s="206">
        <v>326</v>
      </c>
      <c r="B328" s="206"/>
      <c r="C328" s="206" t="s">
        <v>855</v>
      </c>
      <c r="D328" s="206"/>
      <c r="E328" s="206" t="s">
        <v>3706</v>
      </c>
      <c r="F328" s="206" t="s">
        <v>3960</v>
      </c>
      <c r="G328" s="206" t="s">
        <v>4447</v>
      </c>
      <c r="H328" s="206" t="s">
        <v>2210</v>
      </c>
      <c r="I328" s="206" t="s">
        <v>2199</v>
      </c>
      <c r="J328" s="207">
        <v>780.15319199999988</v>
      </c>
      <c r="K328" s="14">
        <v>1423</v>
      </c>
    </row>
    <row r="329" spans="1:11" x14ac:dyDescent="0.25">
      <c r="A329" s="206">
        <v>327</v>
      </c>
      <c r="B329" s="206"/>
      <c r="C329" s="206" t="s">
        <v>855</v>
      </c>
      <c r="D329" s="206"/>
      <c r="E329" s="206" t="s">
        <v>3705</v>
      </c>
      <c r="F329" s="206" t="s">
        <v>3960</v>
      </c>
      <c r="G329" s="206" t="s">
        <v>4448</v>
      </c>
      <c r="H329" s="206" t="s">
        <v>2211</v>
      </c>
      <c r="I329" s="206" t="s">
        <v>2199</v>
      </c>
      <c r="J329" s="207">
        <v>780.15319199999988</v>
      </c>
      <c r="K329" s="14">
        <v>1423</v>
      </c>
    </row>
    <row r="330" spans="1:11" x14ac:dyDescent="0.25">
      <c r="A330" s="206">
        <v>328</v>
      </c>
      <c r="B330" s="206"/>
      <c r="C330" s="206" t="s">
        <v>855</v>
      </c>
      <c r="D330" s="206"/>
      <c r="E330" s="206" t="s">
        <v>3704</v>
      </c>
      <c r="F330" s="206" t="s">
        <v>3960</v>
      </c>
      <c r="G330" s="206" t="s">
        <v>4449</v>
      </c>
      <c r="H330" s="206" t="s">
        <v>2212</v>
      </c>
      <c r="I330" s="206" t="s">
        <v>2199</v>
      </c>
      <c r="J330" s="207">
        <v>780.15319199999988</v>
      </c>
      <c r="K330" s="14">
        <v>1423</v>
      </c>
    </row>
    <row r="331" spans="1:11" x14ac:dyDescent="0.25">
      <c r="A331" s="200">
        <v>329</v>
      </c>
      <c r="B331" s="200" t="s">
        <v>38</v>
      </c>
      <c r="C331" s="200" t="s">
        <v>853</v>
      </c>
      <c r="D331" s="200">
        <f>VLOOKUP(B331,'[2]Master Inventory Units'!$B:$O,14,)</f>
        <v>130.05000000000001</v>
      </c>
      <c r="E331" s="200" t="s">
        <v>852</v>
      </c>
      <c r="F331" s="200" t="s">
        <v>3960</v>
      </c>
      <c r="G331" s="200" t="s">
        <v>4450</v>
      </c>
      <c r="H331" s="200" t="s">
        <v>2209</v>
      </c>
      <c r="I331" s="200" t="s">
        <v>2199</v>
      </c>
      <c r="J331" s="201">
        <v>780.15319199999988</v>
      </c>
      <c r="K331" s="202">
        <v>1423</v>
      </c>
    </row>
    <row r="332" spans="1:11" x14ac:dyDescent="0.25">
      <c r="A332" s="200">
        <v>330</v>
      </c>
      <c r="B332" s="200"/>
      <c r="C332" s="200" t="s">
        <v>853</v>
      </c>
      <c r="D332" s="200"/>
      <c r="E332" s="200" t="s">
        <v>3703</v>
      </c>
      <c r="F332" s="200" t="s">
        <v>3960</v>
      </c>
      <c r="G332" s="200" t="s">
        <v>4451</v>
      </c>
      <c r="H332" s="200" t="s">
        <v>2210</v>
      </c>
      <c r="I332" s="200" t="s">
        <v>2199</v>
      </c>
      <c r="J332" s="201">
        <v>780.15319199999988</v>
      </c>
      <c r="K332" s="202">
        <v>1423</v>
      </c>
    </row>
    <row r="333" spans="1:11" x14ac:dyDescent="0.25">
      <c r="A333" s="200">
        <v>331</v>
      </c>
      <c r="B333" s="200"/>
      <c r="C333" s="200" t="s">
        <v>853</v>
      </c>
      <c r="D333" s="200"/>
      <c r="E333" s="200" t="s">
        <v>3702</v>
      </c>
      <c r="F333" s="200" t="s">
        <v>3960</v>
      </c>
      <c r="G333" s="200" t="s">
        <v>4452</v>
      </c>
      <c r="H333" s="200" t="s">
        <v>2211</v>
      </c>
      <c r="I333" s="200" t="s">
        <v>2199</v>
      </c>
      <c r="J333" s="201">
        <v>780.15319199999988</v>
      </c>
      <c r="K333" s="202">
        <v>1423</v>
      </c>
    </row>
    <row r="334" spans="1:11" x14ac:dyDescent="0.25">
      <c r="A334" s="200">
        <v>332</v>
      </c>
      <c r="B334" s="200"/>
      <c r="C334" s="200" t="s">
        <v>853</v>
      </c>
      <c r="D334" s="200"/>
      <c r="E334" s="200" t="s">
        <v>3701</v>
      </c>
      <c r="F334" s="200" t="s">
        <v>3960</v>
      </c>
      <c r="G334" s="200" t="s">
        <v>4453</v>
      </c>
      <c r="H334" s="200" t="s">
        <v>2212</v>
      </c>
      <c r="I334" s="200" t="s">
        <v>2199</v>
      </c>
      <c r="J334" s="201">
        <v>780.15319199999988</v>
      </c>
      <c r="K334" s="202">
        <v>1423</v>
      </c>
    </row>
    <row r="335" spans="1:11" x14ac:dyDescent="0.25">
      <c r="A335" s="203">
        <v>333</v>
      </c>
      <c r="B335" s="203" t="s">
        <v>38</v>
      </c>
      <c r="C335" s="203" t="s">
        <v>851</v>
      </c>
      <c r="D335" s="203">
        <f>VLOOKUP(B335,'[2]Master Inventory Units'!$B:$O,14,)</f>
        <v>130.05000000000001</v>
      </c>
      <c r="E335" s="203" t="s">
        <v>850</v>
      </c>
      <c r="F335" s="203" t="s">
        <v>3960</v>
      </c>
      <c r="G335" s="203" t="s">
        <v>4454</v>
      </c>
      <c r="H335" s="203" t="s">
        <v>2209</v>
      </c>
      <c r="I335" s="203" t="s">
        <v>2199</v>
      </c>
      <c r="J335" s="204">
        <v>780.15319199999988</v>
      </c>
      <c r="K335" s="205">
        <v>1423</v>
      </c>
    </row>
    <row r="336" spans="1:11" x14ac:dyDescent="0.25">
      <c r="A336" s="206">
        <v>334</v>
      </c>
      <c r="B336" s="206"/>
      <c r="C336" s="206" t="s">
        <v>851</v>
      </c>
      <c r="D336" s="206"/>
      <c r="E336" s="206" t="s">
        <v>3700</v>
      </c>
      <c r="F336" s="206" t="s">
        <v>3960</v>
      </c>
      <c r="G336" s="206" t="s">
        <v>4455</v>
      </c>
      <c r="H336" s="206" t="s">
        <v>2210</v>
      </c>
      <c r="I336" s="206" t="s">
        <v>2199</v>
      </c>
      <c r="J336" s="207">
        <v>780.15319199999988</v>
      </c>
      <c r="K336" s="14">
        <v>1423</v>
      </c>
    </row>
    <row r="337" spans="1:11" x14ac:dyDescent="0.25">
      <c r="A337" s="206">
        <v>335</v>
      </c>
      <c r="B337" s="206"/>
      <c r="C337" s="206" t="s">
        <v>851</v>
      </c>
      <c r="D337" s="206"/>
      <c r="E337" s="206" t="s">
        <v>3699</v>
      </c>
      <c r="F337" s="206" t="s">
        <v>3960</v>
      </c>
      <c r="G337" s="206" t="s">
        <v>4456</v>
      </c>
      <c r="H337" s="206" t="s">
        <v>2211</v>
      </c>
      <c r="I337" s="206" t="s">
        <v>2199</v>
      </c>
      <c r="J337" s="207">
        <v>780.15319199999988</v>
      </c>
      <c r="K337" s="14">
        <v>1423</v>
      </c>
    </row>
    <row r="338" spans="1:11" x14ac:dyDescent="0.25">
      <c r="A338" s="206">
        <v>336</v>
      </c>
      <c r="B338" s="206"/>
      <c r="C338" s="206" t="s">
        <v>851</v>
      </c>
      <c r="D338" s="206"/>
      <c r="E338" s="206" t="s">
        <v>3698</v>
      </c>
      <c r="F338" s="206" t="s">
        <v>3960</v>
      </c>
      <c r="G338" s="206" t="s">
        <v>4457</v>
      </c>
      <c r="H338" s="206" t="s">
        <v>2212</v>
      </c>
      <c r="I338" s="206" t="s">
        <v>2199</v>
      </c>
      <c r="J338" s="207">
        <v>780.15319199999988</v>
      </c>
      <c r="K338" s="14">
        <v>1423</v>
      </c>
    </row>
    <row r="339" spans="1:11" x14ac:dyDescent="0.25">
      <c r="A339" s="200">
        <v>337</v>
      </c>
      <c r="B339" s="200" t="s">
        <v>38</v>
      </c>
      <c r="C339" s="200" t="s">
        <v>849</v>
      </c>
      <c r="D339" s="200">
        <f>VLOOKUP(B339,'[2]Master Inventory Units'!$B:$O,14,)</f>
        <v>130.05000000000001</v>
      </c>
      <c r="E339" s="200" t="s">
        <v>848</v>
      </c>
      <c r="F339" s="200" t="s">
        <v>3960</v>
      </c>
      <c r="G339" s="200" t="s">
        <v>4458</v>
      </c>
      <c r="H339" s="200" t="s">
        <v>2209</v>
      </c>
      <c r="I339" s="200" t="s">
        <v>2199</v>
      </c>
      <c r="J339" s="201">
        <v>780.15319199999988</v>
      </c>
      <c r="K339" s="202">
        <v>1423</v>
      </c>
    </row>
    <row r="340" spans="1:11" x14ac:dyDescent="0.25">
      <c r="A340" s="200">
        <v>338</v>
      </c>
      <c r="B340" s="200"/>
      <c r="C340" s="200" t="s">
        <v>849</v>
      </c>
      <c r="D340" s="200"/>
      <c r="E340" s="200" t="s">
        <v>3697</v>
      </c>
      <c r="F340" s="200" t="s">
        <v>3960</v>
      </c>
      <c r="G340" s="200" t="s">
        <v>4459</v>
      </c>
      <c r="H340" s="200" t="s">
        <v>2210</v>
      </c>
      <c r="I340" s="200" t="s">
        <v>2199</v>
      </c>
      <c r="J340" s="201">
        <v>780.15319199999988</v>
      </c>
      <c r="K340" s="202">
        <v>1423</v>
      </c>
    </row>
    <row r="341" spans="1:11" x14ac:dyDescent="0.25">
      <c r="A341" s="200">
        <v>339</v>
      </c>
      <c r="B341" s="200"/>
      <c r="C341" s="200" t="s">
        <v>849</v>
      </c>
      <c r="D341" s="200"/>
      <c r="E341" s="200" t="s">
        <v>3696</v>
      </c>
      <c r="F341" s="200" t="s">
        <v>3960</v>
      </c>
      <c r="G341" s="200" t="s">
        <v>4460</v>
      </c>
      <c r="H341" s="200" t="s">
        <v>2211</v>
      </c>
      <c r="I341" s="200" t="s">
        <v>2199</v>
      </c>
      <c r="J341" s="201">
        <v>780.15319199999988</v>
      </c>
      <c r="K341" s="202">
        <v>1423</v>
      </c>
    </row>
    <row r="342" spans="1:11" x14ac:dyDescent="0.25">
      <c r="A342" s="200">
        <v>340</v>
      </c>
      <c r="B342" s="200"/>
      <c r="C342" s="200" t="s">
        <v>849</v>
      </c>
      <c r="D342" s="200"/>
      <c r="E342" s="200" t="s">
        <v>3695</v>
      </c>
      <c r="F342" s="200" t="s">
        <v>3960</v>
      </c>
      <c r="G342" s="200" t="s">
        <v>4461</v>
      </c>
      <c r="H342" s="200" t="s">
        <v>2212</v>
      </c>
      <c r="I342" s="200" t="s">
        <v>2199</v>
      </c>
      <c r="J342" s="201">
        <v>780.15319199999988</v>
      </c>
      <c r="K342" s="202">
        <v>1423</v>
      </c>
    </row>
    <row r="343" spans="1:11" x14ac:dyDescent="0.25">
      <c r="A343" s="203">
        <v>341</v>
      </c>
      <c r="B343" s="203" t="s">
        <v>38</v>
      </c>
      <c r="C343" s="203" t="s">
        <v>847</v>
      </c>
      <c r="D343" s="203">
        <f>VLOOKUP(B343,'[2]Master Inventory Units'!$B:$O,14,)</f>
        <v>130.05000000000001</v>
      </c>
      <c r="E343" s="203" t="s">
        <v>846</v>
      </c>
      <c r="F343" s="203" t="s">
        <v>3960</v>
      </c>
      <c r="G343" s="203" t="s">
        <v>4462</v>
      </c>
      <c r="H343" s="203" t="s">
        <v>2209</v>
      </c>
      <c r="I343" s="203" t="s">
        <v>2199</v>
      </c>
      <c r="J343" s="204">
        <v>780.15319199999988</v>
      </c>
      <c r="K343" s="205">
        <v>1423</v>
      </c>
    </row>
    <row r="344" spans="1:11" x14ac:dyDescent="0.25">
      <c r="A344" s="206">
        <v>342</v>
      </c>
      <c r="B344" s="206"/>
      <c r="C344" s="206" t="s">
        <v>847</v>
      </c>
      <c r="D344" s="206"/>
      <c r="E344" s="206" t="s">
        <v>3694</v>
      </c>
      <c r="F344" s="206" t="s">
        <v>3960</v>
      </c>
      <c r="G344" s="206" t="s">
        <v>4463</v>
      </c>
      <c r="H344" s="206" t="s">
        <v>2210</v>
      </c>
      <c r="I344" s="206" t="s">
        <v>2199</v>
      </c>
      <c r="J344" s="207">
        <v>780.15319199999988</v>
      </c>
      <c r="K344" s="14">
        <v>1423</v>
      </c>
    </row>
    <row r="345" spans="1:11" x14ac:dyDescent="0.25">
      <c r="A345" s="206">
        <v>343</v>
      </c>
      <c r="B345" s="206"/>
      <c r="C345" s="206" t="s">
        <v>847</v>
      </c>
      <c r="D345" s="206"/>
      <c r="E345" s="206" t="s">
        <v>3693</v>
      </c>
      <c r="F345" s="206" t="s">
        <v>3960</v>
      </c>
      <c r="G345" s="206" t="s">
        <v>4464</v>
      </c>
      <c r="H345" s="206" t="s">
        <v>2211</v>
      </c>
      <c r="I345" s="206" t="s">
        <v>2199</v>
      </c>
      <c r="J345" s="207">
        <v>780.15319199999988</v>
      </c>
      <c r="K345" s="14">
        <v>1423</v>
      </c>
    </row>
    <row r="346" spans="1:11" x14ac:dyDescent="0.25">
      <c r="A346" s="206">
        <v>344</v>
      </c>
      <c r="B346" s="206"/>
      <c r="C346" s="206" t="s">
        <v>847</v>
      </c>
      <c r="D346" s="206"/>
      <c r="E346" s="206" t="s">
        <v>3692</v>
      </c>
      <c r="F346" s="206" t="s">
        <v>3960</v>
      </c>
      <c r="G346" s="206" t="s">
        <v>4465</v>
      </c>
      <c r="H346" s="206" t="s">
        <v>2212</v>
      </c>
      <c r="I346" s="206" t="s">
        <v>2199</v>
      </c>
      <c r="J346" s="207">
        <v>780.15319199999988</v>
      </c>
      <c r="K346" s="14">
        <v>1423</v>
      </c>
    </row>
    <row r="347" spans="1:11" x14ac:dyDescent="0.25">
      <c r="A347" s="200">
        <v>345</v>
      </c>
      <c r="B347" s="200" t="s">
        <v>38</v>
      </c>
      <c r="C347" s="200" t="s">
        <v>845</v>
      </c>
      <c r="D347" s="200">
        <f>VLOOKUP(B347,'[2]Master Inventory Units'!$B:$O,14,)</f>
        <v>130.05000000000001</v>
      </c>
      <c r="E347" s="200" t="s">
        <v>844</v>
      </c>
      <c r="F347" s="200" t="s">
        <v>3960</v>
      </c>
      <c r="G347" s="200" t="s">
        <v>4466</v>
      </c>
      <c r="H347" s="200" t="s">
        <v>2209</v>
      </c>
      <c r="I347" s="200" t="s">
        <v>2199</v>
      </c>
      <c r="J347" s="201">
        <v>780.15319199999988</v>
      </c>
      <c r="K347" s="202">
        <v>1423</v>
      </c>
    </row>
    <row r="348" spans="1:11" x14ac:dyDescent="0.25">
      <c r="A348" s="200">
        <v>346</v>
      </c>
      <c r="B348" s="200"/>
      <c r="C348" s="200" t="s">
        <v>845</v>
      </c>
      <c r="D348" s="200"/>
      <c r="E348" s="200" t="s">
        <v>3691</v>
      </c>
      <c r="F348" s="200" t="s">
        <v>3960</v>
      </c>
      <c r="G348" s="200" t="s">
        <v>4467</v>
      </c>
      <c r="H348" s="200" t="s">
        <v>2210</v>
      </c>
      <c r="I348" s="200" t="s">
        <v>2199</v>
      </c>
      <c r="J348" s="201">
        <v>780.15319199999988</v>
      </c>
      <c r="K348" s="202">
        <v>1423</v>
      </c>
    </row>
    <row r="349" spans="1:11" x14ac:dyDescent="0.25">
      <c r="A349" s="200">
        <v>347</v>
      </c>
      <c r="B349" s="200"/>
      <c r="C349" s="200" t="s">
        <v>845</v>
      </c>
      <c r="D349" s="200"/>
      <c r="E349" s="200" t="s">
        <v>3690</v>
      </c>
      <c r="F349" s="200" t="s">
        <v>3960</v>
      </c>
      <c r="G349" s="200" t="s">
        <v>4468</v>
      </c>
      <c r="H349" s="200" t="s">
        <v>2211</v>
      </c>
      <c r="I349" s="200" t="s">
        <v>2199</v>
      </c>
      <c r="J349" s="201">
        <v>780.15319199999988</v>
      </c>
      <c r="K349" s="202">
        <v>1423</v>
      </c>
    </row>
    <row r="350" spans="1:11" x14ac:dyDescent="0.25">
      <c r="A350" s="200">
        <v>348</v>
      </c>
      <c r="B350" s="200"/>
      <c r="C350" s="200" t="s">
        <v>845</v>
      </c>
      <c r="D350" s="200"/>
      <c r="E350" s="200" t="s">
        <v>3689</v>
      </c>
      <c r="F350" s="200" t="s">
        <v>3960</v>
      </c>
      <c r="G350" s="200" t="s">
        <v>4469</v>
      </c>
      <c r="H350" s="200" t="s">
        <v>2212</v>
      </c>
      <c r="I350" s="200" t="s">
        <v>2199</v>
      </c>
      <c r="J350" s="201">
        <v>780.15319199999988</v>
      </c>
      <c r="K350" s="202">
        <v>1423</v>
      </c>
    </row>
    <row r="351" spans="1:11" x14ac:dyDescent="0.25">
      <c r="A351" s="203">
        <v>349</v>
      </c>
      <c r="B351" s="203" t="s">
        <v>38</v>
      </c>
      <c r="C351" s="203" t="s">
        <v>843</v>
      </c>
      <c r="D351" s="203">
        <f>VLOOKUP(B351,'[2]Master Inventory Units'!$B:$O,14,)</f>
        <v>130.05000000000001</v>
      </c>
      <c r="E351" s="203" t="s">
        <v>842</v>
      </c>
      <c r="F351" s="203" t="s">
        <v>3960</v>
      </c>
      <c r="G351" s="203" t="s">
        <v>4470</v>
      </c>
      <c r="H351" s="203" t="s">
        <v>2209</v>
      </c>
      <c r="I351" s="203" t="s">
        <v>2199</v>
      </c>
      <c r="J351" s="204">
        <v>780.15319199999988</v>
      </c>
      <c r="K351" s="205">
        <v>1423</v>
      </c>
    </row>
    <row r="352" spans="1:11" x14ac:dyDescent="0.25">
      <c r="A352" s="206">
        <v>350</v>
      </c>
      <c r="B352" s="206"/>
      <c r="C352" s="206" t="s">
        <v>843</v>
      </c>
      <c r="D352" s="206"/>
      <c r="E352" s="206" t="s">
        <v>3688</v>
      </c>
      <c r="F352" s="206" t="s">
        <v>3960</v>
      </c>
      <c r="G352" s="206" t="s">
        <v>4471</v>
      </c>
      <c r="H352" s="206" t="s">
        <v>2210</v>
      </c>
      <c r="I352" s="206" t="s">
        <v>2199</v>
      </c>
      <c r="J352" s="207">
        <v>780.15319199999988</v>
      </c>
      <c r="K352" s="14">
        <v>1423</v>
      </c>
    </row>
    <row r="353" spans="1:11" x14ac:dyDescent="0.25">
      <c r="A353" s="206">
        <v>351</v>
      </c>
      <c r="B353" s="206"/>
      <c r="C353" s="206" t="s">
        <v>843</v>
      </c>
      <c r="D353" s="206"/>
      <c r="E353" s="206" t="s">
        <v>3687</v>
      </c>
      <c r="F353" s="206" t="s">
        <v>3960</v>
      </c>
      <c r="G353" s="206" t="s">
        <v>4472</v>
      </c>
      <c r="H353" s="206" t="s">
        <v>2211</v>
      </c>
      <c r="I353" s="206" t="s">
        <v>2199</v>
      </c>
      <c r="J353" s="207">
        <v>780.15319199999988</v>
      </c>
      <c r="K353" s="14">
        <v>1423</v>
      </c>
    </row>
    <row r="354" spans="1:11" x14ac:dyDescent="0.25">
      <c r="A354" s="206">
        <v>352</v>
      </c>
      <c r="B354" s="206"/>
      <c r="C354" s="206" t="s">
        <v>843</v>
      </c>
      <c r="D354" s="206"/>
      <c r="E354" s="206" t="s">
        <v>3686</v>
      </c>
      <c r="F354" s="206" t="s">
        <v>3960</v>
      </c>
      <c r="G354" s="206" t="s">
        <v>4473</v>
      </c>
      <c r="H354" s="206" t="s">
        <v>2212</v>
      </c>
      <c r="I354" s="206" t="s">
        <v>2199</v>
      </c>
      <c r="J354" s="207">
        <v>780.15319199999988</v>
      </c>
      <c r="K354" s="14">
        <v>1423</v>
      </c>
    </row>
    <row r="355" spans="1:11" x14ac:dyDescent="0.25">
      <c r="A355" s="200">
        <v>353</v>
      </c>
      <c r="B355" s="200" t="s">
        <v>38</v>
      </c>
      <c r="C355" s="200" t="s">
        <v>841</v>
      </c>
      <c r="D355" s="200">
        <f>VLOOKUP(B355,'[2]Master Inventory Units'!$B:$O,14,)</f>
        <v>130.05000000000001</v>
      </c>
      <c r="E355" s="200" t="s">
        <v>840</v>
      </c>
      <c r="F355" s="200" t="s">
        <v>3960</v>
      </c>
      <c r="G355" s="200" t="s">
        <v>4474</v>
      </c>
      <c r="H355" s="200" t="s">
        <v>2209</v>
      </c>
      <c r="I355" s="200" t="s">
        <v>2199</v>
      </c>
      <c r="J355" s="201">
        <v>780.15319199999988</v>
      </c>
      <c r="K355" s="202">
        <v>1423</v>
      </c>
    </row>
    <row r="356" spans="1:11" x14ac:dyDescent="0.25">
      <c r="A356" s="200">
        <v>354</v>
      </c>
      <c r="B356" s="200"/>
      <c r="C356" s="200" t="s">
        <v>841</v>
      </c>
      <c r="D356" s="200"/>
      <c r="E356" s="200" t="s">
        <v>3685</v>
      </c>
      <c r="F356" s="200" t="s">
        <v>3960</v>
      </c>
      <c r="G356" s="200" t="s">
        <v>4475</v>
      </c>
      <c r="H356" s="200" t="s">
        <v>2210</v>
      </c>
      <c r="I356" s="200" t="s">
        <v>2199</v>
      </c>
      <c r="J356" s="201">
        <v>780.15319199999988</v>
      </c>
      <c r="K356" s="202">
        <v>1423</v>
      </c>
    </row>
    <row r="357" spans="1:11" x14ac:dyDescent="0.25">
      <c r="A357" s="200">
        <v>355</v>
      </c>
      <c r="B357" s="200"/>
      <c r="C357" s="200" t="s">
        <v>841</v>
      </c>
      <c r="D357" s="200"/>
      <c r="E357" s="200" t="s">
        <v>3684</v>
      </c>
      <c r="F357" s="200" t="s">
        <v>3960</v>
      </c>
      <c r="G357" s="200" t="s">
        <v>4476</v>
      </c>
      <c r="H357" s="200" t="s">
        <v>2211</v>
      </c>
      <c r="I357" s="200" t="s">
        <v>2199</v>
      </c>
      <c r="J357" s="201">
        <v>780.15319199999988</v>
      </c>
      <c r="K357" s="202">
        <v>1423</v>
      </c>
    </row>
    <row r="358" spans="1:11" x14ac:dyDescent="0.25">
      <c r="A358" s="200">
        <v>356</v>
      </c>
      <c r="B358" s="200"/>
      <c r="C358" s="200" t="s">
        <v>841</v>
      </c>
      <c r="D358" s="200"/>
      <c r="E358" s="200" t="s">
        <v>3683</v>
      </c>
      <c r="F358" s="200" t="s">
        <v>3960</v>
      </c>
      <c r="G358" s="200" t="s">
        <v>4477</v>
      </c>
      <c r="H358" s="200" t="s">
        <v>2212</v>
      </c>
      <c r="I358" s="200" t="s">
        <v>2199</v>
      </c>
      <c r="J358" s="201">
        <v>780.15319199999988</v>
      </c>
      <c r="K358" s="202">
        <v>1423</v>
      </c>
    </row>
    <row r="359" spans="1:11" x14ac:dyDescent="0.25">
      <c r="A359" s="203">
        <v>357</v>
      </c>
      <c r="B359" s="203" t="s">
        <v>38</v>
      </c>
      <c r="C359" s="203" t="s">
        <v>839</v>
      </c>
      <c r="D359" s="203">
        <f>VLOOKUP(B359,'[2]Master Inventory Units'!$B:$O,14,)</f>
        <v>130.05000000000001</v>
      </c>
      <c r="E359" s="203" t="s">
        <v>838</v>
      </c>
      <c r="F359" s="203" t="s">
        <v>3960</v>
      </c>
      <c r="G359" s="203" t="s">
        <v>4478</v>
      </c>
      <c r="H359" s="203" t="s">
        <v>2209</v>
      </c>
      <c r="I359" s="203" t="s">
        <v>2199</v>
      </c>
      <c r="J359" s="204">
        <v>782.76884399999994</v>
      </c>
      <c r="K359" s="205">
        <v>1423</v>
      </c>
    </row>
    <row r="360" spans="1:11" x14ac:dyDescent="0.25">
      <c r="A360" s="206">
        <v>358</v>
      </c>
      <c r="B360" s="206"/>
      <c r="C360" s="206" t="s">
        <v>839</v>
      </c>
      <c r="D360" s="206"/>
      <c r="E360" s="206" t="s">
        <v>3682</v>
      </c>
      <c r="F360" s="206" t="s">
        <v>3960</v>
      </c>
      <c r="G360" s="206" t="s">
        <v>4479</v>
      </c>
      <c r="H360" s="206" t="s">
        <v>2210</v>
      </c>
      <c r="I360" s="206" t="s">
        <v>2199</v>
      </c>
      <c r="J360" s="207">
        <v>782.76884399999994</v>
      </c>
      <c r="K360" s="14">
        <v>1423</v>
      </c>
    </row>
    <row r="361" spans="1:11" x14ac:dyDescent="0.25">
      <c r="A361" s="206">
        <v>359</v>
      </c>
      <c r="B361" s="206"/>
      <c r="C361" s="206" t="s">
        <v>839</v>
      </c>
      <c r="D361" s="206"/>
      <c r="E361" s="206" t="s">
        <v>3681</v>
      </c>
      <c r="F361" s="206" t="s">
        <v>3960</v>
      </c>
      <c r="G361" s="206" t="s">
        <v>4480</v>
      </c>
      <c r="H361" s="206" t="s">
        <v>2211</v>
      </c>
      <c r="I361" s="206" t="s">
        <v>2199</v>
      </c>
      <c r="J361" s="207">
        <v>782.76884399999994</v>
      </c>
      <c r="K361" s="14">
        <v>1423</v>
      </c>
    </row>
    <row r="362" spans="1:11" x14ac:dyDescent="0.25">
      <c r="A362" s="206">
        <v>360</v>
      </c>
      <c r="B362" s="206"/>
      <c r="C362" s="206" t="s">
        <v>839</v>
      </c>
      <c r="D362" s="206"/>
      <c r="E362" s="206" t="s">
        <v>3680</v>
      </c>
      <c r="F362" s="206" t="s">
        <v>3960</v>
      </c>
      <c r="G362" s="206" t="s">
        <v>4481</v>
      </c>
      <c r="H362" s="206" t="s">
        <v>2212</v>
      </c>
      <c r="I362" s="206" t="s">
        <v>2199</v>
      </c>
      <c r="J362" s="207">
        <v>782.76884399999994</v>
      </c>
      <c r="K362" s="14">
        <v>1423</v>
      </c>
    </row>
    <row r="363" spans="1:11" x14ac:dyDescent="0.25">
      <c r="A363" s="200">
        <v>361</v>
      </c>
      <c r="B363" s="200" t="s">
        <v>38</v>
      </c>
      <c r="C363" s="200" t="s">
        <v>837</v>
      </c>
      <c r="D363" s="200">
        <f>VLOOKUP(B363,'[2]Master Inventory Units'!$B:$O,14,)</f>
        <v>130.05000000000001</v>
      </c>
      <c r="E363" s="200" t="s">
        <v>836</v>
      </c>
      <c r="F363" s="200" t="s">
        <v>3960</v>
      </c>
      <c r="G363" s="200" t="s">
        <v>4482</v>
      </c>
      <c r="H363" s="200" t="s">
        <v>2209</v>
      </c>
      <c r="I363" s="200" t="s">
        <v>2199</v>
      </c>
      <c r="J363" s="201">
        <v>780.15319199999988</v>
      </c>
      <c r="K363" s="202">
        <v>1423</v>
      </c>
    </row>
    <row r="364" spans="1:11" x14ac:dyDescent="0.25">
      <c r="A364" s="200">
        <v>362</v>
      </c>
      <c r="B364" s="200"/>
      <c r="C364" s="200" t="s">
        <v>837</v>
      </c>
      <c r="D364" s="200"/>
      <c r="E364" s="200" t="s">
        <v>3679</v>
      </c>
      <c r="F364" s="200" t="s">
        <v>3960</v>
      </c>
      <c r="G364" s="200" t="s">
        <v>4483</v>
      </c>
      <c r="H364" s="200" t="s">
        <v>2210</v>
      </c>
      <c r="I364" s="200" t="s">
        <v>2199</v>
      </c>
      <c r="J364" s="201">
        <v>780.15319199999988</v>
      </c>
      <c r="K364" s="202">
        <v>1423</v>
      </c>
    </row>
    <row r="365" spans="1:11" x14ac:dyDescent="0.25">
      <c r="A365" s="200">
        <v>363</v>
      </c>
      <c r="B365" s="200"/>
      <c r="C365" s="200" t="s">
        <v>837</v>
      </c>
      <c r="D365" s="200"/>
      <c r="E365" s="200" t="s">
        <v>3678</v>
      </c>
      <c r="F365" s="200" t="s">
        <v>3960</v>
      </c>
      <c r="G365" s="200" t="s">
        <v>4484</v>
      </c>
      <c r="H365" s="200" t="s">
        <v>2211</v>
      </c>
      <c r="I365" s="200" t="s">
        <v>2199</v>
      </c>
      <c r="J365" s="201">
        <v>780.15319199999988</v>
      </c>
      <c r="K365" s="202">
        <v>1423</v>
      </c>
    </row>
    <row r="366" spans="1:11" x14ac:dyDescent="0.25">
      <c r="A366" s="200">
        <v>364</v>
      </c>
      <c r="B366" s="200"/>
      <c r="C366" s="200" t="s">
        <v>837</v>
      </c>
      <c r="D366" s="200"/>
      <c r="E366" s="200" t="s">
        <v>3677</v>
      </c>
      <c r="F366" s="200" t="s">
        <v>3960</v>
      </c>
      <c r="G366" s="200" t="s">
        <v>4485</v>
      </c>
      <c r="H366" s="200" t="s">
        <v>2212</v>
      </c>
      <c r="I366" s="200" t="s">
        <v>2199</v>
      </c>
      <c r="J366" s="201">
        <v>780.15319199999988</v>
      </c>
      <c r="K366" s="202">
        <v>1423</v>
      </c>
    </row>
    <row r="367" spans="1:11" x14ac:dyDescent="0.25">
      <c r="A367" s="203">
        <v>365</v>
      </c>
      <c r="B367" s="203" t="s">
        <v>38</v>
      </c>
      <c r="C367" s="203" t="s">
        <v>835</v>
      </c>
      <c r="D367" s="203">
        <f>VLOOKUP(B367,'[2]Master Inventory Units'!$B:$O,14,)</f>
        <v>130.05000000000001</v>
      </c>
      <c r="E367" s="203" t="s">
        <v>834</v>
      </c>
      <c r="F367" s="203" t="s">
        <v>3960</v>
      </c>
      <c r="G367" s="203" t="s">
        <v>4486</v>
      </c>
      <c r="H367" s="203" t="s">
        <v>2209</v>
      </c>
      <c r="I367" s="203" t="s">
        <v>2199</v>
      </c>
      <c r="J367" s="204">
        <v>780.15319199999988</v>
      </c>
      <c r="K367" s="205">
        <v>1423</v>
      </c>
    </row>
    <row r="368" spans="1:11" x14ac:dyDescent="0.25">
      <c r="A368" s="206">
        <v>366</v>
      </c>
      <c r="B368" s="206"/>
      <c r="C368" s="206" t="s">
        <v>835</v>
      </c>
      <c r="D368" s="206"/>
      <c r="E368" s="206" t="s">
        <v>3676</v>
      </c>
      <c r="F368" s="206" t="s">
        <v>3960</v>
      </c>
      <c r="G368" s="206" t="s">
        <v>4487</v>
      </c>
      <c r="H368" s="206" t="s">
        <v>2210</v>
      </c>
      <c r="I368" s="206" t="s">
        <v>2199</v>
      </c>
      <c r="J368" s="207">
        <v>780.15319199999988</v>
      </c>
      <c r="K368" s="14">
        <v>1423</v>
      </c>
    </row>
    <row r="369" spans="1:11" x14ac:dyDescent="0.25">
      <c r="A369" s="206">
        <v>367</v>
      </c>
      <c r="B369" s="206"/>
      <c r="C369" s="206" t="s">
        <v>835</v>
      </c>
      <c r="D369" s="206"/>
      <c r="E369" s="206" t="s">
        <v>3675</v>
      </c>
      <c r="F369" s="206" t="s">
        <v>3960</v>
      </c>
      <c r="G369" s="206" t="s">
        <v>4488</v>
      </c>
      <c r="H369" s="206" t="s">
        <v>2211</v>
      </c>
      <c r="I369" s="206" t="s">
        <v>2199</v>
      </c>
      <c r="J369" s="207">
        <v>780.15319199999988</v>
      </c>
      <c r="K369" s="14">
        <v>1423</v>
      </c>
    </row>
    <row r="370" spans="1:11" x14ac:dyDescent="0.25">
      <c r="A370" s="206">
        <v>368</v>
      </c>
      <c r="B370" s="206"/>
      <c r="C370" s="206" t="s">
        <v>835</v>
      </c>
      <c r="D370" s="206"/>
      <c r="E370" s="206" t="s">
        <v>3674</v>
      </c>
      <c r="F370" s="206" t="s">
        <v>3960</v>
      </c>
      <c r="G370" s="206" t="s">
        <v>4489</v>
      </c>
      <c r="H370" s="206" t="s">
        <v>2212</v>
      </c>
      <c r="I370" s="206" t="s">
        <v>2199</v>
      </c>
      <c r="J370" s="207">
        <v>780.15319199999988</v>
      </c>
      <c r="K370" s="14">
        <v>1423</v>
      </c>
    </row>
    <row r="371" spans="1:11" x14ac:dyDescent="0.25">
      <c r="A371" s="200">
        <v>369</v>
      </c>
      <c r="B371" s="200" t="s">
        <v>38</v>
      </c>
      <c r="C371" s="200" t="s">
        <v>833</v>
      </c>
      <c r="D371" s="200">
        <f>VLOOKUP(B371,'[2]Master Inventory Units'!$B:$O,14,)</f>
        <v>130.05000000000001</v>
      </c>
      <c r="E371" s="200" t="s">
        <v>832</v>
      </c>
      <c r="F371" s="200" t="s">
        <v>3960</v>
      </c>
      <c r="G371" s="200" t="s">
        <v>4490</v>
      </c>
      <c r="H371" s="200" t="s">
        <v>2209</v>
      </c>
      <c r="I371" s="200" t="s">
        <v>2199</v>
      </c>
      <c r="J371" s="201">
        <v>782.76884399999994</v>
      </c>
      <c r="K371" s="202">
        <v>1423</v>
      </c>
    </row>
    <row r="372" spans="1:11" x14ac:dyDescent="0.25">
      <c r="A372" s="200">
        <v>370</v>
      </c>
      <c r="B372" s="200"/>
      <c r="C372" s="200" t="s">
        <v>833</v>
      </c>
      <c r="D372" s="200"/>
      <c r="E372" s="200" t="s">
        <v>3673</v>
      </c>
      <c r="F372" s="200" t="s">
        <v>3960</v>
      </c>
      <c r="G372" s="200" t="s">
        <v>4491</v>
      </c>
      <c r="H372" s="200" t="s">
        <v>2210</v>
      </c>
      <c r="I372" s="200" t="s">
        <v>2199</v>
      </c>
      <c r="J372" s="201">
        <v>782.76884399999994</v>
      </c>
      <c r="K372" s="202">
        <v>1423</v>
      </c>
    </row>
    <row r="373" spans="1:11" x14ac:dyDescent="0.25">
      <c r="A373" s="200">
        <v>371</v>
      </c>
      <c r="B373" s="200"/>
      <c r="C373" s="200" t="s">
        <v>833</v>
      </c>
      <c r="D373" s="200"/>
      <c r="E373" s="200" t="s">
        <v>3672</v>
      </c>
      <c r="F373" s="200" t="s">
        <v>3960</v>
      </c>
      <c r="G373" s="200" t="s">
        <v>4492</v>
      </c>
      <c r="H373" s="200" t="s">
        <v>2211</v>
      </c>
      <c r="I373" s="200" t="s">
        <v>2199</v>
      </c>
      <c r="J373" s="201">
        <v>782.76884399999994</v>
      </c>
      <c r="K373" s="202">
        <v>1423</v>
      </c>
    </row>
    <row r="374" spans="1:11" x14ac:dyDescent="0.25">
      <c r="A374" s="200">
        <v>372</v>
      </c>
      <c r="B374" s="200"/>
      <c r="C374" s="200" t="s">
        <v>833</v>
      </c>
      <c r="D374" s="200"/>
      <c r="E374" s="200" t="s">
        <v>3671</v>
      </c>
      <c r="F374" s="200" t="s">
        <v>3960</v>
      </c>
      <c r="G374" s="200" t="s">
        <v>4493</v>
      </c>
      <c r="H374" s="200" t="s">
        <v>2212</v>
      </c>
      <c r="I374" s="200" t="s">
        <v>2199</v>
      </c>
      <c r="J374" s="201">
        <v>782.76884399999994</v>
      </c>
      <c r="K374" s="202">
        <v>1423</v>
      </c>
    </row>
    <row r="375" spans="1:11" x14ac:dyDescent="0.25">
      <c r="A375" s="203">
        <v>373</v>
      </c>
      <c r="B375" s="203" t="s">
        <v>38</v>
      </c>
      <c r="C375" s="203" t="s">
        <v>831</v>
      </c>
      <c r="D375" s="203">
        <f>VLOOKUP(B375,'[2]Master Inventory Units'!$B:$O,14,)</f>
        <v>130.05000000000001</v>
      </c>
      <c r="E375" s="203" t="s">
        <v>830</v>
      </c>
      <c r="F375" s="203" t="s">
        <v>3960</v>
      </c>
      <c r="G375" s="203" t="s">
        <v>4494</v>
      </c>
      <c r="H375" s="203" t="s">
        <v>2209</v>
      </c>
      <c r="I375" s="203" t="s">
        <v>2199</v>
      </c>
      <c r="J375" s="204">
        <v>780.15319199999988</v>
      </c>
      <c r="K375" s="205">
        <v>1423</v>
      </c>
    </row>
    <row r="376" spans="1:11" x14ac:dyDescent="0.25">
      <c r="A376" s="206">
        <v>374</v>
      </c>
      <c r="B376" s="206"/>
      <c r="C376" s="206" t="s">
        <v>831</v>
      </c>
      <c r="D376" s="206"/>
      <c r="E376" s="206" t="s">
        <v>3670</v>
      </c>
      <c r="F376" s="206" t="s">
        <v>3960</v>
      </c>
      <c r="G376" s="206" t="s">
        <v>4495</v>
      </c>
      <c r="H376" s="206" t="s">
        <v>2210</v>
      </c>
      <c r="I376" s="206" t="s">
        <v>2199</v>
      </c>
      <c r="J376" s="207">
        <v>780.15319199999988</v>
      </c>
      <c r="K376" s="14">
        <v>1423</v>
      </c>
    </row>
    <row r="377" spans="1:11" x14ac:dyDescent="0.25">
      <c r="A377" s="206">
        <v>375</v>
      </c>
      <c r="B377" s="206"/>
      <c r="C377" s="206" t="s">
        <v>831</v>
      </c>
      <c r="D377" s="206"/>
      <c r="E377" s="206" t="s">
        <v>3669</v>
      </c>
      <c r="F377" s="206" t="s">
        <v>3960</v>
      </c>
      <c r="G377" s="206" t="s">
        <v>4496</v>
      </c>
      <c r="H377" s="206" t="s">
        <v>2211</v>
      </c>
      <c r="I377" s="206" t="s">
        <v>2199</v>
      </c>
      <c r="J377" s="207">
        <v>780.15319199999988</v>
      </c>
      <c r="K377" s="14">
        <v>1423</v>
      </c>
    </row>
    <row r="378" spans="1:11" x14ac:dyDescent="0.25">
      <c r="A378" s="206">
        <v>376</v>
      </c>
      <c r="B378" s="206"/>
      <c r="C378" s="206" t="s">
        <v>831</v>
      </c>
      <c r="D378" s="206"/>
      <c r="E378" s="206" t="s">
        <v>3668</v>
      </c>
      <c r="F378" s="206" t="s">
        <v>3960</v>
      </c>
      <c r="G378" s="206" t="s">
        <v>4497</v>
      </c>
      <c r="H378" s="206" t="s">
        <v>2212</v>
      </c>
      <c r="I378" s="206" t="s">
        <v>2199</v>
      </c>
      <c r="J378" s="207">
        <v>780.15319199999988</v>
      </c>
      <c r="K378" s="14">
        <v>1423</v>
      </c>
    </row>
    <row r="379" spans="1:11" x14ac:dyDescent="0.25">
      <c r="A379" s="200">
        <v>377</v>
      </c>
      <c r="B379" s="200" t="s">
        <v>38</v>
      </c>
      <c r="C379" s="200" t="s">
        <v>829</v>
      </c>
      <c r="D379" s="200">
        <f>VLOOKUP(B379,'[2]Master Inventory Units'!$B:$O,14,)</f>
        <v>130.05000000000001</v>
      </c>
      <c r="E379" s="200" t="s">
        <v>828</v>
      </c>
      <c r="F379" s="200" t="s">
        <v>3960</v>
      </c>
      <c r="G379" s="200" t="s">
        <v>4498</v>
      </c>
      <c r="H379" s="200" t="s">
        <v>2209</v>
      </c>
      <c r="I379" s="200" t="s">
        <v>2199</v>
      </c>
      <c r="J379" s="201">
        <v>780.15319199999988</v>
      </c>
      <c r="K379" s="202">
        <v>1423</v>
      </c>
    </row>
    <row r="380" spans="1:11" x14ac:dyDescent="0.25">
      <c r="A380" s="200">
        <v>378</v>
      </c>
      <c r="B380" s="200"/>
      <c r="C380" s="200" t="s">
        <v>829</v>
      </c>
      <c r="D380" s="200"/>
      <c r="E380" s="200" t="s">
        <v>3667</v>
      </c>
      <c r="F380" s="200" t="s">
        <v>3960</v>
      </c>
      <c r="G380" s="200" t="s">
        <v>4499</v>
      </c>
      <c r="H380" s="200" t="s">
        <v>2210</v>
      </c>
      <c r="I380" s="200" t="s">
        <v>2199</v>
      </c>
      <c r="J380" s="201">
        <v>780.15319199999988</v>
      </c>
      <c r="K380" s="202">
        <v>1423</v>
      </c>
    </row>
    <row r="381" spans="1:11" x14ac:dyDescent="0.25">
      <c r="A381" s="200">
        <v>379</v>
      </c>
      <c r="B381" s="200"/>
      <c r="C381" s="200" t="s">
        <v>829</v>
      </c>
      <c r="D381" s="200"/>
      <c r="E381" s="200" t="s">
        <v>3666</v>
      </c>
      <c r="F381" s="200" t="s">
        <v>3960</v>
      </c>
      <c r="G381" s="200" t="s">
        <v>4500</v>
      </c>
      <c r="H381" s="200" t="s">
        <v>2211</v>
      </c>
      <c r="I381" s="200" t="s">
        <v>2199</v>
      </c>
      <c r="J381" s="201">
        <v>780.15319199999988</v>
      </c>
      <c r="K381" s="202">
        <v>1423</v>
      </c>
    </row>
    <row r="382" spans="1:11" x14ac:dyDescent="0.25">
      <c r="A382" s="200">
        <v>380</v>
      </c>
      <c r="B382" s="200"/>
      <c r="C382" s="200" t="s">
        <v>829</v>
      </c>
      <c r="D382" s="200"/>
      <c r="E382" s="200" t="s">
        <v>3665</v>
      </c>
      <c r="F382" s="200" t="s">
        <v>3960</v>
      </c>
      <c r="G382" s="200" t="s">
        <v>4501</v>
      </c>
      <c r="H382" s="200" t="s">
        <v>2212</v>
      </c>
      <c r="I382" s="200" t="s">
        <v>2199</v>
      </c>
      <c r="J382" s="201">
        <v>780.15319199999988</v>
      </c>
      <c r="K382" s="202">
        <v>1423</v>
      </c>
    </row>
    <row r="383" spans="1:11" x14ac:dyDescent="0.25">
      <c r="A383" s="203">
        <v>381</v>
      </c>
      <c r="B383" s="203" t="s">
        <v>38</v>
      </c>
      <c r="C383" s="203" t="s">
        <v>827</v>
      </c>
      <c r="D383" s="203">
        <f>VLOOKUP(B383,'[2]Master Inventory Units'!$B:$O,14,)</f>
        <v>130.05000000000001</v>
      </c>
      <c r="E383" s="203" t="s">
        <v>826</v>
      </c>
      <c r="F383" s="203" t="s">
        <v>3960</v>
      </c>
      <c r="G383" s="203" t="s">
        <v>4502</v>
      </c>
      <c r="H383" s="203" t="s">
        <v>2209</v>
      </c>
      <c r="I383" s="203" t="s">
        <v>2199</v>
      </c>
      <c r="J383" s="204">
        <v>782.76884399999994</v>
      </c>
      <c r="K383" s="205">
        <v>1423</v>
      </c>
    </row>
    <row r="384" spans="1:11" x14ac:dyDescent="0.25">
      <c r="A384" s="206">
        <v>382</v>
      </c>
      <c r="B384" s="206"/>
      <c r="C384" s="206" t="s">
        <v>827</v>
      </c>
      <c r="D384" s="206"/>
      <c r="E384" s="206" t="s">
        <v>3664</v>
      </c>
      <c r="F384" s="206" t="s">
        <v>3960</v>
      </c>
      <c r="G384" s="206" t="s">
        <v>4503</v>
      </c>
      <c r="H384" s="206" t="s">
        <v>2210</v>
      </c>
      <c r="I384" s="206" t="s">
        <v>2199</v>
      </c>
      <c r="J384" s="207">
        <v>782.76884399999994</v>
      </c>
      <c r="K384" s="14">
        <v>1423</v>
      </c>
    </row>
    <row r="385" spans="1:11" x14ac:dyDescent="0.25">
      <c r="A385" s="206">
        <v>383</v>
      </c>
      <c r="B385" s="206"/>
      <c r="C385" s="206" t="s">
        <v>827</v>
      </c>
      <c r="D385" s="206"/>
      <c r="E385" s="206" t="s">
        <v>3663</v>
      </c>
      <c r="F385" s="206" t="s">
        <v>3960</v>
      </c>
      <c r="G385" s="206" t="s">
        <v>4504</v>
      </c>
      <c r="H385" s="206" t="s">
        <v>2211</v>
      </c>
      <c r="I385" s="206" t="s">
        <v>2199</v>
      </c>
      <c r="J385" s="207">
        <v>782.76884399999994</v>
      </c>
      <c r="K385" s="14">
        <v>1423</v>
      </c>
    </row>
    <row r="386" spans="1:11" x14ac:dyDescent="0.25">
      <c r="A386" s="206">
        <v>384</v>
      </c>
      <c r="B386" s="206"/>
      <c r="C386" s="206" t="s">
        <v>827</v>
      </c>
      <c r="D386" s="206"/>
      <c r="E386" s="206" t="s">
        <v>3662</v>
      </c>
      <c r="F386" s="206" t="s">
        <v>3960</v>
      </c>
      <c r="G386" s="206" t="s">
        <v>4505</v>
      </c>
      <c r="H386" s="206" t="s">
        <v>2212</v>
      </c>
      <c r="I386" s="206" t="s">
        <v>2199</v>
      </c>
      <c r="J386" s="207">
        <v>782.76884399999994</v>
      </c>
      <c r="K386" s="14">
        <v>1423</v>
      </c>
    </row>
    <row r="387" spans="1:11" x14ac:dyDescent="0.25">
      <c r="A387" s="200">
        <v>385</v>
      </c>
      <c r="B387" s="200" t="s">
        <v>38</v>
      </c>
      <c r="C387" s="200" t="s">
        <v>825</v>
      </c>
      <c r="D387" s="200">
        <f>VLOOKUP(B387,'[2]Master Inventory Units'!$B:$O,14,)</f>
        <v>130.05000000000001</v>
      </c>
      <c r="E387" s="200" t="s">
        <v>824</v>
      </c>
      <c r="F387" s="200" t="s">
        <v>3960</v>
      </c>
      <c r="G387" s="200" t="s">
        <v>4506</v>
      </c>
      <c r="H387" s="200" t="s">
        <v>2209</v>
      </c>
      <c r="I387" s="200" t="s">
        <v>2199</v>
      </c>
      <c r="J387" s="201">
        <v>782.76884399999994</v>
      </c>
      <c r="K387" s="202">
        <v>1423</v>
      </c>
    </row>
    <row r="388" spans="1:11" x14ac:dyDescent="0.25">
      <c r="A388" s="200">
        <v>386</v>
      </c>
      <c r="B388" s="200"/>
      <c r="C388" s="200" t="s">
        <v>825</v>
      </c>
      <c r="D388" s="200"/>
      <c r="E388" s="200" t="s">
        <v>3661</v>
      </c>
      <c r="F388" s="200" t="s">
        <v>3960</v>
      </c>
      <c r="G388" s="200" t="s">
        <v>4507</v>
      </c>
      <c r="H388" s="200" t="s">
        <v>2210</v>
      </c>
      <c r="I388" s="200" t="s">
        <v>2199</v>
      </c>
      <c r="J388" s="201">
        <v>782.76884399999994</v>
      </c>
      <c r="K388" s="202">
        <v>1423</v>
      </c>
    </row>
    <row r="389" spans="1:11" x14ac:dyDescent="0.25">
      <c r="A389" s="200">
        <v>387</v>
      </c>
      <c r="B389" s="200"/>
      <c r="C389" s="200" t="s">
        <v>825</v>
      </c>
      <c r="D389" s="200"/>
      <c r="E389" s="200" t="s">
        <v>3660</v>
      </c>
      <c r="F389" s="200" t="s">
        <v>3960</v>
      </c>
      <c r="G389" s="200" t="s">
        <v>4508</v>
      </c>
      <c r="H389" s="200" t="s">
        <v>2211</v>
      </c>
      <c r="I389" s="200" t="s">
        <v>2199</v>
      </c>
      <c r="J389" s="201">
        <v>782.76884399999994</v>
      </c>
      <c r="K389" s="202">
        <v>1423</v>
      </c>
    </row>
    <row r="390" spans="1:11" x14ac:dyDescent="0.25">
      <c r="A390" s="200">
        <v>388</v>
      </c>
      <c r="B390" s="200"/>
      <c r="C390" s="200" t="s">
        <v>825</v>
      </c>
      <c r="D390" s="200"/>
      <c r="E390" s="200" t="s">
        <v>3659</v>
      </c>
      <c r="F390" s="200" t="s">
        <v>3960</v>
      </c>
      <c r="G390" s="200" t="s">
        <v>4509</v>
      </c>
      <c r="H390" s="200" t="s">
        <v>2212</v>
      </c>
      <c r="I390" s="200" t="s">
        <v>2199</v>
      </c>
      <c r="J390" s="201">
        <v>782.76884399999994</v>
      </c>
      <c r="K390" s="202">
        <v>1423</v>
      </c>
    </row>
    <row r="391" spans="1:11" x14ac:dyDescent="0.25">
      <c r="A391" s="203">
        <v>389</v>
      </c>
      <c r="B391" s="203" t="s">
        <v>38</v>
      </c>
      <c r="C391" s="203" t="s">
        <v>823</v>
      </c>
      <c r="D391" s="203">
        <f>VLOOKUP(B391,'[2]Master Inventory Units'!$B:$O,14,)</f>
        <v>130.05000000000001</v>
      </c>
      <c r="E391" s="203" t="s">
        <v>822</v>
      </c>
      <c r="F391" s="203" t="s">
        <v>3960</v>
      </c>
      <c r="G391" s="203" t="s">
        <v>4510</v>
      </c>
      <c r="H391" s="203" t="s">
        <v>2209</v>
      </c>
      <c r="I391" s="203" t="s">
        <v>2199</v>
      </c>
      <c r="J391" s="204">
        <v>782.76884399999994</v>
      </c>
      <c r="K391" s="205">
        <v>1423</v>
      </c>
    </row>
    <row r="392" spans="1:11" x14ac:dyDescent="0.25">
      <c r="A392" s="206">
        <v>390</v>
      </c>
      <c r="B392" s="206"/>
      <c r="C392" s="206" t="s">
        <v>823</v>
      </c>
      <c r="D392" s="206"/>
      <c r="E392" s="206" t="s">
        <v>3658</v>
      </c>
      <c r="F392" s="206" t="s">
        <v>3960</v>
      </c>
      <c r="G392" s="206" t="s">
        <v>4511</v>
      </c>
      <c r="H392" s="206" t="s">
        <v>2210</v>
      </c>
      <c r="I392" s="206" t="s">
        <v>2199</v>
      </c>
      <c r="J392" s="207">
        <v>782.76884399999994</v>
      </c>
      <c r="K392" s="14">
        <v>1423</v>
      </c>
    </row>
    <row r="393" spans="1:11" x14ac:dyDescent="0.25">
      <c r="A393" s="206">
        <v>391</v>
      </c>
      <c r="B393" s="206"/>
      <c r="C393" s="206" t="s">
        <v>823</v>
      </c>
      <c r="D393" s="206"/>
      <c r="E393" s="206" t="s">
        <v>3657</v>
      </c>
      <c r="F393" s="206" t="s">
        <v>3960</v>
      </c>
      <c r="G393" s="206" t="s">
        <v>4512</v>
      </c>
      <c r="H393" s="206" t="s">
        <v>2211</v>
      </c>
      <c r="I393" s="206" t="s">
        <v>2199</v>
      </c>
      <c r="J393" s="207">
        <v>782.76884399999994</v>
      </c>
      <c r="K393" s="14">
        <v>1423</v>
      </c>
    </row>
    <row r="394" spans="1:11" x14ac:dyDescent="0.25">
      <c r="A394" s="206">
        <v>392</v>
      </c>
      <c r="B394" s="206"/>
      <c r="C394" s="206" t="s">
        <v>823</v>
      </c>
      <c r="D394" s="206"/>
      <c r="E394" s="206" t="s">
        <v>3656</v>
      </c>
      <c r="F394" s="206" t="s">
        <v>3960</v>
      </c>
      <c r="G394" s="206" t="s">
        <v>4513</v>
      </c>
      <c r="H394" s="206" t="s">
        <v>2212</v>
      </c>
      <c r="I394" s="206" t="s">
        <v>2199</v>
      </c>
      <c r="J394" s="207">
        <v>782.76884399999994</v>
      </c>
      <c r="K394" s="14">
        <v>1423</v>
      </c>
    </row>
    <row r="395" spans="1:11" x14ac:dyDescent="0.25">
      <c r="A395" s="200">
        <v>393</v>
      </c>
      <c r="B395" s="200" t="s">
        <v>38</v>
      </c>
      <c r="C395" s="200" t="s">
        <v>821</v>
      </c>
      <c r="D395" s="200">
        <f>VLOOKUP(B395,'[2]Master Inventory Units'!$B:$O,14,)</f>
        <v>130.05000000000001</v>
      </c>
      <c r="E395" s="200" t="s">
        <v>820</v>
      </c>
      <c r="F395" s="200" t="s">
        <v>3960</v>
      </c>
      <c r="G395" s="200" t="s">
        <v>4514</v>
      </c>
      <c r="H395" s="200" t="s">
        <v>2209</v>
      </c>
      <c r="I395" s="200" t="s">
        <v>2199</v>
      </c>
      <c r="J395" s="201">
        <v>782.76884399999994</v>
      </c>
      <c r="K395" s="202">
        <v>1423</v>
      </c>
    </row>
    <row r="396" spans="1:11" x14ac:dyDescent="0.25">
      <c r="A396" s="200">
        <v>394</v>
      </c>
      <c r="B396" s="200"/>
      <c r="C396" s="200" t="s">
        <v>821</v>
      </c>
      <c r="D396" s="200"/>
      <c r="E396" s="200" t="s">
        <v>3655</v>
      </c>
      <c r="F396" s="200" t="s">
        <v>3960</v>
      </c>
      <c r="G396" s="200" t="s">
        <v>4515</v>
      </c>
      <c r="H396" s="200" t="s">
        <v>2210</v>
      </c>
      <c r="I396" s="200" t="s">
        <v>2199</v>
      </c>
      <c r="J396" s="201">
        <v>782.76884399999994</v>
      </c>
      <c r="K396" s="202">
        <v>1423</v>
      </c>
    </row>
    <row r="397" spans="1:11" x14ac:dyDescent="0.25">
      <c r="A397" s="200">
        <v>395</v>
      </c>
      <c r="B397" s="200"/>
      <c r="C397" s="200" t="s">
        <v>821</v>
      </c>
      <c r="D397" s="200"/>
      <c r="E397" s="200" t="s">
        <v>3654</v>
      </c>
      <c r="F397" s="200" t="s">
        <v>3960</v>
      </c>
      <c r="G397" s="200" t="s">
        <v>4516</v>
      </c>
      <c r="H397" s="200" t="s">
        <v>2211</v>
      </c>
      <c r="I397" s="200" t="s">
        <v>2199</v>
      </c>
      <c r="J397" s="201">
        <v>782.76884399999994</v>
      </c>
      <c r="K397" s="202">
        <v>1423</v>
      </c>
    </row>
    <row r="398" spans="1:11" x14ac:dyDescent="0.25">
      <c r="A398" s="200">
        <v>396</v>
      </c>
      <c r="B398" s="200"/>
      <c r="C398" s="200" t="s">
        <v>821</v>
      </c>
      <c r="D398" s="200"/>
      <c r="E398" s="200" t="s">
        <v>3653</v>
      </c>
      <c r="F398" s="200" t="s">
        <v>3960</v>
      </c>
      <c r="G398" s="200" t="s">
        <v>4517</v>
      </c>
      <c r="H398" s="200" t="s">
        <v>2212</v>
      </c>
      <c r="I398" s="200" t="s">
        <v>2199</v>
      </c>
      <c r="J398" s="201">
        <v>782.76884399999994</v>
      </c>
      <c r="K398" s="202">
        <v>1423</v>
      </c>
    </row>
    <row r="399" spans="1:11" x14ac:dyDescent="0.25">
      <c r="A399" s="203">
        <v>397</v>
      </c>
      <c r="B399" s="203" t="s">
        <v>38</v>
      </c>
      <c r="C399" s="203" t="s">
        <v>819</v>
      </c>
      <c r="D399" s="203">
        <f>VLOOKUP(B399,'[2]Master Inventory Units'!$B:$O,14,)</f>
        <v>130.05000000000001</v>
      </c>
      <c r="E399" s="203" t="s">
        <v>818</v>
      </c>
      <c r="F399" s="203" t="s">
        <v>3960</v>
      </c>
      <c r="G399" s="203" t="s">
        <v>4518</v>
      </c>
      <c r="H399" s="203" t="s">
        <v>2209</v>
      </c>
      <c r="I399" s="203" t="s">
        <v>2199</v>
      </c>
      <c r="J399" s="204">
        <v>782.76884399999994</v>
      </c>
      <c r="K399" s="205">
        <v>1423</v>
      </c>
    </row>
    <row r="400" spans="1:11" x14ac:dyDescent="0.25">
      <c r="A400" s="206">
        <v>398</v>
      </c>
      <c r="B400" s="206"/>
      <c r="C400" s="206" t="s">
        <v>819</v>
      </c>
      <c r="D400" s="206"/>
      <c r="E400" s="206" t="s">
        <v>3652</v>
      </c>
      <c r="F400" s="206" t="s">
        <v>3960</v>
      </c>
      <c r="G400" s="206" t="s">
        <v>4519</v>
      </c>
      <c r="H400" s="206" t="s">
        <v>2210</v>
      </c>
      <c r="I400" s="206" t="s">
        <v>2199</v>
      </c>
      <c r="J400" s="207">
        <v>782.76884399999994</v>
      </c>
      <c r="K400" s="14">
        <v>1423</v>
      </c>
    </row>
    <row r="401" spans="1:11" x14ac:dyDescent="0.25">
      <c r="A401" s="206">
        <v>399</v>
      </c>
      <c r="B401" s="206"/>
      <c r="C401" s="206" t="s">
        <v>819</v>
      </c>
      <c r="D401" s="206"/>
      <c r="E401" s="206" t="s">
        <v>3651</v>
      </c>
      <c r="F401" s="206" t="s">
        <v>3960</v>
      </c>
      <c r="G401" s="206" t="s">
        <v>4520</v>
      </c>
      <c r="H401" s="206" t="s">
        <v>2211</v>
      </c>
      <c r="I401" s="206" t="s">
        <v>2199</v>
      </c>
      <c r="J401" s="207">
        <v>782.76884399999994</v>
      </c>
      <c r="K401" s="14">
        <v>1423</v>
      </c>
    </row>
    <row r="402" spans="1:11" x14ac:dyDescent="0.25">
      <c r="A402" s="206">
        <v>400</v>
      </c>
      <c r="B402" s="206"/>
      <c r="C402" s="206" t="s">
        <v>819</v>
      </c>
      <c r="D402" s="206"/>
      <c r="E402" s="206" t="s">
        <v>3650</v>
      </c>
      <c r="F402" s="206" t="s">
        <v>3960</v>
      </c>
      <c r="G402" s="206" t="s">
        <v>4521</v>
      </c>
      <c r="H402" s="206" t="s">
        <v>2212</v>
      </c>
      <c r="I402" s="206" t="s">
        <v>2199</v>
      </c>
      <c r="J402" s="207">
        <v>782.76884399999994</v>
      </c>
      <c r="K402" s="14">
        <v>1423</v>
      </c>
    </row>
    <row r="403" spans="1:11" x14ac:dyDescent="0.25">
      <c r="A403" s="200">
        <v>401</v>
      </c>
      <c r="B403" s="200" t="s">
        <v>38</v>
      </c>
      <c r="C403" s="200" t="s">
        <v>817</v>
      </c>
      <c r="D403" s="200">
        <f>VLOOKUP(B403,'[2]Master Inventory Units'!$B:$O,14,)</f>
        <v>130.05000000000001</v>
      </c>
      <c r="E403" s="200" t="s">
        <v>816</v>
      </c>
      <c r="F403" s="200" t="s">
        <v>3960</v>
      </c>
      <c r="G403" s="200" t="s">
        <v>4522</v>
      </c>
      <c r="H403" s="200" t="s">
        <v>2209</v>
      </c>
      <c r="I403" s="200" t="s">
        <v>2199</v>
      </c>
      <c r="J403" s="201">
        <v>782.76884399999994</v>
      </c>
      <c r="K403" s="202">
        <v>1423</v>
      </c>
    </row>
    <row r="404" spans="1:11" x14ac:dyDescent="0.25">
      <c r="A404" s="200">
        <v>402</v>
      </c>
      <c r="B404" s="200"/>
      <c r="C404" s="200" t="s">
        <v>817</v>
      </c>
      <c r="D404" s="200"/>
      <c r="E404" s="200" t="s">
        <v>3649</v>
      </c>
      <c r="F404" s="200" t="s">
        <v>3960</v>
      </c>
      <c r="G404" s="200" t="s">
        <v>4523</v>
      </c>
      <c r="H404" s="200" t="s">
        <v>2210</v>
      </c>
      <c r="I404" s="200" t="s">
        <v>2199</v>
      </c>
      <c r="J404" s="201">
        <v>782.76884399999994</v>
      </c>
      <c r="K404" s="202">
        <v>1423</v>
      </c>
    </row>
    <row r="405" spans="1:11" x14ac:dyDescent="0.25">
      <c r="A405" s="200">
        <v>403</v>
      </c>
      <c r="B405" s="200"/>
      <c r="C405" s="200" t="s">
        <v>817</v>
      </c>
      <c r="D405" s="200"/>
      <c r="E405" s="200" t="s">
        <v>3648</v>
      </c>
      <c r="F405" s="200" t="s">
        <v>3960</v>
      </c>
      <c r="G405" s="200" t="s">
        <v>4524</v>
      </c>
      <c r="H405" s="200" t="s">
        <v>2211</v>
      </c>
      <c r="I405" s="200" t="s">
        <v>2199</v>
      </c>
      <c r="J405" s="201">
        <v>782.76884399999994</v>
      </c>
      <c r="K405" s="202">
        <v>1423</v>
      </c>
    </row>
    <row r="406" spans="1:11" x14ac:dyDescent="0.25">
      <c r="A406" s="200">
        <v>404</v>
      </c>
      <c r="B406" s="200"/>
      <c r="C406" s="200" t="s">
        <v>817</v>
      </c>
      <c r="D406" s="200"/>
      <c r="E406" s="200" t="s">
        <v>3647</v>
      </c>
      <c r="F406" s="200" t="s">
        <v>3960</v>
      </c>
      <c r="G406" s="200" t="s">
        <v>4525</v>
      </c>
      <c r="H406" s="200" t="s">
        <v>2212</v>
      </c>
      <c r="I406" s="200" t="s">
        <v>2199</v>
      </c>
      <c r="J406" s="201">
        <v>782.76884399999994</v>
      </c>
      <c r="K406" s="202">
        <v>1423</v>
      </c>
    </row>
    <row r="407" spans="1:11" x14ac:dyDescent="0.25">
      <c r="A407" s="203">
        <v>405</v>
      </c>
      <c r="B407" s="203" t="s">
        <v>38</v>
      </c>
      <c r="C407" s="203" t="s">
        <v>815</v>
      </c>
      <c r="D407" s="203">
        <f>VLOOKUP(B407,'[2]Master Inventory Units'!$B:$O,14,)</f>
        <v>130.05000000000001</v>
      </c>
      <c r="E407" s="203" t="s">
        <v>814</v>
      </c>
      <c r="F407" s="203" t="s">
        <v>3960</v>
      </c>
      <c r="G407" s="203" t="s">
        <v>4526</v>
      </c>
      <c r="H407" s="203" t="s">
        <v>2209</v>
      </c>
      <c r="I407" s="203" t="s">
        <v>2199</v>
      </c>
      <c r="J407" s="204">
        <v>782.76884399999994</v>
      </c>
      <c r="K407" s="205">
        <v>1423</v>
      </c>
    </row>
    <row r="408" spans="1:11" x14ac:dyDescent="0.25">
      <c r="A408" s="206">
        <v>406</v>
      </c>
      <c r="B408" s="206"/>
      <c r="C408" s="206" t="s">
        <v>815</v>
      </c>
      <c r="D408" s="206"/>
      <c r="E408" s="206" t="s">
        <v>3646</v>
      </c>
      <c r="F408" s="206" t="s">
        <v>3960</v>
      </c>
      <c r="G408" s="206" t="s">
        <v>4527</v>
      </c>
      <c r="H408" s="206" t="s">
        <v>2210</v>
      </c>
      <c r="I408" s="206" t="s">
        <v>2199</v>
      </c>
      <c r="J408" s="207">
        <v>782.76884399999994</v>
      </c>
      <c r="K408" s="14">
        <v>1423</v>
      </c>
    </row>
    <row r="409" spans="1:11" x14ac:dyDescent="0.25">
      <c r="A409" s="206">
        <v>407</v>
      </c>
      <c r="B409" s="206"/>
      <c r="C409" s="206" t="s">
        <v>815</v>
      </c>
      <c r="D409" s="206"/>
      <c r="E409" s="206" t="s">
        <v>3645</v>
      </c>
      <c r="F409" s="206" t="s">
        <v>3960</v>
      </c>
      <c r="G409" s="206" t="s">
        <v>4528</v>
      </c>
      <c r="H409" s="206" t="s">
        <v>2211</v>
      </c>
      <c r="I409" s="206" t="s">
        <v>2199</v>
      </c>
      <c r="J409" s="207">
        <v>782.76884399999994</v>
      </c>
      <c r="K409" s="14">
        <v>1423</v>
      </c>
    </row>
    <row r="410" spans="1:11" x14ac:dyDescent="0.25">
      <c r="A410" s="206">
        <v>408</v>
      </c>
      <c r="B410" s="206"/>
      <c r="C410" s="206" t="s">
        <v>815</v>
      </c>
      <c r="D410" s="206"/>
      <c r="E410" s="206" t="s">
        <v>3644</v>
      </c>
      <c r="F410" s="206" t="s">
        <v>3960</v>
      </c>
      <c r="G410" s="206" t="s">
        <v>4529</v>
      </c>
      <c r="H410" s="206" t="s">
        <v>2212</v>
      </c>
      <c r="I410" s="206" t="s">
        <v>2199</v>
      </c>
      <c r="J410" s="207">
        <v>782.76884399999994</v>
      </c>
      <c r="K410" s="14">
        <v>1423</v>
      </c>
    </row>
    <row r="411" spans="1:11" x14ac:dyDescent="0.25">
      <c r="A411" s="200">
        <v>409</v>
      </c>
      <c r="B411" s="200" t="s">
        <v>38</v>
      </c>
      <c r="C411" s="200" t="s">
        <v>813</v>
      </c>
      <c r="D411" s="200">
        <f>VLOOKUP(B411,'[2]Master Inventory Units'!$B:$O,14,)</f>
        <v>130.05000000000001</v>
      </c>
      <c r="E411" s="200" t="s">
        <v>812</v>
      </c>
      <c r="F411" s="200" t="s">
        <v>3960</v>
      </c>
      <c r="G411" s="200" t="s">
        <v>4530</v>
      </c>
      <c r="H411" s="200" t="s">
        <v>2209</v>
      </c>
      <c r="I411" s="200" t="s">
        <v>2199</v>
      </c>
      <c r="J411" s="201">
        <v>782.76884399999994</v>
      </c>
      <c r="K411" s="202">
        <v>1423</v>
      </c>
    </row>
    <row r="412" spans="1:11" x14ac:dyDescent="0.25">
      <c r="A412" s="200">
        <v>410</v>
      </c>
      <c r="B412" s="200"/>
      <c r="C412" s="200" t="s">
        <v>813</v>
      </c>
      <c r="D412" s="200"/>
      <c r="E412" s="200" t="s">
        <v>3643</v>
      </c>
      <c r="F412" s="200" t="s">
        <v>3960</v>
      </c>
      <c r="G412" s="200" t="s">
        <v>4531</v>
      </c>
      <c r="H412" s="200" t="s">
        <v>2210</v>
      </c>
      <c r="I412" s="200" t="s">
        <v>2199</v>
      </c>
      <c r="J412" s="201">
        <v>782.76884399999994</v>
      </c>
      <c r="K412" s="202">
        <v>1423</v>
      </c>
    </row>
    <row r="413" spans="1:11" x14ac:dyDescent="0.25">
      <c r="A413" s="200">
        <v>411</v>
      </c>
      <c r="B413" s="200"/>
      <c r="C413" s="200" t="s">
        <v>813</v>
      </c>
      <c r="D413" s="200"/>
      <c r="E413" s="200" t="s">
        <v>3642</v>
      </c>
      <c r="F413" s="200" t="s">
        <v>3960</v>
      </c>
      <c r="G413" s="200" t="s">
        <v>4532</v>
      </c>
      <c r="H413" s="200" t="s">
        <v>2211</v>
      </c>
      <c r="I413" s="200" t="s">
        <v>2199</v>
      </c>
      <c r="J413" s="201">
        <v>782.76884399999994</v>
      </c>
      <c r="K413" s="202">
        <v>1423</v>
      </c>
    </row>
    <row r="414" spans="1:11" x14ac:dyDescent="0.25">
      <c r="A414" s="200">
        <v>412</v>
      </c>
      <c r="B414" s="200"/>
      <c r="C414" s="200" t="s">
        <v>813</v>
      </c>
      <c r="D414" s="200"/>
      <c r="E414" s="200" t="s">
        <v>3641</v>
      </c>
      <c r="F414" s="200" t="s">
        <v>3960</v>
      </c>
      <c r="G414" s="200" t="s">
        <v>4533</v>
      </c>
      <c r="H414" s="200" t="s">
        <v>2212</v>
      </c>
      <c r="I414" s="200" t="s">
        <v>2199</v>
      </c>
      <c r="J414" s="201">
        <v>782.76884399999994</v>
      </c>
      <c r="K414" s="202">
        <v>1423</v>
      </c>
    </row>
    <row r="415" spans="1:11" x14ac:dyDescent="0.25">
      <c r="A415" s="203">
        <v>413</v>
      </c>
      <c r="B415" s="203" t="s">
        <v>38</v>
      </c>
      <c r="C415" s="203" t="s">
        <v>811</v>
      </c>
      <c r="D415" s="203">
        <f>VLOOKUP(B415,'[2]Master Inventory Units'!$B:$O,14,)</f>
        <v>130.05000000000001</v>
      </c>
      <c r="E415" s="203" t="s">
        <v>810</v>
      </c>
      <c r="F415" s="203" t="s">
        <v>3960</v>
      </c>
      <c r="G415" s="203" t="s">
        <v>4534</v>
      </c>
      <c r="H415" s="203" t="s">
        <v>2209</v>
      </c>
      <c r="I415" s="203" t="s">
        <v>2199</v>
      </c>
      <c r="J415" s="204">
        <v>782.76884399999994</v>
      </c>
      <c r="K415" s="205">
        <v>1423</v>
      </c>
    </row>
    <row r="416" spans="1:11" x14ac:dyDescent="0.25">
      <c r="A416" s="206">
        <v>414</v>
      </c>
      <c r="B416" s="206"/>
      <c r="C416" s="206" t="s">
        <v>811</v>
      </c>
      <c r="D416" s="206"/>
      <c r="E416" s="206" t="s">
        <v>3640</v>
      </c>
      <c r="F416" s="206" t="s">
        <v>3960</v>
      </c>
      <c r="G416" s="206" t="s">
        <v>4535</v>
      </c>
      <c r="H416" s="206" t="s">
        <v>2210</v>
      </c>
      <c r="I416" s="206" t="s">
        <v>2199</v>
      </c>
      <c r="J416" s="207">
        <v>782.76884399999994</v>
      </c>
      <c r="K416" s="14">
        <v>1423</v>
      </c>
    </row>
    <row r="417" spans="1:11" x14ac:dyDescent="0.25">
      <c r="A417" s="206">
        <v>415</v>
      </c>
      <c r="B417" s="206"/>
      <c r="C417" s="206" t="s">
        <v>811</v>
      </c>
      <c r="D417" s="206"/>
      <c r="E417" s="206" t="s">
        <v>3639</v>
      </c>
      <c r="F417" s="206" t="s">
        <v>3960</v>
      </c>
      <c r="G417" s="206" t="s">
        <v>4536</v>
      </c>
      <c r="H417" s="206" t="s">
        <v>2211</v>
      </c>
      <c r="I417" s="206" t="s">
        <v>2199</v>
      </c>
      <c r="J417" s="207">
        <v>782.76884399999994</v>
      </c>
      <c r="K417" s="14">
        <v>1423</v>
      </c>
    </row>
    <row r="418" spans="1:11" x14ac:dyDescent="0.25">
      <c r="A418" s="206">
        <v>416</v>
      </c>
      <c r="B418" s="206"/>
      <c r="C418" s="206" t="s">
        <v>811</v>
      </c>
      <c r="D418" s="206"/>
      <c r="E418" s="206" t="s">
        <v>3638</v>
      </c>
      <c r="F418" s="206" t="s">
        <v>3960</v>
      </c>
      <c r="G418" s="206" t="s">
        <v>4537</v>
      </c>
      <c r="H418" s="206" t="s">
        <v>2212</v>
      </c>
      <c r="I418" s="206" t="s">
        <v>2199</v>
      </c>
      <c r="J418" s="207">
        <v>782.76884399999994</v>
      </c>
      <c r="K418" s="14">
        <v>1423</v>
      </c>
    </row>
    <row r="419" spans="1:11" x14ac:dyDescent="0.25">
      <c r="A419" s="200">
        <v>417</v>
      </c>
      <c r="B419" s="200" t="s">
        <v>38</v>
      </c>
      <c r="C419" s="200" t="s">
        <v>809</v>
      </c>
      <c r="D419" s="200">
        <f>VLOOKUP(B419,'[2]Master Inventory Units'!$B:$O,14,)</f>
        <v>130.05000000000001</v>
      </c>
      <c r="E419" s="200" t="s">
        <v>808</v>
      </c>
      <c r="F419" s="200" t="s">
        <v>3960</v>
      </c>
      <c r="G419" s="200" t="s">
        <v>4538</v>
      </c>
      <c r="H419" s="200" t="s">
        <v>2209</v>
      </c>
      <c r="I419" s="200" t="s">
        <v>2199</v>
      </c>
      <c r="J419" s="201">
        <v>782.76884399999994</v>
      </c>
      <c r="K419" s="202">
        <v>1423</v>
      </c>
    </row>
    <row r="420" spans="1:11" x14ac:dyDescent="0.25">
      <c r="A420" s="200">
        <v>418</v>
      </c>
      <c r="B420" s="200"/>
      <c r="C420" s="200" t="s">
        <v>809</v>
      </c>
      <c r="D420" s="200"/>
      <c r="E420" s="200" t="s">
        <v>3637</v>
      </c>
      <c r="F420" s="200" t="s">
        <v>3960</v>
      </c>
      <c r="G420" s="200" t="s">
        <v>4539</v>
      </c>
      <c r="H420" s="200" t="s">
        <v>2210</v>
      </c>
      <c r="I420" s="200" t="s">
        <v>2199</v>
      </c>
      <c r="J420" s="201">
        <v>782.76884399999994</v>
      </c>
      <c r="K420" s="202">
        <v>1423</v>
      </c>
    </row>
    <row r="421" spans="1:11" x14ac:dyDescent="0.25">
      <c r="A421" s="200">
        <v>419</v>
      </c>
      <c r="B421" s="200"/>
      <c r="C421" s="200" t="s">
        <v>809</v>
      </c>
      <c r="D421" s="200"/>
      <c r="E421" s="200" t="s">
        <v>3636</v>
      </c>
      <c r="F421" s="200" t="s">
        <v>3960</v>
      </c>
      <c r="G421" s="200" t="s">
        <v>4540</v>
      </c>
      <c r="H421" s="200" t="s">
        <v>2211</v>
      </c>
      <c r="I421" s="200" t="s">
        <v>2199</v>
      </c>
      <c r="J421" s="201">
        <v>782.76884399999994</v>
      </c>
      <c r="K421" s="202">
        <v>1423</v>
      </c>
    </row>
    <row r="422" spans="1:11" x14ac:dyDescent="0.25">
      <c r="A422" s="200">
        <v>420</v>
      </c>
      <c r="B422" s="200"/>
      <c r="C422" s="200" t="s">
        <v>809</v>
      </c>
      <c r="D422" s="200"/>
      <c r="E422" s="200" t="s">
        <v>3635</v>
      </c>
      <c r="F422" s="200" t="s">
        <v>3960</v>
      </c>
      <c r="G422" s="200" t="s">
        <v>4541</v>
      </c>
      <c r="H422" s="200" t="s">
        <v>2212</v>
      </c>
      <c r="I422" s="200" t="s">
        <v>2199</v>
      </c>
      <c r="J422" s="201">
        <v>782.76884399999994</v>
      </c>
      <c r="K422" s="202">
        <v>1423</v>
      </c>
    </row>
    <row r="423" spans="1:11" x14ac:dyDescent="0.25">
      <c r="A423" s="203">
        <v>421</v>
      </c>
      <c r="B423" s="203" t="s">
        <v>38</v>
      </c>
      <c r="C423" s="203" t="s">
        <v>807</v>
      </c>
      <c r="D423" s="203">
        <f>VLOOKUP(B423,'[2]Master Inventory Units'!$B:$O,14,)</f>
        <v>130.05000000000001</v>
      </c>
      <c r="E423" s="203" t="s">
        <v>806</v>
      </c>
      <c r="F423" s="203" t="s">
        <v>3960</v>
      </c>
      <c r="G423" s="203" t="s">
        <v>4542</v>
      </c>
      <c r="H423" s="203" t="s">
        <v>2209</v>
      </c>
      <c r="I423" s="203" t="s">
        <v>2199</v>
      </c>
      <c r="J423" s="204">
        <v>782.76884399999994</v>
      </c>
      <c r="K423" s="205">
        <v>1423</v>
      </c>
    </row>
    <row r="424" spans="1:11" x14ac:dyDescent="0.25">
      <c r="A424" s="206">
        <v>422</v>
      </c>
      <c r="B424" s="206"/>
      <c r="C424" s="206" t="s">
        <v>807</v>
      </c>
      <c r="D424" s="206"/>
      <c r="E424" s="206" t="s">
        <v>3634</v>
      </c>
      <c r="F424" s="206" t="s">
        <v>3960</v>
      </c>
      <c r="G424" s="206" t="s">
        <v>4543</v>
      </c>
      <c r="H424" s="206" t="s">
        <v>2210</v>
      </c>
      <c r="I424" s="206" t="s">
        <v>2199</v>
      </c>
      <c r="J424" s="207">
        <v>782.76884399999994</v>
      </c>
      <c r="K424" s="14">
        <v>1423</v>
      </c>
    </row>
    <row r="425" spans="1:11" x14ac:dyDescent="0.25">
      <c r="A425" s="206">
        <v>423</v>
      </c>
      <c r="B425" s="206"/>
      <c r="C425" s="206" t="s">
        <v>807</v>
      </c>
      <c r="D425" s="206"/>
      <c r="E425" s="206" t="s">
        <v>3633</v>
      </c>
      <c r="F425" s="206" t="s">
        <v>3960</v>
      </c>
      <c r="G425" s="206" t="s">
        <v>4544</v>
      </c>
      <c r="H425" s="206" t="s">
        <v>2211</v>
      </c>
      <c r="I425" s="206" t="s">
        <v>2199</v>
      </c>
      <c r="J425" s="207">
        <v>782.76884399999994</v>
      </c>
      <c r="K425" s="14">
        <v>1423</v>
      </c>
    </row>
    <row r="426" spans="1:11" x14ac:dyDescent="0.25">
      <c r="A426" s="206">
        <v>424</v>
      </c>
      <c r="B426" s="206"/>
      <c r="C426" s="206" t="s">
        <v>807</v>
      </c>
      <c r="D426" s="206"/>
      <c r="E426" s="206" t="s">
        <v>3632</v>
      </c>
      <c r="F426" s="206" t="s">
        <v>3960</v>
      </c>
      <c r="G426" s="206" t="s">
        <v>4545</v>
      </c>
      <c r="H426" s="206" t="s">
        <v>2212</v>
      </c>
      <c r="I426" s="206" t="s">
        <v>2199</v>
      </c>
      <c r="J426" s="207">
        <v>782.76884399999994</v>
      </c>
      <c r="K426" s="14">
        <v>1423</v>
      </c>
    </row>
    <row r="427" spans="1:11" x14ac:dyDescent="0.25">
      <c r="A427" s="200">
        <v>425</v>
      </c>
      <c r="B427" s="200" t="s">
        <v>38</v>
      </c>
      <c r="C427" s="200" t="s">
        <v>805</v>
      </c>
      <c r="D427" s="200">
        <f>VLOOKUP(B427,'[2]Master Inventory Units'!$B:$O,14,)</f>
        <v>130.05000000000001</v>
      </c>
      <c r="E427" s="200" t="s">
        <v>804</v>
      </c>
      <c r="F427" s="200" t="s">
        <v>3960</v>
      </c>
      <c r="G427" s="200" t="s">
        <v>4546</v>
      </c>
      <c r="H427" s="200" t="s">
        <v>2209</v>
      </c>
      <c r="I427" s="200" t="s">
        <v>2199</v>
      </c>
      <c r="J427" s="201">
        <v>782.76884399999994</v>
      </c>
      <c r="K427" s="202">
        <v>1423</v>
      </c>
    </row>
    <row r="428" spans="1:11" x14ac:dyDescent="0.25">
      <c r="A428" s="200">
        <v>426</v>
      </c>
      <c r="B428" s="200"/>
      <c r="C428" s="200" t="s">
        <v>805</v>
      </c>
      <c r="D428" s="200"/>
      <c r="E428" s="200" t="s">
        <v>3631</v>
      </c>
      <c r="F428" s="200" t="s">
        <v>3960</v>
      </c>
      <c r="G428" s="200" t="s">
        <v>4547</v>
      </c>
      <c r="H428" s="200" t="s">
        <v>2210</v>
      </c>
      <c r="I428" s="200" t="s">
        <v>2199</v>
      </c>
      <c r="J428" s="201">
        <v>782.76884399999994</v>
      </c>
      <c r="K428" s="202">
        <v>1423</v>
      </c>
    </row>
    <row r="429" spans="1:11" x14ac:dyDescent="0.25">
      <c r="A429" s="200">
        <v>427</v>
      </c>
      <c r="B429" s="200"/>
      <c r="C429" s="200" t="s">
        <v>805</v>
      </c>
      <c r="D429" s="200"/>
      <c r="E429" s="200" t="s">
        <v>3630</v>
      </c>
      <c r="F429" s="200" t="s">
        <v>3960</v>
      </c>
      <c r="G429" s="200" t="s">
        <v>4548</v>
      </c>
      <c r="H429" s="200" t="s">
        <v>2211</v>
      </c>
      <c r="I429" s="200" t="s">
        <v>2199</v>
      </c>
      <c r="J429" s="201">
        <v>782.76884399999994</v>
      </c>
      <c r="K429" s="202">
        <v>1423</v>
      </c>
    </row>
    <row r="430" spans="1:11" x14ac:dyDescent="0.25">
      <c r="A430" s="200">
        <v>428</v>
      </c>
      <c r="B430" s="200"/>
      <c r="C430" s="200" t="s">
        <v>805</v>
      </c>
      <c r="D430" s="200"/>
      <c r="E430" s="200" t="s">
        <v>3629</v>
      </c>
      <c r="F430" s="200" t="s">
        <v>3960</v>
      </c>
      <c r="G430" s="200" t="s">
        <v>4549</v>
      </c>
      <c r="H430" s="200" t="s">
        <v>2212</v>
      </c>
      <c r="I430" s="200" t="s">
        <v>2199</v>
      </c>
      <c r="J430" s="201">
        <v>782.76884399999994</v>
      </c>
      <c r="K430" s="202">
        <v>1423</v>
      </c>
    </row>
    <row r="431" spans="1:11" x14ac:dyDescent="0.25">
      <c r="A431" s="203">
        <v>429</v>
      </c>
      <c r="B431" s="203" t="s">
        <v>38</v>
      </c>
      <c r="C431" s="203" t="s">
        <v>803</v>
      </c>
      <c r="D431" s="203">
        <f>VLOOKUP(B431,'[2]Master Inventory Units'!$B:$O,14,)</f>
        <v>130.05000000000001</v>
      </c>
      <c r="E431" s="203" t="s">
        <v>802</v>
      </c>
      <c r="F431" s="203" t="s">
        <v>3960</v>
      </c>
      <c r="G431" s="203" t="s">
        <v>4550</v>
      </c>
      <c r="H431" s="203" t="s">
        <v>2209</v>
      </c>
      <c r="I431" s="203" t="s">
        <v>2199</v>
      </c>
      <c r="J431" s="204">
        <v>782.76884399999994</v>
      </c>
      <c r="K431" s="205">
        <v>1423</v>
      </c>
    </row>
    <row r="432" spans="1:11" x14ac:dyDescent="0.25">
      <c r="A432" s="206">
        <v>430</v>
      </c>
      <c r="B432" s="206"/>
      <c r="C432" s="206" t="s">
        <v>803</v>
      </c>
      <c r="D432" s="206"/>
      <c r="E432" s="206" t="s">
        <v>3628</v>
      </c>
      <c r="F432" s="206" t="s">
        <v>3960</v>
      </c>
      <c r="G432" s="206" t="s">
        <v>4551</v>
      </c>
      <c r="H432" s="206" t="s">
        <v>2210</v>
      </c>
      <c r="I432" s="206" t="s">
        <v>2199</v>
      </c>
      <c r="J432" s="207">
        <v>782.76884399999994</v>
      </c>
      <c r="K432" s="14">
        <v>1423</v>
      </c>
    </row>
    <row r="433" spans="1:11" x14ac:dyDescent="0.25">
      <c r="A433" s="206">
        <v>431</v>
      </c>
      <c r="B433" s="206"/>
      <c r="C433" s="206" t="s">
        <v>803</v>
      </c>
      <c r="D433" s="206"/>
      <c r="E433" s="206" t="s">
        <v>3627</v>
      </c>
      <c r="F433" s="206" t="s">
        <v>3960</v>
      </c>
      <c r="G433" s="206" t="s">
        <v>4552</v>
      </c>
      <c r="H433" s="206" t="s">
        <v>2211</v>
      </c>
      <c r="I433" s="206" t="s">
        <v>2199</v>
      </c>
      <c r="J433" s="207">
        <v>782.76884399999994</v>
      </c>
      <c r="K433" s="14">
        <v>1423</v>
      </c>
    </row>
    <row r="434" spans="1:11" x14ac:dyDescent="0.25">
      <c r="A434" s="206">
        <v>432</v>
      </c>
      <c r="B434" s="206"/>
      <c r="C434" s="206" t="s">
        <v>803</v>
      </c>
      <c r="D434" s="206"/>
      <c r="E434" s="206" t="s">
        <v>3626</v>
      </c>
      <c r="F434" s="206" t="s">
        <v>3960</v>
      </c>
      <c r="G434" s="206" t="s">
        <v>4553</v>
      </c>
      <c r="H434" s="206" t="s">
        <v>2212</v>
      </c>
      <c r="I434" s="206" t="s">
        <v>2199</v>
      </c>
      <c r="J434" s="207">
        <v>782.76884399999994</v>
      </c>
      <c r="K434" s="14">
        <v>1423</v>
      </c>
    </row>
    <row r="435" spans="1:11" x14ac:dyDescent="0.25">
      <c r="A435" s="200">
        <v>433</v>
      </c>
      <c r="B435" s="200" t="s">
        <v>38</v>
      </c>
      <c r="C435" s="200" t="s">
        <v>801</v>
      </c>
      <c r="D435" s="200">
        <f>VLOOKUP(B435,'[2]Master Inventory Units'!$B:$O,14,)</f>
        <v>130.05000000000001</v>
      </c>
      <c r="E435" s="200" t="s">
        <v>800</v>
      </c>
      <c r="F435" s="200" t="s">
        <v>3960</v>
      </c>
      <c r="G435" s="200" t="s">
        <v>4554</v>
      </c>
      <c r="H435" s="200" t="s">
        <v>2209</v>
      </c>
      <c r="I435" s="200" t="s">
        <v>2199</v>
      </c>
      <c r="J435" s="201">
        <v>782.76884399999994</v>
      </c>
      <c r="K435" s="202">
        <v>1423</v>
      </c>
    </row>
    <row r="436" spans="1:11" x14ac:dyDescent="0.25">
      <c r="A436" s="200">
        <v>434</v>
      </c>
      <c r="B436" s="200"/>
      <c r="C436" s="200" t="s">
        <v>801</v>
      </c>
      <c r="D436" s="200"/>
      <c r="E436" s="200" t="s">
        <v>3625</v>
      </c>
      <c r="F436" s="200" t="s">
        <v>3960</v>
      </c>
      <c r="G436" s="200" t="s">
        <v>4555</v>
      </c>
      <c r="H436" s="200" t="s">
        <v>2210</v>
      </c>
      <c r="I436" s="200" t="s">
        <v>2199</v>
      </c>
      <c r="J436" s="201">
        <v>782.76884399999994</v>
      </c>
      <c r="K436" s="202">
        <v>1423</v>
      </c>
    </row>
    <row r="437" spans="1:11" x14ac:dyDescent="0.25">
      <c r="A437" s="200">
        <v>435</v>
      </c>
      <c r="B437" s="200"/>
      <c r="C437" s="200" t="s">
        <v>801</v>
      </c>
      <c r="D437" s="200"/>
      <c r="E437" s="200" t="s">
        <v>3624</v>
      </c>
      <c r="F437" s="200" t="s">
        <v>3960</v>
      </c>
      <c r="G437" s="200" t="s">
        <v>4556</v>
      </c>
      <c r="H437" s="200" t="s">
        <v>2211</v>
      </c>
      <c r="I437" s="200" t="s">
        <v>2199</v>
      </c>
      <c r="J437" s="201">
        <v>782.76884399999994</v>
      </c>
      <c r="K437" s="202">
        <v>1423</v>
      </c>
    </row>
    <row r="438" spans="1:11" x14ac:dyDescent="0.25">
      <c r="A438" s="200">
        <v>436</v>
      </c>
      <c r="B438" s="200"/>
      <c r="C438" s="200" t="s">
        <v>801</v>
      </c>
      <c r="D438" s="200"/>
      <c r="E438" s="200" t="s">
        <v>3623</v>
      </c>
      <c r="F438" s="200" t="s">
        <v>3960</v>
      </c>
      <c r="G438" s="200" t="s">
        <v>4557</v>
      </c>
      <c r="H438" s="200" t="s">
        <v>2212</v>
      </c>
      <c r="I438" s="200" t="s">
        <v>2199</v>
      </c>
      <c r="J438" s="201">
        <v>782.76884399999994</v>
      </c>
      <c r="K438" s="202">
        <v>1423</v>
      </c>
    </row>
    <row r="439" spans="1:11" x14ac:dyDescent="0.25">
      <c r="A439" s="203">
        <v>437</v>
      </c>
      <c r="B439" s="203" t="s">
        <v>38</v>
      </c>
      <c r="C439" s="203" t="s">
        <v>799</v>
      </c>
      <c r="D439" s="203">
        <f>VLOOKUP(B439,'[2]Master Inventory Units'!$B:$O,14,)</f>
        <v>130.05000000000001</v>
      </c>
      <c r="E439" s="203" t="s">
        <v>798</v>
      </c>
      <c r="F439" s="203" t="s">
        <v>3960</v>
      </c>
      <c r="G439" s="203" t="s">
        <v>4558</v>
      </c>
      <c r="H439" s="203" t="s">
        <v>2209</v>
      </c>
      <c r="I439" s="203" t="s">
        <v>2199</v>
      </c>
      <c r="J439" s="204">
        <v>780.15319199999988</v>
      </c>
      <c r="K439" s="205">
        <v>1423</v>
      </c>
    </row>
    <row r="440" spans="1:11" x14ac:dyDescent="0.25">
      <c r="A440" s="206">
        <v>438</v>
      </c>
      <c r="B440" s="206"/>
      <c r="C440" s="206" t="s">
        <v>799</v>
      </c>
      <c r="D440" s="206"/>
      <c r="E440" s="206" t="s">
        <v>3622</v>
      </c>
      <c r="F440" s="206" t="s">
        <v>3960</v>
      </c>
      <c r="G440" s="206" t="s">
        <v>4559</v>
      </c>
      <c r="H440" s="206" t="s">
        <v>2210</v>
      </c>
      <c r="I440" s="206" t="s">
        <v>2199</v>
      </c>
      <c r="J440" s="207">
        <v>780.15319199999988</v>
      </c>
      <c r="K440" s="14">
        <v>1423</v>
      </c>
    </row>
    <row r="441" spans="1:11" x14ac:dyDescent="0.25">
      <c r="A441" s="206">
        <v>439</v>
      </c>
      <c r="B441" s="206"/>
      <c r="C441" s="206" t="s">
        <v>799</v>
      </c>
      <c r="D441" s="206"/>
      <c r="E441" s="206" t="s">
        <v>3621</v>
      </c>
      <c r="F441" s="206" t="s">
        <v>3960</v>
      </c>
      <c r="G441" s="206" t="s">
        <v>4560</v>
      </c>
      <c r="H441" s="206" t="s">
        <v>2211</v>
      </c>
      <c r="I441" s="206" t="s">
        <v>2199</v>
      </c>
      <c r="J441" s="207">
        <v>780.15319199999988</v>
      </c>
      <c r="K441" s="14">
        <v>1423</v>
      </c>
    </row>
    <row r="442" spans="1:11" x14ac:dyDescent="0.25">
      <c r="A442" s="206">
        <v>440</v>
      </c>
      <c r="B442" s="206"/>
      <c r="C442" s="206" t="s">
        <v>799</v>
      </c>
      <c r="D442" s="206"/>
      <c r="E442" s="206" t="s">
        <v>3620</v>
      </c>
      <c r="F442" s="206" t="s">
        <v>3960</v>
      </c>
      <c r="G442" s="206" t="s">
        <v>4561</v>
      </c>
      <c r="H442" s="206" t="s">
        <v>2212</v>
      </c>
      <c r="I442" s="206" t="s">
        <v>2199</v>
      </c>
      <c r="J442" s="207">
        <v>780.15319199999988</v>
      </c>
      <c r="K442" s="14">
        <v>1423</v>
      </c>
    </row>
    <row r="443" spans="1:11" x14ac:dyDescent="0.25">
      <c r="A443" s="200">
        <v>441</v>
      </c>
      <c r="B443" s="200" t="s">
        <v>38</v>
      </c>
      <c r="C443" s="200" t="s">
        <v>797</v>
      </c>
      <c r="D443" s="200">
        <f>VLOOKUP(B443,'[2]Master Inventory Units'!$B:$O,14,)</f>
        <v>130.05000000000001</v>
      </c>
      <c r="E443" s="200" t="s">
        <v>796</v>
      </c>
      <c r="F443" s="200" t="s">
        <v>3960</v>
      </c>
      <c r="G443" s="200" t="s">
        <v>4562</v>
      </c>
      <c r="H443" s="200" t="s">
        <v>2209</v>
      </c>
      <c r="I443" s="200" t="s">
        <v>2199</v>
      </c>
      <c r="J443" s="201">
        <v>780.15319199999988</v>
      </c>
      <c r="K443" s="202">
        <v>1423</v>
      </c>
    </row>
    <row r="444" spans="1:11" x14ac:dyDescent="0.25">
      <c r="A444" s="200">
        <v>442</v>
      </c>
      <c r="B444" s="200"/>
      <c r="C444" s="200" t="s">
        <v>797</v>
      </c>
      <c r="D444" s="200"/>
      <c r="E444" s="200" t="s">
        <v>3619</v>
      </c>
      <c r="F444" s="200" t="s">
        <v>3960</v>
      </c>
      <c r="G444" s="200" t="s">
        <v>4563</v>
      </c>
      <c r="H444" s="200" t="s">
        <v>2210</v>
      </c>
      <c r="I444" s="200" t="s">
        <v>2199</v>
      </c>
      <c r="J444" s="201">
        <v>780.15319199999988</v>
      </c>
      <c r="K444" s="202">
        <v>1423</v>
      </c>
    </row>
    <row r="445" spans="1:11" x14ac:dyDescent="0.25">
      <c r="A445" s="200">
        <v>443</v>
      </c>
      <c r="B445" s="200"/>
      <c r="C445" s="200" t="s">
        <v>797</v>
      </c>
      <c r="D445" s="200"/>
      <c r="E445" s="200" t="s">
        <v>3618</v>
      </c>
      <c r="F445" s="200" t="s">
        <v>3960</v>
      </c>
      <c r="G445" s="200" t="s">
        <v>4564</v>
      </c>
      <c r="H445" s="200" t="s">
        <v>2211</v>
      </c>
      <c r="I445" s="200" t="s">
        <v>2199</v>
      </c>
      <c r="J445" s="201">
        <v>780.15319199999988</v>
      </c>
      <c r="K445" s="202">
        <v>1423</v>
      </c>
    </row>
    <row r="446" spans="1:11" x14ac:dyDescent="0.25">
      <c r="A446" s="200">
        <v>444</v>
      </c>
      <c r="B446" s="200"/>
      <c r="C446" s="200" t="s">
        <v>797</v>
      </c>
      <c r="D446" s="200"/>
      <c r="E446" s="200" t="s">
        <v>3617</v>
      </c>
      <c r="F446" s="200" t="s">
        <v>3960</v>
      </c>
      <c r="G446" s="200" t="s">
        <v>4565</v>
      </c>
      <c r="H446" s="200" t="s">
        <v>2212</v>
      </c>
      <c r="I446" s="200" t="s">
        <v>2199</v>
      </c>
      <c r="J446" s="201">
        <v>780.15319199999988</v>
      </c>
      <c r="K446" s="202">
        <v>1423</v>
      </c>
    </row>
    <row r="447" spans="1:11" x14ac:dyDescent="0.25">
      <c r="A447" s="203">
        <v>445</v>
      </c>
      <c r="B447" s="203" t="s">
        <v>38</v>
      </c>
      <c r="C447" s="203" t="s">
        <v>795</v>
      </c>
      <c r="D447" s="203">
        <f>VLOOKUP(B447,'[2]Master Inventory Units'!$B:$O,14,)</f>
        <v>130.05000000000001</v>
      </c>
      <c r="E447" s="203" t="s">
        <v>794</v>
      </c>
      <c r="F447" s="203" t="s">
        <v>3960</v>
      </c>
      <c r="G447" s="203" t="s">
        <v>4566</v>
      </c>
      <c r="H447" s="203" t="s">
        <v>2209</v>
      </c>
      <c r="I447" s="203" t="s">
        <v>2199</v>
      </c>
      <c r="J447" s="204">
        <v>782.76884399999994</v>
      </c>
      <c r="K447" s="205">
        <v>1423</v>
      </c>
    </row>
    <row r="448" spans="1:11" x14ac:dyDescent="0.25">
      <c r="A448" s="206">
        <v>446</v>
      </c>
      <c r="B448" s="206"/>
      <c r="C448" s="206" t="s">
        <v>795</v>
      </c>
      <c r="D448" s="206"/>
      <c r="E448" s="206" t="s">
        <v>3616</v>
      </c>
      <c r="F448" s="206" t="s">
        <v>3960</v>
      </c>
      <c r="G448" s="206" t="s">
        <v>4567</v>
      </c>
      <c r="H448" s="206" t="s">
        <v>2210</v>
      </c>
      <c r="I448" s="206" t="s">
        <v>2199</v>
      </c>
      <c r="J448" s="207">
        <v>782.76884399999994</v>
      </c>
      <c r="K448" s="14">
        <v>1423</v>
      </c>
    </row>
    <row r="449" spans="1:11" x14ac:dyDescent="0.25">
      <c r="A449" s="206">
        <v>447</v>
      </c>
      <c r="B449" s="206"/>
      <c r="C449" s="206" t="s">
        <v>795</v>
      </c>
      <c r="D449" s="206"/>
      <c r="E449" s="206" t="s">
        <v>3615</v>
      </c>
      <c r="F449" s="206" t="s">
        <v>3960</v>
      </c>
      <c r="G449" s="206" t="s">
        <v>4568</v>
      </c>
      <c r="H449" s="206" t="s">
        <v>2211</v>
      </c>
      <c r="I449" s="206" t="s">
        <v>2199</v>
      </c>
      <c r="J449" s="207">
        <v>782.76884399999994</v>
      </c>
      <c r="K449" s="14">
        <v>1423</v>
      </c>
    </row>
    <row r="450" spans="1:11" x14ac:dyDescent="0.25">
      <c r="A450" s="206">
        <v>448</v>
      </c>
      <c r="B450" s="206"/>
      <c r="C450" s="206" t="s">
        <v>795</v>
      </c>
      <c r="D450" s="206"/>
      <c r="E450" s="206" t="s">
        <v>3614</v>
      </c>
      <c r="F450" s="206" t="s">
        <v>3960</v>
      </c>
      <c r="G450" s="206" t="s">
        <v>4569</v>
      </c>
      <c r="H450" s="206" t="s">
        <v>2212</v>
      </c>
      <c r="I450" s="206" t="s">
        <v>2199</v>
      </c>
      <c r="J450" s="207">
        <v>782.76884399999994</v>
      </c>
      <c r="K450" s="14">
        <v>1423</v>
      </c>
    </row>
    <row r="451" spans="1:11" x14ac:dyDescent="0.25">
      <c r="A451" s="200">
        <v>449</v>
      </c>
      <c r="B451" s="200" t="s">
        <v>38</v>
      </c>
      <c r="C451" s="200" t="s">
        <v>793</v>
      </c>
      <c r="D451" s="200">
        <f>VLOOKUP(B451,'[2]Master Inventory Units'!$B:$O,14,)</f>
        <v>130.05000000000001</v>
      </c>
      <c r="E451" s="200" t="s">
        <v>792</v>
      </c>
      <c r="F451" s="200" t="s">
        <v>3960</v>
      </c>
      <c r="G451" s="200" t="s">
        <v>4570</v>
      </c>
      <c r="H451" s="200" t="s">
        <v>2209</v>
      </c>
      <c r="I451" s="200" t="s">
        <v>2199</v>
      </c>
      <c r="J451" s="201">
        <v>782.76884399999994</v>
      </c>
      <c r="K451" s="202">
        <v>1423</v>
      </c>
    </row>
    <row r="452" spans="1:11" x14ac:dyDescent="0.25">
      <c r="A452" s="200">
        <v>450</v>
      </c>
      <c r="B452" s="200"/>
      <c r="C452" s="200" t="s">
        <v>793</v>
      </c>
      <c r="D452" s="200"/>
      <c r="E452" s="200" t="s">
        <v>3613</v>
      </c>
      <c r="F452" s="200" t="s">
        <v>3960</v>
      </c>
      <c r="G452" s="200" t="s">
        <v>4571</v>
      </c>
      <c r="H452" s="200" t="s">
        <v>2210</v>
      </c>
      <c r="I452" s="200" t="s">
        <v>2199</v>
      </c>
      <c r="J452" s="201">
        <v>782.76884399999994</v>
      </c>
      <c r="K452" s="202">
        <v>1423</v>
      </c>
    </row>
    <row r="453" spans="1:11" x14ac:dyDescent="0.25">
      <c r="A453" s="200">
        <v>451</v>
      </c>
      <c r="B453" s="200"/>
      <c r="C453" s="200" t="s">
        <v>793</v>
      </c>
      <c r="D453" s="200"/>
      <c r="E453" s="200" t="s">
        <v>3612</v>
      </c>
      <c r="F453" s="200" t="s">
        <v>3960</v>
      </c>
      <c r="G453" s="200" t="s">
        <v>4572</v>
      </c>
      <c r="H453" s="200" t="s">
        <v>2211</v>
      </c>
      <c r="I453" s="200" t="s">
        <v>2199</v>
      </c>
      <c r="J453" s="201">
        <v>782.76884399999994</v>
      </c>
      <c r="K453" s="202">
        <v>1423</v>
      </c>
    </row>
    <row r="454" spans="1:11" x14ac:dyDescent="0.25">
      <c r="A454" s="200">
        <v>452</v>
      </c>
      <c r="B454" s="200"/>
      <c r="C454" s="200" t="s">
        <v>793</v>
      </c>
      <c r="D454" s="200"/>
      <c r="E454" s="200" t="s">
        <v>3611</v>
      </c>
      <c r="F454" s="200" t="s">
        <v>3960</v>
      </c>
      <c r="G454" s="200" t="s">
        <v>4573</v>
      </c>
      <c r="H454" s="200" t="s">
        <v>2212</v>
      </c>
      <c r="I454" s="200" t="s">
        <v>2199</v>
      </c>
      <c r="J454" s="201">
        <v>782.76884399999994</v>
      </c>
      <c r="K454" s="202">
        <v>1423</v>
      </c>
    </row>
    <row r="455" spans="1:11" x14ac:dyDescent="0.25">
      <c r="A455" s="203">
        <v>453</v>
      </c>
      <c r="B455" s="203" t="s">
        <v>38</v>
      </c>
      <c r="C455" s="203" t="s">
        <v>791</v>
      </c>
      <c r="D455" s="203">
        <f>VLOOKUP(B455,'[2]Master Inventory Units'!$B:$O,14,)</f>
        <v>130.05000000000001</v>
      </c>
      <c r="E455" s="203" t="s">
        <v>790</v>
      </c>
      <c r="F455" s="203" t="s">
        <v>3960</v>
      </c>
      <c r="G455" s="203" t="s">
        <v>4574</v>
      </c>
      <c r="H455" s="203" t="s">
        <v>2209</v>
      </c>
      <c r="I455" s="203" t="s">
        <v>2199</v>
      </c>
      <c r="J455" s="204">
        <v>782.76884399999994</v>
      </c>
      <c r="K455" s="205">
        <v>1423</v>
      </c>
    </row>
    <row r="456" spans="1:11" x14ac:dyDescent="0.25">
      <c r="A456" s="206">
        <v>454</v>
      </c>
      <c r="B456" s="206"/>
      <c r="C456" s="206" t="s">
        <v>791</v>
      </c>
      <c r="D456" s="206"/>
      <c r="E456" s="206" t="s">
        <v>3610</v>
      </c>
      <c r="F456" s="206" t="s">
        <v>3960</v>
      </c>
      <c r="G456" s="206" t="s">
        <v>4575</v>
      </c>
      <c r="H456" s="206" t="s">
        <v>2210</v>
      </c>
      <c r="I456" s="206" t="s">
        <v>2199</v>
      </c>
      <c r="J456" s="207">
        <v>782.76884399999994</v>
      </c>
      <c r="K456" s="14">
        <v>1423</v>
      </c>
    </row>
    <row r="457" spans="1:11" x14ac:dyDescent="0.25">
      <c r="A457" s="206">
        <v>455</v>
      </c>
      <c r="B457" s="206"/>
      <c r="C457" s="206" t="s">
        <v>791</v>
      </c>
      <c r="D457" s="206"/>
      <c r="E457" s="206" t="s">
        <v>3609</v>
      </c>
      <c r="F457" s="206" t="s">
        <v>3960</v>
      </c>
      <c r="G457" s="206" t="s">
        <v>4576</v>
      </c>
      <c r="H457" s="206" t="s">
        <v>2211</v>
      </c>
      <c r="I457" s="206" t="s">
        <v>2199</v>
      </c>
      <c r="J457" s="207">
        <v>782.76884399999994</v>
      </c>
      <c r="K457" s="14">
        <v>1423</v>
      </c>
    </row>
    <row r="458" spans="1:11" x14ac:dyDescent="0.25">
      <c r="A458" s="206">
        <v>456</v>
      </c>
      <c r="B458" s="206"/>
      <c r="C458" s="206" t="s">
        <v>791</v>
      </c>
      <c r="D458" s="206"/>
      <c r="E458" s="206" t="s">
        <v>3608</v>
      </c>
      <c r="F458" s="206" t="s">
        <v>3960</v>
      </c>
      <c r="G458" s="206" t="s">
        <v>4577</v>
      </c>
      <c r="H458" s="206" t="s">
        <v>2212</v>
      </c>
      <c r="I458" s="206" t="s">
        <v>2199</v>
      </c>
      <c r="J458" s="207">
        <v>782.76884399999994</v>
      </c>
      <c r="K458" s="14">
        <v>1423</v>
      </c>
    </row>
    <row r="459" spans="1:11" x14ac:dyDescent="0.25">
      <c r="A459" s="200">
        <v>457</v>
      </c>
      <c r="B459" s="200" t="s">
        <v>38</v>
      </c>
      <c r="C459" s="200" t="s">
        <v>789</v>
      </c>
      <c r="D459" s="200">
        <f>VLOOKUP(B459,'[2]Master Inventory Units'!$B:$O,14,)</f>
        <v>130.05000000000001</v>
      </c>
      <c r="E459" s="200" t="s">
        <v>788</v>
      </c>
      <c r="F459" s="200" t="s">
        <v>3960</v>
      </c>
      <c r="G459" s="200" t="s">
        <v>4578</v>
      </c>
      <c r="H459" s="200" t="s">
        <v>2209</v>
      </c>
      <c r="I459" s="200" t="s">
        <v>2199</v>
      </c>
      <c r="J459" s="201">
        <v>782.76884399999994</v>
      </c>
      <c r="K459" s="202">
        <v>1423</v>
      </c>
    </row>
    <row r="460" spans="1:11" x14ac:dyDescent="0.25">
      <c r="A460" s="200">
        <v>458</v>
      </c>
      <c r="B460" s="200"/>
      <c r="C460" s="200" t="s">
        <v>789</v>
      </c>
      <c r="D460" s="200"/>
      <c r="E460" s="200" t="s">
        <v>3607</v>
      </c>
      <c r="F460" s="200" t="s">
        <v>3960</v>
      </c>
      <c r="G460" s="200" t="s">
        <v>4579</v>
      </c>
      <c r="H460" s="200" t="s">
        <v>2210</v>
      </c>
      <c r="I460" s="200" t="s">
        <v>2199</v>
      </c>
      <c r="J460" s="201">
        <v>782.76884399999994</v>
      </c>
      <c r="K460" s="202">
        <v>1423</v>
      </c>
    </row>
    <row r="461" spans="1:11" x14ac:dyDescent="0.25">
      <c r="A461" s="200">
        <v>459</v>
      </c>
      <c r="B461" s="200"/>
      <c r="C461" s="200" t="s">
        <v>789</v>
      </c>
      <c r="D461" s="200"/>
      <c r="E461" s="200" t="s">
        <v>3606</v>
      </c>
      <c r="F461" s="200" t="s">
        <v>3960</v>
      </c>
      <c r="G461" s="200" t="s">
        <v>4580</v>
      </c>
      <c r="H461" s="200" t="s">
        <v>2211</v>
      </c>
      <c r="I461" s="200" t="s">
        <v>2199</v>
      </c>
      <c r="J461" s="201">
        <v>782.76884399999994</v>
      </c>
      <c r="K461" s="202">
        <v>1423</v>
      </c>
    </row>
    <row r="462" spans="1:11" x14ac:dyDescent="0.25">
      <c r="A462" s="200">
        <v>460</v>
      </c>
      <c r="B462" s="200"/>
      <c r="C462" s="200" t="s">
        <v>789</v>
      </c>
      <c r="D462" s="200"/>
      <c r="E462" s="200" t="s">
        <v>3605</v>
      </c>
      <c r="F462" s="200" t="s">
        <v>3960</v>
      </c>
      <c r="G462" s="200" t="s">
        <v>4581</v>
      </c>
      <c r="H462" s="200" t="s">
        <v>2212</v>
      </c>
      <c r="I462" s="200" t="s">
        <v>2199</v>
      </c>
      <c r="J462" s="201">
        <v>782.76884399999994</v>
      </c>
      <c r="K462" s="202">
        <v>1423</v>
      </c>
    </row>
    <row r="463" spans="1:11" x14ac:dyDescent="0.25">
      <c r="A463" s="203">
        <v>461</v>
      </c>
      <c r="B463" s="203" t="s">
        <v>38</v>
      </c>
      <c r="C463" s="203" t="s">
        <v>787</v>
      </c>
      <c r="D463" s="203">
        <f>VLOOKUP(B463,'[2]Master Inventory Units'!$B:$O,14,)</f>
        <v>130.05000000000001</v>
      </c>
      <c r="E463" s="203" t="s">
        <v>786</v>
      </c>
      <c r="F463" s="203" t="s">
        <v>3960</v>
      </c>
      <c r="G463" s="203" t="s">
        <v>4582</v>
      </c>
      <c r="H463" s="203" t="s">
        <v>2209</v>
      </c>
      <c r="I463" s="203" t="s">
        <v>2199</v>
      </c>
      <c r="J463" s="204">
        <v>782.76884399999994</v>
      </c>
      <c r="K463" s="205">
        <v>1423</v>
      </c>
    </row>
    <row r="464" spans="1:11" x14ac:dyDescent="0.25">
      <c r="A464" s="206">
        <v>462</v>
      </c>
      <c r="B464" s="206"/>
      <c r="C464" s="206" t="s">
        <v>787</v>
      </c>
      <c r="D464" s="206"/>
      <c r="E464" s="206" t="s">
        <v>3604</v>
      </c>
      <c r="F464" s="206" t="s">
        <v>3960</v>
      </c>
      <c r="G464" s="206" t="s">
        <v>4583</v>
      </c>
      <c r="H464" s="206" t="s">
        <v>2210</v>
      </c>
      <c r="I464" s="206" t="s">
        <v>2199</v>
      </c>
      <c r="J464" s="207">
        <v>782.76884399999994</v>
      </c>
      <c r="K464" s="14">
        <v>1423</v>
      </c>
    </row>
    <row r="465" spans="1:11" x14ac:dyDescent="0.25">
      <c r="A465" s="206">
        <v>463</v>
      </c>
      <c r="B465" s="206"/>
      <c r="C465" s="206" t="s">
        <v>787</v>
      </c>
      <c r="D465" s="206"/>
      <c r="E465" s="206" t="s">
        <v>3603</v>
      </c>
      <c r="F465" s="206" t="s">
        <v>3960</v>
      </c>
      <c r="G465" s="206" t="s">
        <v>4584</v>
      </c>
      <c r="H465" s="206" t="s">
        <v>2211</v>
      </c>
      <c r="I465" s="206" t="s">
        <v>2199</v>
      </c>
      <c r="J465" s="207">
        <v>782.76884399999994</v>
      </c>
      <c r="K465" s="14">
        <v>1423</v>
      </c>
    </row>
    <row r="466" spans="1:11" x14ac:dyDescent="0.25">
      <c r="A466" s="206">
        <v>464</v>
      </c>
      <c r="B466" s="206"/>
      <c r="C466" s="206" t="s">
        <v>787</v>
      </c>
      <c r="D466" s="206"/>
      <c r="E466" s="206" t="s">
        <v>3602</v>
      </c>
      <c r="F466" s="206" t="s">
        <v>3960</v>
      </c>
      <c r="G466" s="206" t="s">
        <v>4585</v>
      </c>
      <c r="H466" s="206" t="s">
        <v>2212</v>
      </c>
      <c r="I466" s="206" t="s">
        <v>2199</v>
      </c>
      <c r="J466" s="207">
        <v>782.76884399999994</v>
      </c>
      <c r="K466" s="14">
        <v>1423</v>
      </c>
    </row>
    <row r="467" spans="1:11" x14ac:dyDescent="0.25">
      <c r="A467" s="200">
        <v>465</v>
      </c>
      <c r="B467" s="200" t="s">
        <v>38</v>
      </c>
      <c r="C467" s="200" t="s">
        <v>785</v>
      </c>
      <c r="D467" s="200">
        <f>VLOOKUP(B467,'[2]Master Inventory Units'!$B:$O,14,)</f>
        <v>130.05000000000001</v>
      </c>
      <c r="E467" s="200" t="s">
        <v>784</v>
      </c>
      <c r="F467" s="200" t="s">
        <v>3960</v>
      </c>
      <c r="G467" s="200" t="s">
        <v>4586</v>
      </c>
      <c r="H467" s="200" t="s">
        <v>2209</v>
      </c>
      <c r="I467" s="200" t="s">
        <v>2199</v>
      </c>
      <c r="J467" s="201">
        <v>782.76884399999994</v>
      </c>
      <c r="K467" s="202">
        <v>1423</v>
      </c>
    </row>
    <row r="468" spans="1:11" x14ac:dyDescent="0.25">
      <c r="A468" s="200">
        <v>466</v>
      </c>
      <c r="B468" s="200"/>
      <c r="C468" s="200" t="s">
        <v>785</v>
      </c>
      <c r="D468" s="200"/>
      <c r="E468" s="200" t="s">
        <v>3601</v>
      </c>
      <c r="F468" s="200" t="s">
        <v>3960</v>
      </c>
      <c r="G468" s="200" t="s">
        <v>4587</v>
      </c>
      <c r="H468" s="200" t="s">
        <v>2210</v>
      </c>
      <c r="I468" s="200" t="s">
        <v>2199</v>
      </c>
      <c r="J468" s="201">
        <v>782.76884399999994</v>
      </c>
      <c r="K468" s="202">
        <v>1423</v>
      </c>
    </row>
    <row r="469" spans="1:11" x14ac:dyDescent="0.25">
      <c r="A469" s="200">
        <v>467</v>
      </c>
      <c r="B469" s="200"/>
      <c r="C469" s="200" t="s">
        <v>785</v>
      </c>
      <c r="D469" s="200"/>
      <c r="E469" s="200" t="s">
        <v>3600</v>
      </c>
      <c r="F469" s="200" t="s">
        <v>3960</v>
      </c>
      <c r="G469" s="200" t="s">
        <v>4588</v>
      </c>
      <c r="H469" s="200" t="s">
        <v>2211</v>
      </c>
      <c r="I469" s="200" t="s">
        <v>2199</v>
      </c>
      <c r="J469" s="201">
        <v>782.76884399999994</v>
      </c>
      <c r="K469" s="202">
        <v>1423</v>
      </c>
    </row>
    <row r="470" spans="1:11" x14ac:dyDescent="0.25">
      <c r="A470" s="200">
        <v>468</v>
      </c>
      <c r="B470" s="200"/>
      <c r="C470" s="200" t="s">
        <v>785</v>
      </c>
      <c r="D470" s="200"/>
      <c r="E470" s="200" t="s">
        <v>3599</v>
      </c>
      <c r="F470" s="200" t="s">
        <v>3960</v>
      </c>
      <c r="G470" s="200" t="s">
        <v>4589</v>
      </c>
      <c r="H470" s="200" t="s">
        <v>2212</v>
      </c>
      <c r="I470" s="200" t="s">
        <v>2199</v>
      </c>
      <c r="J470" s="201">
        <v>782.76884399999994</v>
      </c>
      <c r="K470" s="202">
        <v>1423</v>
      </c>
    </row>
    <row r="471" spans="1:11" x14ac:dyDescent="0.25">
      <c r="A471" s="203">
        <v>469</v>
      </c>
      <c r="B471" s="203" t="s">
        <v>38</v>
      </c>
      <c r="C471" s="203" t="s">
        <v>783</v>
      </c>
      <c r="D471" s="203">
        <f>VLOOKUP(B471,'[2]Master Inventory Units'!$B:$O,14,)</f>
        <v>130.05000000000001</v>
      </c>
      <c r="E471" s="203" t="s">
        <v>782</v>
      </c>
      <c r="F471" s="203" t="s">
        <v>3960</v>
      </c>
      <c r="G471" s="203" t="s">
        <v>4590</v>
      </c>
      <c r="H471" s="203" t="s">
        <v>2209</v>
      </c>
      <c r="I471" s="203" t="s">
        <v>2199</v>
      </c>
      <c r="J471" s="204">
        <v>782.76884399999994</v>
      </c>
      <c r="K471" s="205">
        <v>1423</v>
      </c>
    </row>
    <row r="472" spans="1:11" x14ac:dyDescent="0.25">
      <c r="A472" s="206">
        <v>470</v>
      </c>
      <c r="B472" s="206"/>
      <c r="C472" s="206" t="s">
        <v>783</v>
      </c>
      <c r="D472" s="206"/>
      <c r="E472" s="206" t="s">
        <v>3598</v>
      </c>
      <c r="F472" s="206" t="s">
        <v>3960</v>
      </c>
      <c r="G472" s="206" t="s">
        <v>4591</v>
      </c>
      <c r="H472" s="206" t="s">
        <v>2210</v>
      </c>
      <c r="I472" s="206" t="s">
        <v>2199</v>
      </c>
      <c r="J472" s="207">
        <v>782.76884399999994</v>
      </c>
      <c r="K472" s="14">
        <v>1423</v>
      </c>
    </row>
    <row r="473" spans="1:11" x14ac:dyDescent="0.25">
      <c r="A473" s="206">
        <v>471</v>
      </c>
      <c r="B473" s="206"/>
      <c r="C473" s="206" t="s">
        <v>783</v>
      </c>
      <c r="D473" s="206"/>
      <c r="E473" s="206" t="s">
        <v>3597</v>
      </c>
      <c r="F473" s="206" t="s">
        <v>3960</v>
      </c>
      <c r="G473" s="206" t="s">
        <v>4592</v>
      </c>
      <c r="H473" s="206" t="s">
        <v>2211</v>
      </c>
      <c r="I473" s="206" t="s">
        <v>2199</v>
      </c>
      <c r="J473" s="207">
        <v>782.76884399999994</v>
      </c>
      <c r="K473" s="14">
        <v>1423</v>
      </c>
    </row>
    <row r="474" spans="1:11" x14ac:dyDescent="0.25">
      <c r="A474" s="206">
        <v>472</v>
      </c>
      <c r="B474" s="206"/>
      <c r="C474" s="206" t="s">
        <v>783</v>
      </c>
      <c r="D474" s="206"/>
      <c r="E474" s="206" t="s">
        <v>3596</v>
      </c>
      <c r="F474" s="206" t="s">
        <v>3960</v>
      </c>
      <c r="G474" s="206" t="s">
        <v>4593</v>
      </c>
      <c r="H474" s="206" t="s">
        <v>2212</v>
      </c>
      <c r="I474" s="206" t="s">
        <v>2199</v>
      </c>
      <c r="J474" s="207">
        <v>782.76884399999994</v>
      </c>
      <c r="K474" s="14">
        <v>1423</v>
      </c>
    </row>
    <row r="475" spans="1:11" x14ac:dyDescent="0.25">
      <c r="A475" s="200">
        <v>473</v>
      </c>
      <c r="B475" s="200" t="s">
        <v>38</v>
      </c>
      <c r="C475" s="200" t="s">
        <v>781</v>
      </c>
      <c r="D475" s="200">
        <f>VLOOKUP(B475,'[2]Master Inventory Units'!$B:$O,14,)</f>
        <v>130.05000000000001</v>
      </c>
      <c r="E475" s="200" t="s">
        <v>780</v>
      </c>
      <c r="F475" s="200" t="s">
        <v>3960</v>
      </c>
      <c r="G475" s="200" t="s">
        <v>4594</v>
      </c>
      <c r="H475" s="200" t="s">
        <v>2209</v>
      </c>
      <c r="I475" s="200" t="s">
        <v>2199</v>
      </c>
      <c r="J475" s="201">
        <v>782.76884399999994</v>
      </c>
      <c r="K475" s="202">
        <v>1423</v>
      </c>
    </row>
    <row r="476" spans="1:11" x14ac:dyDescent="0.25">
      <c r="A476" s="200">
        <v>474</v>
      </c>
      <c r="B476" s="200"/>
      <c r="C476" s="200" t="s">
        <v>781</v>
      </c>
      <c r="D476" s="200"/>
      <c r="E476" s="200" t="s">
        <v>3595</v>
      </c>
      <c r="F476" s="200" t="s">
        <v>3960</v>
      </c>
      <c r="G476" s="200" t="s">
        <v>4595</v>
      </c>
      <c r="H476" s="200" t="s">
        <v>2210</v>
      </c>
      <c r="I476" s="200" t="s">
        <v>2199</v>
      </c>
      <c r="J476" s="201">
        <v>782.76884399999994</v>
      </c>
      <c r="K476" s="202">
        <v>1423</v>
      </c>
    </row>
    <row r="477" spans="1:11" x14ac:dyDescent="0.25">
      <c r="A477" s="200">
        <v>475</v>
      </c>
      <c r="B477" s="200"/>
      <c r="C477" s="200" t="s">
        <v>781</v>
      </c>
      <c r="D477" s="200"/>
      <c r="E477" s="200" t="s">
        <v>3594</v>
      </c>
      <c r="F477" s="200" t="s">
        <v>3960</v>
      </c>
      <c r="G477" s="200" t="s">
        <v>4596</v>
      </c>
      <c r="H477" s="200" t="s">
        <v>2211</v>
      </c>
      <c r="I477" s="200" t="s">
        <v>2199</v>
      </c>
      <c r="J477" s="201">
        <v>782.76884399999994</v>
      </c>
      <c r="K477" s="202">
        <v>1423</v>
      </c>
    </row>
    <row r="478" spans="1:11" x14ac:dyDescent="0.25">
      <c r="A478" s="200">
        <v>476</v>
      </c>
      <c r="B478" s="200"/>
      <c r="C478" s="200" t="s">
        <v>781</v>
      </c>
      <c r="D478" s="200"/>
      <c r="E478" s="200" t="s">
        <v>3593</v>
      </c>
      <c r="F478" s="200" t="s">
        <v>3960</v>
      </c>
      <c r="G478" s="200" t="s">
        <v>4597</v>
      </c>
      <c r="H478" s="200" t="s">
        <v>2212</v>
      </c>
      <c r="I478" s="200" t="s">
        <v>2199</v>
      </c>
      <c r="J478" s="201">
        <v>782.76884399999994</v>
      </c>
      <c r="K478" s="202">
        <v>1423</v>
      </c>
    </row>
    <row r="479" spans="1:11" x14ac:dyDescent="0.25">
      <c r="A479" s="203">
        <v>477</v>
      </c>
      <c r="B479" s="203" t="s">
        <v>38</v>
      </c>
      <c r="C479" s="203" t="s">
        <v>779</v>
      </c>
      <c r="D479" s="203">
        <f>VLOOKUP(B479,'[2]Master Inventory Units'!$B:$O,14,)</f>
        <v>130.05000000000001</v>
      </c>
      <c r="E479" s="203" t="s">
        <v>778</v>
      </c>
      <c r="F479" s="203" t="s">
        <v>3960</v>
      </c>
      <c r="G479" s="203" t="s">
        <v>4598</v>
      </c>
      <c r="H479" s="203" t="s">
        <v>2209</v>
      </c>
      <c r="I479" s="203" t="s">
        <v>2199</v>
      </c>
      <c r="J479" s="204">
        <v>782.76884399999994</v>
      </c>
      <c r="K479" s="205">
        <v>1423</v>
      </c>
    </row>
    <row r="480" spans="1:11" x14ac:dyDescent="0.25">
      <c r="A480" s="206">
        <v>478</v>
      </c>
      <c r="B480" s="206"/>
      <c r="C480" s="206" t="s">
        <v>779</v>
      </c>
      <c r="D480" s="206"/>
      <c r="E480" s="206" t="s">
        <v>3592</v>
      </c>
      <c r="F480" s="206" t="s">
        <v>3960</v>
      </c>
      <c r="G480" s="206" t="s">
        <v>4599</v>
      </c>
      <c r="H480" s="206" t="s">
        <v>2210</v>
      </c>
      <c r="I480" s="206" t="s">
        <v>2199</v>
      </c>
      <c r="J480" s="207">
        <v>782.76884399999994</v>
      </c>
      <c r="K480" s="14">
        <v>1423</v>
      </c>
    </row>
    <row r="481" spans="1:11" x14ac:dyDescent="0.25">
      <c r="A481" s="206">
        <v>479</v>
      </c>
      <c r="B481" s="206"/>
      <c r="C481" s="206" t="s">
        <v>779</v>
      </c>
      <c r="D481" s="206"/>
      <c r="E481" s="206" t="s">
        <v>3591</v>
      </c>
      <c r="F481" s="206" t="s">
        <v>3960</v>
      </c>
      <c r="G481" s="206" t="s">
        <v>4600</v>
      </c>
      <c r="H481" s="206" t="s">
        <v>2211</v>
      </c>
      <c r="I481" s="206" t="s">
        <v>2199</v>
      </c>
      <c r="J481" s="207">
        <v>782.76884399999994</v>
      </c>
      <c r="K481" s="14">
        <v>1423</v>
      </c>
    </row>
    <row r="482" spans="1:11" x14ac:dyDescent="0.25">
      <c r="A482" s="206">
        <v>480</v>
      </c>
      <c r="B482" s="206"/>
      <c r="C482" s="206" t="s">
        <v>779</v>
      </c>
      <c r="D482" s="206"/>
      <c r="E482" s="206" t="s">
        <v>3590</v>
      </c>
      <c r="F482" s="206" t="s">
        <v>3960</v>
      </c>
      <c r="G482" s="206" t="s">
        <v>4601</v>
      </c>
      <c r="H482" s="206" t="s">
        <v>2212</v>
      </c>
      <c r="I482" s="206" t="s">
        <v>2199</v>
      </c>
      <c r="J482" s="207">
        <v>782.76884399999994</v>
      </c>
      <c r="K482" s="14">
        <v>1423</v>
      </c>
    </row>
    <row r="483" spans="1:11" x14ac:dyDescent="0.25">
      <c r="A483" s="200">
        <v>481</v>
      </c>
      <c r="B483" s="200" t="s">
        <v>38</v>
      </c>
      <c r="C483" s="200" t="s">
        <v>777</v>
      </c>
      <c r="D483" s="200">
        <f>VLOOKUP(B483,'[2]Master Inventory Units'!$B:$O,14,)</f>
        <v>130.05000000000001</v>
      </c>
      <c r="E483" s="200" t="s">
        <v>776</v>
      </c>
      <c r="F483" s="200" t="s">
        <v>3960</v>
      </c>
      <c r="G483" s="200" t="s">
        <v>4602</v>
      </c>
      <c r="H483" s="200" t="s">
        <v>2209</v>
      </c>
      <c r="I483" s="200" t="s">
        <v>2199</v>
      </c>
      <c r="J483" s="201">
        <v>782.76884399999994</v>
      </c>
      <c r="K483" s="202">
        <v>1423</v>
      </c>
    </row>
    <row r="484" spans="1:11" x14ac:dyDescent="0.25">
      <c r="A484" s="200">
        <v>482</v>
      </c>
      <c r="B484" s="200"/>
      <c r="C484" s="200" t="s">
        <v>777</v>
      </c>
      <c r="D484" s="200"/>
      <c r="E484" s="200" t="s">
        <v>3589</v>
      </c>
      <c r="F484" s="200" t="s">
        <v>3960</v>
      </c>
      <c r="G484" s="200" t="s">
        <v>4603</v>
      </c>
      <c r="H484" s="200" t="s">
        <v>2210</v>
      </c>
      <c r="I484" s="200" t="s">
        <v>2199</v>
      </c>
      <c r="J484" s="201">
        <v>782.76884399999994</v>
      </c>
      <c r="K484" s="202">
        <v>1423</v>
      </c>
    </row>
    <row r="485" spans="1:11" x14ac:dyDescent="0.25">
      <c r="A485" s="200">
        <v>483</v>
      </c>
      <c r="B485" s="200"/>
      <c r="C485" s="200" t="s">
        <v>777</v>
      </c>
      <c r="D485" s="200"/>
      <c r="E485" s="200" t="s">
        <v>3588</v>
      </c>
      <c r="F485" s="200" t="s">
        <v>3960</v>
      </c>
      <c r="G485" s="200" t="s">
        <v>4604</v>
      </c>
      <c r="H485" s="200" t="s">
        <v>2211</v>
      </c>
      <c r="I485" s="200" t="s">
        <v>2199</v>
      </c>
      <c r="J485" s="201">
        <v>782.76884399999994</v>
      </c>
      <c r="K485" s="202">
        <v>1423</v>
      </c>
    </row>
    <row r="486" spans="1:11" x14ac:dyDescent="0.25">
      <c r="A486" s="200">
        <v>484</v>
      </c>
      <c r="B486" s="200"/>
      <c r="C486" s="200" t="s">
        <v>777</v>
      </c>
      <c r="D486" s="200"/>
      <c r="E486" s="200" t="s">
        <v>3587</v>
      </c>
      <c r="F486" s="200" t="s">
        <v>3960</v>
      </c>
      <c r="G486" s="200" t="s">
        <v>4605</v>
      </c>
      <c r="H486" s="200" t="s">
        <v>2212</v>
      </c>
      <c r="I486" s="200" t="s">
        <v>2199</v>
      </c>
      <c r="J486" s="201">
        <v>782.76884399999994</v>
      </c>
      <c r="K486" s="202">
        <v>1423</v>
      </c>
    </row>
    <row r="487" spans="1:11" x14ac:dyDescent="0.25">
      <c r="A487" s="203">
        <v>485</v>
      </c>
      <c r="B487" s="203" t="s">
        <v>38</v>
      </c>
      <c r="C487" s="203" t="s">
        <v>775</v>
      </c>
      <c r="D487" s="203">
        <f>VLOOKUP(B487,'[2]Master Inventory Units'!$B:$O,14,)</f>
        <v>130.05000000000001</v>
      </c>
      <c r="E487" s="203" t="s">
        <v>774</v>
      </c>
      <c r="F487" s="203" t="s">
        <v>3960</v>
      </c>
      <c r="G487" s="203" t="s">
        <v>4606</v>
      </c>
      <c r="H487" s="203" t="s">
        <v>2209</v>
      </c>
      <c r="I487" s="203" t="s">
        <v>2199</v>
      </c>
      <c r="J487" s="204">
        <v>782.76884399999994</v>
      </c>
      <c r="K487" s="205">
        <v>1423</v>
      </c>
    </row>
    <row r="488" spans="1:11" x14ac:dyDescent="0.25">
      <c r="A488" s="206">
        <v>486</v>
      </c>
      <c r="B488" s="206"/>
      <c r="C488" s="206" t="s">
        <v>775</v>
      </c>
      <c r="D488" s="206"/>
      <c r="E488" s="206" t="s">
        <v>3586</v>
      </c>
      <c r="F488" s="206" t="s">
        <v>3960</v>
      </c>
      <c r="G488" s="206" t="s">
        <v>4607</v>
      </c>
      <c r="H488" s="206" t="s">
        <v>2210</v>
      </c>
      <c r="I488" s="206" t="s">
        <v>2199</v>
      </c>
      <c r="J488" s="207">
        <v>782.76884399999994</v>
      </c>
      <c r="K488" s="14">
        <v>1423</v>
      </c>
    </row>
    <row r="489" spans="1:11" x14ac:dyDescent="0.25">
      <c r="A489" s="206">
        <v>487</v>
      </c>
      <c r="B489" s="206"/>
      <c r="C489" s="206" t="s">
        <v>775</v>
      </c>
      <c r="D489" s="206"/>
      <c r="E489" s="206" t="s">
        <v>3585</v>
      </c>
      <c r="F489" s="206" t="s">
        <v>3960</v>
      </c>
      <c r="G489" s="206" t="s">
        <v>4608</v>
      </c>
      <c r="H489" s="206" t="s">
        <v>2211</v>
      </c>
      <c r="I489" s="206" t="s">
        <v>2199</v>
      </c>
      <c r="J489" s="207">
        <v>782.76884399999994</v>
      </c>
      <c r="K489" s="14">
        <v>1423</v>
      </c>
    </row>
    <row r="490" spans="1:11" x14ac:dyDescent="0.25">
      <c r="A490" s="206">
        <v>488</v>
      </c>
      <c r="B490" s="206"/>
      <c r="C490" s="206" t="s">
        <v>775</v>
      </c>
      <c r="D490" s="206"/>
      <c r="E490" s="206" t="s">
        <v>3584</v>
      </c>
      <c r="F490" s="206" t="s">
        <v>3960</v>
      </c>
      <c r="G490" s="206" t="s">
        <v>4609</v>
      </c>
      <c r="H490" s="206" t="s">
        <v>2212</v>
      </c>
      <c r="I490" s="206" t="s">
        <v>2199</v>
      </c>
      <c r="J490" s="207">
        <v>782.76884399999994</v>
      </c>
      <c r="K490" s="14">
        <v>1423</v>
      </c>
    </row>
    <row r="491" spans="1:11" x14ac:dyDescent="0.25">
      <c r="A491" s="200">
        <v>489</v>
      </c>
      <c r="B491" s="200" t="s">
        <v>38</v>
      </c>
      <c r="C491" s="200" t="s">
        <v>773</v>
      </c>
      <c r="D491" s="200">
        <f>VLOOKUP(B491,'[2]Master Inventory Units'!$B:$O,14,)</f>
        <v>130.05000000000001</v>
      </c>
      <c r="E491" s="200" t="s">
        <v>772</v>
      </c>
      <c r="F491" s="200" t="s">
        <v>3960</v>
      </c>
      <c r="G491" s="200" t="s">
        <v>4610</v>
      </c>
      <c r="H491" s="200" t="s">
        <v>2209</v>
      </c>
      <c r="I491" s="200" t="s">
        <v>2199</v>
      </c>
      <c r="J491" s="201">
        <v>782.76884399999994</v>
      </c>
      <c r="K491" s="202">
        <v>1423</v>
      </c>
    </row>
    <row r="492" spans="1:11" x14ac:dyDescent="0.25">
      <c r="A492" s="200">
        <v>490</v>
      </c>
      <c r="B492" s="200"/>
      <c r="C492" s="200" t="s">
        <v>773</v>
      </c>
      <c r="D492" s="200"/>
      <c r="E492" s="200" t="s">
        <v>3583</v>
      </c>
      <c r="F492" s="200" t="s">
        <v>3960</v>
      </c>
      <c r="G492" s="200" t="s">
        <v>4611</v>
      </c>
      <c r="H492" s="200" t="s">
        <v>2210</v>
      </c>
      <c r="I492" s="200" t="s">
        <v>2199</v>
      </c>
      <c r="J492" s="201">
        <v>782.76884399999994</v>
      </c>
      <c r="K492" s="202">
        <v>1423</v>
      </c>
    </row>
    <row r="493" spans="1:11" x14ac:dyDescent="0.25">
      <c r="A493" s="200">
        <v>491</v>
      </c>
      <c r="B493" s="200"/>
      <c r="C493" s="200" t="s">
        <v>773</v>
      </c>
      <c r="D493" s="200"/>
      <c r="E493" s="200" t="s">
        <v>3582</v>
      </c>
      <c r="F493" s="200" t="s">
        <v>3960</v>
      </c>
      <c r="G493" s="200" t="s">
        <v>4612</v>
      </c>
      <c r="H493" s="200" t="s">
        <v>2211</v>
      </c>
      <c r="I493" s="200" t="s">
        <v>2199</v>
      </c>
      <c r="J493" s="201">
        <v>782.76884399999994</v>
      </c>
      <c r="K493" s="202">
        <v>1423</v>
      </c>
    </row>
    <row r="494" spans="1:11" x14ac:dyDescent="0.25">
      <c r="A494" s="200">
        <v>492</v>
      </c>
      <c r="B494" s="200"/>
      <c r="C494" s="200" t="s">
        <v>773</v>
      </c>
      <c r="D494" s="200"/>
      <c r="E494" s="200" t="s">
        <v>3581</v>
      </c>
      <c r="F494" s="200" t="s">
        <v>3960</v>
      </c>
      <c r="G494" s="200" t="s">
        <v>4613</v>
      </c>
      <c r="H494" s="200" t="s">
        <v>2212</v>
      </c>
      <c r="I494" s="200" t="s">
        <v>2199</v>
      </c>
      <c r="J494" s="201">
        <v>782.76884399999994</v>
      </c>
      <c r="K494" s="202">
        <v>1423</v>
      </c>
    </row>
    <row r="495" spans="1:11" x14ac:dyDescent="0.25">
      <c r="A495" s="203">
        <v>493</v>
      </c>
      <c r="B495" s="203" t="s">
        <v>38</v>
      </c>
      <c r="C495" s="203" t="s">
        <v>771</v>
      </c>
      <c r="D495" s="203">
        <f>VLOOKUP(B495,'[2]Master Inventory Units'!$B:$O,14,)</f>
        <v>130.05000000000001</v>
      </c>
      <c r="E495" s="203" t="s">
        <v>770</v>
      </c>
      <c r="F495" s="203" t="s">
        <v>3960</v>
      </c>
      <c r="G495" s="203" t="s">
        <v>4614</v>
      </c>
      <c r="H495" s="203" t="s">
        <v>2209</v>
      </c>
      <c r="I495" s="203" t="s">
        <v>2199</v>
      </c>
      <c r="J495" s="204">
        <v>782.76884399999994</v>
      </c>
      <c r="K495" s="205">
        <v>1423</v>
      </c>
    </row>
    <row r="496" spans="1:11" x14ac:dyDescent="0.25">
      <c r="A496" s="206">
        <v>494</v>
      </c>
      <c r="B496" s="206"/>
      <c r="C496" s="206" t="s">
        <v>771</v>
      </c>
      <c r="D496" s="206"/>
      <c r="E496" s="206" t="s">
        <v>3580</v>
      </c>
      <c r="F496" s="206" t="s">
        <v>3960</v>
      </c>
      <c r="G496" s="206" t="s">
        <v>4615</v>
      </c>
      <c r="H496" s="206" t="s">
        <v>2210</v>
      </c>
      <c r="I496" s="206" t="s">
        <v>2199</v>
      </c>
      <c r="J496" s="207">
        <v>782.76884399999994</v>
      </c>
      <c r="K496" s="14">
        <v>1423</v>
      </c>
    </row>
    <row r="497" spans="1:11" x14ac:dyDescent="0.25">
      <c r="A497" s="206">
        <v>495</v>
      </c>
      <c r="B497" s="206"/>
      <c r="C497" s="206" t="s">
        <v>771</v>
      </c>
      <c r="D497" s="206"/>
      <c r="E497" s="206" t="s">
        <v>3579</v>
      </c>
      <c r="F497" s="206" t="s">
        <v>3960</v>
      </c>
      <c r="G497" s="206" t="s">
        <v>4616</v>
      </c>
      <c r="H497" s="206" t="s">
        <v>2211</v>
      </c>
      <c r="I497" s="206" t="s">
        <v>2199</v>
      </c>
      <c r="J497" s="207">
        <v>782.76884399999994</v>
      </c>
      <c r="K497" s="14">
        <v>1423</v>
      </c>
    </row>
    <row r="498" spans="1:11" x14ac:dyDescent="0.25">
      <c r="A498" s="206">
        <v>496</v>
      </c>
      <c r="B498" s="206"/>
      <c r="C498" s="206" t="s">
        <v>771</v>
      </c>
      <c r="D498" s="206"/>
      <c r="E498" s="206" t="s">
        <v>3578</v>
      </c>
      <c r="F498" s="206" t="s">
        <v>3960</v>
      </c>
      <c r="G498" s="206" t="s">
        <v>4617</v>
      </c>
      <c r="H498" s="206" t="s">
        <v>2212</v>
      </c>
      <c r="I498" s="206" t="s">
        <v>2199</v>
      </c>
      <c r="J498" s="207">
        <v>782.76884399999994</v>
      </c>
      <c r="K498" s="14">
        <v>1423</v>
      </c>
    </row>
    <row r="499" spans="1:11" x14ac:dyDescent="0.25">
      <c r="A499" s="200">
        <v>497</v>
      </c>
      <c r="B499" s="200" t="s">
        <v>38</v>
      </c>
      <c r="C499" s="200" t="s">
        <v>769</v>
      </c>
      <c r="D499" s="200">
        <f>VLOOKUP(B499,'[2]Master Inventory Units'!$B:$O,14,)</f>
        <v>130.05000000000001</v>
      </c>
      <c r="E499" s="200" t="s">
        <v>768</v>
      </c>
      <c r="F499" s="200" t="s">
        <v>3960</v>
      </c>
      <c r="G499" s="200" t="s">
        <v>4618</v>
      </c>
      <c r="H499" s="200" t="s">
        <v>2209</v>
      </c>
      <c r="I499" s="200" t="s">
        <v>2199</v>
      </c>
      <c r="J499" s="201">
        <v>782.76884399999994</v>
      </c>
      <c r="K499" s="202">
        <v>1423</v>
      </c>
    </row>
    <row r="500" spans="1:11" x14ac:dyDescent="0.25">
      <c r="A500" s="200">
        <v>498</v>
      </c>
      <c r="B500" s="200"/>
      <c r="C500" s="200" t="s">
        <v>769</v>
      </c>
      <c r="D500" s="200"/>
      <c r="E500" s="200" t="s">
        <v>3577</v>
      </c>
      <c r="F500" s="200" t="s">
        <v>3960</v>
      </c>
      <c r="G500" s="200" t="s">
        <v>4619</v>
      </c>
      <c r="H500" s="200" t="s">
        <v>2210</v>
      </c>
      <c r="I500" s="200" t="s">
        <v>2199</v>
      </c>
      <c r="J500" s="201">
        <v>782.76884399999994</v>
      </c>
      <c r="K500" s="202">
        <v>1423</v>
      </c>
    </row>
    <row r="501" spans="1:11" x14ac:dyDescent="0.25">
      <c r="A501" s="200">
        <v>499</v>
      </c>
      <c r="B501" s="200"/>
      <c r="C501" s="200" t="s">
        <v>769</v>
      </c>
      <c r="D501" s="200"/>
      <c r="E501" s="200" t="s">
        <v>3576</v>
      </c>
      <c r="F501" s="200" t="s">
        <v>3960</v>
      </c>
      <c r="G501" s="200" t="s">
        <v>4620</v>
      </c>
      <c r="H501" s="200" t="s">
        <v>2211</v>
      </c>
      <c r="I501" s="200" t="s">
        <v>2199</v>
      </c>
      <c r="J501" s="201">
        <v>782.76884399999994</v>
      </c>
      <c r="K501" s="202">
        <v>1423</v>
      </c>
    </row>
    <row r="502" spans="1:11" x14ac:dyDescent="0.25">
      <c r="A502" s="200">
        <v>500</v>
      </c>
      <c r="B502" s="200"/>
      <c r="C502" s="200" t="s">
        <v>769</v>
      </c>
      <c r="D502" s="200"/>
      <c r="E502" s="200" t="s">
        <v>3575</v>
      </c>
      <c r="F502" s="200" t="s">
        <v>3960</v>
      </c>
      <c r="G502" s="200" t="s">
        <v>4621</v>
      </c>
      <c r="H502" s="200" t="s">
        <v>2212</v>
      </c>
      <c r="I502" s="200" t="s">
        <v>2199</v>
      </c>
      <c r="J502" s="201">
        <v>782.76884399999994</v>
      </c>
      <c r="K502" s="202">
        <v>1423</v>
      </c>
    </row>
    <row r="503" spans="1:11" x14ac:dyDescent="0.25">
      <c r="A503" s="203">
        <v>501</v>
      </c>
      <c r="B503" s="203" t="s">
        <v>38</v>
      </c>
      <c r="C503" s="203" t="s">
        <v>767</v>
      </c>
      <c r="D503" s="203">
        <f>VLOOKUP(B503,'[2]Master Inventory Units'!$B:$O,14,)</f>
        <v>130.05000000000001</v>
      </c>
      <c r="E503" s="203" t="s">
        <v>766</v>
      </c>
      <c r="F503" s="203" t="s">
        <v>3960</v>
      </c>
      <c r="G503" s="203" t="s">
        <v>4622</v>
      </c>
      <c r="H503" s="203" t="s">
        <v>2209</v>
      </c>
      <c r="I503" s="203" t="s">
        <v>2199</v>
      </c>
      <c r="J503" s="204">
        <v>780.15319199999988</v>
      </c>
      <c r="K503" s="205">
        <v>1423</v>
      </c>
    </row>
    <row r="504" spans="1:11" x14ac:dyDescent="0.25">
      <c r="A504" s="206">
        <v>502</v>
      </c>
      <c r="B504" s="206"/>
      <c r="C504" s="206" t="s">
        <v>767</v>
      </c>
      <c r="D504" s="206"/>
      <c r="E504" s="206" t="s">
        <v>3574</v>
      </c>
      <c r="F504" s="206" t="s">
        <v>3960</v>
      </c>
      <c r="G504" s="206" t="s">
        <v>4623</v>
      </c>
      <c r="H504" s="206" t="s">
        <v>2210</v>
      </c>
      <c r="I504" s="206" t="s">
        <v>2199</v>
      </c>
      <c r="J504" s="207">
        <v>780.15319199999988</v>
      </c>
      <c r="K504" s="14">
        <v>1423</v>
      </c>
    </row>
    <row r="505" spans="1:11" x14ac:dyDescent="0.25">
      <c r="A505" s="206">
        <v>503</v>
      </c>
      <c r="B505" s="206"/>
      <c r="C505" s="206" t="s">
        <v>767</v>
      </c>
      <c r="D505" s="206"/>
      <c r="E505" s="206" t="s">
        <v>3573</v>
      </c>
      <c r="F505" s="206" t="s">
        <v>3960</v>
      </c>
      <c r="G505" s="206" t="s">
        <v>4624</v>
      </c>
      <c r="H505" s="206" t="s">
        <v>2211</v>
      </c>
      <c r="I505" s="206" t="s">
        <v>2199</v>
      </c>
      <c r="J505" s="207">
        <v>780.15319199999988</v>
      </c>
      <c r="K505" s="14">
        <v>1423</v>
      </c>
    </row>
    <row r="506" spans="1:11" x14ac:dyDescent="0.25">
      <c r="A506" s="206">
        <v>504</v>
      </c>
      <c r="B506" s="206"/>
      <c r="C506" s="206" t="s">
        <v>767</v>
      </c>
      <c r="D506" s="206"/>
      <c r="E506" s="206" t="s">
        <v>3572</v>
      </c>
      <c r="F506" s="206" t="s">
        <v>3960</v>
      </c>
      <c r="G506" s="206" t="s">
        <v>4625</v>
      </c>
      <c r="H506" s="206" t="s">
        <v>2212</v>
      </c>
      <c r="I506" s="206" t="s">
        <v>2199</v>
      </c>
      <c r="J506" s="207">
        <v>780.15319199999988</v>
      </c>
      <c r="K506" s="14">
        <v>1423</v>
      </c>
    </row>
    <row r="507" spans="1:11" x14ac:dyDescent="0.25">
      <c r="A507" s="200">
        <v>505</v>
      </c>
      <c r="B507" s="200" t="s">
        <v>38</v>
      </c>
      <c r="C507" s="200" t="s">
        <v>765</v>
      </c>
      <c r="D507" s="200">
        <f>VLOOKUP(B507,'[2]Master Inventory Units'!$B:$O,14,)</f>
        <v>130.05000000000001</v>
      </c>
      <c r="E507" s="200" t="s">
        <v>764</v>
      </c>
      <c r="F507" s="200" t="s">
        <v>3962</v>
      </c>
      <c r="G507" s="200" t="s">
        <v>4626</v>
      </c>
      <c r="H507" s="200" t="s">
        <v>2209</v>
      </c>
      <c r="I507" s="200" t="s">
        <v>2199</v>
      </c>
      <c r="J507" s="201">
        <v>780.15319199999988</v>
      </c>
      <c r="K507" s="202">
        <v>1423</v>
      </c>
    </row>
    <row r="508" spans="1:11" x14ac:dyDescent="0.25">
      <c r="A508" s="200">
        <v>506</v>
      </c>
      <c r="B508" s="200"/>
      <c r="C508" s="200" t="s">
        <v>765</v>
      </c>
      <c r="D508" s="200"/>
      <c r="E508" s="200" t="s">
        <v>3571</v>
      </c>
      <c r="F508" s="200" t="s">
        <v>3962</v>
      </c>
      <c r="G508" s="200" t="s">
        <v>4627</v>
      </c>
      <c r="H508" s="200" t="s">
        <v>2210</v>
      </c>
      <c r="I508" s="200" t="s">
        <v>2199</v>
      </c>
      <c r="J508" s="201">
        <v>780.15319199999988</v>
      </c>
      <c r="K508" s="202">
        <v>1423</v>
      </c>
    </row>
    <row r="509" spans="1:11" x14ac:dyDescent="0.25">
      <c r="A509" s="200">
        <v>507</v>
      </c>
      <c r="B509" s="200"/>
      <c r="C509" s="200" t="s">
        <v>765</v>
      </c>
      <c r="D509" s="200"/>
      <c r="E509" s="200" t="s">
        <v>3570</v>
      </c>
      <c r="F509" s="200" t="s">
        <v>3962</v>
      </c>
      <c r="G509" s="200" t="s">
        <v>4628</v>
      </c>
      <c r="H509" s="200" t="s">
        <v>2211</v>
      </c>
      <c r="I509" s="200" t="s">
        <v>2199</v>
      </c>
      <c r="J509" s="201">
        <v>780.15319199999988</v>
      </c>
      <c r="K509" s="202">
        <v>1423</v>
      </c>
    </row>
    <row r="510" spans="1:11" x14ac:dyDescent="0.25">
      <c r="A510" s="200">
        <v>508</v>
      </c>
      <c r="B510" s="200"/>
      <c r="C510" s="200" t="s">
        <v>765</v>
      </c>
      <c r="D510" s="200"/>
      <c r="E510" s="200" t="s">
        <v>3569</v>
      </c>
      <c r="F510" s="200" t="s">
        <v>3962</v>
      </c>
      <c r="G510" s="200" t="s">
        <v>4629</v>
      </c>
      <c r="H510" s="200" t="s">
        <v>2212</v>
      </c>
      <c r="I510" s="200" t="s">
        <v>2199</v>
      </c>
      <c r="J510" s="201">
        <v>780.15319199999988</v>
      </c>
      <c r="K510" s="202">
        <v>1423</v>
      </c>
    </row>
    <row r="511" spans="1:11" x14ac:dyDescent="0.25">
      <c r="A511" s="203">
        <v>509</v>
      </c>
      <c r="B511" s="203" t="s">
        <v>38</v>
      </c>
      <c r="C511" s="203" t="s">
        <v>763</v>
      </c>
      <c r="D511" s="203">
        <f>VLOOKUP(B511,'[2]Master Inventory Units'!$B:$O,14,)</f>
        <v>130.05000000000001</v>
      </c>
      <c r="E511" s="203" t="s">
        <v>762</v>
      </c>
      <c r="F511" s="203" t="s">
        <v>3962</v>
      </c>
      <c r="G511" s="203" t="s">
        <v>4630</v>
      </c>
      <c r="H511" s="203" t="s">
        <v>2209</v>
      </c>
      <c r="I511" s="203" t="s">
        <v>2199</v>
      </c>
      <c r="J511" s="204">
        <v>782.76884399999994</v>
      </c>
      <c r="K511" s="205">
        <v>1423</v>
      </c>
    </row>
    <row r="512" spans="1:11" x14ac:dyDescent="0.25">
      <c r="A512" s="206">
        <v>510</v>
      </c>
      <c r="B512" s="206"/>
      <c r="C512" s="206" t="s">
        <v>763</v>
      </c>
      <c r="D512" s="206"/>
      <c r="E512" s="206" t="s">
        <v>3567</v>
      </c>
      <c r="F512" s="206" t="s">
        <v>3962</v>
      </c>
      <c r="G512" s="206" t="s">
        <v>4631</v>
      </c>
      <c r="H512" s="206" t="s">
        <v>2210</v>
      </c>
      <c r="I512" s="206" t="s">
        <v>2199</v>
      </c>
      <c r="J512" s="207">
        <v>782.76884399999994</v>
      </c>
      <c r="K512" s="14">
        <v>1423</v>
      </c>
    </row>
    <row r="513" spans="1:11" x14ac:dyDescent="0.25">
      <c r="A513" s="206">
        <v>511</v>
      </c>
      <c r="B513" s="206"/>
      <c r="C513" s="206" t="s">
        <v>763</v>
      </c>
      <c r="D513" s="206"/>
      <c r="E513" s="206" t="s">
        <v>3566</v>
      </c>
      <c r="F513" s="206" t="s">
        <v>3962</v>
      </c>
      <c r="G513" s="206" t="s">
        <v>4632</v>
      </c>
      <c r="H513" s="206" t="s">
        <v>2211</v>
      </c>
      <c r="I513" s="206" t="s">
        <v>2199</v>
      </c>
      <c r="J513" s="207">
        <v>782.76884399999994</v>
      </c>
      <c r="K513" s="14">
        <v>1423</v>
      </c>
    </row>
    <row r="514" spans="1:11" x14ac:dyDescent="0.25">
      <c r="A514" s="206">
        <v>512</v>
      </c>
      <c r="B514" s="206"/>
      <c r="C514" s="206" t="s">
        <v>763</v>
      </c>
      <c r="D514" s="206"/>
      <c r="E514" s="206" t="s">
        <v>3565</v>
      </c>
      <c r="F514" s="206" t="s">
        <v>3962</v>
      </c>
      <c r="G514" s="206" t="s">
        <v>4633</v>
      </c>
      <c r="H514" s="206" t="s">
        <v>2212</v>
      </c>
      <c r="I514" s="206" t="s">
        <v>2199</v>
      </c>
      <c r="J514" s="207">
        <v>782.76884399999994</v>
      </c>
      <c r="K514" s="14">
        <v>1423</v>
      </c>
    </row>
    <row r="515" spans="1:11" x14ac:dyDescent="0.25">
      <c r="A515" s="200">
        <v>513</v>
      </c>
      <c r="B515" s="200" t="s">
        <v>38</v>
      </c>
      <c r="C515" s="200" t="s">
        <v>761</v>
      </c>
      <c r="D515" s="200">
        <f>VLOOKUP(B515,'[2]Master Inventory Units'!$B:$O,14,)</f>
        <v>130.05000000000001</v>
      </c>
      <c r="E515" s="200" t="s">
        <v>760</v>
      </c>
      <c r="F515" s="200" t="s">
        <v>3962</v>
      </c>
      <c r="G515" s="200" t="s">
        <v>4634</v>
      </c>
      <c r="H515" s="200" t="s">
        <v>2209</v>
      </c>
      <c r="I515" s="200" t="s">
        <v>2199</v>
      </c>
      <c r="J515" s="201">
        <v>782.76884399999994</v>
      </c>
      <c r="K515" s="202">
        <v>1423</v>
      </c>
    </row>
    <row r="516" spans="1:11" x14ac:dyDescent="0.25">
      <c r="A516" s="200">
        <v>514</v>
      </c>
      <c r="B516" s="200"/>
      <c r="C516" s="200" t="s">
        <v>761</v>
      </c>
      <c r="D516" s="200"/>
      <c r="E516" s="200" t="s">
        <v>3563</v>
      </c>
      <c r="F516" s="200" t="s">
        <v>3962</v>
      </c>
      <c r="G516" s="200" t="s">
        <v>4635</v>
      </c>
      <c r="H516" s="200" t="s">
        <v>2210</v>
      </c>
      <c r="I516" s="200" t="s">
        <v>2199</v>
      </c>
      <c r="J516" s="201">
        <v>782.76884399999994</v>
      </c>
      <c r="K516" s="202">
        <v>1423</v>
      </c>
    </row>
    <row r="517" spans="1:11" x14ac:dyDescent="0.25">
      <c r="A517" s="200">
        <v>515</v>
      </c>
      <c r="B517" s="200"/>
      <c r="C517" s="200" t="s">
        <v>761</v>
      </c>
      <c r="D517" s="200"/>
      <c r="E517" s="200" t="s">
        <v>3562</v>
      </c>
      <c r="F517" s="200" t="s">
        <v>3962</v>
      </c>
      <c r="G517" s="200" t="s">
        <v>4636</v>
      </c>
      <c r="H517" s="200" t="s">
        <v>2211</v>
      </c>
      <c r="I517" s="200" t="s">
        <v>2199</v>
      </c>
      <c r="J517" s="201">
        <v>782.76884399999994</v>
      </c>
      <c r="K517" s="202">
        <v>1423</v>
      </c>
    </row>
    <row r="518" spans="1:11" x14ac:dyDescent="0.25">
      <c r="A518" s="200">
        <v>516</v>
      </c>
      <c r="B518" s="200"/>
      <c r="C518" s="200" t="s">
        <v>761</v>
      </c>
      <c r="D518" s="200"/>
      <c r="E518" s="200" t="s">
        <v>3561</v>
      </c>
      <c r="F518" s="200" t="s">
        <v>3962</v>
      </c>
      <c r="G518" s="200" t="s">
        <v>4637</v>
      </c>
      <c r="H518" s="200" t="s">
        <v>2212</v>
      </c>
      <c r="I518" s="200" t="s">
        <v>2199</v>
      </c>
      <c r="J518" s="201">
        <v>782.76884399999994</v>
      </c>
      <c r="K518" s="202">
        <v>1423</v>
      </c>
    </row>
    <row r="519" spans="1:11" x14ac:dyDescent="0.25">
      <c r="A519" s="203">
        <v>517</v>
      </c>
      <c r="B519" s="203" t="s">
        <v>38</v>
      </c>
      <c r="C519" s="203" t="s">
        <v>759</v>
      </c>
      <c r="D519" s="203">
        <f>VLOOKUP(B519,'[2]Master Inventory Units'!$B:$O,14,)</f>
        <v>130.05000000000001</v>
      </c>
      <c r="E519" s="203" t="s">
        <v>758</v>
      </c>
      <c r="F519" s="203" t="s">
        <v>3962</v>
      </c>
      <c r="G519" s="203" t="s">
        <v>4638</v>
      </c>
      <c r="H519" s="203" t="s">
        <v>2209</v>
      </c>
      <c r="I519" s="203" t="s">
        <v>2199</v>
      </c>
      <c r="J519" s="204">
        <v>782.76884399999994</v>
      </c>
      <c r="K519" s="205">
        <v>1423</v>
      </c>
    </row>
    <row r="520" spans="1:11" x14ac:dyDescent="0.25">
      <c r="A520" s="206">
        <v>518</v>
      </c>
      <c r="B520" s="206"/>
      <c r="C520" s="206" t="s">
        <v>759</v>
      </c>
      <c r="D520" s="206"/>
      <c r="E520" s="206" t="s">
        <v>3559</v>
      </c>
      <c r="F520" s="206" t="s">
        <v>3962</v>
      </c>
      <c r="G520" s="206" t="s">
        <v>4639</v>
      </c>
      <c r="H520" s="206" t="s">
        <v>2210</v>
      </c>
      <c r="I520" s="206" t="s">
        <v>2199</v>
      </c>
      <c r="J520" s="207">
        <v>782.76884399999994</v>
      </c>
      <c r="K520" s="14">
        <v>1423</v>
      </c>
    </row>
    <row r="521" spans="1:11" x14ac:dyDescent="0.25">
      <c r="A521" s="206">
        <v>519</v>
      </c>
      <c r="B521" s="206"/>
      <c r="C521" s="206" t="s">
        <v>759</v>
      </c>
      <c r="D521" s="206"/>
      <c r="E521" s="206" t="s">
        <v>3558</v>
      </c>
      <c r="F521" s="206" t="s">
        <v>3962</v>
      </c>
      <c r="G521" s="206" t="s">
        <v>4640</v>
      </c>
      <c r="H521" s="206" t="s">
        <v>2211</v>
      </c>
      <c r="I521" s="206" t="s">
        <v>2199</v>
      </c>
      <c r="J521" s="207">
        <v>782.76884399999994</v>
      </c>
      <c r="K521" s="14">
        <v>1423</v>
      </c>
    </row>
    <row r="522" spans="1:11" x14ac:dyDescent="0.25">
      <c r="A522" s="206">
        <v>520</v>
      </c>
      <c r="B522" s="206"/>
      <c r="C522" s="206" t="s">
        <v>759</v>
      </c>
      <c r="D522" s="206"/>
      <c r="E522" s="206" t="s">
        <v>3557</v>
      </c>
      <c r="F522" s="206" t="s">
        <v>3962</v>
      </c>
      <c r="G522" s="206" t="s">
        <v>4641</v>
      </c>
      <c r="H522" s="206" t="s">
        <v>2212</v>
      </c>
      <c r="I522" s="206" t="s">
        <v>2199</v>
      </c>
      <c r="J522" s="207">
        <v>782.76884399999994</v>
      </c>
      <c r="K522" s="14">
        <v>1423</v>
      </c>
    </row>
    <row r="523" spans="1:11" x14ac:dyDescent="0.25">
      <c r="A523" s="200">
        <v>521</v>
      </c>
      <c r="B523" s="200" t="s">
        <v>38</v>
      </c>
      <c r="C523" s="200" t="s">
        <v>757</v>
      </c>
      <c r="D523" s="200">
        <f>VLOOKUP(B523,'[2]Master Inventory Units'!$B:$O,14,)</f>
        <v>130.05000000000001</v>
      </c>
      <c r="E523" s="200" t="s">
        <v>756</v>
      </c>
      <c r="F523" s="200" t="s">
        <v>3962</v>
      </c>
      <c r="G523" s="200" t="s">
        <v>4642</v>
      </c>
      <c r="H523" s="200" t="s">
        <v>2209</v>
      </c>
      <c r="I523" s="200" t="s">
        <v>2199</v>
      </c>
      <c r="J523" s="201">
        <v>782.76884399999994</v>
      </c>
      <c r="K523" s="202">
        <v>1423</v>
      </c>
    </row>
    <row r="524" spans="1:11" x14ac:dyDescent="0.25">
      <c r="A524" s="200">
        <v>522</v>
      </c>
      <c r="B524" s="200"/>
      <c r="C524" s="200" t="s">
        <v>757</v>
      </c>
      <c r="D524" s="200"/>
      <c r="E524" s="200" t="s">
        <v>3555</v>
      </c>
      <c r="F524" s="200" t="s">
        <v>3962</v>
      </c>
      <c r="G524" s="200" t="s">
        <v>4643</v>
      </c>
      <c r="H524" s="200" t="s">
        <v>2210</v>
      </c>
      <c r="I524" s="200" t="s">
        <v>2199</v>
      </c>
      <c r="J524" s="201">
        <v>782.76884399999994</v>
      </c>
      <c r="K524" s="202">
        <v>1423</v>
      </c>
    </row>
    <row r="525" spans="1:11" x14ac:dyDescent="0.25">
      <c r="A525" s="200">
        <v>523</v>
      </c>
      <c r="B525" s="200"/>
      <c r="C525" s="200" t="s">
        <v>757</v>
      </c>
      <c r="D525" s="200"/>
      <c r="E525" s="200" t="s">
        <v>3554</v>
      </c>
      <c r="F525" s="200" t="s">
        <v>3962</v>
      </c>
      <c r="G525" s="200" t="s">
        <v>4644</v>
      </c>
      <c r="H525" s="200" t="s">
        <v>2211</v>
      </c>
      <c r="I525" s="200" t="s">
        <v>2199</v>
      </c>
      <c r="J525" s="201">
        <v>782.76884399999994</v>
      </c>
      <c r="K525" s="202">
        <v>1423</v>
      </c>
    </row>
    <row r="526" spans="1:11" x14ac:dyDescent="0.25">
      <c r="A526" s="200">
        <v>524</v>
      </c>
      <c r="B526" s="200"/>
      <c r="C526" s="200" t="s">
        <v>757</v>
      </c>
      <c r="D526" s="200"/>
      <c r="E526" s="200" t="s">
        <v>3553</v>
      </c>
      <c r="F526" s="200" t="s">
        <v>3962</v>
      </c>
      <c r="G526" s="200" t="s">
        <v>4645</v>
      </c>
      <c r="H526" s="200" t="s">
        <v>2212</v>
      </c>
      <c r="I526" s="200" t="s">
        <v>2199</v>
      </c>
      <c r="J526" s="201">
        <v>782.76884399999994</v>
      </c>
      <c r="K526" s="202">
        <v>1423</v>
      </c>
    </row>
    <row r="527" spans="1:11" x14ac:dyDescent="0.25">
      <c r="A527" s="203">
        <v>525</v>
      </c>
      <c r="B527" s="203" t="s">
        <v>38</v>
      </c>
      <c r="C527" s="203" t="s">
        <v>755</v>
      </c>
      <c r="D527" s="203">
        <f>VLOOKUP(B527,'[2]Master Inventory Units'!$B:$O,14,)</f>
        <v>130.05000000000001</v>
      </c>
      <c r="E527" s="203" t="s">
        <v>754</v>
      </c>
      <c r="F527" s="203" t="s">
        <v>3962</v>
      </c>
      <c r="G527" s="203" t="s">
        <v>4646</v>
      </c>
      <c r="H527" s="203" t="s">
        <v>2209</v>
      </c>
      <c r="I527" s="203" t="s">
        <v>2199</v>
      </c>
      <c r="J527" s="204">
        <v>780.15319199999988</v>
      </c>
      <c r="K527" s="205">
        <v>1423</v>
      </c>
    </row>
    <row r="528" spans="1:11" x14ac:dyDescent="0.25">
      <c r="A528" s="206">
        <v>526</v>
      </c>
      <c r="B528" s="206"/>
      <c r="C528" s="206" t="s">
        <v>755</v>
      </c>
      <c r="D528" s="206"/>
      <c r="E528" s="206" t="s">
        <v>3551</v>
      </c>
      <c r="F528" s="206" t="s">
        <v>3962</v>
      </c>
      <c r="G528" s="206" t="s">
        <v>4647</v>
      </c>
      <c r="H528" s="206" t="s">
        <v>2210</v>
      </c>
      <c r="I528" s="206" t="s">
        <v>2199</v>
      </c>
      <c r="J528" s="207">
        <v>780.15319199999988</v>
      </c>
      <c r="K528" s="14">
        <v>1423</v>
      </c>
    </row>
    <row r="529" spans="1:11" x14ac:dyDescent="0.25">
      <c r="A529" s="206">
        <v>527</v>
      </c>
      <c r="B529" s="206"/>
      <c r="C529" s="206" t="s">
        <v>755</v>
      </c>
      <c r="D529" s="206"/>
      <c r="E529" s="206" t="s">
        <v>3550</v>
      </c>
      <c r="F529" s="206" t="s">
        <v>3962</v>
      </c>
      <c r="G529" s="206" t="s">
        <v>4648</v>
      </c>
      <c r="H529" s="206" t="s">
        <v>2211</v>
      </c>
      <c r="I529" s="206" t="s">
        <v>2199</v>
      </c>
      <c r="J529" s="207">
        <v>780.15319199999988</v>
      </c>
      <c r="K529" s="14">
        <v>1423</v>
      </c>
    </row>
    <row r="530" spans="1:11" x14ac:dyDescent="0.25">
      <c r="A530" s="206">
        <v>528</v>
      </c>
      <c r="B530" s="206"/>
      <c r="C530" s="206" t="s">
        <v>755</v>
      </c>
      <c r="D530" s="206"/>
      <c r="E530" s="206" t="s">
        <v>3549</v>
      </c>
      <c r="F530" s="206" t="s">
        <v>3962</v>
      </c>
      <c r="G530" s="206" t="s">
        <v>4649</v>
      </c>
      <c r="H530" s="206" t="s">
        <v>2212</v>
      </c>
      <c r="I530" s="206" t="s">
        <v>2199</v>
      </c>
      <c r="J530" s="207">
        <v>780.15319199999988</v>
      </c>
      <c r="K530" s="14">
        <v>1423</v>
      </c>
    </row>
    <row r="531" spans="1:11" x14ac:dyDescent="0.25">
      <c r="A531" s="200">
        <v>529</v>
      </c>
      <c r="B531" s="200" t="s">
        <v>38</v>
      </c>
      <c r="C531" s="200" t="s">
        <v>753</v>
      </c>
      <c r="D531" s="200">
        <f>VLOOKUP(B531,'[2]Master Inventory Units'!$B:$O,14,)</f>
        <v>130.05000000000001</v>
      </c>
      <c r="E531" s="200" t="s">
        <v>752</v>
      </c>
      <c r="F531" s="200" t="s">
        <v>3962</v>
      </c>
      <c r="G531" s="200" t="s">
        <v>4650</v>
      </c>
      <c r="H531" s="200" t="s">
        <v>2209</v>
      </c>
      <c r="I531" s="200" t="s">
        <v>2199</v>
      </c>
      <c r="J531" s="201">
        <v>780.15319199999988</v>
      </c>
      <c r="K531" s="202">
        <v>1423</v>
      </c>
    </row>
    <row r="532" spans="1:11" x14ac:dyDescent="0.25">
      <c r="A532" s="200">
        <v>530</v>
      </c>
      <c r="B532" s="200"/>
      <c r="C532" s="200" t="s">
        <v>753</v>
      </c>
      <c r="D532" s="200"/>
      <c r="E532" s="200" t="s">
        <v>3547</v>
      </c>
      <c r="F532" s="200" t="s">
        <v>3962</v>
      </c>
      <c r="G532" s="200" t="s">
        <v>4651</v>
      </c>
      <c r="H532" s="200" t="s">
        <v>2210</v>
      </c>
      <c r="I532" s="200" t="s">
        <v>2199</v>
      </c>
      <c r="J532" s="201">
        <v>780.15319199999988</v>
      </c>
      <c r="K532" s="202">
        <v>1423</v>
      </c>
    </row>
    <row r="533" spans="1:11" x14ac:dyDescent="0.25">
      <c r="A533" s="200">
        <v>531</v>
      </c>
      <c r="B533" s="200"/>
      <c r="C533" s="200" t="s">
        <v>753</v>
      </c>
      <c r="D533" s="200"/>
      <c r="E533" s="200" t="s">
        <v>3546</v>
      </c>
      <c r="F533" s="200" t="s">
        <v>3962</v>
      </c>
      <c r="G533" s="200" t="s">
        <v>4652</v>
      </c>
      <c r="H533" s="200" t="s">
        <v>2211</v>
      </c>
      <c r="I533" s="200" t="s">
        <v>2199</v>
      </c>
      <c r="J533" s="201">
        <v>780.15319199999988</v>
      </c>
      <c r="K533" s="202">
        <v>1423</v>
      </c>
    </row>
    <row r="534" spans="1:11" x14ac:dyDescent="0.25">
      <c r="A534" s="200">
        <v>532</v>
      </c>
      <c r="B534" s="200"/>
      <c r="C534" s="200" t="s">
        <v>753</v>
      </c>
      <c r="D534" s="200"/>
      <c r="E534" s="200" t="s">
        <v>3545</v>
      </c>
      <c r="F534" s="200" t="s">
        <v>3962</v>
      </c>
      <c r="G534" s="200" t="s">
        <v>4653</v>
      </c>
      <c r="H534" s="200" t="s">
        <v>2212</v>
      </c>
      <c r="I534" s="200" t="s">
        <v>2199</v>
      </c>
      <c r="J534" s="201">
        <v>780.15319199999988</v>
      </c>
      <c r="K534" s="202">
        <v>1423</v>
      </c>
    </row>
    <row r="535" spans="1:11" x14ac:dyDescent="0.25">
      <c r="A535" s="203">
        <v>533</v>
      </c>
      <c r="B535" s="203" t="s">
        <v>38</v>
      </c>
      <c r="C535" s="203" t="s">
        <v>751</v>
      </c>
      <c r="D535" s="203">
        <f>VLOOKUP(B535,'[2]Master Inventory Units'!$B:$O,14,)</f>
        <v>130.05000000000001</v>
      </c>
      <c r="E535" s="203" t="s">
        <v>750</v>
      </c>
      <c r="F535" s="203" t="s">
        <v>3962</v>
      </c>
      <c r="G535" s="203" t="s">
        <v>4654</v>
      </c>
      <c r="H535" s="203" t="s">
        <v>2209</v>
      </c>
      <c r="I535" s="203" t="s">
        <v>2199</v>
      </c>
      <c r="J535" s="204">
        <v>782.76884399999994</v>
      </c>
      <c r="K535" s="205">
        <v>1423</v>
      </c>
    </row>
    <row r="536" spans="1:11" x14ac:dyDescent="0.25">
      <c r="A536" s="206">
        <v>534</v>
      </c>
      <c r="B536" s="206"/>
      <c r="C536" s="206" t="s">
        <v>751</v>
      </c>
      <c r="D536" s="206"/>
      <c r="E536" s="206" t="s">
        <v>3543</v>
      </c>
      <c r="F536" s="206" t="s">
        <v>3962</v>
      </c>
      <c r="G536" s="206" t="s">
        <v>4655</v>
      </c>
      <c r="H536" s="206" t="s">
        <v>2210</v>
      </c>
      <c r="I536" s="206" t="s">
        <v>2199</v>
      </c>
      <c r="J536" s="207">
        <v>782.76884399999994</v>
      </c>
      <c r="K536" s="14">
        <v>1423</v>
      </c>
    </row>
    <row r="537" spans="1:11" x14ac:dyDescent="0.25">
      <c r="A537" s="206">
        <v>535</v>
      </c>
      <c r="B537" s="206"/>
      <c r="C537" s="206" t="s">
        <v>751</v>
      </c>
      <c r="D537" s="206"/>
      <c r="E537" s="206" t="s">
        <v>3542</v>
      </c>
      <c r="F537" s="206" t="s">
        <v>3962</v>
      </c>
      <c r="G537" s="206" t="s">
        <v>4656</v>
      </c>
      <c r="H537" s="206" t="s">
        <v>2211</v>
      </c>
      <c r="I537" s="206" t="s">
        <v>2199</v>
      </c>
      <c r="J537" s="207">
        <v>782.76884399999994</v>
      </c>
      <c r="K537" s="14">
        <v>1423</v>
      </c>
    </row>
    <row r="538" spans="1:11" x14ac:dyDescent="0.25">
      <c r="A538" s="206">
        <v>536</v>
      </c>
      <c r="B538" s="206"/>
      <c r="C538" s="206" t="s">
        <v>751</v>
      </c>
      <c r="D538" s="206"/>
      <c r="E538" s="206" t="s">
        <v>3541</v>
      </c>
      <c r="F538" s="206" t="s">
        <v>3962</v>
      </c>
      <c r="G538" s="206" t="s">
        <v>4657</v>
      </c>
      <c r="H538" s="206" t="s">
        <v>2212</v>
      </c>
      <c r="I538" s="206" t="s">
        <v>2199</v>
      </c>
      <c r="J538" s="207">
        <v>782.76884399999994</v>
      </c>
      <c r="K538" s="14">
        <v>1423</v>
      </c>
    </row>
    <row r="539" spans="1:11" x14ac:dyDescent="0.25">
      <c r="A539" s="200">
        <v>537</v>
      </c>
      <c r="B539" s="200" t="s">
        <v>38</v>
      </c>
      <c r="C539" s="200" t="s">
        <v>749</v>
      </c>
      <c r="D539" s="200">
        <f>VLOOKUP(B539,'[2]Master Inventory Units'!$B:$O,14,)</f>
        <v>130.05000000000001</v>
      </c>
      <c r="E539" s="200" t="s">
        <v>748</v>
      </c>
      <c r="F539" s="200" t="s">
        <v>3962</v>
      </c>
      <c r="G539" s="200" t="s">
        <v>4658</v>
      </c>
      <c r="H539" s="200" t="s">
        <v>2209</v>
      </c>
      <c r="I539" s="200" t="s">
        <v>2199</v>
      </c>
      <c r="J539" s="201">
        <v>782.76884399999994</v>
      </c>
      <c r="K539" s="202">
        <v>1423</v>
      </c>
    </row>
    <row r="540" spans="1:11" x14ac:dyDescent="0.25">
      <c r="A540" s="200">
        <v>538</v>
      </c>
      <c r="B540" s="200"/>
      <c r="C540" s="200" t="s">
        <v>749</v>
      </c>
      <c r="D540" s="200"/>
      <c r="E540" s="200" t="s">
        <v>3539</v>
      </c>
      <c r="F540" s="200" t="s">
        <v>3962</v>
      </c>
      <c r="G540" s="200" t="s">
        <v>4659</v>
      </c>
      <c r="H540" s="200" t="s">
        <v>2210</v>
      </c>
      <c r="I540" s="200" t="s">
        <v>2199</v>
      </c>
      <c r="J540" s="201">
        <v>782.76884399999994</v>
      </c>
      <c r="K540" s="202">
        <v>1423</v>
      </c>
    </row>
    <row r="541" spans="1:11" x14ac:dyDescent="0.25">
      <c r="A541" s="200">
        <v>539</v>
      </c>
      <c r="B541" s="200"/>
      <c r="C541" s="200" t="s">
        <v>749</v>
      </c>
      <c r="D541" s="200"/>
      <c r="E541" s="200" t="s">
        <v>3538</v>
      </c>
      <c r="F541" s="200" t="s">
        <v>3962</v>
      </c>
      <c r="G541" s="200" t="s">
        <v>4660</v>
      </c>
      <c r="H541" s="200" t="s">
        <v>2211</v>
      </c>
      <c r="I541" s="200" t="s">
        <v>2199</v>
      </c>
      <c r="J541" s="201">
        <v>782.76884399999994</v>
      </c>
      <c r="K541" s="202">
        <v>1423</v>
      </c>
    </row>
    <row r="542" spans="1:11" x14ac:dyDescent="0.25">
      <c r="A542" s="200">
        <v>540</v>
      </c>
      <c r="B542" s="200"/>
      <c r="C542" s="200" t="s">
        <v>749</v>
      </c>
      <c r="D542" s="200"/>
      <c r="E542" s="200" t="s">
        <v>3537</v>
      </c>
      <c r="F542" s="200" t="s">
        <v>3962</v>
      </c>
      <c r="G542" s="200" t="s">
        <v>4661</v>
      </c>
      <c r="H542" s="200" t="s">
        <v>2212</v>
      </c>
      <c r="I542" s="200" t="s">
        <v>2199</v>
      </c>
      <c r="J542" s="201">
        <v>782.76884399999994</v>
      </c>
      <c r="K542" s="202">
        <v>1423</v>
      </c>
    </row>
    <row r="543" spans="1:11" x14ac:dyDescent="0.25">
      <c r="A543" s="203">
        <v>541</v>
      </c>
      <c r="B543" s="203" t="s">
        <v>38</v>
      </c>
      <c r="C543" s="203" t="s">
        <v>747</v>
      </c>
      <c r="D543" s="203">
        <f>VLOOKUP(B543,'[2]Master Inventory Units'!$B:$O,14,)</f>
        <v>130.05000000000001</v>
      </c>
      <c r="E543" s="203" t="s">
        <v>746</v>
      </c>
      <c r="F543" s="203" t="s">
        <v>3962</v>
      </c>
      <c r="G543" s="203" t="s">
        <v>4662</v>
      </c>
      <c r="H543" s="203" t="s">
        <v>2209</v>
      </c>
      <c r="I543" s="203" t="s">
        <v>2199</v>
      </c>
      <c r="J543" s="204">
        <v>782.76884399999994</v>
      </c>
      <c r="K543" s="205">
        <v>1423</v>
      </c>
    </row>
    <row r="544" spans="1:11" x14ac:dyDescent="0.25">
      <c r="A544" s="206">
        <v>542</v>
      </c>
      <c r="B544" s="206"/>
      <c r="C544" s="206" t="s">
        <v>747</v>
      </c>
      <c r="D544" s="206"/>
      <c r="E544" s="206" t="s">
        <v>3535</v>
      </c>
      <c r="F544" s="206" t="s">
        <v>3962</v>
      </c>
      <c r="G544" s="206" t="s">
        <v>4663</v>
      </c>
      <c r="H544" s="206" t="s">
        <v>2210</v>
      </c>
      <c r="I544" s="206" t="s">
        <v>2199</v>
      </c>
      <c r="J544" s="207">
        <v>782.76884399999994</v>
      </c>
      <c r="K544" s="14">
        <v>1423</v>
      </c>
    </row>
    <row r="545" spans="1:11" x14ac:dyDescent="0.25">
      <c r="A545" s="206">
        <v>543</v>
      </c>
      <c r="B545" s="206"/>
      <c r="C545" s="206" t="s">
        <v>747</v>
      </c>
      <c r="D545" s="206"/>
      <c r="E545" s="206" t="s">
        <v>3534</v>
      </c>
      <c r="F545" s="206" t="s">
        <v>3962</v>
      </c>
      <c r="G545" s="206" t="s">
        <v>4664</v>
      </c>
      <c r="H545" s="206" t="s">
        <v>2211</v>
      </c>
      <c r="I545" s="206" t="s">
        <v>2199</v>
      </c>
      <c r="J545" s="207">
        <v>782.76884399999994</v>
      </c>
      <c r="K545" s="14">
        <v>1423</v>
      </c>
    </row>
    <row r="546" spans="1:11" x14ac:dyDescent="0.25">
      <c r="A546" s="206">
        <v>544</v>
      </c>
      <c r="B546" s="206"/>
      <c r="C546" s="206" t="s">
        <v>747</v>
      </c>
      <c r="D546" s="206"/>
      <c r="E546" s="206" t="s">
        <v>3533</v>
      </c>
      <c r="F546" s="206" t="s">
        <v>3962</v>
      </c>
      <c r="G546" s="206" t="s">
        <v>4665</v>
      </c>
      <c r="H546" s="206" t="s">
        <v>2212</v>
      </c>
      <c r="I546" s="206" t="s">
        <v>2199</v>
      </c>
      <c r="J546" s="207">
        <v>782.76884399999994</v>
      </c>
      <c r="K546" s="14">
        <v>1423</v>
      </c>
    </row>
    <row r="547" spans="1:11" x14ac:dyDescent="0.25">
      <c r="A547" s="200">
        <v>545</v>
      </c>
      <c r="B547" s="200" t="s">
        <v>38</v>
      </c>
      <c r="C547" s="200" t="s">
        <v>745</v>
      </c>
      <c r="D547" s="200">
        <f>VLOOKUP(B547,'[2]Master Inventory Units'!$B:$O,14,)</f>
        <v>130.05000000000001</v>
      </c>
      <c r="E547" s="200" t="s">
        <v>744</v>
      </c>
      <c r="F547" s="200" t="s">
        <v>3962</v>
      </c>
      <c r="G547" s="200" t="s">
        <v>4666</v>
      </c>
      <c r="H547" s="200" t="s">
        <v>2209</v>
      </c>
      <c r="I547" s="200" t="s">
        <v>2199</v>
      </c>
      <c r="J547" s="201">
        <v>782.76884399999994</v>
      </c>
      <c r="K547" s="202">
        <v>1423</v>
      </c>
    </row>
    <row r="548" spans="1:11" x14ac:dyDescent="0.25">
      <c r="A548" s="200">
        <v>546</v>
      </c>
      <c r="B548" s="200"/>
      <c r="C548" s="200" t="s">
        <v>745</v>
      </c>
      <c r="D548" s="200"/>
      <c r="E548" s="200" t="s">
        <v>3531</v>
      </c>
      <c r="F548" s="200" t="s">
        <v>3962</v>
      </c>
      <c r="G548" s="200" t="s">
        <v>4667</v>
      </c>
      <c r="H548" s="200" t="s">
        <v>2210</v>
      </c>
      <c r="I548" s="200" t="s">
        <v>2199</v>
      </c>
      <c r="J548" s="201">
        <v>782.76884399999994</v>
      </c>
      <c r="K548" s="202">
        <v>1423</v>
      </c>
    </row>
    <row r="549" spans="1:11" x14ac:dyDescent="0.25">
      <c r="A549" s="200">
        <v>547</v>
      </c>
      <c r="B549" s="200"/>
      <c r="C549" s="200" t="s">
        <v>745</v>
      </c>
      <c r="D549" s="200"/>
      <c r="E549" s="200" t="s">
        <v>3530</v>
      </c>
      <c r="F549" s="200" t="s">
        <v>3962</v>
      </c>
      <c r="G549" s="200" t="s">
        <v>4668</v>
      </c>
      <c r="H549" s="200" t="s">
        <v>2211</v>
      </c>
      <c r="I549" s="200" t="s">
        <v>2199</v>
      </c>
      <c r="J549" s="201">
        <v>782.76884399999994</v>
      </c>
      <c r="K549" s="202">
        <v>1423</v>
      </c>
    </row>
    <row r="550" spans="1:11" x14ac:dyDescent="0.25">
      <c r="A550" s="200">
        <v>548</v>
      </c>
      <c r="B550" s="200"/>
      <c r="C550" s="200" t="s">
        <v>745</v>
      </c>
      <c r="D550" s="200"/>
      <c r="E550" s="200" t="s">
        <v>3529</v>
      </c>
      <c r="F550" s="200" t="s">
        <v>3962</v>
      </c>
      <c r="G550" s="200" t="s">
        <v>4669</v>
      </c>
      <c r="H550" s="200" t="s">
        <v>2212</v>
      </c>
      <c r="I550" s="200" t="s">
        <v>2199</v>
      </c>
      <c r="J550" s="201">
        <v>782.76884399999994</v>
      </c>
      <c r="K550" s="202">
        <v>1423</v>
      </c>
    </row>
    <row r="551" spans="1:11" x14ac:dyDescent="0.25">
      <c r="A551" s="203">
        <v>549</v>
      </c>
      <c r="B551" s="203" t="s">
        <v>38</v>
      </c>
      <c r="C551" s="203" t="s">
        <v>743</v>
      </c>
      <c r="D551" s="203">
        <f>VLOOKUP(B551,'[2]Master Inventory Units'!$B:$O,14,)</f>
        <v>130.05000000000001</v>
      </c>
      <c r="E551" s="203" t="s">
        <v>742</v>
      </c>
      <c r="F551" s="203" t="s">
        <v>3962</v>
      </c>
      <c r="G551" s="203" t="s">
        <v>4670</v>
      </c>
      <c r="H551" s="203" t="s">
        <v>2209</v>
      </c>
      <c r="I551" s="203" t="s">
        <v>2199</v>
      </c>
      <c r="J551" s="204">
        <v>780.15319199999988</v>
      </c>
      <c r="K551" s="205">
        <v>1423</v>
      </c>
    </row>
    <row r="552" spans="1:11" x14ac:dyDescent="0.25">
      <c r="A552" s="206">
        <v>550</v>
      </c>
      <c r="B552" s="206"/>
      <c r="C552" s="206" t="s">
        <v>743</v>
      </c>
      <c r="D552" s="206"/>
      <c r="E552" s="206" t="s">
        <v>3528</v>
      </c>
      <c r="F552" s="206" t="s">
        <v>3962</v>
      </c>
      <c r="G552" s="206" t="s">
        <v>4671</v>
      </c>
      <c r="H552" s="206" t="s">
        <v>2210</v>
      </c>
      <c r="I552" s="206" t="s">
        <v>2199</v>
      </c>
      <c r="J552" s="207">
        <v>780.15319199999988</v>
      </c>
      <c r="K552" s="14">
        <v>1423</v>
      </c>
    </row>
    <row r="553" spans="1:11" x14ac:dyDescent="0.25">
      <c r="A553" s="206">
        <v>551</v>
      </c>
      <c r="B553" s="206"/>
      <c r="C553" s="206" t="s">
        <v>743</v>
      </c>
      <c r="D553" s="206"/>
      <c r="E553" s="206" t="s">
        <v>3527</v>
      </c>
      <c r="F553" s="206" t="s">
        <v>3962</v>
      </c>
      <c r="G553" s="206" t="s">
        <v>4672</v>
      </c>
      <c r="H553" s="206" t="s">
        <v>2211</v>
      </c>
      <c r="I553" s="206" t="s">
        <v>2199</v>
      </c>
      <c r="J553" s="207">
        <v>780.15319199999988</v>
      </c>
      <c r="K553" s="14">
        <v>1423</v>
      </c>
    </row>
    <row r="554" spans="1:11" x14ac:dyDescent="0.25">
      <c r="A554" s="206">
        <v>552</v>
      </c>
      <c r="B554" s="206"/>
      <c r="C554" s="206" t="s">
        <v>743</v>
      </c>
      <c r="D554" s="206"/>
      <c r="E554" s="206" t="s">
        <v>3526</v>
      </c>
      <c r="F554" s="206" t="s">
        <v>3962</v>
      </c>
      <c r="G554" s="206" t="s">
        <v>4673</v>
      </c>
      <c r="H554" s="206" t="s">
        <v>2212</v>
      </c>
      <c r="I554" s="206" t="s">
        <v>2199</v>
      </c>
      <c r="J554" s="207">
        <v>780.15319199999988</v>
      </c>
      <c r="K554" s="14">
        <v>1423</v>
      </c>
    </row>
    <row r="555" spans="1:11" x14ac:dyDescent="0.25">
      <c r="A555" s="200">
        <v>553</v>
      </c>
      <c r="B555" s="200" t="s">
        <v>38</v>
      </c>
      <c r="C555" s="200" t="s">
        <v>741</v>
      </c>
      <c r="D555" s="200">
        <f>VLOOKUP(B555,'[2]Master Inventory Units'!$B:$O,14,)</f>
        <v>130.05000000000001</v>
      </c>
      <c r="E555" s="200" t="s">
        <v>740</v>
      </c>
      <c r="F555" s="200" t="s">
        <v>3962</v>
      </c>
      <c r="G555" s="200" t="s">
        <v>4674</v>
      </c>
      <c r="H555" s="200" t="s">
        <v>2209</v>
      </c>
      <c r="I555" s="200" t="s">
        <v>2199</v>
      </c>
      <c r="J555" s="201">
        <v>780.15319199999988</v>
      </c>
      <c r="K555" s="202">
        <v>1423</v>
      </c>
    </row>
    <row r="556" spans="1:11" x14ac:dyDescent="0.25">
      <c r="A556" s="200">
        <v>554</v>
      </c>
      <c r="B556" s="200"/>
      <c r="C556" s="200" t="s">
        <v>741</v>
      </c>
      <c r="D556" s="200"/>
      <c r="E556" s="200" t="s">
        <v>3525</v>
      </c>
      <c r="F556" s="200" t="s">
        <v>3962</v>
      </c>
      <c r="G556" s="200" t="s">
        <v>4675</v>
      </c>
      <c r="H556" s="200" t="s">
        <v>2210</v>
      </c>
      <c r="I556" s="200" t="s">
        <v>2199</v>
      </c>
      <c r="J556" s="201">
        <v>780.15319199999988</v>
      </c>
      <c r="K556" s="202">
        <v>1423</v>
      </c>
    </row>
    <row r="557" spans="1:11" x14ac:dyDescent="0.25">
      <c r="A557" s="200">
        <v>555</v>
      </c>
      <c r="B557" s="200"/>
      <c r="C557" s="200" t="s">
        <v>741</v>
      </c>
      <c r="D557" s="200"/>
      <c r="E557" s="200" t="s">
        <v>3524</v>
      </c>
      <c r="F557" s="200" t="s">
        <v>3962</v>
      </c>
      <c r="G557" s="200" t="s">
        <v>4676</v>
      </c>
      <c r="H557" s="200" t="s">
        <v>2211</v>
      </c>
      <c r="I557" s="200" t="s">
        <v>2199</v>
      </c>
      <c r="J557" s="201">
        <v>780.15319199999988</v>
      </c>
      <c r="K557" s="202">
        <v>1423</v>
      </c>
    </row>
    <row r="558" spans="1:11" x14ac:dyDescent="0.25">
      <c r="A558" s="200">
        <v>556</v>
      </c>
      <c r="B558" s="200"/>
      <c r="C558" s="200" t="s">
        <v>741</v>
      </c>
      <c r="D558" s="200"/>
      <c r="E558" s="200" t="s">
        <v>3523</v>
      </c>
      <c r="F558" s="200" t="s">
        <v>3962</v>
      </c>
      <c r="G558" s="200" t="s">
        <v>4677</v>
      </c>
      <c r="H558" s="200" t="s">
        <v>2212</v>
      </c>
      <c r="I558" s="200" t="s">
        <v>2199</v>
      </c>
      <c r="J558" s="201">
        <v>780.15319199999988</v>
      </c>
      <c r="K558" s="202">
        <v>1423</v>
      </c>
    </row>
    <row r="559" spans="1:11" x14ac:dyDescent="0.25">
      <c r="A559" s="203">
        <v>557</v>
      </c>
      <c r="B559" s="203" t="s">
        <v>38</v>
      </c>
      <c r="C559" s="203" t="s">
        <v>739</v>
      </c>
      <c r="D559" s="203">
        <f>VLOOKUP(B559,'[2]Master Inventory Units'!$B:$O,14,)</f>
        <v>130.05000000000001</v>
      </c>
      <c r="E559" s="203" t="s">
        <v>738</v>
      </c>
      <c r="F559" s="203" t="s">
        <v>3962</v>
      </c>
      <c r="G559" s="203" t="s">
        <v>4678</v>
      </c>
      <c r="H559" s="203" t="s">
        <v>2209</v>
      </c>
      <c r="I559" s="203" t="s">
        <v>2199</v>
      </c>
      <c r="J559" s="204">
        <v>780.15319199999988</v>
      </c>
      <c r="K559" s="205">
        <v>1423</v>
      </c>
    </row>
    <row r="560" spans="1:11" x14ac:dyDescent="0.25">
      <c r="A560" s="206">
        <v>558</v>
      </c>
      <c r="B560" s="206"/>
      <c r="C560" s="206" t="s">
        <v>739</v>
      </c>
      <c r="D560" s="206"/>
      <c r="E560" s="206" t="s">
        <v>3522</v>
      </c>
      <c r="F560" s="206" t="s">
        <v>3962</v>
      </c>
      <c r="G560" s="206" t="s">
        <v>4679</v>
      </c>
      <c r="H560" s="206" t="s">
        <v>2210</v>
      </c>
      <c r="I560" s="206" t="s">
        <v>2199</v>
      </c>
      <c r="J560" s="207">
        <v>780.15319199999988</v>
      </c>
      <c r="K560" s="14">
        <v>1423</v>
      </c>
    </row>
    <row r="561" spans="1:11" x14ac:dyDescent="0.25">
      <c r="A561" s="206">
        <v>559</v>
      </c>
      <c r="B561" s="206"/>
      <c r="C561" s="206" t="s">
        <v>739</v>
      </c>
      <c r="D561" s="206"/>
      <c r="E561" s="206" t="s">
        <v>3521</v>
      </c>
      <c r="F561" s="206" t="s">
        <v>3962</v>
      </c>
      <c r="G561" s="206" t="s">
        <v>4680</v>
      </c>
      <c r="H561" s="206" t="s">
        <v>2211</v>
      </c>
      <c r="I561" s="206" t="s">
        <v>2199</v>
      </c>
      <c r="J561" s="207">
        <v>780.15319199999988</v>
      </c>
      <c r="K561" s="14">
        <v>1423</v>
      </c>
    </row>
    <row r="562" spans="1:11" x14ac:dyDescent="0.25">
      <c r="A562" s="206">
        <v>560</v>
      </c>
      <c r="B562" s="206"/>
      <c r="C562" s="206" t="s">
        <v>739</v>
      </c>
      <c r="D562" s="206"/>
      <c r="E562" s="206" t="s">
        <v>3520</v>
      </c>
      <c r="F562" s="206" t="s">
        <v>3962</v>
      </c>
      <c r="G562" s="206" t="s">
        <v>4681</v>
      </c>
      <c r="H562" s="206" t="s">
        <v>2212</v>
      </c>
      <c r="I562" s="206" t="s">
        <v>2199</v>
      </c>
      <c r="J562" s="207">
        <v>780.15319199999988</v>
      </c>
      <c r="K562" s="14">
        <v>1423</v>
      </c>
    </row>
    <row r="563" spans="1:11" x14ac:dyDescent="0.25">
      <c r="A563" s="200">
        <v>561</v>
      </c>
      <c r="B563" s="200" t="s">
        <v>38</v>
      </c>
      <c r="C563" s="200" t="s">
        <v>737</v>
      </c>
      <c r="D563" s="200">
        <f>VLOOKUP(B563,'[2]Master Inventory Units'!$B:$O,14,)</f>
        <v>130.05000000000001</v>
      </c>
      <c r="E563" s="200" t="s">
        <v>736</v>
      </c>
      <c r="F563" s="200" t="s">
        <v>3962</v>
      </c>
      <c r="G563" s="200" t="s">
        <v>4682</v>
      </c>
      <c r="H563" s="200" t="s">
        <v>2209</v>
      </c>
      <c r="I563" s="200" t="s">
        <v>2199</v>
      </c>
      <c r="J563" s="201">
        <v>780.15319199999988</v>
      </c>
      <c r="K563" s="202">
        <v>1423</v>
      </c>
    </row>
    <row r="564" spans="1:11" x14ac:dyDescent="0.25">
      <c r="A564" s="200">
        <v>562</v>
      </c>
      <c r="B564" s="200"/>
      <c r="C564" s="200" t="s">
        <v>737</v>
      </c>
      <c r="D564" s="200"/>
      <c r="E564" s="200" t="s">
        <v>3519</v>
      </c>
      <c r="F564" s="200" t="s">
        <v>3962</v>
      </c>
      <c r="G564" s="200" t="s">
        <v>4683</v>
      </c>
      <c r="H564" s="200" t="s">
        <v>2210</v>
      </c>
      <c r="I564" s="200" t="s">
        <v>2199</v>
      </c>
      <c r="J564" s="201">
        <v>780.15319199999988</v>
      </c>
      <c r="K564" s="202">
        <v>1423</v>
      </c>
    </row>
    <row r="565" spans="1:11" x14ac:dyDescent="0.25">
      <c r="A565" s="200">
        <v>563</v>
      </c>
      <c r="B565" s="200"/>
      <c r="C565" s="200" t="s">
        <v>737</v>
      </c>
      <c r="D565" s="200"/>
      <c r="E565" s="200" t="s">
        <v>3518</v>
      </c>
      <c r="F565" s="200" t="s">
        <v>3962</v>
      </c>
      <c r="G565" s="200" t="s">
        <v>4684</v>
      </c>
      <c r="H565" s="200" t="s">
        <v>2211</v>
      </c>
      <c r="I565" s="200" t="s">
        <v>2199</v>
      </c>
      <c r="J565" s="201">
        <v>780.15319199999988</v>
      </c>
      <c r="K565" s="202">
        <v>1423</v>
      </c>
    </row>
    <row r="566" spans="1:11" x14ac:dyDescent="0.25">
      <c r="A566" s="200">
        <v>564</v>
      </c>
      <c r="B566" s="200"/>
      <c r="C566" s="200" t="s">
        <v>737</v>
      </c>
      <c r="D566" s="200"/>
      <c r="E566" s="200" t="s">
        <v>3517</v>
      </c>
      <c r="F566" s="200" t="s">
        <v>3962</v>
      </c>
      <c r="G566" s="200" t="s">
        <v>4685</v>
      </c>
      <c r="H566" s="200" t="s">
        <v>2212</v>
      </c>
      <c r="I566" s="200" t="s">
        <v>2199</v>
      </c>
      <c r="J566" s="201">
        <v>780.15319199999988</v>
      </c>
      <c r="K566" s="202">
        <v>1423</v>
      </c>
    </row>
    <row r="567" spans="1:11" x14ac:dyDescent="0.25">
      <c r="A567" s="203">
        <v>565</v>
      </c>
      <c r="B567" s="203" t="s">
        <v>38</v>
      </c>
      <c r="C567" s="203" t="s">
        <v>735</v>
      </c>
      <c r="D567" s="203">
        <f>VLOOKUP(B567,'[2]Master Inventory Units'!$B:$O,14,)</f>
        <v>130.05000000000001</v>
      </c>
      <c r="E567" s="203" t="s">
        <v>734</v>
      </c>
      <c r="F567" s="203" t="s">
        <v>3962</v>
      </c>
      <c r="G567" s="203" t="s">
        <v>4686</v>
      </c>
      <c r="H567" s="203" t="s">
        <v>2209</v>
      </c>
      <c r="I567" s="203" t="s">
        <v>2199</v>
      </c>
      <c r="J567" s="204">
        <v>782.76884399999994</v>
      </c>
      <c r="K567" s="205">
        <v>1423</v>
      </c>
    </row>
    <row r="568" spans="1:11" x14ac:dyDescent="0.25">
      <c r="A568" s="206">
        <v>566</v>
      </c>
      <c r="B568" s="206"/>
      <c r="C568" s="206" t="s">
        <v>735</v>
      </c>
      <c r="D568" s="206"/>
      <c r="E568" s="206" t="s">
        <v>3516</v>
      </c>
      <c r="F568" s="206" t="s">
        <v>3962</v>
      </c>
      <c r="G568" s="206" t="s">
        <v>4687</v>
      </c>
      <c r="H568" s="206" t="s">
        <v>2210</v>
      </c>
      <c r="I568" s="206" t="s">
        <v>2199</v>
      </c>
      <c r="J568" s="207">
        <v>782.76884399999994</v>
      </c>
      <c r="K568" s="14">
        <v>1423</v>
      </c>
    </row>
    <row r="569" spans="1:11" x14ac:dyDescent="0.25">
      <c r="A569" s="206">
        <v>567</v>
      </c>
      <c r="B569" s="206"/>
      <c r="C569" s="206" t="s">
        <v>735</v>
      </c>
      <c r="D569" s="206"/>
      <c r="E569" s="206" t="s">
        <v>3515</v>
      </c>
      <c r="F569" s="206" t="s">
        <v>3962</v>
      </c>
      <c r="G569" s="206" t="s">
        <v>4688</v>
      </c>
      <c r="H569" s="206" t="s">
        <v>2211</v>
      </c>
      <c r="I569" s="206" t="s">
        <v>2199</v>
      </c>
      <c r="J569" s="207">
        <v>782.76884399999994</v>
      </c>
      <c r="K569" s="14">
        <v>1423</v>
      </c>
    </row>
    <row r="570" spans="1:11" x14ac:dyDescent="0.25">
      <c r="A570" s="206">
        <v>568</v>
      </c>
      <c r="B570" s="206"/>
      <c r="C570" s="206" t="s">
        <v>735</v>
      </c>
      <c r="D570" s="206"/>
      <c r="E570" s="206" t="s">
        <v>3514</v>
      </c>
      <c r="F570" s="206" t="s">
        <v>3962</v>
      </c>
      <c r="G570" s="206" t="s">
        <v>4689</v>
      </c>
      <c r="H570" s="206" t="s">
        <v>2212</v>
      </c>
      <c r="I570" s="206" t="s">
        <v>2199</v>
      </c>
      <c r="J570" s="207">
        <v>782.76884399999994</v>
      </c>
      <c r="K570" s="14">
        <v>1423</v>
      </c>
    </row>
    <row r="571" spans="1:11" x14ac:dyDescent="0.25">
      <c r="A571" s="200">
        <v>569</v>
      </c>
      <c r="B571" s="200" t="s">
        <v>38</v>
      </c>
      <c r="C571" s="200" t="s">
        <v>733</v>
      </c>
      <c r="D571" s="200">
        <f>VLOOKUP(B571,'[2]Master Inventory Units'!$B:$O,14,)</f>
        <v>130.05000000000001</v>
      </c>
      <c r="E571" s="200" t="s">
        <v>732</v>
      </c>
      <c r="F571" s="200" t="s">
        <v>3962</v>
      </c>
      <c r="G571" s="200" t="s">
        <v>4690</v>
      </c>
      <c r="H571" s="200" t="s">
        <v>2209</v>
      </c>
      <c r="I571" s="200" t="s">
        <v>2199</v>
      </c>
      <c r="J571" s="201">
        <v>782.76884399999994</v>
      </c>
      <c r="K571" s="202">
        <v>1423</v>
      </c>
    </row>
    <row r="572" spans="1:11" x14ac:dyDescent="0.25">
      <c r="A572" s="200">
        <v>570</v>
      </c>
      <c r="B572" s="200"/>
      <c r="C572" s="200" t="s">
        <v>733</v>
      </c>
      <c r="D572" s="200"/>
      <c r="E572" s="200" t="s">
        <v>3513</v>
      </c>
      <c r="F572" s="200" t="s">
        <v>3962</v>
      </c>
      <c r="G572" s="200" t="s">
        <v>4691</v>
      </c>
      <c r="H572" s="200" t="s">
        <v>2210</v>
      </c>
      <c r="I572" s="200" t="s">
        <v>2199</v>
      </c>
      <c r="J572" s="201">
        <v>782.76884399999994</v>
      </c>
      <c r="K572" s="202">
        <v>1423</v>
      </c>
    </row>
    <row r="573" spans="1:11" x14ac:dyDescent="0.25">
      <c r="A573" s="200">
        <v>571</v>
      </c>
      <c r="B573" s="200"/>
      <c r="C573" s="200" t="s">
        <v>733</v>
      </c>
      <c r="D573" s="200"/>
      <c r="E573" s="200" t="s">
        <v>3512</v>
      </c>
      <c r="F573" s="200" t="s">
        <v>3962</v>
      </c>
      <c r="G573" s="200" t="s">
        <v>4692</v>
      </c>
      <c r="H573" s="200" t="s">
        <v>2211</v>
      </c>
      <c r="I573" s="200" t="s">
        <v>2199</v>
      </c>
      <c r="J573" s="201">
        <v>782.76884399999994</v>
      </c>
      <c r="K573" s="202">
        <v>1423</v>
      </c>
    </row>
    <row r="574" spans="1:11" x14ac:dyDescent="0.25">
      <c r="A574" s="200">
        <v>572</v>
      </c>
      <c r="B574" s="200"/>
      <c r="C574" s="200" t="s">
        <v>733</v>
      </c>
      <c r="D574" s="200"/>
      <c r="E574" s="200" t="s">
        <v>3511</v>
      </c>
      <c r="F574" s="200" t="s">
        <v>3962</v>
      </c>
      <c r="G574" s="200" t="s">
        <v>4693</v>
      </c>
      <c r="H574" s="200" t="s">
        <v>2212</v>
      </c>
      <c r="I574" s="200" t="s">
        <v>2199</v>
      </c>
      <c r="J574" s="201">
        <v>782.76884399999994</v>
      </c>
      <c r="K574" s="202">
        <v>1423</v>
      </c>
    </row>
    <row r="575" spans="1:11" x14ac:dyDescent="0.25">
      <c r="A575" s="203">
        <v>573</v>
      </c>
      <c r="B575" s="203" t="s">
        <v>38</v>
      </c>
      <c r="C575" s="203" t="s">
        <v>731</v>
      </c>
      <c r="D575" s="203">
        <f>VLOOKUP(B575,'[2]Master Inventory Units'!$B:$O,14,)</f>
        <v>130.05000000000001</v>
      </c>
      <c r="E575" s="203" t="s">
        <v>730</v>
      </c>
      <c r="F575" s="203" t="s">
        <v>3962</v>
      </c>
      <c r="G575" s="203" t="s">
        <v>4694</v>
      </c>
      <c r="H575" s="203" t="s">
        <v>2209</v>
      </c>
      <c r="I575" s="203" t="s">
        <v>2199</v>
      </c>
      <c r="J575" s="204">
        <v>782.76884399999994</v>
      </c>
      <c r="K575" s="205">
        <v>1423</v>
      </c>
    </row>
    <row r="576" spans="1:11" x14ac:dyDescent="0.25">
      <c r="A576" s="206">
        <v>574</v>
      </c>
      <c r="B576" s="206"/>
      <c r="C576" s="206" t="s">
        <v>731</v>
      </c>
      <c r="D576" s="206"/>
      <c r="E576" s="206" t="s">
        <v>3510</v>
      </c>
      <c r="F576" s="206" t="s">
        <v>3962</v>
      </c>
      <c r="G576" s="206" t="s">
        <v>4695</v>
      </c>
      <c r="H576" s="206" t="s">
        <v>2210</v>
      </c>
      <c r="I576" s="206" t="s">
        <v>2199</v>
      </c>
      <c r="J576" s="207">
        <v>782.76884399999994</v>
      </c>
      <c r="K576" s="14">
        <v>1423</v>
      </c>
    </row>
    <row r="577" spans="1:11" x14ac:dyDescent="0.25">
      <c r="A577" s="206">
        <v>575</v>
      </c>
      <c r="B577" s="206"/>
      <c r="C577" s="206" t="s">
        <v>731</v>
      </c>
      <c r="D577" s="206"/>
      <c r="E577" s="206" t="s">
        <v>3509</v>
      </c>
      <c r="F577" s="206" t="s">
        <v>3962</v>
      </c>
      <c r="G577" s="206" t="s">
        <v>4696</v>
      </c>
      <c r="H577" s="206" t="s">
        <v>2211</v>
      </c>
      <c r="I577" s="206" t="s">
        <v>2199</v>
      </c>
      <c r="J577" s="207">
        <v>782.76884399999994</v>
      </c>
      <c r="K577" s="14">
        <v>1423</v>
      </c>
    </row>
    <row r="578" spans="1:11" x14ac:dyDescent="0.25">
      <c r="A578" s="206">
        <v>576</v>
      </c>
      <c r="B578" s="206"/>
      <c r="C578" s="206" t="s">
        <v>731</v>
      </c>
      <c r="D578" s="206"/>
      <c r="E578" s="206" t="s">
        <v>3508</v>
      </c>
      <c r="F578" s="206" t="s">
        <v>3962</v>
      </c>
      <c r="G578" s="206" t="s">
        <v>4697</v>
      </c>
      <c r="H578" s="206" t="s">
        <v>2212</v>
      </c>
      <c r="I578" s="206" t="s">
        <v>2199</v>
      </c>
      <c r="J578" s="207">
        <v>782.76884399999994</v>
      </c>
      <c r="K578" s="14">
        <v>1423</v>
      </c>
    </row>
    <row r="579" spans="1:11" x14ac:dyDescent="0.25">
      <c r="A579" s="200">
        <v>577</v>
      </c>
      <c r="B579" s="200" t="s">
        <v>38</v>
      </c>
      <c r="C579" s="200" t="s">
        <v>729</v>
      </c>
      <c r="D579" s="200">
        <f>VLOOKUP(B579,'[2]Master Inventory Units'!$B:$O,14,)</f>
        <v>130.05000000000001</v>
      </c>
      <c r="E579" s="200" t="s">
        <v>728</v>
      </c>
      <c r="F579" s="200" t="s">
        <v>3962</v>
      </c>
      <c r="G579" s="200" t="s">
        <v>4698</v>
      </c>
      <c r="H579" s="200" t="s">
        <v>2209</v>
      </c>
      <c r="I579" s="200" t="s">
        <v>2199</v>
      </c>
      <c r="J579" s="201">
        <v>782.76884399999994</v>
      </c>
      <c r="K579" s="202">
        <v>1423</v>
      </c>
    </row>
    <row r="580" spans="1:11" x14ac:dyDescent="0.25">
      <c r="A580" s="200">
        <v>578</v>
      </c>
      <c r="B580" s="200"/>
      <c r="C580" s="200" t="s">
        <v>729</v>
      </c>
      <c r="D580" s="200"/>
      <c r="E580" s="200" t="s">
        <v>3507</v>
      </c>
      <c r="F580" s="200" t="s">
        <v>3962</v>
      </c>
      <c r="G580" s="200" t="s">
        <v>4699</v>
      </c>
      <c r="H580" s="200" t="s">
        <v>2210</v>
      </c>
      <c r="I580" s="200" t="s">
        <v>2199</v>
      </c>
      <c r="J580" s="201">
        <v>782.76884399999994</v>
      </c>
      <c r="K580" s="202">
        <v>1423</v>
      </c>
    </row>
    <row r="581" spans="1:11" x14ac:dyDescent="0.25">
      <c r="A581" s="200">
        <v>579</v>
      </c>
      <c r="B581" s="200"/>
      <c r="C581" s="200" t="s">
        <v>729</v>
      </c>
      <c r="D581" s="200"/>
      <c r="E581" s="200" t="s">
        <v>3506</v>
      </c>
      <c r="F581" s="200" t="s">
        <v>3962</v>
      </c>
      <c r="G581" s="200" t="s">
        <v>4700</v>
      </c>
      <c r="H581" s="200" t="s">
        <v>2211</v>
      </c>
      <c r="I581" s="200" t="s">
        <v>2199</v>
      </c>
      <c r="J581" s="201">
        <v>782.76884399999994</v>
      </c>
      <c r="K581" s="202">
        <v>1423</v>
      </c>
    </row>
    <row r="582" spans="1:11" x14ac:dyDescent="0.25">
      <c r="A582" s="200">
        <v>580</v>
      </c>
      <c r="B582" s="200"/>
      <c r="C582" s="200" t="s">
        <v>729</v>
      </c>
      <c r="D582" s="200"/>
      <c r="E582" s="200" t="s">
        <v>3505</v>
      </c>
      <c r="F582" s="200" t="s">
        <v>3962</v>
      </c>
      <c r="G582" s="200" t="s">
        <v>4701</v>
      </c>
      <c r="H582" s="200" t="s">
        <v>2212</v>
      </c>
      <c r="I582" s="200" t="s">
        <v>2199</v>
      </c>
      <c r="J582" s="201">
        <v>782.76884399999994</v>
      </c>
      <c r="K582" s="202">
        <v>1423</v>
      </c>
    </row>
    <row r="583" spans="1:11" x14ac:dyDescent="0.25">
      <c r="A583" s="203">
        <v>581</v>
      </c>
      <c r="B583" s="203" t="s">
        <v>38</v>
      </c>
      <c r="C583" s="203" t="s">
        <v>727</v>
      </c>
      <c r="D583" s="203">
        <f>VLOOKUP(B583,'[2]Master Inventory Units'!$B:$O,14,)</f>
        <v>130.05000000000001</v>
      </c>
      <c r="E583" s="203" t="s">
        <v>726</v>
      </c>
      <c r="F583" s="203" t="s">
        <v>3962</v>
      </c>
      <c r="G583" s="203" t="s">
        <v>4702</v>
      </c>
      <c r="H583" s="203" t="s">
        <v>2209</v>
      </c>
      <c r="I583" s="203" t="s">
        <v>2199</v>
      </c>
      <c r="J583" s="204">
        <v>782.76884399999994</v>
      </c>
      <c r="K583" s="205">
        <v>1423</v>
      </c>
    </row>
    <row r="584" spans="1:11" x14ac:dyDescent="0.25">
      <c r="A584" s="206">
        <v>582</v>
      </c>
      <c r="B584" s="206"/>
      <c r="C584" s="206" t="s">
        <v>727</v>
      </c>
      <c r="D584" s="206"/>
      <c r="E584" s="206" t="s">
        <v>3504</v>
      </c>
      <c r="F584" s="206" t="s">
        <v>3962</v>
      </c>
      <c r="G584" s="206" t="s">
        <v>4703</v>
      </c>
      <c r="H584" s="206" t="s">
        <v>2210</v>
      </c>
      <c r="I584" s="206" t="s">
        <v>2199</v>
      </c>
      <c r="J584" s="207">
        <v>782.76884399999994</v>
      </c>
      <c r="K584" s="14">
        <v>1423</v>
      </c>
    </row>
    <row r="585" spans="1:11" x14ac:dyDescent="0.25">
      <c r="A585" s="206">
        <v>583</v>
      </c>
      <c r="B585" s="206"/>
      <c r="C585" s="206" t="s">
        <v>727</v>
      </c>
      <c r="D585" s="206"/>
      <c r="E585" s="206" t="s">
        <v>3503</v>
      </c>
      <c r="F585" s="206" t="s">
        <v>3962</v>
      </c>
      <c r="G585" s="206" t="s">
        <v>4704</v>
      </c>
      <c r="H585" s="206" t="s">
        <v>2211</v>
      </c>
      <c r="I585" s="206" t="s">
        <v>2199</v>
      </c>
      <c r="J585" s="207">
        <v>782.76884399999994</v>
      </c>
      <c r="K585" s="14">
        <v>1423</v>
      </c>
    </row>
    <row r="586" spans="1:11" x14ac:dyDescent="0.25">
      <c r="A586" s="206">
        <v>584</v>
      </c>
      <c r="B586" s="206"/>
      <c r="C586" s="206" t="s">
        <v>727</v>
      </c>
      <c r="D586" s="206"/>
      <c r="E586" s="206" t="s">
        <v>3502</v>
      </c>
      <c r="F586" s="206" t="s">
        <v>3962</v>
      </c>
      <c r="G586" s="206" t="s">
        <v>4705</v>
      </c>
      <c r="H586" s="206" t="s">
        <v>2212</v>
      </c>
      <c r="I586" s="206" t="s">
        <v>2199</v>
      </c>
      <c r="J586" s="207">
        <v>782.76884399999994</v>
      </c>
      <c r="K586" s="14">
        <v>1423</v>
      </c>
    </row>
    <row r="587" spans="1:11" x14ac:dyDescent="0.25">
      <c r="A587" s="200">
        <v>585</v>
      </c>
      <c r="B587" s="200" t="s">
        <v>38</v>
      </c>
      <c r="C587" s="200" t="s">
        <v>725</v>
      </c>
      <c r="D587" s="200">
        <f>VLOOKUP(B587,'[2]Master Inventory Units'!$B:$O,14,)</f>
        <v>130.05000000000001</v>
      </c>
      <c r="E587" s="200" t="s">
        <v>724</v>
      </c>
      <c r="F587" s="200" t="s">
        <v>3962</v>
      </c>
      <c r="G587" s="200" t="s">
        <v>4706</v>
      </c>
      <c r="H587" s="200" t="s">
        <v>2209</v>
      </c>
      <c r="I587" s="200" t="s">
        <v>2199</v>
      </c>
      <c r="J587" s="201">
        <v>782.76884399999994</v>
      </c>
      <c r="K587" s="202">
        <v>1423</v>
      </c>
    </row>
    <row r="588" spans="1:11" x14ac:dyDescent="0.25">
      <c r="A588" s="200">
        <v>586</v>
      </c>
      <c r="B588" s="200"/>
      <c r="C588" s="200" t="s">
        <v>725</v>
      </c>
      <c r="D588" s="200"/>
      <c r="E588" s="200" t="s">
        <v>3501</v>
      </c>
      <c r="F588" s="200" t="s">
        <v>3962</v>
      </c>
      <c r="G588" s="200" t="s">
        <v>4707</v>
      </c>
      <c r="H588" s="200" t="s">
        <v>2210</v>
      </c>
      <c r="I588" s="200" t="s">
        <v>2199</v>
      </c>
      <c r="J588" s="201">
        <v>782.76884399999994</v>
      </c>
      <c r="K588" s="202">
        <v>1423</v>
      </c>
    </row>
    <row r="589" spans="1:11" x14ac:dyDescent="0.25">
      <c r="A589" s="200">
        <v>587</v>
      </c>
      <c r="B589" s="200"/>
      <c r="C589" s="200" t="s">
        <v>725</v>
      </c>
      <c r="D589" s="200"/>
      <c r="E589" s="200" t="s">
        <v>3500</v>
      </c>
      <c r="F589" s="200" t="s">
        <v>3962</v>
      </c>
      <c r="G589" s="200" t="s">
        <v>4708</v>
      </c>
      <c r="H589" s="200" t="s">
        <v>2211</v>
      </c>
      <c r="I589" s="200" t="s">
        <v>2199</v>
      </c>
      <c r="J589" s="201">
        <v>782.76884399999994</v>
      </c>
      <c r="K589" s="202">
        <v>1423</v>
      </c>
    </row>
    <row r="590" spans="1:11" x14ac:dyDescent="0.25">
      <c r="A590" s="200">
        <v>588</v>
      </c>
      <c r="B590" s="200"/>
      <c r="C590" s="200" t="s">
        <v>725</v>
      </c>
      <c r="D590" s="200"/>
      <c r="E590" s="200" t="s">
        <v>3499</v>
      </c>
      <c r="F590" s="200" t="s">
        <v>3962</v>
      </c>
      <c r="G590" s="200" t="s">
        <v>4709</v>
      </c>
      <c r="H590" s="200" t="s">
        <v>2212</v>
      </c>
      <c r="I590" s="200" t="s">
        <v>2199</v>
      </c>
      <c r="J590" s="201">
        <v>782.76884399999994</v>
      </c>
      <c r="K590" s="202">
        <v>1423</v>
      </c>
    </row>
    <row r="591" spans="1:11" x14ac:dyDescent="0.25">
      <c r="A591" s="203">
        <v>589</v>
      </c>
      <c r="B591" s="203" t="s">
        <v>38</v>
      </c>
      <c r="C591" s="203" t="s">
        <v>723</v>
      </c>
      <c r="D591" s="203">
        <f>VLOOKUP(B591,'[2]Master Inventory Units'!$B:$O,14,)</f>
        <v>130.05000000000001</v>
      </c>
      <c r="E591" s="203" t="s">
        <v>722</v>
      </c>
      <c r="F591" s="203" t="s">
        <v>3962</v>
      </c>
      <c r="G591" s="203" t="s">
        <v>4710</v>
      </c>
      <c r="H591" s="203" t="s">
        <v>2209</v>
      </c>
      <c r="I591" s="203" t="s">
        <v>2199</v>
      </c>
      <c r="J591" s="204">
        <v>782.76884399999994</v>
      </c>
      <c r="K591" s="205">
        <v>1423</v>
      </c>
    </row>
    <row r="592" spans="1:11" x14ac:dyDescent="0.25">
      <c r="A592" s="206">
        <v>590</v>
      </c>
      <c r="B592" s="206"/>
      <c r="C592" s="206" t="s">
        <v>723</v>
      </c>
      <c r="D592" s="206"/>
      <c r="E592" s="206" t="s">
        <v>3498</v>
      </c>
      <c r="F592" s="206" t="s">
        <v>3962</v>
      </c>
      <c r="G592" s="206" t="s">
        <v>4711</v>
      </c>
      <c r="H592" s="206" t="s">
        <v>2210</v>
      </c>
      <c r="I592" s="206" t="s">
        <v>2199</v>
      </c>
      <c r="J592" s="207">
        <v>782.76884399999994</v>
      </c>
      <c r="K592" s="14">
        <v>1423</v>
      </c>
    </row>
    <row r="593" spans="1:11" x14ac:dyDescent="0.25">
      <c r="A593" s="206">
        <v>591</v>
      </c>
      <c r="B593" s="206"/>
      <c r="C593" s="206" t="s">
        <v>723</v>
      </c>
      <c r="D593" s="206"/>
      <c r="E593" s="206" t="s">
        <v>3497</v>
      </c>
      <c r="F593" s="206" t="s">
        <v>3962</v>
      </c>
      <c r="G593" s="206" t="s">
        <v>4712</v>
      </c>
      <c r="H593" s="206" t="s">
        <v>2211</v>
      </c>
      <c r="I593" s="206" t="s">
        <v>2199</v>
      </c>
      <c r="J593" s="207">
        <v>782.76884399999994</v>
      </c>
      <c r="K593" s="14">
        <v>1423</v>
      </c>
    </row>
    <row r="594" spans="1:11" x14ac:dyDescent="0.25">
      <c r="A594" s="206">
        <v>592</v>
      </c>
      <c r="B594" s="206"/>
      <c r="C594" s="206" t="s">
        <v>723</v>
      </c>
      <c r="D594" s="206"/>
      <c r="E594" s="206" t="s">
        <v>3496</v>
      </c>
      <c r="F594" s="206" t="s">
        <v>3962</v>
      </c>
      <c r="G594" s="206" t="s">
        <v>4713</v>
      </c>
      <c r="H594" s="206" t="s">
        <v>2212</v>
      </c>
      <c r="I594" s="206" t="s">
        <v>2199</v>
      </c>
      <c r="J594" s="207">
        <v>782.76884399999994</v>
      </c>
      <c r="K594" s="14">
        <v>1423</v>
      </c>
    </row>
    <row r="595" spans="1:11" x14ac:dyDescent="0.25">
      <c r="A595" s="200">
        <v>593</v>
      </c>
      <c r="B595" s="200" t="s">
        <v>38</v>
      </c>
      <c r="C595" s="200" t="s">
        <v>721</v>
      </c>
      <c r="D595" s="200">
        <f>VLOOKUP(B595,'[2]Master Inventory Units'!$B:$O,14,)</f>
        <v>130.05000000000001</v>
      </c>
      <c r="E595" s="200" t="s">
        <v>720</v>
      </c>
      <c r="F595" s="200" t="s">
        <v>3962</v>
      </c>
      <c r="G595" s="200" t="s">
        <v>4714</v>
      </c>
      <c r="H595" s="200" t="s">
        <v>2209</v>
      </c>
      <c r="I595" s="200" t="s">
        <v>2199</v>
      </c>
      <c r="J595" s="201">
        <v>782.76884399999994</v>
      </c>
      <c r="K595" s="202">
        <v>1423</v>
      </c>
    </row>
    <row r="596" spans="1:11" x14ac:dyDescent="0.25">
      <c r="A596" s="200">
        <v>594</v>
      </c>
      <c r="B596" s="200"/>
      <c r="C596" s="200" t="s">
        <v>721</v>
      </c>
      <c r="D596" s="200"/>
      <c r="E596" s="200" t="s">
        <v>3495</v>
      </c>
      <c r="F596" s="200" t="s">
        <v>3962</v>
      </c>
      <c r="G596" s="200" t="s">
        <v>4715</v>
      </c>
      <c r="H596" s="200" t="s">
        <v>2210</v>
      </c>
      <c r="I596" s="200" t="s">
        <v>2199</v>
      </c>
      <c r="J596" s="201">
        <v>782.76884399999994</v>
      </c>
      <c r="K596" s="202">
        <v>1423</v>
      </c>
    </row>
    <row r="597" spans="1:11" x14ac:dyDescent="0.25">
      <c r="A597" s="200">
        <v>595</v>
      </c>
      <c r="B597" s="200"/>
      <c r="C597" s="200" t="s">
        <v>721</v>
      </c>
      <c r="D597" s="200"/>
      <c r="E597" s="200" t="s">
        <v>3494</v>
      </c>
      <c r="F597" s="200" t="s">
        <v>3962</v>
      </c>
      <c r="G597" s="200" t="s">
        <v>4716</v>
      </c>
      <c r="H597" s="200" t="s">
        <v>2211</v>
      </c>
      <c r="I597" s="200" t="s">
        <v>2199</v>
      </c>
      <c r="J597" s="201">
        <v>782.76884399999994</v>
      </c>
      <c r="K597" s="202">
        <v>1423</v>
      </c>
    </row>
    <row r="598" spans="1:11" x14ac:dyDescent="0.25">
      <c r="A598" s="200">
        <v>596</v>
      </c>
      <c r="B598" s="200"/>
      <c r="C598" s="200" t="s">
        <v>721</v>
      </c>
      <c r="D598" s="200"/>
      <c r="E598" s="200" t="s">
        <v>3493</v>
      </c>
      <c r="F598" s="200" t="s">
        <v>3962</v>
      </c>
      <c r="G598" s="200" t="s">
        <v>4717</v>
      </c>
      <c r="H598" s="200" t="s">
        <v>2212</v>
      </c>
      <c r="I598" s="200" t="s">
        <v>2199</v>
      </c>
      <c r="J598" s="201">
        <v>782.76884399999994</v>
      </c>
      <c r="K598" s="202">
        <v>1423</v>
      </c>
    </row>
    <row r="599" spans="1:11" x14ac:dyDescent="0.25">
      <c r="A599" s="203">
        <v>597</v>
      </c>
      <c r="B599" s="203" t="s">
        <v>38</v>
      </c>
      <c r="C599" s="203" t="s">
        <v>719</v>
      </c>
      <c r="D599" s="203">
        <f>VLOOKUP(B599,'[2]Master Inventory Units'!$B:$O,14,)</f>
        <v>130.05000000000001</v>
      </c>
      <c r="E599" s="203" t="s">
        <v>718</v>
      </c>
      <c r="F599" s="203" t="s">
        <v>3962</v>
      </c>
      <c r="G599" s="203" t="s">
        <v>4718</v>
      </c>
      <c r="H599" s="203" t="s">
        <v>2209</v>
      </c>
      <c r="I599" s="203" t="s">
        <v>2199</v>
      </c>
      <c r="J599" s="204">
        <v>782.76884399999994</v>
      </c>
      <c r="K599" s="205">
        <v>1423</v>
      </c>
    </row>
    <row r="600" spans="1:11" x14ac:dyDescent="0.25">
      <c r="A600" s="206">
        <v>598</v>
      </c>
      <c r="B600" s="206"/>
      <c r="C600" s="206" t="s">
        <v>719</v>
      </c>
      <c r="D600" s="206"/>
      <c r="E600" s="206" t="s">
        <v>3492</v>
      </c>
      <c r="F600" s="206" t="s">
        <v>3962</v>
      </c>
      <c r="G600" s="206" t="s">
        <v>4719</v>
      </c>
      <c r="H600" s="206" t="s">
        <v>2210</v>
      </c>
      <c r="I600" s="206" t="s">
        <v>2199</v>
      </c>
      <c r="J600" s="207">
        <v>782.76884399999994</v>
      </c>
      <c r="K600" s="14">
        <v>1423</v>
      </c>
    </row>
    <row r="601" spans="1:11" x14ac:dyDescent="0.25">
      <c r="A601" s="206">
        <v>599</v>
      </c>
      <c r="B601" s="206"/>
      <c r="C601" s="206" t="s">
        <v>719</v>
      </c>
      <c r="D601" s="206"/>
      <c r="E601" s="206" t="s">
        <v>3491</v>
      </c>
      <c r="F601" s="206" t="s">
        <v>3962</v>
      </c>
      <c r="G601" s="206" t="s">
        <v>4720</v>
      </c>
      <c r="H601" s="206" t="s">
        <v>2211</v>
      </c>
      <c r="I601" s="206" t="s">
        <v>2199</v>
      </c>
      <c r="J601" s="207">
        <v>782.76884399999994</v>
      </c>
      <c r="K601" s="14">
        <v>1423</v>
      </c>
    </row>
    <row r="602" spans="1:11" x14ac:dyDescent="0.25">
      <c r="A602" s="206">
        <v>600</v>
      </c>
      <c r="B602" s="206"/>
      <c r="C602" s="206" t="s">
        <v>719</v>
      </c>
      <c r="D602" s="206"/>
      <c r="E602" s="206" t="s">
        <v>3490</v>
      </c>
      <c r="F602" s="206" t="s">
        <v>3962</v>
      </c>
      <c r="G602" s="206" t="s">
        <v>4721</v>
      </c>
      <c r="H602" s="206" t="s">
        <v>2212</v>
      </c>
      <c r="I602" s="206" t="s">
        <v>2199</v>
      </c>
      <c r="J602" s="207">
        <v>782.76884399999994</v>
      </c>
      <c r="K602" s="14">
        <v>1423</v>
      </c>
    </row>
    <row r="603" spans="1:11" x14ac:dyDescent="0.25">
      <c r="A603" s="200">
        <v>601</v>
      </c>
      <c r="B603" s="200" t="s">
        <v>38</v>
      </c>
      <c r="C603" s="200" t="s">
        <v>717</v>
      </c>
      <c r="D603" s="200">
        <f>VLOOKUP(B603,'[2]Master Inventory Units'!$B:$O,14,)</f>
        <v>130.05000000000001</v>
      </c>
      <c r="E603" s="200" t="s">
        <v>716</v>
      </c>
      <c r="F603" s="200" t="s">
        <v>3962</v>
      </c>
      <c r="G603" s="200" t="s">
        <v>4722</v>
      </c>
      <c r="H603" s="200" t="s">
        <v>2209</v>
      </c>
      <c r="I603" s="200" t="s">
        <v>2199</v>
      </c>
      <c r="J603" s="201">
        <v>782.76884399999994</v>
      </c>
      <c r="K603" s="202">
        <v>1423</v>
      </c>
    </row>
    <row r="604" spans="1:11" x14ac:dyDescent="0.25">
      <c r="A604" s="200">
        <v>602</v>
      </c>
      <c r="B604" s="200"/>
      <c r="C604" s="200" t="s">
        <v>717</v>
      </c>
      <c r="D604" s="200"/>
      <c r="E604" s="200" t="s">
        <v>3489</v>
      </c>
      <c r="F604" s="200" t="s">
        <v>3962</v>
      </c>
      <c r="G604" s="200" t="s">
        <v>4723</v>
      </c>
      <c r="H604" s="200" t="s">
        <v>2210</v>
      </c>
      <c r="I604" s="200" t="s">
        <v>2199</v>
      </c>
      <c r="J604" s="201">
        <v>782.76884399999994</v>
      </c>
      <c r="K604" s="202">
        <v>1423</v>
      </c>
    </row>
    <row r="605" spans="1:11" x14ac:dyDescent="0.25">
      <c r="A605" s="200">
        <v>603</v>
      </c>
      <c r="B605" s="200"/>
      <c r="C605" s="200" t="s">
        <v>717</v>
      </c>
      <c r="D605" s="200"/>
      <c r="E605" s="200" t="s">
        <v>3488</v>
      </c>
      <c r="F605" s="200" t="s">
        <v>3962</v>
      </c>
      <c r="G605" s="200" t="s">
        <v>4724</v>
      </c>
      <c r="H605" s="200" t="s">
        <v>2211</v>
      </c>
      <c r="I605" s="200" t="s">
        <v>2199</v>
      </c>
      <c r="J605" s="201">
        <v>782.76884399999994</v>
      </c>
      <c r="K605" s="202">
        <v>1423</v>
      </c>
    </row>
    <row r="606" spans="1:11" x14ac:dyDescent="0.25">
      <c r="A606" s="200">
        <v>604</v>
      </c>
      <c r="B606" s="200"/>
      <c r="C606" s="200" t="s">
        <v>717</v>
      </c>
      <c r="D606" s="200"/>
      <c r="E606" s="200" t="s">
        <v>3487</v>
      </c>
      <c r="F606" s="200" t="s">
        <v>3962</v>
      </c>
      <c r="G606" s="200" t="s">
        <v>4725</v>
      </c>
      <c r="H606" s="200" t="s">
        <v>2212</v>
      </c>
      <c r="I606" s="200" t="s">
        <v>2199</v>
      </c>
      <c r="J606" s="201">
        <v>782.76884399999994</v>
      </c>
      <c r="K606" s="202">
        <v>1423</v>
      </c>
    </row>
    <row r="607" spans="1:11" x14ac:dyDescent="0.25">
      <c r="A607" s="203">
        <v>605</v>
      </c>
      <c r="B607" s="203" t="s">
        <v>38</v>
      </c>
      <c r="C607" s="203" t="s">
        <v>715</v>
      </c>
      <c r="D607" s="203">
        <f>VLOOKUP(B607,'[2]Master Inventory Units'!$B:$O,14,)</f>
        <v>130.05000000000001</v>
      </c>
      <c r="E607" s="203" t="s">
        <v>714</v>
      </c>
      <c r="F607" s="203" t="s">
        <v>3962</v>
      </c>
      <c r="G607" s="203" t="s">
        <v>4726</v>
      </c>
      <c r="H607" s="203" t="s">
        <v>2209</v>
      </c>
      <c r="I607" s="203" t="s">
        <v>2199</v>
      </c>
      <c r="J607" s="204">
        <v>780.15319199999988</v>
      </c>
      <c r="K607" s="205">
        <v>1423</v>
      </c>
    </row>
    <row r="608" spans="1:11" x14ac:dyDescent="0.25">
      <c r="A608" s="206">
        <v>606</v>
      </c>
      <c r="B608" s="206"/>
      <c r="C608" s="206" t="s">
        <v>715</v>
      </c>
      <c r="D608" s="206"/>
      <c r="E608" s="206" t="s">
        <v>3486</v>
      </c>
      <c r="F608" s="206" t="s">
        <v>3962</v>
      </c>
      <c r="G608" s="206" t="s">
        <v>4727</v>
      </c>
      <c r="H608" s="206" t="s">
        <v>2210</v>
      </c>
      <c r="I608" s="206" t="s">
        <v>2199</v>
      </c>
      <c r="J608" s="207">
        <v>780.15319199999988</v>
      </c>
      <c r="K608" s="14">
        <v>1423</v>
      </c>
    </row>
    <row r="609" spans="1:11" x14ac:dyDescent="0.25">
      <c r="A609" s="206">
        <v>607</v>
      </c>
      <c r="B609" s="206"/>
      <c r="C609" s="206" t="s">
        <v>715</v>
      </c>
      <c r="D609" s="206"/>
      <c r="E609" s="206" t="s">
        <v>3485</v>
      </c>
      <c r="F609" s="206" t="s">
        <v>3962</v>
      </c>
      <c r="G609" s="206" t="s">
        <v>4728</v>
      </c>
      <c r="H609" s="206" t="s">
        <v>2211</v>
      </c>
      <c r="I609" s="206" t="s">
        <v>2199</v>
      </c>
      <c r="J609" s="207">
        <v>780.15319199999988</v>
      </c>
      <c r="K609" s="14">
        <v>1423</v>
      </c>
    </row>
    <row r="610" spans="1:11" x14ac:dyDescent="0.25">
      <c r="A610" s="206">
        <v>608</v>
      </c>
      <c r="B610" s="206"/>
      <c r="C610" s="206" t="s">
        <v>715</v>
      </c>
      <c r="D610" s="206"/>
      <c r="E610" s="206" t="s">
        <v>3484</v>
      </c>
      <c r="F610" s="206" t="s">
        <v>3962</v>
      </c>
      <c r="G610" s="206" t="s">
        <v>4729</v>
      </c>
      <c r="H610" s="206" t="s">
        <v>2212</v>
      </c>
      <c r="I610" s="206" t="s">
        <v>2199</v>
      </c>
      <c r="J610" s="207">
        <v>780.15319199999988</v>
      </c>
      <c r="K610" s="14">
        <v>1423</v>
      </c>
    </row>
    <row r="611" spans="1:11" x14ac:dyDescent="0.25">
      <c r="A611" s="200">
        <v>609</v>
      </c>
      <c r="B611" s="200" t="s">
        <v>38</v>
      </c>
      <c r="C611" s="200" t="s">
        <v>713</v>
      </c>
      <c r="D611" s="200">
        <f>VLOOKUP(B611,'[2]Master Inventory Units'!$B:$O,14,)</f>
        <v>130.05000000000001</v>
      </c>
      <c r="E611" s="200" t="s">
        <v>3468</v>
      </c>
      <c r="F611" s="200" t="s">
        <v>3962</v>
      </c>
      <c r="G611" s="200" t="s">
        <v>4730</v>
      </c>
      <c r="H611" s="200" t="s">
        <v>2209</v>
      </c>
      <c r="I611" s="200" t="s">
        <v>2199</v>
      </c>
      <c r="J611" s="201">
        <v>780.15319199999988</v>
      </c>
      <c r="K611" s="202">
        <v>1423</v>
      </c>
    </row>
    <row r="612" spans="1:11" x14ac:dyDescent="0.25">
      <c r="A612" s="200">
        <v>610</v>
      </c>
      <c r="B612" s="200"/>
      <c r="C612" s="200" t="s">
        <v>713</v>
      </c>
      <c r="D612" s="200"/>
      <c r="E612" s="200" t="s">
        <v>3467</v>
      </c>
      <c r="F612" s="200" t="s">
        <v>3962</v>
      </c>
      <c r="G612" s="200" t="s">
        <v>4731</v>
      </c>
      <c r="H612" s="200" t="s">
        <v>2210</v>
      </c>
      <c r="I612" s="200" t="s">
        <v>2199</v>
      </c>
      <c r="J612" s="201">
        <v>780.15319199999988</v>
      </c>
      <c r="K612" s="202">
        <v>1423</v>
      </c>
    </row>
    <row r="613" spans="1:11" x14ac:dyDescent="0.25">
      <c r="A613" s="200">
        <v>611</v>
      </c>
      <c r="B613" s="200"/>
      <c r="C613" s="200" t="s">
        <v>713</v>
      </c>
      <c r="D613" s="200"/>
      <c r="E613" s="200" t="s">
        <v>3466</v>
      </c>
      <c r="F613" s="200" t="s">
        <v>3962</v>
      </c>
      <c r="G613" s="200" t="s">
        <v>4732</v>
      </c>
      <c r="H613" s="200" t="s">
        <v>2211</v>
      </c>
      <c r="I613" s="200" t="s">
        <v>2199</v>
      </c>
      <c r="J613" s="201">
        <v>780.15319199999988</v>
      </c>
      <c r="K613" s="202">
        <v>1423</v>
      </c>
    </row>
    <row r="614" spans="1:11" x14ac:dyDescent="0.25">
      <c r="A614" s="200">
        <v>612</v>
      </c>
      <c r="B614" s="200"/>
      <c r="C614" s="200" t="s">
        <v>713</v>
      </c>
      <c r="D614" s="200"/>
      <c r="E614" s="200" t="s">
        <v>3465</v>
      </c>
      <c r="F614" s="200" t="s">
        <v>3962</v>
      </c>
      <c r="G614" s="200" t="s">
        <v>4733</v>
      </c>
      <c r="H614" s="200" t="s">
        <v>2212</v>
      </c>
      <c r="I614" s="200" t="s">
        <v>2199</v>
      </c>
      <c r="J614" s="201">
        <v>780.15319199999988</v>
      </c>
      <c r="K614" s="202">
        <v>1423</v>
      </c>
    </row>
    <row r="615" spans="1:11" x14ac:dyDescent="0.25">
      <c r="A615" s="203">
        <v>613</v>
      </c>
      <c r="B615" s="203" t="s">
        <v>38</v>
      </c>
      <c r="C615" s="203" t="s">
        <v>711</v>
      </c>
      <c r="D615" s="203">
        <f>VLOOKUP(B615,'[2]Master Inventory Units'!$B:$O,14,)</f>
        <v>130.05000000000001</v>
      </c>
      <c r="E615" s="203" t="s">
        <v>710</v>
      </c>
      <c r="F615" s="203" t="s">
        <v>3962</v>
      </c>
      <c r="G615" s="203" t="s">
        <v>4734</v>
      </c>
      <c r="H615" s="203" t="s">
        <v>2209</v>
      </c>
      <c r="I615" s="203" t="s">
        <v>2199</v>
      </c>
      <c r="J615" s="204">
        <v>782.76884399999994</v>
      </c>
      <c r="K615" s="205">
        <v>1423</v>
      </c>
    </row>
    <row r="616" spans="1:11" x14ac:dyDescent="0.25">
      <c r="A616" s="206">
        <v>614</v>
      </c>
      <c r="B616" s="206"/>
      <c r="C616" s="206" t="s">
        <v>711</v>
      </c>
      <c r="D616" s="206"/>
      <c r="E616" s="206" t="s">
        <v>3449</v>
      </c>
      <c r="F616" s="206" t="s">
        <v>3962</v>
      </c>
      <c r="G616" s="206" t="s">
        <v>4735</v>
      </c>
      <c r="H616" s="206" t="s">
        <v>2210</v>
      </c>
      <c r="I616" s="206" t="s">
        <v>2199</v>
      </c>
      <c r="J616" s="207">
        <v>782.76884399999994</v>
      </c>
      <c r="K616" s="14">
        <v>1423</v>
      </c>
    </row>
    <row r="617" spans="1:11" x14ac:dyDescent="0.25">
      <c r="A617" s="206">
        <v>615</v>
      </c>
      <c r="B617" s="206"/>
      <c r="C617" s="206" t="s">
        <v>711</v>
      </c>
      <c r="D617" s="206"/>
      <c r="E617" s="206" t="s">
        <v>3448</v>
      </c>
      <c r="F617" s="206" t="s">
        <v>3962</v>
      </c>
      <c r="G617" s="206" t="s">
        <v>4736</v>
      </c>
      <c r="H617" s="206" t="s">
        <v>2211</v>
      </c>
      <c r="I617" s="206" t="s">
        <v>2199</v>
      </c>
      <c r="J617" s="207">
        <v>782.76884399999994</v>
      </c>
      <c r="K617" s="14">
        <v>1423</v>
      </c>
    </row>
    <row r="618" spans="1:11" x14ac:dyDescent="0.25">
      <c r="A618" s="206">
        <v>616</v>
      </c>
      <c r="B618" s="206"/>
      <c r="C618" s="206" t="s">
        <v>711</v>
      </c>
      <c r="D618" s="206"/>
      <c r="E618" s="206" t="s">
        <v>3447</v>
      </c>
      <c r="F618" s="206" t="s">
        <v>3962</v>
      </c>
      <c r="G618" s="206" t="s">
        <v>4737</v>
      </c>
      <c r="H618" s="206" t="s">
        <v>2212</v>
      </c>
      <c r="I618" s="206" t="s">
        <v>2199</v>
      </c>
      <c r="J618" s="207">
        <v>782.76884399999994</v>
      </c>
      <c r="K618" s="14">
        <v>1423</v>
      </c>
    </row>
    <row r="619" spans="1:11" x14ac:dyDescent="0.25">
      <c r="A619" s="200">
        <v>617</v>
      </c>
      <c r="B619" s="200" t="s">
        <v>38</v>
      </c>
      <c r="C619" s="200" t="s">
        <v>709</v>
      </c>
      <c r="D619" s="200">
        <f>VLOOKUP(B619,'[2]Master Inventory Units'!$B:$O,14,)</f>
        <v>130.05000000000001</v>
      </c>
      <c r="E619" s="200" t="s">
        <v>708</v>
      </c>
      <c r="F619" s="200" t="s">
        <v>3962</v>
      </c>
      <c r="G619" s="200" t="s">
        <v>4738</v>
      </c>
      <c r="H619" s="200" t="s">
        <v>2209</v>
      </c>
      <c r="I619" s="200" t="s">
        <v>2199</v>
      </c>
      <c r="J619" s="201">
        <v>782.76884399999994</v>
      </c>
      <c r="K619" s="202">
        <v>1423</v>
      </c>
    </row>
    <row r="620" spans="1:11" x14ac:dyDescent="0.25">
      <c r="A620" s="200">
        <v>618</v>
      </c>
      <c r="B620" s="200"/>
      <c r="C620" s="200" t="s">
        <v>709</v>
      </c>
      <c r="D620" s="200"/>
      <c r="E620" s="200" t="s">
        <v>3446</v>
      </c>
      <c r="F620" s="200" t="s">
        <v>3962</v>
      </c>
      <c r="G620" s="200" t="s">
        <v>4739</v>
      </c>
      <c r="H620" s="200" t="s">
        <v>2210</v>
      </c>
      <c r="I620" s="200" t="s">
        <v>2199</v>
      </c>
      <c r="J620" s="201">
        <v>782.76884399999994</v>
      </c>
      <c r="K620" s="202">
        <v>1423</v>
      </c>
    </row>
    <row r="621" spans="1:11" x14ac:dyDescent="0.25">
      <c r="A621" s="200">
        <v>619</v>
      </c>
      <c r="B621" s="200"/>
      <c r="C621" s="200" t="s">
        <v>709</v>
      </c>
      <c r="D621" s="200"/>
      <c r="E621" s="200" t="s">
        <v>3445</v>
      </c>
      <c r="F621" s="200" t="s">
        <v>3962</v>
      </c>
      <c r="G621" s="200" t="s">
        <v>4740</v>
      </c>
      <c r="H621" s="200" t="s">
        <v>2211</v>
      </c>
      <c r="I621" s="200" t="s">
        <v>2199</v>
      </c>
      <c r="J621" s="201">
        <v>782.76884399999994</v>
      </c>
      <c r="K621" s="202">
        <v>1423</v>
      </c>
    </row>
    <row r="622" spans="1:11" x14ac:dyDescent="0.25">
      <c r="A622" s="200">
        <v>620</v>
      </c>
      <c r="B622" s="200"/>
      <c r="C622" s="200" t="s">
        <v>709</v>
      </c>
      <c r="D622" s="200"/>
      <c r="E622" s="200" t="s">
        <v>3444</v>
      </c>
      <c r="F622" s="200" t="s">
        <v>3962</v>
      </c>
      <c r="G622" s="200" t="s">
        <v>4741</v>
      </c>
      <c r="H622" s="200" t="s">
        <v>2212</v>
      </c>
      <c r="I622" s="200" t="s">
        <v>2199</v>
      </c>
      <c r="J622" s="201">
        <v>782.76884399999994</v>
      </c>
      <c r="K622" s="202">
        <v>1423</v>
      </c>
    </row>
    <row r="623" spans="1:11" x14ac:dyDescent="0.25">
      <c r="A623" s="203">
        <v>621</v>
      </c>
      <c r="B623" s="203" t="s">
        <v>38</v>
      </c>
      <c r="C623" s="203" t="s">
        <v>707</v>
      </c>
      <c r="D623" s="203">
        <f>VLOOKUP(B623,'[2]Master Inventory Units'!$B:$O,14,)</f>
        <v>130.05000000000001</v>
      </c>
      <c r="E623" s="203" t="s">
        <v>706</v>
      </c>
      <c r="F623" s="203" t="s">
        <v>3962</v>
      </c>
      <c r="G623" s="203" t="s">
        <v>4742</v>
      </c>
      <c r="H623" s="203" t="s">
        <v>2209</v>
      </c>
      <c r="I623" s="203" t="s">
        <v>2199</v>
      </c>
      <c r="J623" s="204">
        <v>782.76884399999994</v>
      </c>
      <c r="K623" s="205">
        <v>1423</v>
      </c>
    </row>
    <row r="624" spans="1:11" x14ac:dyDescent="0.25">
      <c r="A624" s="206">
        <v>622</v>
      </c>
      <c r="B624" s="206"/>
      <c r="C624" s="206" t="s">
        <v>707</v>
      </c>
      <c r="D624" s="206"/>
      <c r="E624" s="206" t="s">
        <v>3443</v>
      </c>
      <c r="F624" s="206" t="s">
        <v>3962</v>
      </c>
      <c r="G624" s="206" t="s">
        <v>4743</v>
      </c>
      <c r="H624" s="206" t="s">
        <v>2210</v>
      </c>
      <c r="I624" s="206" t="s">
        <v>2199</v>
      </c>
      <c r="J624" s="207">
        <v>782.76884399999994</v>
      </c>
      <c r="K624" s="14">
        <v>1423</v>
      </c>
    </row>
    <row r="625" spans="1:11" x14ac:dyDescent="0.25">
      <c r="A625" s="206">
        <v>623</v>
      </c>
      <c r="B625" s="206"/>
      <c r="C625" s="206" t="s">
        <v>707</v>
      </c>
      <c r="D625" s="206"/>
      <c r="E625" s="206" t="s">
        <v>3442</v>
      </c>
      <c r="F625" s="206" t="s">
        <v>3962</v>
      </c>
      <c r="G625" s="206" t="s">
        <v>4744</v>
      </c>
      <c r="H625" s="206" t="s">
        <v>2211</v>
      </c>
      <c r="I625" s="206" t="s">
        <v>2199</v>
      </c>
      <c r="J625" s="207">
        <v>782.76884399999994</v>
      </c>
      <c r="K625" s="14">
        <v>1423</v>
      </c>
    </row>
    <row r="626" spans="1:11" x14ac:dyDescent="0.25">
      <c r="A626" s="206">
        <v>624</v>
      </c>
      <c r="B626" s="206"/>
      <c r="C626" s="206" t="s">
        <v>707</v>
      </c>
      <c r="D626" s="206"/>
      <c r="E626" s="206" t="s">
        <v>3441</v>
      </c>
      <c r="F626" s="206" t="s">
        <v>3962</v>
      </c>
      <c r="G626" s="206" t="s">
        <v>4745</v>
      </c>
      <c r="H626" s="206" t="s">
        <v>2212</v>
      </c>
      <c r="I626" s="206" t="s">
        <v>2199</v>
      </c>
      <c r="J626" s="207">
        <v>782.76884399999994</v>
      </c>
      <c r="K626" s="14">
        <v>1423</v>
      </c>
    </row>
    <row r="627" spans="1:11" x14ac:dyDescent="0.25">
      <c r="A627" s="200">
        <v>625</v>
      </c>
      <c r="B627" s="200" t="s">
        <v>38</v>
      </c>
      <c r="C627" s="200" t="s">
        <v>705</v>
      </c>
      <c r="D627" s="200">
        <f>VLOOKUP(B627,'[2]Master Inventory Units'!$B:$O,14,)</f>
        <v>130.05000000000001</v>
      </c>
      <c r="E627" s="200" t="s">
        <v>704</v>
      </c>
      <c r="F627" s="200" t="s">
        <v>3962</v>
      </c>
      <c r="G627" s="200" t="s">
        <v>4746</v>
      </c>
      <c r="H627" s="200" t="s">
        <v>2209</v>
      </c>
      <c r="I627" s="200" t="s">
        <v>2199</v>
      </c>
      <c r="J627" s="201">
        <v>782.76884399999994</v>
      </c>
      <c r="K627" s="202">
        <v>1423</v>
      </c>
    </row>
    <row r="628" spans="1:11" x14ac:dyDescent="0.25">
      <c r="A628" s="200">
        <v>626</v>
      </c>
      <c r="B628" s="200"/>
      <c r="C628" s="200" t="s">
        <v>705</v>
      </c>
      <c r="D628" s="200"/>
      <c r="E628" s="200" t="s">
        <v>3440</v>
      </c>
      <c r="F628" s="200" t="s">
        <v>3962</v>
      </c>
      <c r="G628" s="200" t="s">
        <v>4747</v>
      </c>
      <c r="H628" s="200" t="s">
        <v>2210</v>
      </c>
      <c r="I628" s="200" t="s">
        <v>2199</v>
      </c>
      <c r="J628" s="201">
        <v>782.76884399999994</v>
      </c>
      <c r="K628" s="202">
        <v>1423</v>
      </c>
    </row>
    <row r="629" spans="1:11" x14ac:dyDescent="0.25">
      <c r="A629" s="200">
        <v>627</v>
      </c>
      <c r="B629" s="200"/>
      <c r="C629" s="200" t="s">
        <v>705</v>
      </c>
      <c r="D629" s="200"/>
      <c r="E629" s="200" t="s">
        <v>3439</v>
      </c>
      <c r="F629" s="200" t="s">
        <v>3962</v>
      </c>
      <c r="G629" s="200" t="s">
        <v>4748</v>
      </c>
      <c r="H629" s="200" t="s">
        <v>2211</v>
      </c>
      <c r="I629" s="200" t="s">
        <v>2199</v>
      </c>
      <c r="J629" s="201">
        <v>782.76884399999994</v>
      </c>
      <c r="K629" s="202">
        <v>1423</v>
      </c>
    </row>
    <row r="630" spans="1:11" x14ac:dyDescent="0.25">
      <c r="A630" s="200">
        <v>628</v>
      </c>
      <c r="B630" s="200"/>
      <c r="C630" s="200" t="s">
        <v>705</v>
      </c>
      <c r="D630" s="200"/>
      <c r="E630" s="200" t="s">
        <v>3438</v>
      </c>
      <c r="F630" s="200" t="s">
        <v>3962</v>
      </c>
      <c r="G630" s="200" t="s">
        <v>4749</v>
      </c>
      <c r="H630" s="200" t="s">
        <v>2212</v>
      </c>
      <c r="I630" s="200" t="s">
        <v>2199</v>
      </c>
      <c r="J630" s="201">
        <v>782.76884399999994</v>
      </c>
      <c r="K630" s="202">
        <v>1423</v>
      </c>
    </row>
    <row r="631" spans="1:11" x14ac:dyDescent="0.25">
      <c r="A631" s="203">
        <v>629</v>
      </c>
      <c r="B631" s="203" t="s">
        <v>38</v>
      </c>
      <c r="C631" s="203" t="s">
        <v>703</v>
      </c>
      <c r="D631" s="203">
        <f>VLOOKUP(B631,'[2]Master Inventory Units'!$B:$O,14,)</f>
        <v>130.05000000000001</v>
      </c>
      <c r="E631" s="203" t="s">
        <v>702</v>
      </c>
      <c r="F631" s="203" t="s">
        <v>3962</v>
      </c>
      <c r="G631" s="203" t="s">
        <v>4750</v>
      </c>
      <c r="H631" s="203" t="s">
        <v>2209</v>
      </c>
      <c r="I631" s="203" t="s">
        <v>2199</v>
      </c>
      <c r="J631" s="204">
        <v>782.76884399999994</v>
      </c>
      <c r="K631" s="205">
        <v>1423</v>
      </c>
    </row>
    <row r="632" spans="1:11" x14ac:dyDescent="0.25">
      <c r="A632" s="206">
        <v>630</v>
      </c>
      <c r="B632" s="206"/>
      <c r="C632" s="206" t="s">
        <v>703</v>
      </c>
      <c r="D632" s="206"/>
      <c r="E632" s="206" t="s">
        <v>3437</v>
      </c>
      <c r="F632" s="206" t="s">
        <v>3962</v>
      </c>
      <c r="G632" s="206" t="s">
        <v>4751</v>
      </c>
      <c r="H632" s="206" t="s">
        <v>2210</v>
      </c>
      <c r="I632" s="206" t="s">
        <v>2199</v>
      </c>
      <c r="J632" s="207">
        <v>782.76884399999994</v>
      </c>
      <c r="K632" s="14">
        <v>1423</v>
      </c>
    </row>
    <row r="633" spans="1:11" x14ac:dyDescent="0.25">
      <c r="A633" s="206">
        <v>631</v>
      </c>
      <c r="B633" s="206"/>
      <c r="C633" s="206" t="s">
        <v>703</v>
      </c>
      <c r="D633" s="206"/>
      <c r="E633" s="206" t="s">
        <v>3436</v>
      </c>
      <c r="F633" s="206" t="s">
        <v>3962</v>
      </c>
      <c r="G633" s="206" t="s">
        <v>4752</v>
      </c>
      <c r="H633" s="206" t="s">
        <v>2211</v>
      </c>
      <c r="I633" s="206" t="s">
        <v>2199</v>
      </c>
      <c r="J633" s="207">
        <v>782.76884399999994</v>
      </c>
      <c r="K633" s="14">
        <v>1423</v>
      </c>
    </row>
    <row r="634" spans="1:11" x14ac:dyDescent="0.25">
      <c r="A634" s="206">
        <v>632</v>
      </c>
      <c r="B634" s="206"/>
      <c r="C634" s="206" t="s">
        <v>703</v>
      </c>
      <c r="D634" s="206"/>
      <c r="E634" s="206" t="s">
        <v>3435</v>
      </c>
      <c r="F634" s="206" t="s">
        <v>3962</v>
      </c>
      <c r="G634" s="206" t="s">
        <v>4753</v>
      </c>
      <c r="H634" s="206" t="s">
        <v>2212</v>
      </c>
      <c r="I634" s="206" t="s">
        <v>2199</v>
      </c>
      <c r="J634" s="207">
        <v>782.76884399999994</v>
      </c>
      <c r="K634" s="14">
        <v>1423</v>
      </c>
    </row>
    <row r="635" spans="1:11" x14ac:dyDescent="0.25">
      <c r="A635" s="200">
        <v>633</v>
      </c>
      <c r="B635" s="200" t="s">
        <v>38</v>
      </c>
      <c r="C635" s="200" t="s">
        <v>701</v>
      </c>
      <c r="D635" s="200">
        <f>VLOOKUP(B635,'[2]Master Inventory Units'!$B:$O,14,)</f>
        <v>130.05000000000001</v>
      </c>
      <c r="E635" s="200" t="s">
        <v>700</v>
      </c>
      <c r="F635" s="200" t="s">
        <v>3962</v>
      </c>
      <c r="G635" s="200" t="s">
        <v>4754</v>
      </c>
      <c r="H635" s="200" t="s">
        <v>2209</v>
      </c>
      <c r="I635" s="200" t="s">
        <v>2199</v>
      </c>
      <c r="J635" s="201">
        <v>782.76884399999994</v>
      </c>
      <c r="K635" s="202">
        <v>1423</v>
      </c>
    </row>
    <row r="636" spans="1:11" x14ac:dyDescent="0.25">
      <c r="A636" s="200">
        <v>634</v>
      </c>
      <c r="B636" s="200"/>
      <c r="C636" s="200" t="s">
        <v>701</v>
      </c>
      <c r="D636" s="200"/>
      <c r="E636" s="200" t="s">
        <v>3434</v>
      </c>
      <c r="F636" s="200" t="s">
        <v>3962</v>
      </c>
      <c r="G636" s="200" t="s">
        <v>4755</v>
      </c>
      <c r="H636" s="200" t="s">
        <v>2210</v>
      </c>
      <c r="I636" s="200" t="s">
        <v>2199</v>
      </c>
      <c r="J636" s="201">
        <v>782.76884399999994</v>
      </c>
      <c r="K636" s="202">
        <v>1423</v>
      </c>
    </row>
    <row r="637" spans="1:11" x14ac:dyDescent="0.25">
      <c r="A637" s="200">
        <v>635</v>
      </c>
      <c r="B637" s="200"/>
      <c r="C637" s="200" t="s">
        <v>701</v>
      </c>
      <c r="D637" s="200"/>
      <c r="E637" s="200" t="s">
        <v>3433</v>
      </c>
      <c r="F637" s="200" t="s">
        <v>3962</v>
      </c>
      <c r="G637" s="200" t="s">
        <v>4756</v>
      </c>
      <c r="H637" s="200" t="s">
        <v>2211</v>
      </c>
      <c r="I637" s="200" t="s">
        <v>2199</v>
      </c>
      <c r="J637" s="201">
        <v>782.76884399999994</v>
      </c>
      <c r="K637" s="202">
        <v>1423</v>
      </c>
    </row>
    <row r="638" spans="1:11" x14ac:dyDescent="0.25">
      <c r="A638" s="200">
        <v>636</v>
      </c>
      <c r="B638" s="200"/>
      <c r="C638" s="200" t="s">
        <v>701</v>
      </c>
      <c r="D638" s="200"/>
      <c r="E638" s="200" t="s">
        <v>3432</v>
      </c>
      <c r="F638" s="200" t="s">
        <v>3962</v>
      </c>
      <c r="G638" s="200" t="s">
        <v>4757</v>
      </c>
      <c r="H638" s="200" t="s">
        <v>2212</v>
      </c>
      <c r="I638" s="200" t="s">
        <v>2199</v>
      </c>
      <c r="J638" s="201">
        <v>782.76884399999994</v>
      </c>
      <c r="K638" s="202">
        <v>1423</v>
      </c>
    </row>
    <row r="639" spans="1:11" x14ac:dyDescent="0.25">
      <c r="A639" s="203">
        <v>637</v>
      </c>
      <c r="B639" s="203" t="s">
        <v>38</v>
      </c>
      <c r="C639" s="203" t="s">
        <v>699</v>
      </c>
      <c r="D639" s="203">
        <f>VLOOKUP(B639,'[2]Master Inventory Units'!$B:$O,14,)</f>
        <v>130.05000000000001</v>
      </c>
      <c r="E639" s="203" t="s">
        <v>698</v>
      </c>
      <c r="F639" s="203" t="s">
        <v>3962</v>
      </c>
      <c r="G639" s="203" t="s">
        <v>4758</v>
      </c>
      <c r="H639" s="203" t="s">
        <v>2209</v>
      </c>
      <c r="I639" s="203" t="s">
        <v>2199</v>
      </c>
      <c r="J639" s="204">
        <v>782.76884399999994</v>
      </c>
      <c r="K639" s="205">
        <v>1423</v>
      </c>
    </row>
    <row r="640" spans="1:11" x14ac:dyDescent="0.25">
      <c r="A640" s="206">
        <v>638</v>
      </c>
      <c r="B640" s="206"/>
      <c r="C640" s="206" t="s">
        <v>699</v>
      </c>
      <c r="D640" s="206"/>
      <c r="E640" s="206" t="s">
        <v>3431</v>
      </c>
      <c r="F640" s="206" t="s">
        <v>3962</v>
      </c>
      <c r="G640" s="206" t="s">
        <v>4759</v>
      </c>
      <c r="H640" s="206" t="s">
        <v>2210</v>
      </c>
      <c r="I640" s="206" t="s">
        <v>2199</v>
      </c>
      <c r="J640" s="207">
        <v>782.76884399999994</v>
      </c>
      <c r="K640" s="14">
        <v>1423</v>
      </c>
    </row>
    <row r="641" spans="1:11" x14ac:dyDescent="0.25">
      <c r="A641" s="206">
        <v>639</v>
      </c>
      <c r="B641" s="206"/>
      <c r="C641" s="206" t="s">
        <v>699</v>
      </c>
      <c r="D641" s="206"/>
      <c r="E641" s="206" t="s">
        <v>3430</v>
      </c>
      <c r="F641" s="206" t="s">
        <v>3962</v>
      </c>
      <c r="G641" s="206" t="s">
        <v>4760</v>
      </c>
      <c r="H641" s="206" t="s">
        <v>2211</v>
      </c>
      <c r="I641" s="206" t="s">
        <v>2199</v>
      </c>
      <c r="J641" s="207">
        <v>782.76884399999994</v>
      </c>
      <c r="K641" s="14">
        <v>1423</v>
      </c>
    </row>
    <row r="642" spans="1:11" x14ac:dyDescent="0.25">
      <c r="A642" s="206">
        <v>640</v>
      </c>
      <c r="B642" s="206"/>
      <c r="C642" s="206" t="s">
        <v>699</v>
      </c>
      <c r="D642" s="206"/>
      <c r="E642" s="206" t="s">
        <v>3429</v>
      </c>
      <c r="F642" s="206" t="s">
        <v>3962</v>
      </c>
      <c r="G642" s="206" t="s">
        <v>4761</v>
      </c>
      <c r="H642" s="206" t="s">
        <v>2212</v>
      </c>
      <c r="I642" s="206" t="s">
        <v>2199</v>
      </c>
      <c r="J642" s="207">
        <v>782.76884399999994</v>
      </c>
      <c r="K642" s="14">
        <v>1423</v>
      </c>
    </row>
    <row r="643" spans="1:11" x14ac:dyDescent="0.25">
      <c r="A643" s="200">
        <v>641</v>
      </c>
      <c r="B643" s="200" t="s">
        <v>38</v>
      </c>
      <c r="C643" s="200" t="s">
        <v>697</v>
      </c>
      <c r="D643" s="200">
        <f>VLOOKUP(B643,'[2]Master Inventory Units'!$B:$O,14,)</f>
        <v>130.05000000000001</v>
      </c>
      <c r="E643" s="200" t="s">
        <v>696</v>
      </c>
      <c r="F643" s="200" t="s">
        <v>3962</v>
      </c>
      <c r="G643" s="200" t="s">
        <v>4762</v>
      </c>
      <c r="H643" s="200" t="s">
        <v>2209</v>
      </c>
      <c r="I643" s="200" t="s">
        <v>2199</v>
      </c>
      <c r="J643" s="201">
        <v>782.76884399999994</v>
      </c>
      <c r="K643" s="202">
        <v>1423</v>
      </c>
    </row>
    <row r="644" spans="1:11" x14ac:dyDescent="0.25">
      <c r="A644" s="200">
        <v>642</v>
      </c>
      <c r="B644" s="200"/>
      <c r="C644" s="200" t="s">
        <v>697</v>
      </c>
      <c r="D644" s="200"/>
      <c r="E644" s="200" t="s">
        <v>3428</v>
      </c>
      <c r="F644" s="200" t="s">
        <v>3962</v>
      </c>
      <c r="G644" s="200" t="s">
        <v>4763</v>
      </c>
      <c r="H644" s="200" t="s">
        <v>2210</v>
      </c>
      <c r="I644" s="200" t="s">
        <v>2199</v>
      </c>
      <c r="J644" s="201">
        <v>782.76884399999994</v>
      </c>
      <c r="K644" s="202">
        <v>1423</v>
      </c>
    </row>
    <row r="645" spans="1:11" x14ac:dyDescent="0.25">
      <c r="A645" s="200">
        <v>643</v>
      </c>
      <c r="B645" s="200"/>
      <c r="C645" s="200" t="s">
        <v>697</v>
      </c>
      <c r="D645" s="200"/>
      <c r="E645" s="200" t="s">
        <v>3427</v>
      </c>
      <c r="F645" s="200" t="s">
        <v>3962</v>
      </c>
      <c r="G645" s="200" t="s">
        <v>4764</v>
      </c>
      <c r="H645" s="200" t="s">
        <v>2211</v>
      </c>
      <c r="I645" s="200" t="s">
        <v>2199</v>
      </c>
      <c r="J645" s="201">
        <v>782.76884399999994</v>
      </c>
      <c r="K645" s="202">
        <v>1423</v>
      </c>
    </row>
    <row r="646" spans="1:11" x14ac:dyDescent="0.25">
      <c r="A646" s="200">
        <v>644</v>
      </c>
      <c r="B646" s="200"/>
      <c r="C646" s="200" t="s">
        <v>697</v>
      </c>
      <c r="D646" s="200"/>
      <c r="E646" s="200" t="s">
        <v>3426</v>
      </c>
      <c r="F646" s="200" t="s">
        <v>3962</v>
      </c>
      <c r="G646" s="200" t="s">
        <v>4765</v>
      </c>
      <c r="H646" s="200" t="s">
        <v>2212</v>
      </c>
      <c r="I646" s="200" t="s">
        <v>2199</v>
      </c>
      <c r="J646" s="201">
        <v>782.76884399999994</v>
      </c>
      <c r="K646" s="202">
        <v>1423</v>
      </c>
    </row>
    <row r="647" spans="1:11" x14ac:dyDescent="0.25">
      <c r="A647" s="203">
        <v>645</v>
      </c>
      <c r="B647" s="203" t="s">
        <v>38</v>
      </c>
      <c r="C647" s="203" t="s">
        <v>695</v>
      </c>
      <c r="D647" s="203">
        <f>VLOOKUP(B647,'[2]Master Inventory Units'!$B:$O,14,)</f>
        <v>130.05000000000001</v>
      </c>
      <c r="E647" s="203" t="s">
        <v>694</v>
      </c>
      <c r="F647" s="203" t="s">
        <v>3962</v>
      </c>
      <c r="G647" s="203" t="s">
        <v>4766</v>
      </c>
      <c r="H647" s="203" t="s">
        <v>2209</v>
      </c>
      <c r="I647" s="203" t="s">
        <v>2199</v>
      </c>
      <c r="J647" s="204">
        <v>782.76884399999994</v>
      </c>
      <c r="K647" s="205">
        <v>1423</v>
      </c>
    </row>
    <row r="648" spans="1:11" x14ac:dyDescent="0.25">
      <c r="A648" s="206">
        <v>646</v>
      </c>
      <c r="B648" s="206"/>
      <c r="C648" s="206" t="s">
        <v>695</v>
      </c>
      <c r="D648" s="206"/>
      <c r="E648" s="206" t="s">
        <v>3425</v>
      </c>
      <c r="F648" s="206" t="s">
        <v>3962</v>
      </c>
      <c r="G648" s="206" t="s">
        <v>4767</v>
      </c>
      <c r="H648" s="206" t="s">
        <v>2210</v>
      </c>
      <c r="I648" s="206" t="s">
        <v>2199</v>
      </c>
      <c r="J648" s="207">
        <v>782.76884399999994</v>
      </c>
      <c r="K648" s="14">
        <v>1423</v>
      </c>
    </row>
    <row r="649" spans="1:11" x14ac:dyDescent="0.25">
      <c r="A649" s="206">
        <v>647</v>
      </c>
      <c r="B649" s="206"/>
      <c r="C649" s="206" t="s">
        <v>695</v>
      </c>
      <c r="D649" s="206"/>
      <c r="E649" s="206" t="s">
        <v>3424</v>
      </c>
      <c r="F649" s="206" t="s">
        <v>3962</v>
      </c>
      <c r="G649" s="206" t="s">
        <v>4768</v>
      </c>
      <c r="H649" s="206" t="s">
        <v>2211</v>
      </c>
      <c r="I649" s="206" t="s">
        <v>2199</v>
      </c>
      <c r="J649" s="207">
        <v>782.76884399999994</v>
      </c>
      <c r="K649" s="14">
        <v>1423</v>
      </c>
    </row>
    <row r="650" spans="1:11" x14ac:dyDescent="0.25">
      <c r="A650" s="206">
        <v>648</v>
      </c>
      <c r="B650" s="206"/>
      <c r="C650" s="206" t="s">
        <v>695</v>
      </c>
      <c r="D650" s="206"/>
      <c r="E650" s="206" t="s">
        <v>3423</v>
      </c>
      <c r="F650" s="206" t="s">
        <v>3962</v>
      </c>
      <c r="G650" s="206" t="s">
        <v>4769</v>
      </c>
      <c r="H650" s="206" t="s">
        <v>2212</v>
      </c>
      <c r="I650" s="206" t="s">
        <v>2199</v>
      </c>
      <c r="J650" s="207">
        <v>782.76884399999994</v>
      </c>
      <c r="K650" s="14">
        <v>1423</v>
      </c>
    </row>
    <row r="651" spans="1:11" x14ac:dyDescent="0.25">
      <c r="A651" s="200">
        <v>649</v>
      </c>
      <c r="B651" s="200" t="s">
        <v>38</v>
      </c>
      <c r="C651" s="200" t="s">
        <v>693</v>
      </c>
      <c r="D651" s="200">
        <f>VLOOKUP(B651,'[2]Master Inventory Units'!$B:$O,14,)</f>
        <v>130.05000000000001</v>
      </c>
      <c r="E651" s="200" t="s">
        <v>692</v>
      </c>
      <c r="F651" s="200" t="s">
        <v>3962</v>
      </c>
      <c r="G651" s="200" t="s">
        <v>4770</v>
      </c>
      <c r="H651" s="200" t="s">
        <v>2209</v>
      </c>
      <c r="I651" s="200" t="s">
        <v>2199</v>
      </c>
      <c r="J651" s="201">
        <v>782.76884399999994</v>
      </c>
      <c r="K651" s="202">
        <v>1423</v>
      </c>
    </row>
    <row r="652" spans="1:11" x14ac:dyDescent="0.25">
      <c r="A652" s="200">
        <v>650</v>
      </c>
      <c r="B652" s="200"/>
      <c r="C652" s="200" t="s">
        <v>693</v>
      </c>
      <c r="D652" s="200"/>
      <c r="E652" s="200" t="s">
        <v>3422</v>
      </c>
      <c r="F652" s="200" t="s">
        <v>3962</v>
      </c>
      <c r="G652" s="200" t="s">
        <v>4771</v>
      </c>
      <c r="H652" s="200" t="s">
        <v>2210</v>
      </c>
      <c r="I652" s="200" t="s">
        <v>2199</v>
      </c>
      <c r="J652" s="201">
        <v>782.76884399999994</v>
      </c>
      <c r="K652" s="202">
        <v>1423</v>
      </c>
    </row>
    <row r="653" spans="1:11" x14ac:dyDescent="0.25">
      <c r="A653" s="200">
        <v>651</v>
      </c>
      <c r="B653" s="200"/>
      <c r="C653" s="200" t="s">
        <v>693</v>
      </c>
      <c r="D653" s="200"/>
      <c r="E653" s="200" t="s">
        <v>3421</v>
      </c>
      <c r="F653" s="200" t="s">
        <v>3962</v>
      </c>
      <c r="G653" s="200" t="s">
        <v>4772</v>
      </c>
      <c r="H653" s="200" t="s">
        <v>2211</v>
      </c>
      <c r="I653" s="200" t="s">
        <v>2199</v>
      </c>
      <c r="J653" s="201">
        <v>782.76884399999994</v>
      </c>
      <c r="K653" s="202">
        <v>1423</v>
      </c>
    </row>
    <row r="654" spans="1:11" x14ac:dyDescent="0.25">
      <c r="A654" s="200">
        <v>652</v>
      </c>
      <c r="B654" s="200"/>
      <c r="C654" s="200" t="s">
        <v>693</v>
      </c>
      <c r="D654" s="200"/>
      <c r="E654" s="200" t="s">
        <v>3420</v>
      </c>
      <c r="F654" s="200" t="s">
        <v>3962</v>
      </c>
      <c r="G654" s="200" t="s">
        <v>4773</v>
      </c>
      <c r="H654" s="200" t="s">
        <v>2212</v>
      </c>
      <c r="I654" s="200" t="s">
        <v>2199</v>
      </c>
      <c r="J654" s="201">
        <v>782.76884399999994</v>
      </c>
      <c r="K654" s="202">
        <v>1423</v>
      </c>
    </row>
    <row r="655" spans="1:11" x14ac:dyDescent="0.25">
      <c r="A655" s="203">
        <v>653</v>
      </c>
      <c r="B655" s="203" t="s">
        <v>38</v>
      </c>
      <c r="C655" s="203" t="s">
        <v>691</v>
      </c>
      <c r="D655" s="203">
        <f>VLOOKUP(B655,'[2]Master Inventory Units'!$B:$O,14,)</f>
        <v>130.05000000000001</v>
      </c>
      <c r="E655" s="203" t="s">
        <v>690</v>
      </c>
      <c r="F655" s="203" t="s">
        <v>3962</v>
      </c>
      <c r="G655" s="203" t="s">
        <v>4774</v>
      </c>
      <c r="H655" s="203" t="s">
        <v>2209</v>
      </c>
      <c r="I655" s="203" t="s">
        <v>2199</v>
      </c>
      <c r="J655" s="204">
        <v>780.15319199999988</v>
      </c>
      <c r="K655" s="205">
        <v>1423</v>
      </c>
    </row>
    <row r="656" spans="1:11" x14ac:dyDescent="0.25">
      <c r="A656" s="206">
        <v>654</v>
      </c>
      <c r="B656" s="206"/>
      <c r="C656" s="206" t="s">
        <v>691</v>
      </c>
      <c r="D656" s="206"/>
      <c r="E656" s="206" t="s">
        <v>3419</v>
      </c>
      <c r="F656" s="206" t="s">
        <v>3962</v>
      </c>
      <c r="G656" s="206" t="s">
        <v>4775</v>
      </c>
      <c r="H656" s="206" t="s">
        <v>2210</v>
      </c>
      <c r="I656" s="206" t="s">
        <v>2199</v>
      </c>
      <c r="J656" s="207">
        <v>780.15319199999988</v>
      </c>
      <c r="K656" s="14">
        <v>1423</v>
      </c>
    </row>
    <row r="657" spans="1:11" x14ac:dyDescent="0.25">
      <c r="A657" s="206">
        <v>655</v>
      </c>
      <c r="B657" s="206"/>
      <c r="C657" s="206" t="s">
        <v>691</v>
      </c>
      <c r="D657" s="206"/>
      <c r="E657" s="206" t="s">
        <v>3418</v>
      </c>
      <c r="F657" s="206" t="s">
        <v>3962</v>
      </c>
      <c r="G657" s="206" t="s">
        <v>4776</v>
      </c>
      <c r="H657" s="206" t="s">
        <v>2211</v>
      </c>
      <c r="I657" s="206" t="s">
        <v>2199</v>
      </c>
      <c r="J657" s="207">
        <v>780.15319199999988</v>
      </c>
      <c r="K657" s="14">
        <v>1423</v>
      </c>
    </row>
    <row r="658" spans="1:11" x14ac:dyDescent="0.25">
      <c r="A658" s="206">
        <v>656</v>
      </c>
      <c r="B658" s="206"/>
      <c r="C658" s="206" t="s">
        <v>691</v>
      </c>
      <c r="D658" s="206"/>
      <c r="E658" s="206" t="s">
        <v>3417</v>
      </c>
      <c r="F658" s="206" t="s">
        <v>3962</v>
      </c>
      <c r="G658" s="206" t="s">
        <v>4777</v>
      </c>
      <c r="H658" s="206" t="s">
        <v>2212</v>
      </c>
      <c r="I658" s="206" t="s">
        <v>2199</v>
      </c>
      <c r="J658" s="207">
        <v>780.15319199999988</v>
      </c>
      <c r="K658" s="14">
        <v>1423</v>
      </c>
    </row>
    <row r="659" spans="1:11" x14ac:dyDescent="0.25">
      <c r="A659" s="200">
        <v>657</v>
      </c>
      <c r="B659" s="200" t="s">
        <v>61</v>
      </c>
      <c r="C659" s="200" t="s">
        <v>602</v>
      </c>
      <c r="D659" s="200">
        <v>118.83</v>
      </c>
      <c r="E659" s="200" t="s">
        <v>601</v>
      </c>
      <c r="F659" s="200" t="s">
        <v>3962</v>
      </c>
      <c r="G659" s="200" t="s">
        <v>4778</v>
      </c>
      <c r="H659" s="200" t="s">
        <v>2209</v>
      </c>
      <c r="I659" s="200" t="s">
        <v>2199</v>
      </c>
      <c r="J659" s="201">
        <v>697.81935599999986</v>
      </c>
      <c r="K659" s="202">
        <v>1300</v>
      </c>
    </row>
    <row r="660" spans="1:11" x14ac:dyDescent="0.25">
      <c r="A660" s="200">
        <v>658</v>
      </c>
      <c r="B660" s="200"/>
      <c r="C660" s="200" t="s">
        <v>602</v>
      </c>
      <c r="D660" s="200"/>
      <c r="E660" s="200" t="s">
        <v>3416</v>
      </c>
      <c r="F660" s="200" t="s">
        <v>3962</v>
      </c>
      <c r="G660" s="200" t="s">
        <v>4779</v>
      </c>
      <c r="H660" s="200" t="s">
        <v>2210</v>
      </c>
      <c r="I660" s="200" t="s">
        <v>2199</v>
      </c>
      <c r="J660" s="201">
        <v>697.81935599999986</v>
      </c>
      <c r="K660" s="202">
        <v>1300</v>
      </c>
    </row>
    <row r="661" spans="1:11" x14ac:dyDescent="0.25">
      <c r="A661" s="200">
        <v>659</v>
      </c>
      <c r="B661" s="200"/>
      <c r="C661" s="200" t="s">
        <v>602</v>
      </c>
      <c r="D661" s="200"/>
      <c r="E661" s="200" t="s">
        <v>3415</v>
      </c>
      <c r="F661" s="200" t="s">
        <v>3962</v>
      </c>
      <c r="G661" s="200" t="s">
        <v>4780</v>
      </c>
      <c r="H661" s="200" t="s">
        <v>2211</v>
      </c>
      <c r="I661" s="200" t="s">
        <v>2199</v>
      </c>
      <c r="J661" s="201">
        <v>697.81935599999986</v>
      </c>
      <c r="K661" s="202">
        <v>1300</v>
      </c>
    </row>
    <row r="662" spans="1:11" x14ac:dyDescent="0.25">
      <c r="A662" s="200">
        <v>660</v>
      </c>
      <c r="B662" s="200"/>
      <c r="C662" s="200" t="s">
        <v>602</v>
      </c>
      <c r="D662" s="200"/>
      <c r="E662" s="200" t="s">
        <v>3414</v>
      </c>
      <c r="F662" s="200" t="s">
        <v>3962</v>
      </c>
      <c r="G662" s="200" t="s">
        <v>4781</v>
      </c>
      <c r="H662" s="200" t="s">
        <v>2212</v>
      </c>
      <c r="I662" s="200" t="s">
        <v>2199</v>
      </c>
      <c r="J662" s="201">
        <v>697.81935599999986</v>
      </c>
      <c r="K662" s="202">
        <v>1300</v>
      </c>
    </row>
    <row r="663" spans="1:11" x14ac:dyDescent="0.25">
      <c r="A663" s="203">
        <v>661</v>
      </c>
      <c r="B663" s="203" t="s">
        <v>61</v>
      </c>
      <c r="C663" s="203" t="s">
        <v>600</v>
      </c>
      <c r="D663" s="203">
        <v>118.83</v>
      </c>
      <c r="E663" s="203" t="s">
        <v>599</v>
      </c>
      <c r="F663" s="203" t="s">
        <v>3962</v>
      </c>
      <c r="G663" s="203" t="s">
        <v>4782</v>
      </c>
      <c r="H663" s="203" t="s">
        <v>2209</v>
      </c>
      <c r="I663" s="203" t="s">
        <v>2199</v>
      </c>
      <c r="J663" s="204">
        <v>701.37147600000003</v>
      </c>
      <c r="K663" s="205">
        <v>1300</v>
      </c>
    </row>
    <row r="664" spans="1:11" x14ac:dyDescent="0.25">
      <c r="A664" s="206">
        <v>662</v>
      </c>
      <c r="B664" s="206"/>
      <c r="C664" s="206" t="s">
        <v>600</v>
      </c>
      <c r="D664" s="206"/>
      <c r="E664" s="206" t="s">
        <v>3413</v>
      </c>
      <c r="F664" s="206" t="s">
        <v>3962</v>
      </c>
      <c r="G664" s="206" t="s">
        <v>4783</v>
      </c>
      <c r="H664" s="206" t="s">
        <v>2210</v>
      </c>
      <c r="I664" s="206" t="s">
        <v>2199</v>
      </c>
      <c r="J664" s="207">
        <v>701.37147600000003</v>
      </c>
      <c r="K664" s="14">
        <v>1300</v>
      </c>
    </row>
    <row r="665" spans="1:11" x14ac:dyDescent="0.25">
      <c r="A665" s="206">
        <v>663</v>
      </c>
      <c r="B665" s="206"/>
      <c r="C665" s="206" t="s">
        <v>600</v>
      </c>
      <c r="D665" s="206"/>
      <c r="E665" s="206" t="s">
        <v>3412</v>
      </c>
      <c r="F665" s="206" t="s">
        <v>3962</v>
      </c>
      <c r="G665" s="206" t="s">
        <v>4784</v>
      </c>
      <c r="H665" s="206" t="s">
        <v>2211</v>
      </c>
      <c r="I665" s="206" t="s">
        <v>2199</v>
      </c>
      <c r="J665" s="207">
        <v>701.37147600000003</v>
      </c>
      <c r="K665" s="14">
        <v>1300</v>
      </c>
    </row>
    <row r="666" spans="1:11" x14ac:dyDescent="0.25">
      <c r="A666" s="206">
        <v>664</v>
      </c>
      <c r="B666" s="206"/>
      <c r="C666" s="206" t="s">
        <v>600</v>
      </c>
      <c r="D666" s="206"/>
      <c r="E666" s="206" t="s">
        <v>3411</v>
      </c>
      <c r="F666" s="206" t="s">
        <v>3962</v>
      </c>
      <c r="G666" s="206" t="s">
        <v>4785</v>
      </c>
      <c r="H666" s="206" t="s">
        <v>2212</v>
      </c>
      <c r="I666" s="206" t="s">
        <v>2199</v>
      </c>
      <c r="J666" s="207">
        <v>701.37147600000003</v>
      </c>
      <c r="K666" s="14">
        <v>1300</v>
      </c>
    </row>
    <row r="667" spans="1:11" x14ac:dyDescent="0.25">
      <c r="A667" s="200">
        <v>665</v>
      </c>
      <c r="B667" s="200" t="s">
        <v>61</v>
      </c>
      <c r="C667" s="200" t="s">
        <v>598</v>
      </c>
      <c r="D667" s="200">
        <v>118.83</v>
      </c>
      <c r="E667" s="200" t="s">
        <v>597</v>
      </c>
      <c r="F667" s="200" t="s">
        <v>3962</v>
      </c>
      <c r="G667" s="200" t="s">
        <v>4786</v>
      </c>
      <c r="H667" s="200" t="s">
        <v>2209</v>
      </c>
      <c r="I667" s="200" t="s">
        <v>2199</v>
      </c>
      <c r="J667" s="201">
        <v>701.37147600000003</v>
      </c>
      <c r="K667" s="202">
        <v>1300</v>
      </c>
    </row>
    <row r="668" spans="1:11" x14ac:dyDescent="0.25">
      <c r="A668" s="200">
        <v>666</v>
      </c>
      <c r="B668" s="200"/>
      <c r="C668" s="200" t="s">
        <v>598</v>
      </c>
      <c r="D668" s="200"/>
      <c r="E668" s="200" t="s">
        <v>3410</v>
      </c>
      <c r="F668" s="200" t="s">
        <v>3962</v>
      </c>
      <c r="G668" s="200" t="s">
        <v>4787</v>
      </c>
      <c r="H668" s="200" t="s">
        <v>2210</v>
      </c>
      <c r="I668" s="200" t="s">
        <v>2199</v>
      </c>
      <c r="J668" s="201">
        <v>701.37147600000003</v>
      </c>
      <c r="K668" s="202">
        <v>1300</v>
      </c>
    </row>
    <row r="669" spans="1:11" x14ac:dyDescent="0.25">
      <c r="A669" s="200">
        <v>667</v>
      </c>
      <c r="B669" s="200"/>
      <c r="C669" s="200" t="s">
        <v>598</v>
      </c>
      <c r="D669" s="200"/>
      <c r="E669" s="200" t="s">
        <v>3409</v>
      </c>
      <c r="F669" s="200" t="s">
        <v>3962</v>
      </c>
      <c r="G669" s="200" t="s">
        <v>4788</v>
      </c>
      <c r="H669" s="200" t="s">
        <v>2211</v>
      </c>
      <c r="I669" s="200" t="s">
        <v>2199</v>
      </c>
      <c r="J669" s="201">
        <v>701.37147600000003</v>
      </c>
      <c r="K669" s="202">
        <v>1300</v>
      </c>
    </row>
    <row r="670" spans="1:11" x14ac:dyDescent="0.25">
      <c r="A670" s="200">
        <v>668</v>
      </c>
      <c r="B670" s="200"/>
      <c r="C670" s="200" t="s">
        <v>598</v>
      </c>
      <c r="D670" s="200"/>
      <c r="E670" s="200" t="s">
        <v>3408</v>
      </c>
      <c r="F670" s="200" t="s">
        <v>3962</v>
      </c>
      <c r="G670" s="200" t="s">
        <v>4789</v>
      </c>
      <c r="H670" s="200" t="s">
        <v>2212</v>
      </c>
      <c r="I670" s="200" t="s">
        <v>2199</v>
      </c>
      <c r="J670" s="201">
        <v>701.37147600000003</v>
      </c>
      <c r="K670" s="202">
        <v>1300</v>
      </c>
    </row>
    <row r="671" spans="1:11" x14ac:dyDescent="0.25">
      <c r="A671" s="203">
        <v>669</v>
      </c>
      <c r="B671" s="203" t="s">
        <v>61</v>
      </c>
      <c r="C671" s="203" t="s">
        <v>596</v>
      </c>
      <c r="D671" s="203">
        <v>118.83</v>
      </c>
      <c r="E671" s="203" t="s">
        <v>595</v>
      </c>
      <c r="F671" s="203" t="s">
        <v>3962</v>
      </c>
      <c r="G671" s="203" t="s">
        <v>4790</v>
      </c>
      <c r="H671" s="203" t="s">
        <v>2209</v>
      </c>
      <c r="I671" s="203" t="s">
        <v>2199</v>
      </c>
      <c r="J671" s="204">
        <v>701.37147600000003</v>
      </c>
      <c r="K671" s="205">
        <v>1300</v>
      </c>
    </row>
    <row r="672" spans="1:11" x14ac:dyDescent="0.25">
      <c r="A672" s="206">
        <v>670</v>
      </c>
      <c r="B672" s="206"/>
      <c r="C672" s="206" t="s">
        <v>596</v>
      </c>
      <c r="D672" s="206"/>
      <c r="E672" s="206" t="s">
        <v>3407</v>
      </c>
      <c r="F672" s="206" t="s">
        <v>3962</v>
      </c>
      <c r="G672" s="206" t="s">
        <v>4791</v>
      </c>
      <c r="H672" s="206" t="s">
        <v>2210</v>
      </c>
      <c r="I672" s="206" t="s">
        <v>2199</v>
      </c>
      <c r="J672" s="207">
        <v>701.37147600000003</v>
      </c>
      <c r="K672" s="14">
        <v>1300</v>
      </c>
    </row>
    <row r="673" spans="1:11" x14ac:dyDescent="0.25">
      <c r="A673" s="206">
        <v>671</v>
      </c>
      <c r="B673" s="206"/>
      <c r="C673" s="206" t="s">
        <v>596</v>
      </c>
      <c r="D673" s="206"/>
      <c r="E673" s="206" t="s">
        <v>3406</v>
      </c>
      <c r="F673" s="206" t="s">
        <v>3962</v>
      </c>
      <c r="G673" s="206" t="s">
        <v>4792</v>
      </c>
      <c r="H673" s="206" t="s">
        <v>2211</v>
      </c>
      <c r="I673" s="206" t="s">
        <v>2199</v>
      </c>
      <c r="J673" s="207">
        <v>701.37147600000003</v>
      </c>
      <c r="K673" s="14">
        <v>1300</v>
      </c>
    </row>
    <row r="674" spans="1:11" x14ac:dyDescent="0.25">
      <c r="A674" s="206">
        <v>672</v>
      </c>
      <c r="B674" s="206"/>
      <c r="C674" s="206" t="s">
        <v>596</v>
      </c>
      <c r="D674" s="206"/>
      <c r="E674" s="206" t="s">
        <v>3405</v>
      </c>
      <c r="F674" s="206" t="s">
        <v>3962</v>
      </c>
      <c r="G674" s="206" t="s">
        <v>4793</v>
      </c>
      <c r="H674" s="206" t="s">
        <v>2212</v>
      </c>
      <c r="I674" s="206" t="s">
        <v>2199</v>
      </c>
      <c r="J674" s="207">
        <v>701.37147600000003</v>
      </c>
      <c r="K674" s="14">
        <v>1300</v>
      </c>
    </row>
    <row r="675" spans="1:11" x14ac:dyDescent="0.25">
      <c r="A675" s="200">
        <v>673</v>
      </c>
      <c r="B675" s="200" t="s">
        <v>61</v>
      </c>
      <c r="C675" s="200" t="s">
        <v>594</v>
      </c>
      <c r="D675" s="200">
        <v>118.83</v>
      </c>
      <c r="E675" s="200" t="s">
        <v>593</v>
      </c>
      <c r="F675" s="200" t="s">
        <v>3962</v>
      </c>
      <c r="G675" s="200" t="s">
        <v>4794</v>
      </c>
      <c r="H675" s="200" t="s">
        <v>2209</v>
      </c>
      <c r="I675" s="200" t="s">
        <v>2199</v>
      </c>
      <c r="J675" s="201">
        <v>701.37147600000003</v>
      </c>
      <c r="K675" s="202">
        <v>1300</v>
      </c>
    </row>
    <row r="676" spans="1:11" x14ac:dyDescent="0.25">
      <c r="A676" s="200">
        <v>674</v>
      </c>
      <c r="B676" s="200"/>
      <c r="C676" s="200" t="s">
        <v>594</v>
      </c>
      <c r="D676" s="200"/>
      <c r="E676" s="200" t="s">
        <v>3404</v>
      </c>
      <c r="F676" s="200" t="s">
        <v>3962</v>
      </c>
      <c r="G676" s="200" t="s">
        <v>4795</v>
      </c>
      <c r="H676" s="200" t="s">
        <v>2210</v>
      </c>
      <c r="I676" s="200" t="s">
        <v>2199</v>
      </c>
      <c r="J676" s="201">
        <v>701.37147600000003</v>
      </c>
      <c r="K676" s="202">
        <v>1300</v>
      </c>
    </row>
    <row r="677" spans="1:11" x14ac:dyDescent="0.25">
      <c r="A677" s="200">
        <v>675</v>
      </c>
      <c r="B677" s="200"/>
      <c r="C677" s="200" t="s">
        <v>594</v>
      </c>
      <c r="D677" s="200"/>
      <c r="E677" s="200" t="s">
        <v>3403</v>
      </c>
      <c r="F677" s="200" t="s">
        <v>3962</v>
      </c>
      <c r="G677" s="200" t="s">
        <v>4796</v>
      </c>
      <c r="H677" s="200" t="s">
        <v>2211</v>
      </c>
      <c r="I677" s="200" t="s">
        <v>2199</v>
      </c>
      <c r="J677" s="201">
        <v>701.37147600000003</v>
      </c>
      <c r="K677" s="202">
        <v>1300</v>
      </c>
    </row>
    <row r="678" spans="1:11" x14ac:dyDescent="0.25">
      <c r="A678" s="200">
        <v>676</v>
      </c>
      <c r="B678" s="200"/>
      <c r="C678" s="200" t="s">
        <v>594</v>
      </c>
      <c r="D678" s="200"/>
      <c r="E678" s="200" t="s">
        <v>3402</v>
      </c>
      <c r="F678" s="200" t="s">
        <v>3962</v>
      </c>
      <c r="G678" s="200" t="s">
        <v>4797</v>
      </c>
      <c r="H678" s="200" t="s">
        <v>2212</v>
      </c>
      <c r="I678" s="200" t="s">
        <v>2199</v>
      </c>
      <c r="J678" s="201">
        <v>701.37147600000003</v>
      </c>
      <c r="K678" s="202">
        <v>1300</v>
      </c>
    </row>
    <row r="679" spans="1:11" x14ac:dyDescent="0.25">
      <c r="A679" s="203">
        <v>677</v>
      </c>
      <c r="B679" s="203" t="s">
        <v>61</v>
      </c>
      <c r="C679" s="203" t="s">
        <v>592</v>
      </c>
      <c r="D679" s="203">
        <v>118.83</v>
      </c>
      <c r="E679" s="203" t="s">
        <v>591</v>
      </c>
      <c r="F679" s="203" t="s">
        <v>3962</v>
      </c>
      <c r="G679" s="203" t="s">
        <v>4798</v>
      </c>
      <c r="H679" s="203" t="s">
        <v>2209</v>
      </c>
      <c r="I679" s="203" t="s">
        <v>2199</v>
      </c>
      <c r="J679" s="204">
        <v>701.37147600000003</v>
      </c>
      <c r="K679" s="205">
        <v>1300</v>
      </c>
    </row>
    <row r="680" spans="1:11" x14ac:dyDescent="0.25">
      <c r="A680" s="206">
        <v>678</v>
      </c>
      <c r="B680" s="206"/>
      <c r="C680" s="206" t="s">
        <v>592</v>
      </c>
      <c r="D680" s="206"/>
      <c r="E680" s="206" t="s">
        <v>3401</v>
      </c>
      <c r="F680" s="206" t="s">
        <v>3962</v>
      </c>
      <c r="G680" s="206" t="s">
        <v>4799</v>
      </c>
      <c r="H680" s="206" t="s">
        <v>2210</v>
      </c>
      <c r="I680" s="206" t="s">
        <v>2199</v>
      </c>
      <c r="J680" s="207">
        <v>701.37147600000003</v>
      </c>
      <c r="K680" s="14">
        <v>1300</v>
      </c>
    </row>
    <row r="681" spans="1:11" x14ac:dyDescent="0.25">
      <c r="A681" s="206">
        <v>679</v>
      </c>
      <c r="B681" s="206"/>
      <c r="C681" s="206" t="s">
        <v>592</v>
      </c>
      <c r="D681" s="206"/>
      <c r="E681" s="206" t="s">
        <v>3400</v>
      </c>
      <c r="F681" s="206" t="s">
        <v>3962</v>
      </c>
      <c r="G681" s="206" t="s">
        <v>4800</v>
      </c>
      <c r="H681" s="206" t="s">
        <v>2211</v>
      </c>
      <c r="I681" s="206" t="s">
        <v>2199</v>
      </c>
      <c r="J681" s="207">
        <v>701.37147600000003</v>
      </c>
      <c r="K681" s="14">
        <v>1300</v>
      </c>
    </row>
    <row r="682" spans="1:11" x14ac:dyDescent="0.25">
      <c r="A682" s="206">
        <v>680</v>
      </c>
      <c r="B682" s="206"/>
      <c r="C682" s="206" t="s">
        <v>592</v>
      </c>
      <c r="D682" s="206"/>
      <c r="E682" s="206" t="s">
        <v>3399</v>
      </c>
      <c r="F682" s="206" t="s">
        <v>3962</v>
      </c>
      <c r="G682" s="206" t="s">
        <v>4801</v>
      </c>
      <c r="H682" s="206" t="s">
        <v>2212</v>
      </c>
      <c r="I682" s="206" t="s">
        <v>2199</v>
      </c>
      <c r="J682" s="207">
        <v>701.37147600000003</v>
      </c>
      <c r="K682" s="14">
        <v>1300</v>
      </c>
    </row>
    <row r="683" spans="1:11" x14ac:dyDescent="0.25">
      <c r="A683" s="200">
        <v>681</v>
      </c>
      <c r="B683" s="200" t="s">
        <v>61</v>
      </c>
      <c r="C683" s="200" t="s">
        <v>590</v>
      </c>
      <c r="D683" s="200">
        <v>118.83</v>
      </c>
      <c r="E683" s="200" t="s">
        <v>589</v>
      </c>
      <c r="F683" s="200" t="s">
        <v>3962</v>
      </c>
      <c r="G683" s="200" t="s">
        <v>4802</v>
      </c>
      <c r="H683" s="200" t="s">
        <v>2209</v>
      </c>
      <c r="I683" s="200" t="s">
        <v>2199</v>
      </c>
      <c r="J683" s="201">
        <v>701.37147600000003</v>
      </c>
      <c r="K683" s="202">
        <v>1300</v>
      </c>
    </row>
    <row r="684" spans="1:11" x14ac:dyDescent="0.25">
      <c r="A684" s="200">
        <v>682</v>
      </c>
      <c r="B684" s="200"/>
      <c r="C684" s="200" t="s">
        <v>590</v>
      </c>
      <c r="D684" s="200"/>
      <c r="E684" s="200" t="s">
        <v>3398</v>
      </c>
      <c r="F684" s="200" t="s">
        <v>3962</v>
      </c>
      <c r="G684" s="200" t="s">
        <v>4803</v>
      </c>
      <c r="H684" s="200" t="s">
        <v>2210</v>
      </c>
      <c r="I684" s="200" t="s">
        <v>2199</v>
      </c>
      <c r="J684" s="201">
        <v>701.37147600000003</v>
      </c>
      <c r="K684" s="202">
        <v>1300</v>
      </c>
    </row>
    <row r="685" spans="1:11" x14ac:dyDescent="0.25">
      <c r="A685" s="200">
        <v>683</v>
      </c>
      <c r="B685" s="200"/>
      <c r="C685" s="200" t="s">
        <v>590</v>
      </c>
      <c r="D685" s="200"/>
      <c r="E685" s="200" t="s">
        <v>3397</v>
      </c>
      <c r="F685" s="200" t="s">
        <v>3962</v>
      </c>
      <c r="G685" s="200" t="s">
        <v>4804</v>
      </c>
      <c r="H685" s="200" t="s">
        <v>2211</v>
      </c>
      <c r="I685" s="200" t="s">
        <v>2199</v>
      </c>
      <c r="J685" s="201">
        <v>701.37147600000003</v>
      </c>
      <c r="K685" s="202">
        <v>1300</v>
      </c>
    </row>
    <row r="686" spans="1:11" x14ac:dyDescent="0.25">
      <c r="A686" s="200">
        <v>684</v>
      </c>
      <c r="B686" s="200"/>
      <c r="C686" s="200" t="s">
        <v>590</v>
      </c>
      <c r="D686" s="200"/>
      <c r="E686" s="200" t="s">
        <v>3396</v>
      </c>
      <c r="F686" s="200" t="s">
        <v>3962</v>
      </c>
      <c r="G686" s="200" t="s">
        <v>4805</v>
      </c>
      <c r="H686" s="200" t="s">
        <v>2212</v>
      </c>
      <c r="I686" s="200" t="s">
        <v>2199</v>
      </c>
      <c r="J686" s="201">
        <v>701.37147600000003</v>
      </c>
      <c r="K686" s="202">
        <v>1300</v>
      </c>
    </row>
    <row r="687" spans="1:11" x14ac:dyDescent="0.25">
      <c r="A687" s="203">
        <v>685</v>
      </c>
      <c r="B687" s="203" t="s">
        <v>61</v>
      </c>
      <c r="C687" s="203" t="s">
        <v>588</v>
      </c>
      <c r="D687" s="203">
        <v>118.83</v>
      </c>
      <c r="E687" s="203" t="s">
        <v>587</v>
      </c>
      <c r="F687" s="203" t="s">
        <v>3962</v>
      </c>
      <c r="G687" s="203" t="s">
        <v>4806</v>
      </c>
      <c r="H687" s="203" t="s">
        <v>2209</v>
      </c>
      <c r="I687" s="203" t="s">
        <v>2199</v>
      </c>
      <c r="J687" s="204">
        <v>701.37147600000003</v>
      </c>
      <c r="K687" s="205">
        <v>1300</v>
      </c>
    </row>
    <row r="688" spans="1:11" x14ac:dyDescent="0.25">
      <c r="A688" s="206">
        <v>686</v>
      </c>
      <c r="B688" s="206"/>
      <c r="C688" s="206" t="s">
        <v>588</v>
      </c>
      <c r="D688" s="206"/>
      <c r="E688" s="206" t="s">
        <v>3395</v>
      </c>
      <c r="F688" s="206" t="s">
        <v>3962</v>
      </c>
      <c r="G688" s="206" t="s">
        <v>4807</v>
      </c>
      <c r="H688" s="206" t="s">
        <v>2210</v>
      </c>
      <c r="I688" s="206" t="s">
        <v>2199</v>
      </c>
      <c r="J688" s="207">
        <v>701.37147600000003</v>
      </c>
      <c r="K688" s="14">
        <v>1300</v>
      </c>
    </row>
    <row r="689" spans="1:11" x14ac:dyDescent="0.25">
      <c r="A689" s="206">
        <v>687</v>
      </c>
      <c r="B689" s="206"/>
      <c r="C689" s="206" t="s">
        <v>588</v>
      </c>
      <c r="D689" s="206"/>
      <c r="E689" s="206" t="s">
        <v>3394</v>
      </c>
      <c r="F689" s="206" t="s">
        <v>3962</v>
      </c>
      <c r="G689" s="206" t="s">
        <v>4808</v>
      </c>
      <c r="H689" s="206" t="s">
        <v>2211</v>
      </c>
      <c r="I689" s="206" t="s">
        <v>2199</v>
      </c>
      <c r="J689" s="207">
        <v>701.37147600000003</v>
      </c>
      <c r="K689" s="14">
        <v>1300</v>
      </c>
    </row>
    <row r="690" spans="1:11" x14ac:dyDescent="0.25">
      <c r="A690" s="206">
        <v>688</v>
      </c>
      <c r="B690" s="206"/>
      <c r="C690" s="206" t="s">
        <v>588</v>
      </c>
      <c r="D690" s="206"/>
      <c r="E690" s="206" t="s">
        <v>3393</v>
      </c>
      <c r="F690" s="206" t="s">
        <v>3962</v>
      </c>
      <c r="G690" s="206" t="s">
        <v>4809</v>
      </c>
      <c r="H690" s="206" t="s">
        <v>2212</v>
      </c>
      <c r="I690" s="206" t="s">
        <v>2199</v>
      </c>
      <c r="J690" s="207">
        <v>701.37147600000003</v>
      </c>
      <c r="K690" s="14">
        <v>1300</v>
      </c>
    </row>
    <row r="691" spans="1:11" x14ac:dyDescent="0.25">
      <c r="A691" s="200">
        <v>689</v>
      </c>
      <c r="B691" s="200" t="s">
        <v>61</v>
      </c>
      <c r="C691" s="200" t="s">
        <v>586</v>
      </c>
      <c r="D691" s="200">
        <v>118.83</v>
      </c>
      <c r="E691" s="200" t="s">
        <v>585</v>
      </c>
      <c r="F691" s="200" t="s">
        <v>3962</v>
      </c>
      <c r="G691" s="200" t="s">
        <v>4810</v>
      </c>
      <c r="H691" s="200" t="s">
        <v>2209</v>
      </c>
      <c r="I691" s="200" t="s">
        <v>2199</v>
      </c>
      <c r="J691" s="201">
        <v>701.37147600000003</v>
      </c>
      <c r="K691" s="202">
        <v>1300</v>
      </c>
    </row>
    <row r="692" spans="1:11" x14ac:dyDescent="0.25">
      <c r="A692" s="200">
        <v>690</v>
      </c>
      <c r="B692" s="200"/>
      <c r="C692" s="200" t="s">
        <v>586</v>
      </c>
      <c r="D692" s="200"/>
      <c r="E692" s="200" t="s">
        <v>3392</v>
      </c>
      <c r="F692" s="200" t="s">
        <v>3962</v>
      </c>
      <c r="G692" s="200" t="s">
        <v>4811</v>
      </c>
      <c r="H692" s="200" t="s">
        <v>2210</v>
      </c>
      <c r="I692" s="200" t="s">
        <v>2199</v>
      </c>
      <c r="J692" s="201">
        <v>701.37147600000003</v>
      </c>
      <c r="K692" s="202">
        <v>1300</v>
      </c>
    </row>
    <row r="693" spans="1:11" x14ac:dyDescent="0.25">
      <c r="A693" s="200">
        <v>691</v>
      </c>
      <c r="B693" s="200"/>
      <c r="C693" s="200" t="s">
        <v>586</v>
      </c>
      <c r="D693" s="200"/>
      <c r="E693" s="200" t="s">
        <v>3391</v>
      </c>
      <c r="F693" s="200" t="s">
        <v>3962</v>
      </c>
      <c r="G693" s="200" t="s">
        <v>4812</v>
      </c>
      <c r="H693" s="200" t="s">
        <v>2211</v>
      </c>
      <c r="I693" s="200" t="s">
        <v>2199</v>
      </c>
      <c r="J693" s="201">
        <v>701.37147600000003</v>
      </c>
      <c r="K693" s="202">
        <v>1300</v>
      </c>
    </row>
    <row r="694" spans="1:11" x14ac:dyDescent="0.25">
      <c r="A694" s="200">
        <v>692</v>
      </c>
      <c r="B694" s="200"/>
      <c r="C694" s="200" t="s">
        <v>586</v>
      </c>
      <c r="D694" s="200"/>
      <c r="E694" s="200" t="s">
        <v>3390</v>
      </c>
      <c r="F694" s="200" t="s">
        <v>3962</v>
      </c>
      <c r="G694" s="200" t="s">
        <v>4813</v>
      </c>
      <c r="H694" s="200" t="s">
        <v>2212</v>
      </c>
      <c r="I694" s="200" t="s">
        <v>2199</v>
      </c>
      <c r="J694" s="201">
        <v>701.37147600000003</v>
      </c>
      <c r="K694" s="202">
        <v>1300</v>
      </c>
    </row>
    <row r="695" spans="1:11" x14ac:dyDescent="0.25">
      <c r="A695" s="203">
        <v>693</v>
      </c>
      <c r="B695" s="203" t="s">
        <v>61</v>
      </c>
      <c r="C695" s="203" t="s">
        <v>584</v>
      </c>
      <c r="D695" s="203">
        <v>118.83</v>
      </c>
      <c r="E695" s="203" t="s">
        <v>583</v>
      </c>
      <c r="F695" s="203" t="s">
        <v>3962</v>
      </c>
      <c r="G695" s="203" t="s">
        <v>4814</v>
      </c>
      <c r="H695" s="203" t="s">
        <v>2209</v>
      </c>
      <c r="I695" s="203" t="s">
        <v>2199</v>
      </c>
      <c r="J695" s="204">
        <v>701.37147600000003</v>
      </c>
      <c r="K695" s="205">
        <v>1300</v>
      </c>
    </row>
    <row r="696" spans="1:11" x14ac:dyDescent="0.25">
      <c r="A696" s="206">
        <v>694</v>
      </c>
      <c r="B696" s="206"/>
      <c r="C696" s="206" t="s">
        <v>584</v>
      </c>
      <c r="D696" s="206"/>
      <c r="E696" s="206" t="s">
        <v>3389</v>
      </c>
      <c r="F696" s="206" t="s">
        <v>3962</v>
      </c>
      <c r="G696" s="206" t="s">
        <v>4815</v>
      </c>
      <c r="H696" s="206" t="s">
        <v>2210</v>
      </c>
      <c r="I696" s="206" t="s">
        <v>2199</v>
      </c>
      <c r="J696" s="207">
        <v>701.37147600000003</v>
      </c>
      <c r="K696" s="14">
        <v>1300</v>
      </c>
    </row>
    <row r="697" spans="1:11" x14ac:dyDescent="0.25">
      <c r="A697" s="206">
        <v>695</v>
      </c>
      <c r="B697" s="206"/>
      <c r="C697" s="206" t="s">
        <v>584</v>
      </c>
      <c r="D697" s="206"/>
      <c r="E697" s="206" t="s">
        <v>3388</v>
      </c>
      <c r="F697" s="206" t="s">
        <v>3962</v>
      </c>
      <c r="G697" s="206" t="s">
        <v>4816</v>
      </c>
      <c r="H697" s="206" t="s">
        <v>2211</v>
      </c>
      <c r="I697" s="206" t="s">
        <v>2199</v>
      </c>
      <c r="J697" s="207">
        <v>701.37147600000003</v>
      </c>
      <c r="K697" s="14">
        <v>1300</v>
      </c>
    </row>
    <row r="698" spans="1:11" x14ac:dyDescent="0.25">
      <c r="A698" s="206">
        <v>696</v>
      </c>
      <c r="B698" s="206"/>
      <c r="C698" s="206" t="s">
        <v>584</v>
      </c>
      <c r="D698" s="206"/>
      <c r="E698" s="206" t="s">
        <v>3387</v>
      </c>
      <c r="F698" s="206" t="s">
        <v>3962</v>
      </c>
      <c r="G698" s="206" t="s">
        <v>4817</v>
      </c>
      <c r="H698" s="206" t="s">
        <v>2212</v>
      </c>
      <c r="I698" s="206" t="s">
        <v>2199</v>
      </c>
      <c r="J698" s="207">
        <v>701.37147600000003</v>
      </c>
      <c r="K698" s="14">
        <v>1300</v>
      </c>
    </row>
    <row r="699" spans="1:11" x14ac:dyDescent="0.25">
      <c r="A699" s="200">
        <v>697</v>
      </c>
      <c r="B699" s="200" t="s">
        <v>61</v>
      </c>
      <c r="C699" s="200" t="s">
        <v>582</v>
      </c>
      <c r="D699" s="200">
        <v>118.83</v>
      </c>
      <c r="E699" s="200" t="s">
        <v>581</v>
      </c>
      <c r="F699" s="200" t="s">
        <v>3962</v>
      </c>
      <c r="G699" s="200" t="s">
        <v>4818</v>
      </c>
      <c r="H699" s="200" t="s">
        <v>2209</v>
      </c>
      <c r="I699" s="200" t="s">
        <v>2199</v>
      </c>
      <c r="J699" s="201">
        <v>701.37147600000003</v>
      </c>
      <c r="K699" s="202">
        <v>1300</v>
      </c>
    </row>
    <row r="700" spans="1:11" x14ac:dyDescent="0.25">
      <c r="A700" s="200">
        <v>698</v>
      </c>
      <c r="B700" s="200"/>
      <c r="C700" s="200" t="s">
        <v>582</v>
      </c>
      <c r="D700" s="200"/>
      <c r="E700" s="200" t="s">
        <v>3386</v>
      </c>
      <c r="F700" s="200" t="s">
        <v>3962</v>
      </c>
      <c r="G700" s="200" t="s">
        <v>4819</v>
      </c>
      <c r="H700" s="200" t="s">
        <v>2210</v>
      </c>
      <c r="I700" s="200" t="s">
        <v>2199</v>
      </c>
      <c r="J700" s="201">
        <v>701.37147600000003</v>
      </c>
      <c r="K700" s="202">
        <v>1300</v>
      </c>
    </row>
    <row r="701" spans="1:11" x14ac:dyDescent="0.25">
      <c r="A701" s="200">
        <v>699</v>
      </c>
      <c r="B701" s="200"/>
      <c r="C701" s="200" t="s">
        <v>582</v>
      </c>
      <c r="D701" s="200"/>
      <c r="E701" s="200" t="s">
        <v>3385</v>
      </c>
      <c r="F701" s="200" t="s">
        <v>3962</v>
      </c>
      <c r="G701" s="200" t="s">
        <v>4820</v>
      </c>
      <c r="H701" s="200" t="s">
        <v>2211</v>
      </c>
      <c r="I701" s="200" t="s">
        <v>2199</v>
      </c>
      <c r="J701" s="201">
        <v>701.37147600000003</v>
      </c>
      <c r="K701" s="202">
        <v>1300</v>
      </c>
    </row>
    <row r="702" spans="1:11" x14ac:dyDescent="0.25">
      <c r="A702" s="200">
        <v>700</v>
      </c>
      <c r="B702" s="200"/>
      <c r="C702" s="200" t="s">
        <v>582</v>
      </c>
      <c r="D702" s="200"/>
      <c r="E702" s="200" t="s">
        <v>3384</v>
      </c>
      <c r="F702" s="200" t="s">
        <v>3962</v>
      </c>
      <c r="G702" s="200" t="s">
        <v>4821</v>
      </c>
      <c r="H702" s="200" t="s">
        <v>2212</v>
      </c>
      <c r="I702" s="200" t="s">
        <v>2199</v>
      </c>
      <c r="J702" s="201">
        <v>701.37147600000003</v>
      </c>
      <c r="K702" s="202">
        <v>1300</v>
      </c>
    </row>
    <row r="703" spans="1:11" x14ac:dyDescent="0.25">
      <c r="A703" s="203">
        <v>701</v>
      </c>
      <c r="B703" s="203" t="s">
        <v>61</v>
      </c>
      <c r="C703" s="203" t="s">
        <v>580</v>
      </c>
      <c r="D703" s="203">
        <v>118.83</v>
      </c>
      <c r="E703" s="203" t="s">
        <v>579</v>
      </c>
      <c r="F703" s="203" t="s">
        <v>3962</v>
      </c>
      <c r="G703" s="203" t="s">
        <v>4822</v>
      </c>
      <c r="H703" s="203" t="s">
        <v>2209</v>
      </c>
      <c r="I703" s="203" t="s">
        <v>2199</v>
      </c>
      <c r="J703" s="204">
        <v>697.81935599999986</v>
      </c>
      <c r="K703" s="205">
        <v>1300</v>
      </c>
    </row>
    <row r="704" spans="1:11" x14ac:dyDescent="0.25">
      <c r="A704" s="206">
        <v>702</v>
      </c>
      <c r="B704" s="206"/>
      <c r="C704" s="206" t="s">
        <v>580</v>
      </c>
      <c r="D704" s="206"/>
      <c r="E704" s="206" t="s">
        <v>3383</v>
      </c>
      <c r="F704" s="206" t="s">
        <v>3962</v>
      </c>
      <c r="G704" s="206" t="s">
        <v>4823</v>
      </c>
      <c r="H704" s="206" t="s">
        <v>2210</v>
      </c>
      <c r="I704" s="206" t="s">
        <v>2199</v>
      </c>
      <c r="J704" s="207">
        <v>697.81935599999986</v>
      </c>
      <c r="K704" s="14">
        <v>1300</v>
      </c>
    </row>
    <row r="705" spans="1:11" x14ac:dyDescent="0.25">
      <c r="A705" s="206">
        <v>703</v>
      </c>
      <c r="B705" s="206"/>
      <c r="C705" s="206" t="s">
        <v>580</v>
      </c>
      <c r="D705" s="206"/>
      <c r="E705" s="206" t="s">
        <v>3382</v>
      </c>
      <c r="F705" s="206" t="s">
        <v>3962</v>
      </c>
      <c r="G705" s="206" t="s">
        <v>4824</v>
      </c>
      <c r="H705" s="206" t="s">
        <v>2211</v>
      </c>
      <c r="I705" s="206" t="s">
        <v>2199</v>
      </c>
      <c r="J705" s="207">
        <v>697.81935599999986</v>
      </c>
      <c r="K705" s="14">
        <v>1300</v>
      </c>
    </row>
    <row r="706" spans="1:11" x14ac:dyDescent="0.25">
      <c r="A706" s="206">
        <v>704</v>
      </c>
      <c r="B706" s="206"/>
      <c r="C706" s="206" t="s">
        <v>580</v>
      </c>
      <c r="D706" s="206"/>
      <c r="E706" s="206" t="s">
        <v>3381</v>
      </c>
      <c r="F706" s="206" t="s">
        <v>3962</v>
      </c>
      <c r="G706" s="206" t="s">
        <v>4825</v>
      </c>
      <c r="H706" s="206" t="s">
        <v>2212</v>
      </c>
      <c r="I706" s="206" t="s">
        <v>2199</v>
      </c>
      <c r="J706" s="207">
        <v>697.81935599999986</v>
      </c>
      <c r="K706" s="14">
        <v>1300</v>
      </c>
    </row>
    <row r="707" spans="1:11" x14ac:dyDescent="0.25">
      <c r="A707" s="200">
        <v>705</v>
      </c>
      <c r="B707" s="200" t="s">
        <v>61</v>
      </c>
      <c r="C707" s="200" t="s">
        <v>578</v>
      </c>
      <c r="D707" s="200">
        <v>118.83</v>
      </c>
      <c r="E707" s="200" t="s">
        <v>577</v>
      </c>
      <c r="F707" s="200" t="s">
        <v>3962</v>
      </c>
      <c r="G707" s="200" t="s">
        <v>4826</v>
      </c>
      <c r="H707" s="200" t="s">
        <v>2209</v>
      </c>
      <c r="I707" s="200" t="s">
        <v>2199</v>
      </c>
      <c r="J707" s="201">
        <v>697.81935599999986</v>
      </c>
      <c r="K707" s="202">
        <v>1300</v>
      </c>
    </row>
    <row r="708" spans="1:11" x14ac:dyDescent="0.25">
      <c r="A708" s="200">
        <v>706</v>
      </c>
      <c r="B708" s="200"/>
      <c r="C708" s="200" t="s">
        <v>578</v>
      </c>
      <c r="D708" s="200"/>
      <c r="E708" s="200" t="s">
        <v>3380</v>
      </c>
      <c r="F708" s="200" t="s">
        <v>3962</v>
      </c>
      <c r="G708" s="200" t="s">
        <v>4827</v>
      </c>
      <c r="H708" s="200" t="s">
        <v>2210</v>
      </c>
      <c r="I708" s="200" t="s">
        <v>2199</v>
      </c>
      <c r="J708" s="201">
        <v>697.81935599999986</v>
      </c>
      <c r="K708" s="202">
        <v>1300</v>
      </c>
    </row>
    <row r="709" spans="1:11" x14ac:dyDescent="0.25">
      <c r="A709" s="200">
        <v>707</v>
      </c>
      <c r="B709" s="200"/>
      <c r="C709" s="200" t="s">
        <v>578</v>
      </c>
      <c r="D709" s="200"/>
      <c r="E709" s="200" t="s">
        <v>3379</v>
      </c>
      <c r="F709" s="200" t="s">
        <v>3962</v>
      </c>
      <c r="G709" s="200" t="s">
        <v>4828</v>
      </c>
      <c r="H709" s="200" t="s">
        <v>2211</v>
      </c>
      <c r="I709" s="200" t="s">
        <v>2199</v>
      </c>
      <c r="J709" s="201">
        <v>697.81935599999986</v>
      </c>
      <c r="K709" s="202">
        <v>1300</v>
      </c>
    </row>
    <row r="710" spans="1:11" x14ac:dyDescent="0.25">
      <c r="A710" s="200">
        <v>708</v>
      </c>
      <c r="B710" s="200"/>
      <c r="C710" s="200" t="s">
        <v>578</v>
      </c>
      <c r="D710" s="200"/>
      <c r="E710" s="200" t="s">
        <v>3378</v>
      </c>
      <c r="F710" s="200" t="s">
        <v>3962</v>
      </c>
      <c r="G710" s="200" t="s">
        <v>4829</v>
      </c>
      <c r="H710" s="200" t="s">
        <v>2212</v>
      </c>
      <c r="I710" s="200" t="s">
        <v>2199</v>
      </c>
      <c r="J710" s="201">
        <v>697.81935599999986</v>
      </c>
      <c r="K710" s="202">
        <v>1300</v>
      </c>
    </row>
    <row r="711" spans="1:11" x14ac:dyDescent="0.25">
      <c r="A711" s="203">
        <v>709</v>
      </c>
      <c r="B711" s="203" t="s">
        <v>61</v>
      </c>
      <c r="C711" s="203" t="s">
        <v>576</v>
      </c>
      <c r="D711" s="203">
        <v>118.83</v>
      </c>
      <c r="E711" s="203" t="s">
        <v>575</v>
      </c>
      <c r="F711" s="203" t="s">
        <v>3962</v>
      </c>
      <c r="G711" s="203" t="s">
        <v>4830</v>
      </c>
      <c r="H711" s="203" t="s">
        <v>2209</v>
      </c>
      <c r="I711" s="203" t="s">
        <v>2199</v>
      </c>
      <c r="J711" s="204">
        <v>701.37147600000003</v>
      </c>
      <c r="K711" s="205">
        <v>1300</v>
      </c>
    </row>
    <row r="712" spans="1:11" x14ac:dyDescent="0.25">
      <c r="A712" s="206">
        <v>710</v>
      </c>
      <c r="B712" s="206"/>
      <c r="C712" s="206" t="s">
        <v>576</v>
      </c>
      <c r="D712" s="206"/>
      <c r="E712" s="206" t="s">
        <v>3377</v>
      </c>
      <c r="F712" s="206" t="s">
        <v>3962</v>
      </c>
      <c r="G712" s="206" t="s">
        <v>4831</v>
      </c>
      <c r="H712" s="206" t="s">
        <v>2210</v>
      </c>
      <c r="I712" s="206" t="s">
        <v>2199</v>
      </c>
      <c r="J712" s="207">
        <v>701.37147600000003</v>
      </c>
      <c r="K712" s="14">
        <v>1300</v>
      </c>
    </row>
    <row r="713" spans="1:11" x14ac:dyDescent="0.25">
      <c r="A713" s="206">
        <v>711</v>
      </c>
      <c r="B713" s="206"/>
      <c r="C713" s="206" t="s">
        <v>576</v>
      </c>
      <c r="D713" s="206"/>
      <c r="E713" s="206" t="s">
        <v>3376</v>
      </c>
      <c r="F713" s="206" t="s">
        <v>3962</v>
      </c>
      <c r="G713" s="206" t="s">
        <v>4832</v>
      </c>
      <c r="H713" s="206" t="s">
        <v>2211</v>
      </c>
      <c r="I713" s="206" t="s">
        <v>2199</v>
      </c>
      <c r="J713" s="207">
        <v>701.37147600000003</v>
      </c>
      <c r="K713" s="14">
        <v>1300</v>
      </c>
    </row>
    <row r="714" spans="1:11" x14ac:dyDescent="0.25">
      <c r="A714" s="206">
        <v>712</v>
      </c>
      <c r="B714" s="206"/>
      <c r="C714" s="206" t="s">
        <v>576</v>
      </c>
      <c r="D714" s="206"/>
      <c r="E714" s="206" t="s">
        <v>3375</v>
      </c>
      <c r="F714" s="206" t="s">
        <v>3962</v>
      </c>
      <c r="G714" s="206" t="s">
        <v>4833</v>
      </c>
      <c r="H714" s="206" t="s">
        <v>2212</v>
      </c>
      <c r="I714" s="206" t="s">
        <v>2199</v>
      </c>
      <c r="J714" s="207">
        <v>701.37147600000003</v>
      </c>
      <c r="K714" s="14">
        <v>1300</v>
      </c>
    </row>
    <row r="715" spans="1:11" x14ac:dyDescent="0.25">
      <c r="A715" s="200">
        <v>713</v>
      </c>
      <c r="B715" s="200" t="s">
        <v>61</v>
      </c>
      <c r="C715" s="200" t="s">
        <v>574</v>
      </c>
      <c r="D715" s="200">
        <v>118.83</v>
      </c>
      <c r="E715" s="200" t="s">
        <v>573</v>
      </c>
      <c r="F715" s="200" t="s">
        <v>3962</v>
      </c>
      <c r="G715" s="200" t="s">
        <v>4834</v>
      </c>
      <c r="H715" s="200" t="s">
        <v>2209</v>
      </c>
      <c r="I715" s="200" t="s">
        <v>2199</v>
      </c>
      <c r="J715" s="201">
        <v>701.37147600000003</v>
      </c>
      <c r="K715" s="202">
        <v>1300</v>
      </c>
    </row>
    <row r="716" spans="1:11" x14ac:dyDescent="0.25">
      <c r="A716" s="200">
        <v>714</v>
      </c>
      <c r="B716" s="200"/>
      <c r="C716" s="200" t="s">
        <v>574</v>
      </c>
      <c r="D716" s="200"/>
      <c r="E716" s="200" t="s">
        <v>3374</v>
      </c>
      <c r="F716" s="200" t="s">
        <v>3962</v>
      </c>
      <c r="G716" s="200" t="s">
        <v>4835</v>
      </c>
      <c r="H716" s="200" t="s">
        <v>2210</v>
      </c>
      <c r="I716" s="200" t="s">
        <v>2199</v>
      </c>
      <c r="J716" s="201">
        <v>701.37147600000003</v>
      </c>
      <c r="K716" s="202">
        <v>1300</v>
      </c>
    </row>
    <row r="717" spans="1:11" x14ac:dyDescent="0.25">
      <c r="A717" s="200">
        <v>715</v>
      </c>
      <c r="B717" s="200"/>
      <c r="C717" s="200" t="s">
        <v>574</v>
      </c>
      <c r="D717" s="200"/>
      <c r="E717" s="200" t="s">
        <v>3373</v>
      </c>
      <c r="F717" s="200" t="s">
        <v>3962</v>
      </c>
      <c r="G717" s="200" t="s">
        <v>4836</v>
      </c>
      <c r="H717" s="200" t="s">
        <v>2211</v>
      </c>
      <c r="I717" s="200" t="s">
        <v>2199</v>
      </c>
      <c r="J717" s="201">
        <v>701.37147600000003</v>
      </c>
      <c r="K717" s="202">
        <v>1300</v>
      </c>
    </row>
    <row r="718" spans="1:11" x14ac:dyDescent="0.25">
      <c r="A718" s="200">
        <v>716</v>
      </c>
      <c r="B718" s="200"/>
      <c r="C718" s="200" t="s">
        <v>574</v>
      </c>
      <c r="D718" s="200"/>
      <c r="E718" s="200" t="s">
        <v>3372</v>
      </c>
      <c r="F718" s="200" t="s">
        <v>3962</v>
      </c>
      <c r="G718" s="200" t="s">
        <v>4837</v>
      </c>
      <c r="H718" s="200" t="s">
        <v>2212</v>
      </c>
      <c r="I718" s="200" t="s">
        <v>2199</v>
      </c>
      <c r="J718" s="201">
        <v>701.37147600000003</v>
      </c>
      <c r="K718" s="202">
        <v>1300</v>
      </c>
    </row>
    <row r="719" spans="1:11" x14ac:dyDescent="0.25">
      <c r="A719" s="203">
        <v>717</v>
      </c>
      <c r="B719" s="203" t="s">
        <v>61</v>
      </c>
      <c r="C719" s="203" t="s">
        <v>572</v>
      </c>
      <c r="D719" s="203">
        <v>118.83</v>
      </c>
      <c r="E719" s="203" t="s">
        <v>571</v>
      </c>
      <c r="F719" s="203" t="s">
        <v>3962</v>
      </c>
      <c r="G719" s="203" t="s">
        <v>4838</v>
      </c>
      <c r="H719" s="203" t="s">
        <v>2209</v>
      </c>
      <c r="I719" s="203" t="s">
        <v>2199</v>
      </c>
      <c r="J719" s="204">
        <v>701.37147600000003</v>
      </c>
      <c r="K719" s="205">
        <v>1300</v>
      </c>
    </row>
    <row r="720" spans="1:11" x14ac:dyDescent="0.25">
      <c r="A720" s="206">
        <v>718</v>
      </c>
      <c r="B720" s="206"/>
      <c r="C720" s="206" t="s">
        <v>572</v>
      </c>
      <c r="D720" s="206"/>
      <c r="E720" s="206" t="s">
        <v>3371</v>
      </c>
      <c r="F720" s="206" t="s">
        <v>3962</v>
      </c>
      <c r="G720" s="206" t="s">
        <v>4839</v>
      </c>
      <c r="H720" s="206" t="s">
        <v>2210</v>
      </c>
      <c r="I720" s="206" t="s">
        <v>2199</v>
      </c>
      <c r="J720" s="207">
        <v>701.37147600000003</v>
      </c>
      <c r="K720" s="14">
        <v>1300</v>
      </c>
    </row>
    <row r="721" spans="1:11" x14ac:dyDescent="0.25">
      <c r="A721" s="206">
        <v>719</v>
      </c>
      <c r="B721" s="206"/>
      <c r="C721" s="206" t="s">
        <v>572</v>
      </c>
      <c r="D721" s="206"/>
      <c r="E721" s="206" t="s">
        <v>3370</v>
      </c>
      <c r="F721" s="206" t="s">
        <v>3962</v>
      </c>
      <c r="G721" s="206" t="s">
        <v>4840</v>
      </c>
      <c r="H721" s="206" t="s">
        <v>2211</v>
      </c>
      <c r="I721" s="206" t="s">
        <v>2199</v>
      </c>
      <c r="J721" s="207">
        <v>701.37147600000003</v>
      </c>
      <c r="K721" s="14">
        <v>1300</v>
      </c>
    </row>
    <row r="722" spans="1:11" x14ac:dyDescent="0.25">
      <c r="A722" s="206">
        <v>720</v>
      </c>
      <c r="B722" s="206"/>
      <c r="C722" s="206" t="s">
        <v>572</v>
      </c>
      <c r="D722" s="206"/>
      <c r="E722" s="206" t="s">
        <v>3369</v>
      </c>
      <c r="F722" s="206" t="s">
        <v>3962</v>
      </c>
      <c r="G722" s="206" t="s">
        <v>4841</v>
      </c>
      <c r="H722" s="206" t="s">
        <v>2212</v>
      </c>
      <c r="I722" s="206" t="s">
        <v>2199</v>
      </c>
      <c r="J722" s="207">
        <v>701.37147600000003</v>
      </c>
      <c r="K722" s="14">
        <v>1300</v>
      </c>
    </row>
    <row r="723" spans="1:11" x14ac:dyDescent="0.25">
      <c r="A723" s="200">
        <v>721</v>
      </c>
      <c r="B723" s="200" t="s">
        <v>61</v>
      </c>
      <c r="C723" s="200" t="s">
        <v>570</v>
      </c>
      <c r="D723" s="200">
        <v>118.83</v>
      </c>
      <c r="E723" s="200" t="s">
        <v>569</v>
      </c>
      <c r="F723" s="200" t="s">
        <v>3962</v>
      </c>
      <c r="G723" s="200" t="s">
        <v>4842</v>
      </c>
      <c r="H723" s="200" t="s">
        <v>2209</v>
      </c>
      <c r="I723" s="200" t="s">
        <v>2199</v>
      </c>
      <c r="J723" s="201">
        <v>701.37147600000003</v>
      </c>
      <c r="K723" s="202">
        <v>1300</v>
      </c>
    </row>
    <row r="724" spans="1:11" x14ac:dyDescent="0.25">
      <c r="A724" s="200">
        <v>722</v>
      </c>
      <c r="B724" s="200"/>
      <c r="C724" s="200" t="s">
        <v>570</v>
      </c>
      <c r="D724" s="200"/>
      <c r="E724" s="200" t="s">
        <v>3368</v>
      </c>
      <c r="F724" s="200" t="s">
        <v>3962</v>
      </c>
      <c r="G724" s="200" t="s">
        <v>4843</v>
      </c>
      <c r="H724" s="200" t="s">
        <v>2210</v>
      </c>
      <c r="I724" s="200" t="s">
        <v>2199</v>
      </c>
      <c r="J724" s="201">
        <v>701.37147600000003</v>
      </c>
      <c r="K724" s="202">
        <v>1300</v>
      </c>
    </row>
    <row r="725" spans="1:11" x14ac:dyDescent="0.25">
      <c r="A725" s="200">
        <v>723</v>
      </c>
      <c r="B725" s="200"/>
      <c r="C725" s="200" t="s">
        <v>570</v>
      </c>
      <c r="D725" s="200"/>
      <c r="E725" s="200" t="s">
        <v>3367</v>
      </c>
      <c r="F725" s="200" t="s">
        <v>3962</v>
      </c>
      <c r="G725" s="200" t="s">
        <v>4844</v>
      </c>
      <c r="H725" s="200" t="s">
        <v>2211</v>
      </c>
      <c r="I725" s="200" t="s">
        <v>2199</v>
      </c>
      <c r="J725" s="201">
        <v>701.37147600000003</v>
      </c>
      <c r="K725" s="202">
        <v>1300</v>
      </c>
    </row>
    <row r="726" spans="1:11" x14ac:dyDescent="0.25">
      <c r="A726" s="200">
        <v>724</v>
      </c>
      <c r="B726" s="200"/>
      <c r="C726" s="200" t="s">
        <v>570</v>
      </c>
      <c r="D726" s="200"/>
      <c r="E726" s="200" t="s">
        <v>3366</v>
      </c>
      <c r="F726" s="200" t="s">
        <v>3962</v>
      </c>
      <c r="G726" s="200" t="s">
        <v>4845</v>
      </c>
      <c r="H726" s="200" t="s">
        <v>2212</v>
      </c>
      <c r="I726" s="200" t="s">
        <v>2199</v>
      </c>
      <c r="J726" s="201">
        <v>701.37147600000003</v>
      </c>
      <c r="K726" s="202">
        <v>1300</v>
      </c>
    </row>
    <row r="727" spans="1:11" x14ac:dyDescent="0.25">
      <c r="A727" s="203">
        <v>725</v>
      </c>
      <c r="B727" s="203" t="s">
        <v>61</v>
      </c>
      <c r="C727" s="203" t="s">
        <v>568</v>
      </c>
      <c r="D727" s="203">
        <v>118.83</v>
      </c>
      <c r="E727" s="203" t="s">
        <v>567</v>
      </c>
      <c r="F727" s="203" t="s">
        <v>3962</v>
      </c>
      <c r="G727" s="203" t="s">
        <v>4846</v>
      </c>
      <c r="H727" s="203" t="s">
        <v>2209</v>
      </c>
      <c r="I727" s="203" t="s">
        <v>2199</v>
      </c>
      <c r="J727" s="204">
        <v>701.37147600000003</v>
      </c>
      <c r="K727" s="205">
        <v>1300</v>
      </c>
    </row>
    <row r="728" spans="1:11" x14ac:dyDescent="0.25">
      <c r="A728" s="206">
        <v>726</v>
      </c>
      <c r="B728" s="206"/>
      <c r="C728" s="206" t="s">
        <v>568</v>
      </c>
      <c r="D728" s="206"/>
      <c r="E728" s="206" t="s">
        <v>3365</v>
      </c>
      <c r="F728" s="206" t="s">
        <v>3962</v>
      </c>
      <c r="G728" s="206" t="s">
        <v>4847</v>
      </c>
      <c r="H728" s="206" t="s">
        <v>2210</v>
      </c>
      <c r="I728" s="206" t="s">
        <v>2199</v>
      </c>
      <c r="J728" s="207">
        <v>701.37147600000003</v>
      </c>
      <c r="K728" s="14">
        <v>1300</v>
      </c>
    </row>
    <row r="729" spans="1:11" x14ac:dyDescent="0.25">
      <c r="A729" s="206">
        <v>727</v>
      </c>
      <c r="B729" s="206"/>
      <c r="C729" s="206" t="s">
        <v>568</v>
      </c>
      <c r="D729" s="206"/>
      <c r="E729" s="206" t="s">
        <v>3364</v>
      </c>
      <c r="F729" s="206" t="s">
        <v>3962</v>
      </c>
      <c r="G729" s="206" t="s">
        <v>4848</v>
      </c>
      <c r="H729" s="206" t="s">
        <v>2211</v>
      </c>
      <c r="I729" s="206" t="s">
        <v>2199</v>
      </c>
      <c r="J729" s="207">
        <v>701.37147600000003</v>
      </c>
      <c r="K729" s="14">
        <v>1300</v>
      </c>
    </row>
    <row r="730" spans="1:11" x14ac:dyDescent="0.25">
      <c r="A730" s="206">
        <v>728</v>
      </c>
      <c r="B730" s="206"/>
      <c r="C730" s="206" t="s">
        <v>568</v>
      </c>
      <c r="D730" s="206"/>
      <c r="E730" s="206" t="s">
        <v>3363</v>
      </c>
      <c r="F730" s="206" t="s">
        <v>3962</v>
      </c>
      <c r="G730" s="206" t="s">
        <v>4849</v>
      </c>
      <c r="H730" s="206" t="s">
        <v>2212</v>
      </c>
      <c r="I730" s="206" t="s">
        <v>2199</v>
      </c>
      <c r="J730" s="207">
        <v>701.37147600000003</v>
      </c>
      <c r="K730" s="14">
        <v>1300</v>
      </c>
    </row>
    <row r="731" spans="1:11" x14ac:dyDescent="0.25">
      <c r="A731" s="200">
        <v>729</v>
      </c>
      <c r="B731" s="200" t="s">
        <v>61</v>
      </c>
      <c r="C731" s="200" t="s">
        <v>566</v>
      </c>
      <c r="D731" s="200">
        <v>118.83</v>
      </c>
      <c r="E731" s="200" t="s">
        <v>565</v>
      </c>
      <c r="F731" s="200" t="s">
        <v>3962</v>
      </c>
      <c r="G731" s="200" t="s">
        <v>4850</v>
      </c>
      <c r="H731" s="200" t="s">
        <v>2209</v>
      </c>
      <c r="I731" s="200" t="s">
        <v>2199</v>
      </c>
      <c r="J731" s="201">
        <v>701.37147600000003</v>
      </c>
      <c r="K731" s="202">
        <v>1300</v>
      </c>
    </row>
    <row r="732" spans="1:11" x14ac:dyDescent="0.25">
      <c r="A732" s="200">
        <v>730</v>
      </c>
      <c r="B732" s="200"/>
      <c r="C732" s="200" t="s">
        <v>566</v>
      </c>
      <c r="D732" s="200"/>
      <c r="E732" s="200" t="s">
        <v>3362</v>
      </c>
      <c r="F732" s="200" t="s">
        <v>3962</v>
      </c>
      <c r="G732" s="200" t="s">
        <v>4851</v>
      </c>
      <c r="H732" s="200" t="s">
        <v>2210</v>
      </c>
      <c r="I732" s="200" t="s">
        <v>2199</v>
      </c>
      <c r="J732" s="201">
        <v>701.37147600000003</v>
      </c>
      <c r="K732" s="202">
        <v>1300</v>
      </c>
    </row>
    <row r="733" spans="1:11" x14ac:dyDescent="0.25">
      <c r="A733" s="200">
        <v>731</v>
      </c>
      <c r="B733" s="200"/>
      <c r="C733" s="200" t="s">
        <v>566</v>
      </c>
      <c r="D733" s="200"/>
      <c r="E733" s="200" t="s">
        <v>3361</v>
      </c>
      <c r="F733" s="200" t="s">
        <v>3962</v>
      </c>
      <c r="G733" s="200" t="s">
        <v>4852</v>
      </c>
      <c r="H733" s="200" t="s">
        <v>2211</v>
      </c>
      <c r="I733" s="200" t="s">
        <v>2199</v>
      </c>
      <c r="J733" s="201">
        <v>701.37147600000003</v>
      </c>
      <c r="K733" s="202">
        <v>1300</v>
      </c>
    </row>
    <row r="734" spans="1:11" x14ac:dyDescent="0.25">
      <c r="A734" s="200">
        <v>732</v>
      </c>
      <c r="B734" s="200"/>
      <c r="C734" s="200" t="s">
        <v>566</v>
      </c>
      <c r="D734" s="200"/>
      <c r="E734" s="200" t="s">
        <v>3360</v>
      </c>
      <c r="F734" s="200" t="s">
        <v>3962</v>
      </c>
      <c r="G734" s="200" t="s">
        <v>4853</v>
      </c>
      <c r="H734" s="200" t="s">
        <v>2212</v>
      </c>
      <c r="I734" s="200" t="s">
        <v>2199</v>
      </c>
      <c r="J734" s="201">
        <v>701.37147600000003</v>
      </c>
      <c r="K734" s="202">
        <v>1300</v>
      </c>
    </row>
    <row r="735" spans="1:11" x14ac:dyDescent="0.25">
      <c r="A735" s="203">
        <v>733</v>
      </c>
      <c r="B735" s="203" t="s">
        <v>61</v>
      </c>
      <c r="C735" s="203" t="s">
        <v>564</v>
      </c>
      <c r="D735" s="203">
        <v>118.83</v>
      </c>
      <c r="E735" s="203" t="s">
        <v>563</v>
      </c>
      <c r="F735" s="203" t="s">
        <v>3962</v>
      </c>
      <c r="G735" s="203" t="s">
        <v>4854</v>
      </c>
      <c r="H735" s="203" t="s">
        <v>2209</v>
      </c>
      <c r="I735" s="203" t="s">
        <v>2199</v>
      </c>
      <c r="J735" s="204">
        <v>701.37147600000003</v>
      </c>
      <c r="K735" s="205">
        <v>1300</v>
      </c>
    </row>
    <row r="736" spans="1:11" x14ac:dyDescent="0.25">
      <c r="A736" s="206">
        <v>734</v>
      </c>
      <c r="B736" s="206"/>
      <c r="C736" s="206" t="s">
        <v>564</v>
      </c>
      <c r="D736" s="206"/>
      <c r="E736" s="206" t="s">
        <v>3359</v>
      </c>
      <c r="F736" s="206" t="s">
        <v>3962</v>
      </c>
      <c r="G736" s="206" t="s">
        <v>4855</v>
      </c>
      <c r="H736" s="206" t="s">
        <v>2210</v>
      </c>
      <c r="I736" s="206" t="s">
        <v>2199</v>
      </c>
      <c r="J736" s="207">
        <v>701.37147600000003</v>
      </c>
      <c r="K736" s="14">
        <v>1300</v>
      </c>
    </row>
    <row r="737" spans="1:11" x14ac:dyDescent="0.25">
      <c r="A737" s="206">
        <v>735</v>
      </c>
      <c r="B737" s="206"/>
      <c r="C737" s="206" t="s">
        <v>564</v>
      </c>
      <c r="D737" s="206"/>
      <c r="E737" s="206" t="s">
        <v>3358</v>
      </c>
      <c r="F737" s="206" t="s">
        <v>3962</v>
      </c>
      <c r="G737" s="206" t="s">
        <v>4856</v>
      </c>
      <c r="H737" s="206" t="s">
        <v>2211</v>
      </c>
      <c r="I737" s="206" t="s">
        <v>2199</v>
      </c>
      <c r="J737" s="207">
        <v>701.37147600000003</v>
      </c>
      <c r="K737" s="14">
        <v>1300</v>
      </c>
    </row>
    <row r="738" spans="1:11" x14ac:dyDescent="0.25">
      <c r="A738" s="206">
        <v>736</v>
      </c>
      <c r="B738" s="206"/>
      <c r="C738" s="206" t="s">
        <v>564</v>
      </c>
      <c r="D738" s="206"/>
      <c r="E738" s="206" t="s">
        <v>3357</v>
      </c>
      <c r="F738" s="206" t="s">
        <v>3962</v>
      </c>
      <c r="G738" s="206" t="s">
        <v>4857</v>
      </c>
      <c r="H738" s="206" t="s">
        <v>2212</v>
      </c>
      <c r="I738" s="206" t="s">
        <v>2199</v>
      </c>
      <c r="J738" s="207">
        <v>701.37147600000003</v>
      </c>
      <c r="K738" s="14">
        <v>1300</v>
      </c>
    </row>
    <row r="739" spans="1:11" x14ac:dyDescent="0.25">
      <c r="A739" s="200">
        <v>737</v>
      </c>
      <c r="B739" s="200" t="s">
        <v>61</v>
      </c>
      <c r="C739" s="200" t="s">
        <v>562</v>
      </c>
      <c r="D739" s="200">
        <v>118.83</v>
      </c>
      <c r="E739" s="200" t="s">
        <v>561</v>
      </c>
      <c r="F739" s="200" t="s">
        <v>3962</v>
      </c>
      <c r="G739" s="200" t="s">
        <v>4858</v>
      </c>
      <c r="H739" s="200" t="s">
        <v>2209</v>
      </c>
      <c r="I739" s="200" t="s">
        <v>2199</v>
      </c>
      <c r="J739" s="201">
        <v>701.37147600000003</v>
      </c>
      <c r="K739" s="202">
        <v>1300</v>
      </c>
    </row>
    <row r="740" spans="1:11" x14ac:dyDescent="0.25">
      <c r="A740" s="200">
        <v>738</v>
      </c>
      <c r="B740" s="200"/>
      <c r="C740" s="200" t="s">
        <v>562</v>
      </c>
      <c r="D740" s="200"/>
      <c r="E740" s="200" t="s">
        <v>3356</v>
      </c>
      <c r="F740" s="200" t="s">
        <v>3962</v>
      </c>
      <c r="G740" s="200" t="s">
        <v>4859</v>
      </c>
      <c r="H740" s="200" t="s">
        <v>2210</v>
      </c>
      <c r="I740" s="200" t="s">
        <v>2199</v>
      </c>
      <c r="J740" s="201">
        <v>701.37147600000003</v>
      </c>
      <c r="K740" s="202">
        <v>1300</v>
      </c>
    </row>
    <row r="741" spans="1:11" x14ac:dyDescent="0.25">
      <c r="A741" s="200">
        <v>739</v>
      </c>
      <c r="B741" s="200"/>
      <c r="C741" s="200" t="s">
        <v>562</v>
      </c>
      <c r="D741" s="200"/>
      <c r="E741" s="200" t="s">
        <v>3355</v>
      </c>
      <c r="F741" s="200" t="s">
        <v>3962</v>
      </c>
      <c r="G741" s="200" t="s">
        <v>4860</v>
      </c>
      <c r="H741" s="200" t="s">
        <v>2211</v>
      </c>
      <c r="I741" s="200" t="s">
        <v>2199</v>
      </c>
      <c r="J741" s="201">
        <v>701.37147600000003</v>
      </c>
      <c r="K741" s="202">
        <v>1300</v>
      </c>
    </row>
    <row r="742" spans="1:11" x14ac:dyDescent="0.25">
      <c r="A742" s="200">
        <v>740</v>
      </c>
      <c r="B742" s="200"/>
      <c r="C742" s="200" t="s">
        <v>562</v>
      </c>
      <c r="D742" s="200"/>
      <c r="E742" s="200" t="s">
        <v>3354</v>
      </c>
      <c r="F742" s="200" t="s">
        <v>3962</v>
      </c>
      <c r="G742" s="200" t="s">
        <v>4861</v>
      </c>
      <c r="H742" s="200" t="s">
        <v>2212</v>
      </c>
      <c r="I742" s="200" t="s">
        <v>2199</v>
      </c>
      <c r="J742" s="201">
        <v>701.37147600000003</v>
      </c>
      <c r="K742" s="202">
        <v>1300</v>
      </c>
    </row>
    <row r="743" spans="1:11" x14ac:dyDescent="0.25">
      <c r="A743" s="203">
        <v>741</v>
      </c>
      <c r="B743" s="203" t="s">
        <v>61</v>
      </c>
      <c r="C743" s="203" t="s">
        <v>560</v>
      </c>
      <c r="D743" s="203">
        <v>118.83</v>
      </c>
      <c r="E743" s="203" t="s">
        <v>559</v>
      </c>
      <c r="F743" s="203" t="s">
        <v>3962</v>
      </c>
      <c r="G743" s="203" t="s">
        <v>4862</v>
      </c>
      <c r="H743" s="203" t="s">
        <v>2209</v>
      </c>
      <c r="I743" s="203" t="s">
        <v>2199</v>
      </c>
      <c r="J743" s="204">
        <v>701.37147600000003</v>
      </c>
      <c r="K743" s="205">
        <v>1300</v>
      </c>
    </row>
    <row r="744" spans="1:11" x14ac:dyDescent="0.25">
      <c r="A744" s="206">
        <v>742</v>
      </c>
      <c r="B744" s="206"/>
      <c r="C744" s="206" t="s">
        <v>560</v>
      </c>
      <c r="D744" s="206"/>
      <c r="E744" s="206" t="s">
        <v>3353</v>
      </c>
      <c r="F744" s="206" t="s">
        <v>3962</v>
      </c>
      <c r="G744" s="206" t="s">
        <v>4863</v>
      </c>
      <c r="H744" s="206" t="s">
        <v>2210</v>
      </c>
      <c r="I744" s="206" t="s">
        <v>2199</v>
      </c>
      <c r="J744" s="207">
        <v>701.37147600000003</v>
      </c>
      <c r="K744" s="14">
        <v>1300</v>
      </c>
    </row>
    <row r="745" spans="1:11" x14ac:dyDescent="0.25">
      <c r="A745" s="206">
        <v>743</v>
      </c>
      <c r="B745" s="206"/>
      <c r="C745" s="206" t="s">
        <v>560</v>
      </c>
      <c r="D745" s="206"/>
      <c r="E745" s="206" t="s">
        <v>3352</v>
      </c>
      <c r="F745" s="206" t="s">
        <v>3962</v>
      </c>
      <c r="G745" s="206" t="s">
        <v>4864</v>
      </c>
      <c r="H745" s="206" t="s">
        <v>2211</v>
      </c>
      <c r="I745" s="206" t="s">
        <v>2199</v>
      </c>
      <c r="J745" s="207">
        <v>701.37147600000003</v>
      </c>
      <c r="K745" s="14">
        <v>1300</v>
      </c>
    </row>
    <row r="746" spans="1:11" x14ac:dyDescent="0.25">
      <c r="A746" s="206">
        <v>744</v>
      </c>
      <c r="B746" s="206"/>
      <c r="C746" s="206" t="s">
        <v>560</v>
      </c>
      <c r="D746" s="206"/>
      <c r="E746" s="206" t="s">
        <v>3351</v>
      </c>
      <c r="F746" s="206" t="s">
        <v>3962</v>
      </c>
      <c r="G746" s="206" t="s">
        <v>4865</v>
      </c>
      <c r="H746" s="206" t="s">
        <v>2212</v>
      </c>
      <c r="I746" s="206" t="s">
        <v>2199</v>
      </c>
      <c r="J746" s="207">
        <v>701.37147600000003</v>
      </c>
      <c r="K746" s="14">
        <v>1300</v>
      </c>
    </row>
    <row r="747" spans="1:11" x14ac:dyDescent="0.25">
      <c r="A747" s="200">
        <v>745</v>
      </c>
      <c r="B747" s="200" t="s">
        <v>61</v>
      </c>
      <c r="C747" s="200" t="s">
        <v>558</v>
      </c>
      <c r="D747" s="200">
        <v>118.83</v>
      </c>
      <c r="E747" s="200" t="s">
        <v>557</v>
      </c>
      <c r="F747" s="200" t="s">
        <v>3962</v>
      </c>
      <c r="G747" s="200" t="s">
        <v>4866</v>
      </c>
      <c r="H747" s="200" t="s">
        <v>2209</v>
      </c>
      <c r="I747" s="200" t="s">
        <v>2199</v>
      </c>
      <c r="J747" s="201">
        <v>701.37147600000003</v>
      </c>
      <c r="K747" s="202">
        <v>1300</v>
      </c>
    </row>
    <row r="748" spans="1:11" x14ac:dyDescent="0.25">
      <c r="A748" s="200">
        <v>746</v>
      </c>
      <c r="B748" s="200"/>
      <c r="C748" s="200" t="s">
        <v>558</v>
      </c>
      <c r="D748" s="200"/>
      <c r="E748" s="200" t="s">
        <v>3350</v>
      </c>
      <c r="F748" s="200" t="s">
        <v>3962</v>
      </c>
      <c r="G748" s="200" t="s">
        <v>4867</v>
      </c>
      <c r="H748" s="200" t="s">
        <v>2210</v>
      </c>
      <c r="I748" s="200" t="s">
        <v>2199</v>
      </c>
      <c r="J748" s="201">
        <v>701.37147600000003</v>
      </c>
      <c r="K748" s="202">
        <v>1300</v>
      </c>
    </row>
    <row r="749" spans="1:11" x14ac:dyDescent="0.25">
      <c r="A749" s="200">
        <v>747</v>
      </c>
      <c r="B749" s="200"/>
      <c r="C749" s="200" t="s">
        <v>558</v>
      </c>
      <c r="D749" s="200"/>
      <c r="E749" s="200" t="s">
        <v>3349</v>
      </c>
      <c r="F749" s="200" t="s">
        <v>3962</v>
      </c>
      <c r="G749" s="200" t="s">
        <v>4868</v>
      </c>
      <c r="H749" s="200" t="s">
        <v>2211</v>
      </c>
      <c r="I749" s="200" t="s">
        <v>2199</v>
      </c>
      <c r="J749" s="201">
        <v>701.37147600000003</v>
      </c>
      <c r="K749" s="202">
        <v>1300</v>
      </c>
    </row>
    <row r="750" spans="1:11" x14ac:dyDescent="0.25">
      <c r="A750" s="200">
        <v>748</v>
      </c>
      <c r="B750" s="200"/>
      <c r="C750" s="200" t="s">
        <v>558</v>
      </c>
      <c r="D750" s="200"/>
      <c r="E750" s="200" t="s">
        <v>3348</v>
      </c>
      <c r="F750" s="200" t="s">
        <v>3962</v>
      </c>
      <c r="G750" s="200" t="s">
        <v>4869</v>
      </c>
      <c r="H750" s="200" t="s">
        <v>2212</v>
      </c>
      <c r="I750" s="200" t="s">
        <v>2199</v>
      </c>
      <c r="J750" s="201">
        <v>701.37147600000003</v>
      </c>
      <c r="K750" s="202">
        <v>1300</v>
      </c>
    </row>
    <row r="751" spans="1:11" x14ac:dyDescent="0.25">
      <c r="A751" s="203">
        <v>749</v>
      </c>
      <c r="B751" s="203" t="s">
        <v>61</v>
      </c>
      <c r="C751" s="203" t="s">
        <v>556</v>
      </c>
      <c r="D751" s="203">
        <v>118.83</v>
      </c>
      <c r="E751" s="203" t="s">
        <v>555</v>
      </c>
      <c r="F751" s="203" t="s">
        <v>3962</v>
      </c>
      <c r="G751" s="203" t="s">
        <v>4870</v>
      </c>
      <c r="H751" s="203" t="s">
        <v>2209</v>
      </c>
      <c r="I751" s="203" t="s">
        <v>2199</v>
      </c>
      <c r="J751" s="204">
        <v>697.81935599999986</v>
      </c>
      <c r="K751" s="205">
        <v>1300</v>
      </c>
    </row>
    <row r="752" spans="1:11" x14ac:dyDescent="0.25">
      <c r="A752" s="206">
        <v>750</v>
      </c>
      <c r="B752" s="206"/>
      <c r="C752" s="206" t="s">
        <v>556</v>
      </c>
      <c r="D752" s="206"/>
      <c r="E752" s="206" t="s">
        <v>3347</v>
      </c>
      <c r="F752" s="206" t="s">
        <v>3962</v>
      </c>
      <c r="G752" s="206" t="s">
        <v>4871</v>
      </c>
      <c r="H752" s="206" t="s">
        <v>2210</v>
      </c>
      <c r="I752" s="206" t="s">
        <v>2199</v>
      </c>
      <c r="J752" s="207">
        <v>697.81935599999986</v>
      </c>
      <c r="K752" s="14">
        <v>1300</v>
      </c>
    </row>
    <row r="753" spans="1:11" x14ac:dyDescent="0.25">
      <c r="A753" s="206">
        <v>751</v>
      </c>
      <c r="B753" s="206"/>
      <c r="C753" s="206" t="s">
        <v>556</v>
      </c>
      <c r="D753" s="206"/>
      <c r="E753" s="206" t="s">
        <v>3346</v>
      </c>
      <c r="F753" s="206" t="s">
        <v>3962</v>
      </c>
      <c r="G753" s="206" t="s">
        <v>4872</v>
      </c>
      <c r="H753" s="206" t="s">
        <v>2211</v>
      </c>
      <c r="I753" s="206" t="s">
        <v>2199</v>
      </c>
      <c r="J753" s="207">
        <v>697.81935599999986</v>
      </c>
      <c r="K753" s="14">
        <v>1300</v>
      </c>
    </row>
    <row r="754" spans="1:11" x14ac:dyDescent="0.25">
      <c r="A754" s="206">
        <v>752</v>
      </c>
      <c r="B754" s="206"/>
      <c r="C754" s="206" t="s">
        <v>556</v>
      </c>
      <c r="D754" s="206"/>
      <c r="E754" s="206" t="s">
        <v>3345</v>
      </c>
      <c r="F754" s="206" t="s">
        <v>3962</v>
      </c>
      <c r="G754" s="206" t="s">
        <v>4873</v>
      </c>
      <c r="H754" s="206" t="s">
        <v>2212</v>
      </c>
      <c r="I754" s="206" t="s">
        <v>2199</v>
      </c>
      <c r="J754" s="207">
        <v>697.81935599999986</v>
      </c>
      <c r="K754" s="14">
        <v>1300</v>
      </c>
    </row>
    <row r="755" spans="1:11" x14ac:dyDescent="0.25">
      <c r="A755" s="200">
        <v>753</v>
      </c>
      <c r="B755" s="200" t="s">
        <v>39</v>
      </c>
      <c r="C755" s="200" t="s">
        <v>510</v>
      </c>
      <c r="D755" s="200">
        <v>100.8</v>
      </c>
      <c r="E755" s="200" t="s">
        <v>3956</v>
      </c>
      <c r="F755" s="200" t="s">
        <v>3963</v>
      </c>
      <c r="G755" s="200" t="s">
        <v>3964</v>
      </c>
      <c r="H755" s="200" t="s">
        <v>2209</v>
      </c>
      <c r="I755" s="200" t="s">
        <v>2200</v>
      </c>
      <c r="J755" s="201">
        <v>578.23131599999999</v>
      </c>
      <c r="K755" s="202">
        <v>1103</v>
      </c>
    </row>
    <row r="756" spans="1:11" x14ac:dyDescent="0.25">
      <c r="A756" s="200">
        <v>754</v>
      </c>
      <c r="B756" s="200"/>
      <c r="C756" s="200" t="s">
        <v>510</v>
      </c>
      <c r="D756" s="200"/>
      <c r="E756" s="200" t="s">
        <v>4044</v>
      </c>
      <c r="F756" s="200" t="s">
        <v>3963</v>
      </c>
      <c r="G756" s="200" t="s">
        <v>3965</v>
      </c>
      <c r="H756" s="200" t="s">
        <v>2210</v>
      </c>
      <c r="I756" s="200" t="s">
        <v>2200</v>
      </c>
      <c r="J756" s="201">
        <v>578.23131599999999</v>
      </c>
      <c r="K756" s="202">
        <v>1103</v>
      </c>
    </row>
    <row r="757" spans="1:11" x14ac:dyDescent="0.25">
      <c r="A757" s="200">
        <v>755</v>
      </c>
      <c r="B757" s="200"/>
      <c r="C757" s="200" t="s">
        <v>510</v>
      </c>
      <c r="D757" s="200"/>
      <c r="E757" s="200" t="s">
        <v>4045</v>
      </c>
      <c r="F757" s="200" t="s">
        <v>3963</v>
      </c>
      <c r="G757" s="200" t="s">
        <v>3966</v>
      </c>
      <c r="H757" s="200" t="s">
        <v>2211</v>
      </c>
      <c r="I757" s="200" t="s">
        <v>2200</v>
      </c>
      <c r="J757" s="201">
        <v>578.23131599999999</v>
      </c>
      <c r="K757" s="202">
        <v>1103</v>
      </c>
    </row>
    <row r="758" spans="1:11" x14ac:dyDescent="0.25">
      <c r="A758" s="200">
        <v>756</v>
      </c>
      <c r="B758" s="200"/>
      <c r="C758" s="200" t="s">
        <v>510</v>
      </c>
      <c r="D758" s="200"/>
      <c r="E758" s="200" t="s">
        <v>4046</v>
      </c>
      <c r="F758" s="200" t="s">
        <v>3963</v>
      </c>
      <c r="G758" s="200" t="s">
        <v>3967</v>
      </c>
      <c r="H758" s="200" t="s">
        <v>2212</v>
      </c>
      <c r="I758" s="200" t="s">
        <v>2200</v>
      </c>
      <c r="J758" s="201">
        <v>578.23131599999999</v>
      </c>
      <c r="K758" s="202">
        <v>1103</v>
      </c>
    </row>
    <row r="759" spans="1:11" x14ac:dyDescent="0.25">
      <c r="A759" s="203">
        <v>757</v>
      </c>
      <c r="B759" s="203" t="s">
        <v>39</v>
      </c>
      <c r="C759" s="203" t="s">
        <v>508</v>
      </c>
      <c r="D759" s="203">
        <v>100.8</v>
      </c>
      <c r="E759" s="203" t="s">
        <v>3959</v>
      </c>
      <c r="F759" s="203" t="s">
        <v>3963</v>
      </c>
      <c r="G759" s="203" t="s">
        <v>3968</v>
      </c>
      <c r="H759" s="203" t="s">
        <v>2209</v>
      </c>
      <c r="I759" s="203" t="s">
        <v>2200</v>
      </c>
      <c r="J759" s="204">
        <v>583.09664399999997</v>
      </c>
      <c r="K759" s="205">
        <v>1103</v>
      </c>
    </row>
    <row r="760" spans="1:11" x14ac:dyDescent="0.25">
      <c r="A760" s="206">
        <v>758</v>
      </c>
      <c r="B760" s="206"/>
      <c r="C760" s="206" t="s">
        <v>508</v>
      </c>
      <c r="D760" s="206"/>
      <c r="E760" s="206" t="s">
        <v>4047</v>
      </c>
      <c r="F760" s="206" t="s">
        <v>3963</v>
      </c>
      <c r="G760" s="206" t="s">
        <v>3969</v>
      </c>
      <c r="H760" s="206" t="s">
        <v>2210</v>
      </c>
      <c r="I760" s="206" t="s">
        <v>2200</v>
      </c>
      <c r="J760" s="207">
        <v>583.09664399999997</v>
      </c>
      <c r="K760" s="14">
        <v>1103</v>
      </c>
    </row>
    <row r="761" spans="1:11" x14ac:dyDescent="0.25">
      <c r="A761" s="206">
        <v>759</v>
      </c>
      <c r="B761" s="206"/>
      <c r="C761" s="206" t="s">
        <v>508</v>
      </c>
      <c r="D761" s="206"/>
      <c r="E761" s="206" t="s">
        <v>4048</v>
      </c>
      <c r="F761" s="206" t="s">
        <v>3963</v>
      </c>
      <c r="G761" s="206" t="s">
        <v>3970</v>
      </c>
      <c r="H761" s="206" t="s">
        <v>2211</v>
      </c>
      <c r="I761" s="206" t="s">
        <v>2200</v>
      </c>
      <c r="J761" s="207">
        <v>583.09664399999997</v>
      </c>
      <c r="K761" s="14">
        <v>1103</v>
      </c>
    </row>
    <row r="762" spans="1:11" x14ac:dyDescent="0.25">
      <c r="A762" s="206">
        <v>760</v>
      </c>
      <c r="B762" s="206"/>
      <c r="C762" s="206" t="s">
        <v>508</v>
      </c>
      <c r="D762" s="206"/>
      <c r="E762" s="206" t="s">
        <v>4049</v>
      </c>
      <c r="F762" s="206" t="s">
        <v>3963</v>
      </c>
      <c r="G762" s="206" t="s">
        <v>3971</v>
      </c>
      <c r="H762" s="206" t="s">
        <v>2212</v>
      </c>
      <c r="I762" s="206" t="s">
        <v>2200</v>
      </c>
      <c r="J762" s="207">
        <v>583.09664399999997</v>
      </c>
      <c r="K762" s="14">
        <v>1103</v>
      </c>
    </row>
    <row r="763" spans="1:11" x14ac:dyDescent="0.25">
      <c r="A763" s="200">
        <v>761</v>
      </c>
      <c r="B763" s="200" t="s">
        <v>39</v>
      </c>
      <c r="C763" s="200" t="s">
        <v>506</v>
      </c>
      <c r="D763" s="200">
        <v>100.8</v>
      </c>
      <c r="E763" s="200" t="s">
        <v>4050</v>
      </c>
      <c r="F763" s="200" t="s">
        <v>3963</v>
      </c>
      <c r="G763" s="200" t="s">
        <v>3972</v>
      </c>
      <c r="H763" s="200" t="s">
        <v>2209</v>
      </c>
      <c r="I763" s="200" t="s">
        <v>2200</v>
      </c>
      <c r="J763" s="201">
        <v>583.09664399999997</v>
      </c>
      <c r="K763" s="202">
        <v>1103</v>
      </c>
    </row>
    <row r="764" spans="1:11" x14ac:dyDescent="0.25">
      <c r="A764" s="200">
        <v>762</v>
      </c>
      <c r="B764" s="200"/>
      <c r="C764" s="200" t="s">
        <v>506</v>
      </c>
      <c r="D764" s="200"/>
      <c r="E764" s="200" t="s">
        <v>4051</v>
      </c>
      <c r="F764" s="200" t="s">
        <v>3963</v>
      </c>
      <c r="G764" s="200" t="s">
        <v>3973</v>
      </c>
      <c r="H764" s="200" t="s">
        <v>2210</v>
      </c>
      <c r="I764" s="200" t="s">
        <v>2200</v>
      </c>
      <c r="J764" s="201">
        <v>583.09664399999997</v>
      </c>
      <c r="K764" s="202">
        <v>1103</v>
      </c>
    </row>
    <row r="765" spans="1:11" x14ac:dyDescent="0.25">
      <c r="A765" s="200">
        <v>763</v>
      </c>
      <c r="B765" s="200"/>
      <c r="C765" s="200" t="s">
        <v>506</v>
      </c>
      <c r="D765" s="200"/>
      <c r="E765" s="200" t="s">
        <v>4052</v>
      </c>
      <c r="F765" s="200" t="s">
        <v>3963</v>
      </c>
      <c r="G765" s="200" t="s">
        <v>3974</v>
      </c>
      <c r="H765" s="200" t="s">
        <v>2211</v>
      </c>
      <c r="I765" s="200" t="s">
        <v>2200</v>
      </c>
      <c r="J765" s="201">
        <v>583.09664399999997</v>
      </c>
      <c r="K765" s="202">
        <v>1103</v>
      </c>
    </row>
    <row r="766" spans="1:11" x14ac:dyDescent="0.25">
      <c r="A766" s="200">
        <v>764</v>
      </c>
      <c r="B766" s="200"/>
      <c r="C766" s="200" t="s">
        <v>506</v>
      </c>
      <c r="D766" s="200"/>
      <c r="E766" s="200" t="s">
        <v>4053</v>
      </c>
      <c r="F766" s="200" t="s">
        <v>3963</v>
      </c>
      <c r="G766" s="200" t="s">
        <v>3975</v>
      </c>
      <c r="H766" s="200" t="s">
        <v>2212</v>
      </c>
      <c r="I766" s="200" t="s">
        <v>2200</v>
      </c>
      <c r="J766" s="201">
        <v>583.09664399999997</v>
      </c>
      <c r="K766" s="202">
        <v>1103</v>
      </c>
    </row>
    <row r="767" spans="1:11" x14ac:dyDescent="0.25">
      <c r="A767" s="203">
        <v>765</v>
      </c>
      <c r="B767" s="203" t="s">
        <v>39</v>
      </c>
      <c r="C767" s="203" t="s">
        <v>504</v>
      </c>
      <c r="D767" s="203">
        <v>100.8</v>
      </c>
      <c r="E767" s="203" t="s">
        <v>4054</v>
      </c>
      <c r="F767" s="203" t="s">
        <v>3963</v>
      </c>
      <c r="G767" s="203" t="s">
        <v>3976</v>
      </c>
      <c r="H767" s="203" t="s">
        <v>2209</v>
      </c>
      <c r="I767" s="203" t="s">
        <v>2200</v>
      </c>
      <c r="J767" s="204">
        <v>583.09664399999997</v>
      </c>
      <c r="K767" s="205">
        <v>1103</v>
      </c>
    </row>
    <row r="768" spans="1:11" x14ac:dyDescent="0.25">
      <c r="A768" s="206">
        <v>766</v>
      </c>
      <c r="B768" s="206"/>
      <c r="C768" s="206" t="s">
        <v>504</v>
      </c>
      <c r="D768" s="206"/>
      <c r="E768" s="206" t="s">
        <v>4055</v>
      </c>
      <c r="F768" s="206" t="s">
        <v>3963</v>
      </c>
      <c r="G768" s="206" t="s">
        <v>3977</v>
      </c>
      <c r="H768" s="206" t="s">
        <v>2210</v>
      </c>
      <c r="I768" s="206" t="s">
        <v>2200</v>
      </c>
      <c r="J768" s="207">
        <v>583.09664399999997</v>
      </c>
      <c r="K768" s="14">
        <v>1103</v>
      </c>
    </row>
    <row r="769" spans="1:11" x14ac:dyDescent="0.25">
      <c r="A769" s="206">
        <v>767</v>
      </c>
      <c r="B769" s="206"/>
      <c r="C769" s="206" t="s">
        <v>504</v>
      </c>
      <c r="D769" s="206"/>
      <c r="E769" s="206" t="s">
        <v>4056</v>
      </c>
      <c r="F769" s="206" t="s">
        <v>3963</v>
      </c>
      <c r="G769" s="206" t="s">
        <v>3978</v>
      </c>
      <c r="H769" s="206" t="s">
        <v>2211</v>
      </c>
      <c r="I769" s="206" t="s">
        <v>2200</v>
      </c>
      <c r="J769" s="207">
        <v>583.09664399999997</v>
      </c>
      <c r="K769" s="14">
        <v>1103</v>
      </c>
    </row>
    <row r="770" spans="1:11" x14ac:dyDescent="0.25">
      <c r="A770" s="206">
        <v>768</v>
      </c>
      <c r="B770" s="206"/>
      <c r="C770" s="206" t="s">
        <v>504</v>
      </c>
      <c r="D770" s="206"/>
      <c r="E770" s="206" t="s">
        <v>4057</v>
      </c>
      <c r="F770" s="206" t="s">
        <v>3963</v>
      </c>
      <c r="G770" s="206" t="s">
        <v>3979</v>
      </c>
      <c r="H770" s="206" t="s">
        <v>2212</v>
      </c>
      <c r="I770" s="206" t="s">
        <v>2200</v>
      </c>
      <c r="J770" s="207">
        <v>583.09664399999997</v>
      </c>
      <c r="K770" s="14">
        <v>1103</v>
      </c>
    </row>
    <row r="771" spans="1:11" x14ac:dyDescent="0.25">
      <c r="A771" s="200">
        <v>769</v>
      </c>
      <c r="B771" s="200" t="s">
        <v>39</v>
      </c>
      <c r="C771" s="200" t="s">
        <v>502</v>
      </c>
      <c r="D771" s="200">
        <v>100.8</v>
      </c>
      <c r="E771" s="200" t="s">
        <v>4058</v>
      </c>
      <c r="F771" s="200" t="s">
        <v>3963</v>
      </c>
      <c r="G771" s="200" t="s">
        <v>3980</v>
      </c>
      <c r="H771" s="200" t="s">
        <v>2209</v>
      </c>
      <c r="I771" s="200" t="s">
        <v>2200</v>
      </c>
      <c r="J771" s="201">
        <v>583.09664399999997</v>
      </c>
      <c r="K771" s="202">
        <v>1103</v>
      </c>
    </row>
    <row r="772" spans="1:11" x14ac:dyDescent="0.25">
      <c r="A772" s="200">
        <v>770</v>
      </c>
      <c r="B772" s="200"/>
      <c r="C772" s="200" t="s">
        <v>502</v>
      </c>
      <c r="D772" s="200"/>
      <c r="E772" s="200" t="s">
        <v>4059</v>
      </c>
      <c r="F772" s="200" t="s">
        <v>3963</v>
      </c>
      <c r="G772" s="200" t="s">
        <v>3981</v>
      </c>
      <c r="H772" s="200" t="s">
        <v>2210</v>
      </c>
      <c r="I772" s="200" t="s">
        <v>2200</v>
      </c>
      <c r="J772" s="201">
        <v>583.09664399999997</v>
      </c>
      <c r="K772" s="202">
        <v>1103</v>
      </c>
    </row>
    <row r="773" spans="1:11" x14ac:dyDescent="0.25">
      <c r="A773" s="200">
        <v>771</v>
      </c>
      <c r="B773" s="200"/>
      <c r="C773" s="200" t="s">
        <v>502</v>
      </c>
      <c r="D773" s="200"/>
      <c r="E773" s="200" t="s">
        <v>4060</v>
      </c>
      <c r="F773" s="200" t="s">
        <v>3963</v>
      </c>
      <c r="G773" s="200" t="s">
        <v>3982</v>
      </c>
      <c r="H773" s="200" t="s">
        <v>2211</v>
      </c>
      <c r="I773" s="200" t="s">
        <v>2200</v>
      </c>
      <c r="J773" s="201">
        <v>583.09664399999997</v>
      </c>
      <c r="K773" s="202">
        <v>1103</v>
      </c>
    </row>
    <row r="774" spans="1:11" x14ac:dyDescent="0.25">
      <c r="A774" s="200">
        <v>772</v>
      </c>
      <c r="B774" s="200"/>
      <c r="C774" s="200" t="s">
        <v>502</v>
      </c>
      <c r="D774" s="200"/>
      <c r="E774" s="200" t="s">
        <v>4061</v>
      </c>
      <c r="F774" s="200" t="s">
        <v>3963</v>
      </c>
      <c r="G774" s="200" t="s">
        <v>3983</v>
      </c>
      <c r="H774" s="200" t="s">
        <v>2212</v>
      </c>
      <c r="I774" s="200" t="s">
        <v>2200</v>
      </c>
      <c r="J774" s="201">
        <v>583.09664399999997</v>
      </c>
      <c r="K774" s="202">
        <v>1103</v>
      </c>
    </row>
    <row r="775" spans="1:11" x14ac:dyDescent="0.25">
      <c r="A775" s="203">
        <v>773</v>
      </c>
      <c r="B775" s="203" t="s">
        <v>39</v>
      </c>
      <c r="C775" s="203" t="s">
        <v>500</v>
      </c>
      <c r="D775" s="203">
        <v>100.8</v>
      </c>
      <c r="E775" s="203" t="s">
        <v>4062</v>
      </c>
      <c r="F775" s="203" t="s">
        <v>3963</v>
      </c>
      <c r="G775" s="203" t="s">
        <v>3984</v>
      </c>
      <c r="H775" s="203" t="s">
        <v>2209</v>
      </c>
      <c r="I775" s="203" t="s">
        <v>2200</v>
      </c>
      <c r="J775" s="204">
        <v>583.09664399999997</v>
      </c>
      <c r="K775" s="205">
        <v>1103</v>
      </c>
    </row>
    <row r="776" spans="1:11" x14ac:dyDescent="0.25">
      <c r="A776" s="206">
        <v>774</v>
      </c>
      <c r="B776" s="206"/>
      <c r="C776" s="206" t="s">
        <v>500</v>
      </c>
      <c r="D776" s="206"/>
      <c r="E776" s="206" t="s">
        <v>4063</v>
      </c>
      <c r="F776" s="206" t="s">
        <v>3963</v>
      </c>
      <c r="G776" s="206" t="s">
        <v>3985</v>
      </c>
      <c r="H776" s="206" t="s">
        <v>2210</v>
      </c>
      <c r="I776" s="206" t="s">
        <v>2200</v>
      </c>
      <c r="J776" s="207">
        <v>583.09664399999997</v>
      </c>
      <c r="K776" s="14">
        <v>1103</v>
      </c>
    </row>
    <row r="777" spans="1:11" x14ac:dyDescent="0.25">
      <c r="A777" s="206">
        <v>775</v>
      </c>
      <c r="B777" s="206"/>
      <c r="C777" s="206" t="s">
        <v>500</v>
      </c>
      <c r="D777" s="206"/>
      <c r="E777" s="206" t="s">
        <v>4064</v>
      </c>
      <c r="F777" s="206" t="s">
        <v>3963</v>
      </c>
      <c r="G777" s="206" t="s">
        <v>3986</v>
      </c>
      <c r="H777" s="206" t="s">
        <v>2211</v>
      </c>
      <c r="I777" s="206" t="s">
        <v>2200</v>
      </c>
      <c r="J777" s="207">
        <v>583.09664399999997</v>
      </c>
      <c r="K777" s="14">
        <v>1103</v>
      </c>
    </row>
    <row r="778" spans="1:11" x14ac:dyDescent="0.25">
      <c r="A778" s="206">
        <v>776</v>
      </c>
      <c r="B778" s="206"/>
      <c r="C778" s="206" t="s">
        <v>500</v>
      </c>
      <c r="D778" s="206"/>
      <c r="E778" s="206" t="s">
        <v>4065</v>
      </c>
      <c r="F778" s="206" t="s">
        <v>3963</v>
      </c>
      <c r="G778" s="206" t="s">
        <v>3987</v>
      </c>
      <c r="H778" s="206" t="s">
        <v>2212</v>
      </c>
      <c r="I778" s="206" t="s">
        <v>2200</v>
      </c>
      <c r="J778" s="207">
        <v>583.09664399999997</v>
      </c>
      <c r="K778" s="14">
        <v>1103</v>
      </c>
    </row>
    <row r="779" spans="1:11" x14ac:dyDescent="0.25">
      <c r="A779" s="200">
        <v>777</v>
      </c>
      <c r="B779" s="200" t="s">
        <v>39</v>
      </c>
      <c r="C779" s="200" t="s">
        <v>498</v>
      </c>
      <c r="D779" s="200">
        <v>100.8</v>
      </c>
      <c r="E779" s="200" t="s">
        <v>4066</v>
      </c>
      <c r="F779" s="200" t="s">
        <v>3963</v>
      </c>
      <c r="G779" s="200" t="s">
        <v>3988</v>
      </c>
      <c r="H779" s="200" t="s">
        <v>2209</v>
      </c>
      <c r="I779" s="200" t="s">
        <v>2200</v>
      </c>
      <c r="J779" s="201">
        <v>583.09664399999997</v>
      </c>
      <c r="K779" s="202">
        <v>1103</v>
      </c>
    </row>
    <row r="780" spans="1:11" x14ac:dyDescent="0.25">
      <c r="A780" s="200">
        <v>778</v>
      </c>
      <c r="B780" s="200"/>
      <c r="C780" s="200" t="s">
        <v>498</v>
      </c>
      <c r="D780" s="200"/>
      <c r="E780" s="200" t="s">
        <v>4067</v>
      </c>
      <c r="F780" s="200" t="s">
        <v>3963</v>
      </c>
      <c r="G780" s="200" t="s">
        <v>3989</v>
      </c>
      <c r="H780" s="200" t="s">
        <v>2210</v>
      </c>
      <c r="I780" s="200" t="s">
        <v>2200</v>
      </c>
      <c r="J780" s="201">
        <v>583.09664399999997</v>
      </c>
      <c r="K780" s="202">
        <v>1103</v>
      </c>
    </row>
    <row r="781" spans="1:11" x14ac:dyDescent="0.25">
      <c r="A781" s="200">
        <v>779</v>
      </c>
      <c r="B781" s="200"/>
      <c r="C781" s="200" t="s">
        <v>498</v>
      </c>
      <c r="D781" s="200"/>
      <c r="E781" s="200" t="s">
        <v>4068</v>
      </c>
      <c r="F781" s="200" t="s">
        <v>3963</v>
      </c>
      <c r="G781" s="200" t="s">
        <v>3990</v>
      </c>
      <c r="H781" s="200" t="s">
        <v>2211</v>
      </c>
      <c r="I781" s="200" t="s">
        <v>2200</v>
      </c>
      <c r="J781" s="201">
        <v>583.09664399999997</v>
      </c>
      <c r="K781" s="202">
        <v>1103</v>
      </c>
    </row>
    <row r="782" spans="1:11" x14ac:dyDescent="0.25">
      <c r="A782" s="200">
        <v>780</v>
      </c>
      <c r="B782" s="200"/>
      <c r="C782" s="200" t="s">
        <v>498</v>
      </c>
      <c r="D782" s="200"/>
      <c r="E782" s="200" t="s">
        <v>4069</v>
      </c>
      <c r="F782" s="200" t="s">
        <v>3963</v>
      </c>
      <c r="G782" s="200" t="s">
        <v>3991</v>
      </c>
      <c r="H782" s="200" t="s">
        <v>2212</v>
      </c>
      <c r="I782" s="200" t="s">
        <v>2200</v>
      </c>
      <c r="J782" s="201">
        <v>583.09664399999997</v>
      </c>
      <c r="K782" s="202">
        <v>1103</v>
      </c>
    </row>
    <row r="783" spans="1:11" x14ac:dyDescent="0.25">
      <c r="A783" s="203">
        <v>781</v>
      </c>
      <c r="B783" s="203" t="s">
        <v>39</v>
      </c>
      <c r="C783" s="203" t="s">
        <v>496</v>
      </c>
      <c r="D783" s="203">
        <v>100.8</v>
      </c>
      <c r="E783" s="203" t="s">
        <v>4070</v>
      </c>
      <c r="F783" s="203" t="s">
        <v>3963</v>
      </c>
      <c r="G783" s="203" t="s">
        <v>3992</v>
      </c>
      <c r="H783" s="203" t="s">
        <v>2209</v>
      </c>
      <c r="I783" s="203" t="s">
        <v>2200</v>
      </c>
      <c r="J783" s="204">
        <v>583.09664399999997</v>
      </c>
      <c r="K783" s="205">
        <v>1103</v>
      </c>
    </row>
    <row r="784" spans="1:11" x14ac:dyDescent="0.25">
      <c r="A784" s="206">
        <v>782</v>
      </c>
      <c r="B784" s="206"/>
      <c r="C784" s="206" t="s">
        <v>496</v>
      </c>
      <c r="D784" s="206"/>
      <c r="E784" s="206" t="s">
        <v>4071</v>
      </c>
      <c r="F784" s="206" t="s">
        <v>3963</v>
      </c>
      <c r="G784" s="206" t="s">
        <v>3993</v>
      </c>
      <c r="H784" s="206" t="s">
        <v>2210</v>
      </c>
      <c r="I784" s="206" t="s">
        <v>2200</v>
      </c>
      <c r="J784" s="207">
        <v>583.09664399999997</v>
      </c>
      <c r="K784" s="14">
        <v>1103</v>
      </c>
    </row>
    <row r="785" spans="1:11" x14ac:dyDescent="0.25">
      <c r="A785" s="206">
        <v>783</v>
      </c>
      <c r="B785" s="206"/>
      <c r="C785" s="206" t="s">
        <v>496</v>
      </c>
      <c r="D785" s="206"/>
      <c r="E785" s="206" t="s">
        <v>4072</v>
      </c>
      <c r="F785" s="206" t="s">
        <v>3963</v>
      </c>
      <c r="G785" s="206" t="s">
        <v>3994</v>
      </c>
      <c r="H785" s="206" t="s">
        <v>2211</v>
      </c>
      <c r="I785" s="206" t="s">
        <v>2200</v>
      </c>
      <c r="J785" s="207">
        <v>583.09664399999997</v>
      </c>
      <c r="K785" s="14">
        <v>1103</v>
      </c>
    </row>
    <row r="786" spans="1:11" x14ac:dyDescent="0.25">
      <c r="A786" s="206">
        <v>784</v>
      </c>
      <c r="B786" s="206"/>
      <c r="C786" s="206" t="s">
        <v>496</v>
      </c>
      <c r="D786" s="206"/>
      <c r="E786" s="206" t="s">
        <v>4073</v>
      </c>
      <c r="F786" s="206" t="s">
        <v>3963</v>
      </c>
      <c r="G786" s="206" t="s">
        <v>3995</v>
      </c>
      <c r="H786" s="206" t="s">
        <v>2212</v>
      </c>
      <c r="I786" s="206" t="s">
        <v>2200</v>
      </c>
      <c r="J786" s="207">
        <v>583.09664399999997</v>
      </c>
      <c r="K786" s="14">
        <v>1103</v>
      </c>
    </row>
    <row r="787" spans="1:11" x14ac:dyDescent="0.25">
      <c r="A787" s="200">
        <v>785</v>
      </c>
      <c r="B787" s="200" t="s">
        <v>39</v>
      </c>
      <c r="C787" s="200" t="s">
        <v>494</v>
      </c>
      <c r="D787" s="200">
        <v>100.8</v>
      </c>
      <c r="E787" s="200" t="s">
        <v>4074</v>
      </c>
      <c r="F787" s="200" t="s">
        <v>3963</v>
      </c>
      <c r="G787" s="200" t="s">
        <v>3996</v>
      </c>
      <c r="H787" s="200" t="s">
        <v>2209</v>
      </c>
      <c r="I787" s="200" t="s">
        <v>2200</v>
      </c>
      <c r="J787" s="201">
        <v>583.09664399999997</v>
      </c>
      <c r="K787" s="202">
        <v>1103</v>
      </c>
    </row>
    <row r="788" spans="1:11" x14ac:dyDescent="0.25">
      <c r="A788" s="200">
        <v>786</v>
      </c>
      <c r="B788" s="200"/>
      <c r="C788" s="200" t="s">
        <v>494</v>
      </c>
      <c r="D788" s="200"/>
      <c r="E788" s="200" t="s">
        <v>4075</v>
      </c>
      <c r="F788" s="200" t="s">
        <v>3963</v>
      </c>
      <c r="G788" s="200" t="s">
        <v>3997</v>
      </c>
      <c r="H788" s="200" t="s">
        <v>2210</v>
      </c>
      <c r="I788" s="200" t="s">
        <v>2200</v>
      </c>
      <c r="J788" s="201">
        <v>583.09664399999997</v>
      </c>
      <c r="K788" s="202">
        <v>1103</v>
      </c>
    </row>
    <row r="789" spans="1:11" x14ac:dyDescent="0.25">
      <c r="A789" s="200">
        <v>787</v>
      </c>
      <c r="B789" s="200"/>
      <c r="C789" s="200" t="s">
        <v>494</v>
      </c>
      <c r="D789" s="200"/>
      <c r="E789" s="200" t="s">
        <v>4076</v>
      </c>
      <c r="F789" s="200" t="s">
        <v>3963</v>
      </c>
      <c r="G789" s="200" t="s">
        <v>3998</v>
      </c>
      <c r="H789" s="200" t="s">
        <v>2211</v>
      </c>
      <c r="I789" s="200" t="s">
        <v>2200</v>
      </c>
      <c r="J789" s="201">
        <v>583.09664399999997</v>
      </c>
      <c r="K789" s="202">
        <v>1103</v>
      </c>
    </row>
    <row r="790" spans="1:11" x14ac:dyDescent="0.25">
      <c r="A790" s="200">
        <v>788</v>
      </c>
      <c r="B790" s="200"/>
      <c r="C790" s="200" t="s">
        <v>494</v>
      </c>
      <c r="D790" s="200"/>
      <c r="E790" s="200" t="s">
        <v>4077</v>
      </c>
      <c r="F790" s="200" t="s">
        <v>3963</v>
      </c>
      <c r="G790" s="200" t="s">
        <v>3999</v>
      </c>
      <c r="H790" s="200" t="s">
        <v>2212</v>
      </c>
      <c r="I790" s="200" t="s">
        <v>2200</v>
      </c>
      <c r="J790" s="201">
        <v>583.09664399999997</v>
      </c>
      <c r="K790" s="202">
        <v>1103</v>
      </c>
    </row>
    <row r="791" spans="1:11" x14ac:dyDescent="0.25">
      <c r="A791" s="203">
        <v>789</v>
      </c>
      <c r="B791" s="203" t="s">
        <v>39</v>
      </c>
      <c r="C791" s="203" t="s">
        <v>492</v>
      </c>
      <c r="D791" s="203">
        <v>100.8</v>
      </c>
      <c r="E791" s="203" t="s">
        <v>4078</v>
      </c>
      <c r="F791" s="203" t="s">
        <v>3963</v>
      </c>
      <c r="G791" s="203" t="s">
        <v>4000</v>
      </c>
      <c r="H791" s="203" t="s">
        <v>2209</v>
      </c>
      <c r="I791" s="203" t="s">
        <v>2200</v>
      </c>
      <c r="J791" s="204">
        <v>578.23131599999999</v>
      </c>
      <c r="K791" s="205">
        <v>1103</v>
      </c>
    </row>
    <row r="792" spans="1:11" x14ac:dyDescent="0.25">
      <c r="A792" s="206">
        <v>790</v>
      </c>
      <c r="B792" s="206"/>
      <c r="C792" s="206" t="s">
        <v>492</v>
      </c>
      <c r="D792" s="206"/>
      <c r="E792" s="206" t="s">
        <v>4079</v>
      </c>
      <c r="F792" s="206" t="s">
        <v>3963</v>
      </c>
      <c r="G792" s="206" t="s">
        <v>4001</v>
      </c>
      <c r="H792" s="206" t="s">
        <v>2210</v>
      </c>
      <c r="I792" s="206" t="s">
        <v>2200</v>
      </c>
      <c r="J792" s="207">
        <v>578.23131599999999</v>
      </c>
      <c r="K792" s="14">
        <v>1103</v>
      </c>
    </row>
    <row r="793" spans="1:11" x14ac:dyDescent="0.25">
      <c r="A793" s="206">
        <v>791</v>
      </c>
      <c r="B793" s="206"/>
      <c r="C793" s="206" t="s">
        <v>492</v>
      </c>
      <c r="D793" s="206"/>
      <c r="E793" s="206" t="s">
        <v>4080</v>
      </c>
      <c r="F793" s="206" t="s">
        <v>3963</v>
      </c>
      <c r="G793" s="206" t="s">
        <v>4002</v>
      </c>
      <c r="H793" s="206" t="s">
        <v>2211</v>
      </c>
      <c r="I793" s="206" t="s">
        <v>2200</v>
      </c>
      <c r="J793" s="207">
        <v>578.23131599999999</v>
      </c>
      <c r="K793" s="14">
        <v>1103</v>
      </c>
    </row>
    <row r="794" spans="1:11" x14ac:dyDescent="0.25">
      <c r="A794" s="206">
        <v>792</v>
      </c>
      <c r="B794" s="206"/>
      <c r="C794" s="206" t="s">
        <v>492</v>
      </c>
      <c r="D794" s="206"/>
      <c r="E794" s="206" t="s">
        <v>4081</v>
      </c>
      <c r="F794" s="206" t="s">
        <v>3963</v>
      </c>
      <c r="G794" s="206" t="s">
        <v>4003</v>
      </c>
      <c r="H794" s="206" t="s">
        <v>2212</v>
      </c>
      <c r="I794" s="206" t="s">
        <v>2200</v>
      </c>
      <c r="J794" s="207">
        <v>578.23131599999999</v>
      </c>
      <c r="K794" s="14">
        <v>1103</v>
      </c>
    </row>
    <row r="795" spans="1:11" x14ac:dyDescent="0.25">
      <c r="A795" s="200">
        <v>793</v>
      </c>
      <c r="B795" s="200" t="s">
        <v>39</v>
      </c>
      <c r="C795" s="200" t="s">
        <v>472</v>
      </c>
      <c r="D795" s="200">
        <v>100.8</v>
      </c>
      <c r="E795" s="200" t="s">
        <v>4082</v>
      </c>
      <c r="F795" s="200" t="s">
        <v>3962</v>
      </c>
      <c r="G795" s="200" t="s">
        <v>4004</v>
      </c>
      <c r="H795" s="200" t="s">
        <v>2209</v>
      </c>
      <c r="I795" s="200" t="s">
        <v>2200</v>
      </c>
      <c r="J795" s="201">
        <v>578.23131599999999</v>
      </c>
      <c r="K795" s="202">
        <v>1103</v>
      </c>
    </row>
    <row r="796" spans="1:11" x14ac:dyDescent="0.25">
      <c r="A796" s="200">
        <v>794</v>
      </c>
      <c r="B796" s="200"/>
      <c r="C796" s="200" t="s">
        <v>472</v>
      </c>
      <c r="D796" s="200"/>
      <c r="E796" s="200" t="s">
        <v>4083</v>
      </c>
      <c r="F796" s="200" t="s">
        <v>3962</v>
      </c>
      <c r="G796" s="200" t="s">
        <v>4005</v>
      </c>
      <c r="H796" s="200" t="s">
        <v>2210</v>
      </c>
      <c r="I796" s="200" t="s">
        <v>2200</v>
      </c>
      <c r="J796" s="201">
        <v>578.23131599999999</v>
      </c>
      <c r="K796" s="202">
        <v>1103</v>
      </c>
    </row>
    <row r="797" spans="1:11" x14ac:dyDescent="0.25">
      <c r="A797" s="200">
        <v>795</v>
      </c>
      <c r="B797" s="200"/>
      <c r="C797" s="200" t="s">
        <v>472</v>
      </c>
      <c r="D797" s="200"/>
      <c r="E797" s="200" t="s">
        <v>4084</v>
      </c>
      <c r="F797" s="200" t="s">
        <v>3962</v>
      </c>
      <c r="G797" s="200" t="s">
        <v>4006</v>
      </c>
      <c r="H797" s="200" t="s">
        <v>2211</v>
      </c>
      <c r="I797" s="200" t="s">
        <v>2200</v>
      </c>
      <c r="J797" s="201">
        <v>578.23131599999999</v>
      </c>
      <c r="K797" s="202">
        <v>1103</v>
      </c>
    </row>
    <row r="798" spans="1:11" x14ac:dyDescent="0.25">
      <c r="A798" s="200">
        <v>796</v>
      </c>
      <c r="B798" s="200"/>
      <c r="C798" s="200" t="s">
        <v>472</v>
      </c>
      <c r="D798" s="200"/>
      <c r="E798" s="200" t="s">
        <v>4085</v>
      </c>
      <c r="F798" s="200" t="s">
        <v>3962</v>
      </c>
      <c r="G798" s="200" t="s">
        <v>4007</v>
      </c>
      <c r="H798" s="200" t="s">
        <v>2212</v>
      </c>
      <c r="I798" s="200" t="s">
        <v>2200</v>
      </c>
      <c r="J798" s="201">
        <v>578.23131599999999</v>
      </c>
      <c r="K798" s="202">
        <v>1103</v>
      </c>
    </row>
    <row r="799" spans="1:11" x14ac:dyDescent="0.25">
      <c r="A799" s="203">
        <v>797</v>
      </c>
      <c r="B799" s="203" t="s">
        <v>39</v>
      </c>
      <c r="C799" s="203" t="s">
        <v>470</v>
      </c>
      <c r="D799" s="203">
        <v>100.8</v>
      </c>
      <c r="E799" s="203" t="s">
        <v>4086</v>
      </c>
      <c r="F799" s="203" t="s">
        <v>3962</v>
      </c>
      <c r="G799" s="203" t="s">
        <v>4008</v>
      </c>
      <c r="H799" s="203" t="s">
        <v>2209</v>
      </c>
      <c r="I799" s="203" t="s">
        <v>2200</v>
      </c>
      <c r="J799" s="204">
        <v>583.09664399999997</v>
      </c>
      <c r="K799" s="205">
        <v>1103</v>
      </c>
    </row>
    <row r="800" spans="1:11" x14ac:dyDescent="0.25">
      <c r="A800" s="206">
        <v>798</v>
      </c>
      <c r="B800" s="206"/>
      <c r="C800" s="206" t="s">
        <v>470</v>
      </c>
      <c r="D800" s="206"/>
      <c r="E800" s="206" t="s">
        <v>4087</v>
      </c>
      <c r="F800" s="206" t="s">
        <v>3962</v>
      </c>
      <c r="G800" s="206" t="s">
        <v>4009</v>
      </c>
      <c r="H800" s="206" t="s">
        <v>2210</v>
      </c>
      <c r="I800" s="206" t="s">
        <v>2200</v>
      </c>
      <c r="J800" s="207">
        <v>583.09664399999997</v>
      </c>
      <c r="K800" s="14">
        <v>1103</v>
      </c>
    </row>
    <row r="801" spans="1:11" x14ac:dyDescent="0.25">
      <c r="A801" s="206">
        <v>799</v>
      </c>
      <c r="B801" s="206"/>
      <c r="C801" s="206" t="s">
        <v>470</v>
      </c>
      <c r="D801" s="206"/>
      <c r="E801" s="206" t="s">
        <v>4088</v>
      </c>
      <c r="F801" s="206" t="s">
        <v>3962</v>
      </c>
      <c r="G801" s="206" t="s">
        <v>4010</v>
      </c>
      <c r="H801" s="206" t="s">
        <v>2211</v>
      </c>
      <c r="I801" s="206" t="s">
        <v>2200</v>
      </c>
      <c r="J801" s="207">
        <v>583.09664399999997</v>
      </c>
      <c r="K801" s="14">
        <v>1103</v>
      </c>
    </row>
    <row r="802" spans="1:11" x14ac:dyDescent="0.25">
      <c r="A802" s="206">
        <v>800</v>
      </c>
      <c r="B802" s="206"/>
      <c r="C802" s="206" t="s">
        <v>470</v>
      </c>
      <c r="D802" s="206"/>
      <c r="E802" s="206" t="s">
        <v>4089</v>
      </c>
      <c r="F802" s="206" t="s">
        <v>3962</v>
      </c>
      <c r="G802" s="206" t="s">
        <v>4011</v>
      </c>
      <c r="H802" s="206" t="s">
        <v>2212</v>
      </c>
      <c r="I802" s="206" t="s">
        <v>2200</v>
      </c>
      <c r="J802" s="207">
        <v>583.09664399999997</v>
      </c>
      <c r="K802" s="14">
        <v>1103</v>
      </c>
    </row>
    <row r="803" spans="1:11" x14ac:dyDescent="0.25">
      <c r="A803" s="200">
        <v>801</v>
      </c>
      <c r="B803" s="200" t="s">
        <v>39</v>
      </c>
      <c r="C803" s="200" t="s">
        <v>468</v>
      </c>
      <c r="D803" s="200">
        <v>100.8</v>
      </c>
      <c r="E803" s="200" t="s">
        <v>4090</v>
      </c>
      <c r="F803" s="200" t="s">
        <v>3962</v>
      </c>
      <c r="G803" s="200" t="s">
        <v>4012</v>
      </c>
      <c r="H803" s="200" t="s">
        <v>2209</v>
      </c>
      <c r="I803" s="200" t="s">
        <v>2200</v>
      </c>
      <c r="J803" s="201">
        <v>583.09664399999997</v>
      </c>
      <c r="K803" s="202">
        <v>1103</v>
      </c>
    </row>
    <row r="804" spans="1:11" x14ac:dyDescent="0.25">
      <c r="A804" s="200">
        <v>802</v>
      </c>
      <c r="B804" s="200"/>
      <c r="C804" s="200" t="s">
        <v>468</v>
      </c>
      <c r="D804" s="200"/>
      <c r="E804" s="200" t="s">
        <v>4091</v>
      </c>
      <c r="F804" s="200" t="s">
        <v>3962</v>
      </c>
      <c r="G804" s="200" t="s">
        <v>4013</v>
      </c>
      <c r="H804" s="200" t="s">
        <v>2210</v>
      </c>
      <c r="I804" s="200" t="s">
        <v>2200</v>
      </c>
      <c r="J804" s="201">
        <v>583.09664399999997</v>
      </c>
      <c r="K804" s="202">
        <v>1103</v>
      </c>
    </row>
    <row r="805" spans="1:11" x14ac:dyDescent="0.25">
      <c r="A805" s="200">
        <v>803</v>
      </c>
      <c r="B805" s="200"/>
      <c r="C805" s="200" t="s">
        <v>468</v>
      </c>
      <c r="D805" s="200"/>
      <c r="E805" s="200" t="s">
        <v>4092</v>
      </c>
      <c r="F805" s="200" t="s">
        <v>3962</v>
      </c>
      <c r="G805" s="200" t="s">
        <v>4014</v>
      </c>
      <c r="H805" s="200" t="s">
        <v>2211</v>
      </c>
      <c r="I805" s="200" t="s">
        <v>2200</v>
      </c>
      <c r="J805" s="201">
        <v>583.09664399999997</v>
      </c>
      <c r="K805" s="202">
        <v>1103</v>
      </c>
    </row>
    <row r="806" spans="1:11" x14ac:dyDescent="0.25">
      <c r="A806" s="200">
        <v>804</v>
      </c>
      <c r="B806" s="200"/>
      <c r="C806" s="200" t="s">
        <v>468</v>
      </c>
      <c r="D806" s="200"/>
      <c r="E806" s="200" t="s">
        <v>4093</v>
      </c>
      <c r="F806" s="200" t="s">
        <v>3962</v>
      </c>
      <c r="G806" s="200" t="s">
        <v>4015</v>
      </c>
      <c r="H806" s="200" t="s">
        <v>2212</v>
      </c>
      <c r="I806" s="200" t="s">
        <v>2200</v>
      </c>
      <c r="J806" s="201">
        <v>583.09664399999997</v>
      </c>
      <c r="K806" s="202">
        <v>1103</v>
      </c>
    </row>
    <row r="807" spans="1:11" x14ac:dyDescent="0.25">
      <c r="A807" s="203">
        <v>805</v>
      </c>
      <c r="B807" s="203" t="s">
        <v>39</v>
      </c>
      <c r="C807" s="203" t="s">
        <v>466</v>
      </c>
      <c r="D807" s="203">
        <v>100.8</v>
      </c>
      <c r="E807" s="203" t="s">
        <v>4094</v>
      </c>
      <c r="F807" s="203" t="s">
        <v>3962</v>
      </c>
      <c r="G807" s="203" t="s">
        <v>4016</v>
      </c>
      <c r="H807" s="203" t="s">
        <v>2209</v>
      </c>
      <c r="I807" s="203" t="s">
        <v>2200</v>
      </c>
      <c r="J807" s="204">
        <v>583.09664399999997</v>
      </c>
      <c r="K807" s="205">
        <v>1103</v>
      </c>
    </row>
    <row r="808" spans="1:11" x14ac:dyDescent="0.25">
      <c r="A808" s="206">
        <v>806</v>
      </c>
      <c r="B808" s="206"/>
      <c r="C808" s="206" t="s">
        <v>466</v>
      </c>
      <c r="D808" s="206"/>
      <c r="E808" s="206" t="s">
        <v>4095</v>
      </c>
      <c r="F808" s="206" t="s">
        <v>3962</v>
      </c>
      <c r="G808" s="206" t="s">
        <v>4017</v>
      </c>
      <c r="H808" s="206" t="s">
        <v>2210</v>
      </c>
      <c r="I808" s="206" t="s">
        <v>2200</v>
      </c>
      <c r="J808" s="207">
        <v>583.09664399999997</v>
      </c>
      <c r="K808" s="14">
        <v>1103</v>
      </c>
    </row>
    <row r="809" spans="1:11" x14ac:dyDescent="0.25">
      <c r="A809" s="206">
        <v>807</v>
      </c>
      <c r="B809" s="206"/>
      <c r="C809" s="206" t="s">
        <v>466</v>
      </c>
      <c r="D809" s="206"/>
      <c r="E809" s="206" t="s">
        <v>4096</v>
      </c>
      <c r="F809" s="206" t="s">
        <v>3962</v>
      </c>
      <c r="G809" s="206" t="s">
        <v>4018</v>
      </c>
      <c r="H809" s="206" t="s">
        <v>2211</v>
      </c>
      <c r="I809" s="206" t="s">
        <v>2200</v>
      </c>
      <c r="J809" s="207">
        <v>583.09664399999997</v>
      </c>
      <c r="K809" s="14">
        <v>1103</v>
      </c>
    </row>
    <row r="810" spans="1:11" x14ac:dyDescent="0.25">
      <c r="A810" s="206">
        <v>808</v>
      </c>
      <c r="B810" s="206"/>
      <c r="C810" s="206" t="s">
        <v>466</v>
      </c>
      <c r="D810" s="206"/>
      <c r="E810" s="206" t="s">
        <v>4097</v>
      </c>
      <c r="F810" s="206" t="s">
        <v>3962</v>
      </c>
      <c r="G810" s="206" t="s">
        <v>4019</v>
      </c>
      <c r="H810" s="206" t="s">
        <v>2212</v>
      </c>
      <c r="I810" s="206" t="s">
        <v>2200</v>
      </c>
      <c r="J810" s="207">
        <v>583.09664399999997</v>
      </c>
      <c r="K810" s="14">
        <v>1103</v>
      </c>
    </row>
    <row r="811" spans="1:11" x14ac:dyDescent="0.25">
      <c r="A811" s="200">
        <v>809</v>
      </c>
      <c r="B811" s="200" t="s">
        <v>39</v>
      </c>
      <c r="C811" s="200" t="s">
        <v>464</v>
      </c>
      <c r="D811" s="200">
        <v>100.8</v>
      </c>
      <c r="E811" s="200" t="s">
        <v>4098</v>
      </c>
      <c r="F811" s="200" t="s">
        <v>3962</v>
      </c>
      <c r="G811" s="200" t="s">
        <v>4020</v>
      </c>
      <c r="H811" s="200" t="s">
        <v>2209</v>
      </c>
      <c r="I811" s="200" t="s">
        <v>2200</v>
      </c>
      <c r="J811" s="201">
        <v>583.09664399999997</v>
      </c>
      <c r="K811" s="202">
        <v>1103</v>
      </c>
    </row>
    <row r="812" spans="1:11" x14ac:dyDescent="0.25">
      <c r="A812" s="200">
        <v>810</v>
      </c>
      <c r="B812" s="200"/>
      <c r="C812" s="200" t="s">
        <v>464</v>
      </c>
      <c r="D812" s="200"/>
      <c r="E812" s="200" t="s">
        <v>4099</v>
      </c>
      <c r="F812" s="200" t="s">
        <v>3962</v>
      </c>
      <c r="G812" s="200" t="s">
        <v>4021</v>
      </c>
      <c r="H812" s="200" t="s">
        <v>2210</v>
      </c>
      <c r="I812" s="200" t="s">
        <v>2200</v>
      </c>
      <c r="J812" s="201">
        <v>583.09664399999997</v>
      </c>
      <c r="K812" s="202">
        <v>1103</v>
      </c>
    </row>
    <row r="813" spans="1:11" x14ac:dyDescent="0.25">
      <c r="A813" s="200">
        <v>811</v>
      </c>
      <c r="B813" s="200"/>
      <c r="C813" s="200" t="s">
        <v>464</v>
      </c>
      <c r="D813" s="200"/>
      <c r="E813" s="200" t="s">
        <v>4100</v>
      </c>
      <c r="F813" s="200" t="s">
        <v>3962</v>
      </c>
      <c r="G813" s="200" t="s">
        <v>4022</v>
      </c>
      <c r="H813" s="200" t="s">
        <v>2211</v>
      </c>
      <c r="I813" s="200" t="s">
        <v>2200</v>
      </c>
      <c r="J813" s="201">
        <v>583.09664399999997</v>
      </c>
      <c r="K813" s="202">
        <v>1103</v>
      </c>
    </row>
    <row r="814" spans="1:11" x14ac:dyDescent="0.25">
      <c r="A814" s="200">
        <v>812</v>
      </c>
      <c r="B814" s="200"/>
      <c r="C814" s="200" t="s">
        <v>464</v>
      </c>
      <c r="D814" s="200"/>
      <c r="E814" s="200" t="s">
        <v>4101</v>
      </c>
      <c r="F814" s="200" t="s">
        <v>3962</v>
      </c>
      <c r="G814" s="200" t="s">
        <v>4023</v>
      </c>
      <c r="H814" s="200" t="s">
        <v>2212</v>
      </c>
      <c r="I814" s="200" t="s">
        <v>2200</v>
      </c>
      <c r="J814" s="201">
        <v>583.09664399999997</v>
      </c>
      <c r="K814" s="202">
        <v>1103</v>
      </c>
    </row>
    <row r="815" spans="1:11" x14ac:dyDescent="0.25">
      <c r="A815" s="203">
        <v>813</v>
      </c>
      <c r="B815" s="203" t="s">
        <v>39</v>
      </c>
      <c r="C815" s="203" t="s">
        <v>462</v>
      </c>
      <c r="D815" s="203">
        <v>100.8</v>
      </c>
      <c r="E815" s="203" t="s">
        <v>4102</v>
      </c>
      <c r="F815" s="203" t="s">
        <v>3962</v>
      </c>
      <c r="G815" s="203" t="s">
        <v>4024</v>
      </c>
      <c r="H815" s="203" t="s">
        <v>2209</v>
      </c>
      <c r="I815" s="203" t="s">
        <v>2200</v>
      </c>
      <c r="J815" s="204">
        <v>583.09664399999997</v>
      </c>
      <c r="K815" s="205">
        <v>1103</v>
      </c>
    </row>
    <row r="816" spans="1:11" x14ac:dyDescent="0.25">
      <c r="A816" s="206">
        <v>814</v>
      </c>
      <c r="B816" s="206"/>
      <c r="C816" s="206" t="s">
        <v>462</v>
      </c>
      <c r="D816" s="206"/>
      <c r="E816" s="206" t="s">
        <v>4103</v>
      </c>
      <c r="F816" s="206" t="s">
        <v>3962</v>
      </c>
      <c r="G816" s="206" t="s">
        <v>4025</v>
      </c>
      <c r="H816" s="206" t="s">
        <v>2210</v>
      </c>
      <c r="I816" s="206" t="s">
        <v>2200</v>
      </c>
      <c r="J816" s="207">
        <v>583.09664399999997</v>
      </c>
      <c r="K816" s="14">
        <v>1103</v>
      </c>
    </row>
    <row r="817" spans="1:11" x14ac:dyDescent="0.25">
      <c r="A817" s="206">
        <v>815</v>
      </c>
      <c r="B817" s="206"/>
      <c r="C817" s="206" t="s">
        <v>462</v>
      </c>
      <c r="D817" s="206"/>
      <c r="E817" s="206" t="s">
        <v>4104</v>
      </c>
      <c r="F817" s="206" t="s">
        <v>3962</v>
      </c>
      <c r="G817" s="206" t="s">
        <v>4026</v>
      </c>
      <c r="H817" s="206" t="s">
        <v>2211</v>
      </c>
      <c r="I817" s="206" t="s">
        <v>2200</v>
      </c>
      <c r="J817" s="207">
        <v>583.09664399999997</v>
      </c>
      <c r="K817" s="14">
        <v>1103</v>
      </c>
    </row>
    <row r="818" spans="1:11" x14ac:dyDescent="0.25">
      <c r="A818" s="206">
        <v>816</v>
      </c>
      <c r="B818" s="206"/>
      <c r="C818" s="206" t="s">
        <v>462</v>
      </c>
      <c r="D818" s="206"/>
      <c r="E818" s="206" t="s">
        <v>4105</v>
      </c>
      <c r="F818" s="206" t="s">
        <v>3962</v>
      </c>
      <c r="G818" s="206" t="s">
        <v>4027</v>
      </c>
      <c r="H818" s="206" t="s">
        <v>2212</v>
      </c>
      <c r="I818" s="206" t="s">
        <v>2200</v>
      </c>
      <c r="J818" s="207">
        <v>583.09664399999997</v>
      </c>
      <c r="K818" s="14">
        <v>1103</v>
      </c>
    </row>
    <row r="819" spans="1:11" x14ac:dyDescent="0.25">
      <c r="A819" s="200">
        <v>817</v>
      </c>
      <c r="B819" s="200" t="s">
        <v>39</v>
      </c>
      <c r="C819" s="200" t="s">
        <v>460</v>
      </c>
      <c r="D819" s="200">
        <v>100.8</v>
      </c>
      <c r="E819" s="200" t="s">
        <v>4106</v>
      </c>
      <c r="F819" s="200" t="s">
        <v>3962</v>
      </c>
      <c r="G819" s="200" t="s">
        <v>4028</v>
      </c>
      <c r="H819" s="200" t="s">
        <v>2209</v>
      </c>
      <c r="I819" s="200" t="s">
        <v>2200</v>
      </c>
      <c r="J819" s="201">
        <v>583.09664399999997</v>
      </c>
      <c r="K819" s="202">
        <v>1103</v>
      </c>
    </row>
    <row r="820" spans="1:11" x14ac:dyDescent="0.25">
      <c r="A820" s="200">
        <v>818</v>
      </c>
      <c r="B820" s="200"/>
      <c r="C820" s="200" t="s">
        <v>460</v>
      </c>
      <c r="D820" s="200"/>
      <c r="E820" s="200" t="s">
        <v>4107</v>
      </c>
      <c r="F820" s="200" t="s">
        <v>3962</v>
      </c>
      <c r="G820" s="200" t="s">
        <v>4029</v>
      </c>
      <c r="H820" s="200" t="s">
        <v>2210</v>
      </c>
      <c r="I820" s="200" t="s">
        <v>2200</v>
      </c>
      <c r="J820" s="201">
        <v>583.09664399999997</v>
      </c>
      <c r="K820" s="202">
        <v>1103</v>
      </c>
    </row>
    <row r="821" spans="1:11" x14ac:dyDescent="0.25">
      <c r="A821" s="200">
        <v>819</v>
      </c>
      <c r="B821" s="200"/>
      <c r="C821" s="200" t="s">
        <v>460</v>
      </c>
      <c r="D821" s="200"/>
      <c r="E821" s="200" t="s">
        <v>4108</v>
      </c>
      <c r="F821" s="200" t="s">
        <v>3962</v>
      </c>
      <c r="G821" s="200" t="s">
        <v>4030</v>
      </c>
      <c r="H821" s="200" t="s">
        <v>2211</v>
      </c>
      <c r="I821" s="200" t="s">
        <v>2200</v>
      </c>
      <c r="J821" s="201">
        <v>583.09664399999997</v>
      </c>
      <c r="K821" s="202">
        <v>1103</v>
      </c>
    </row>
    <row r="822" spans="1:11" x14ac:dyDescent="0.25">
      <c r="A822" s="200">
        <v>820</v>
      </c>
      <c r="B822" s="200"/>
      <c r="C822" s="200" t="s">
        <v>460</v>
      </c>
      <c r="D822" s="200"/>
      <c r="E822" s="200" t="s">
        <v>4109</v>
      </c>
      <c r="F822" s="200" t="s">
        <v>3962</v>
      </c>
      <c r="G822" s="200" t="s">
        <v>4031</v>
      </c>
      <c r="H822" s="200" t="s">
        <v>2212</v>
      </c>
      <c r="I822" s="200" t="s">
        <v>2200</v>
      </c>
      <c r="J822" s="201">
        <v>583.09664399999997</v>
      </c>
      <c r="K822" s="202">
        <v>1103</v>
      </c>
    </row>
    <row r="823" spans="1:11" x14ac:dyDescent="0.25">
      <c r="A823" s="203">
        <v>821</v>
      </c>
      <c r="B823" s="203" t="s">
        <v>39</v>
      </c>
      <c r="C823" s="203" t="s">
        <v>458</v>
      </c>
      <c r="D823" s="203">
        <v>100.8</v>
      </c>
      <c r="E823" s="203" t="s">
        <v>4110</v>
      </c>
      <c r="F823" s="203" t="s">
        <v>3962</v>
      </c>
      <c r="G823" s="203" t="s">
        <v>4032</v>
      </c>
      <c r="H823" s="203" t="s">
        <v>2209</v>
      </c>
      <c r="I823" s="203" t="s">
        <v>2200</v>
      </c>
      <c r="J823" s="204">
        <v>583.09664399999997</v>
      </c>
      <c r="K823" s="205">
        <v>1103</v>
      </c>
    </row>
    <row r="824" spans="1:11" x14ac:dyDescent="0.25">
      <c r="A824" s="206">
        <v>822</v>
      </c>
      <c r="B824" s="206"/>
      <c r="C824" s="206" t="s">
        <v>458</v>
      </c>
      <c r="D824" s="206"/>
      <c r="E824" s="206" t="s">
        <v>4111</v>
      </c>
      <c r="F824" s="206" t="s">
        <v>3962</v>
      </c>
      <c r="G824" s="206" t="s">
        <v>4033</v>
      </c>
      <c r="H824" s="206" t="s">
        <v>2210</v>
      </c>
      <c r="I824" s="206" t="s">
        <v>2200</v>
      </c>
      <c r="J824" s="207">
        <v>583.09664399999997</v>
      </c>
      <c r="K824" s="14">
        <v>1103</v>
      </c>
    </row>
    <row r="825" spans="1:11" x14ac:dyDescent="0.25">
      <c r="A825" s="206">
        <v>823</v>
      </c>
      <c r="B825" s="206"/>
      <c r="C825" s="206" t="s">
        <v>458</v>
      </c>
      <c r="D825" s="206"/>
      <c r="E825" s="206" t="s">
        <v>4112</v>
      </c>
      <c r="F825" s="206" t="s">
        <v>3962</v>
      </c>
      <c r="G825" s="206" t="s">
        <v>4034</v>
      </c>
      <c r="H825" s="206" t="s">
        <v>2211</v>
      </c>
      <c r="I825" s="206" t="s">
        <v>2200</v>
      </c>
      <c r="J825" s="207">
        <v>583.09664399999997</v>
      </c>
      <c r="K825" s="14">
        <v>1103</v>
      </c>
    </row>
    <row r="826" spans="1:11" x14ac:dyDescent="0.25">
      <c r="A826" s="206">
        <v>824</v>
      </c>
      <c r="B826" s="206"/>
      <c r="C826" s="206" t="s">
        <v>458</v>
      </c>
      <c r="D826" s="206"/>
      <c r="E826" s="206" t="s">
        <v>4113</v>
      </c>
      <c r="F826" s="206" t="s">
        <v>3962</v>
      </c>
      <c r="G826" s="206" t="s">
        <v>4035</v>
      </c>
      <c r="H826" s="206" t="s">
        <v>2212</v>
      </c>
      <c r="I826" s="206" t="s">
        <v>2200</v>
      </c>
      <c r="J826" s="207">
        <v>583.09664399999997</v>
      </c>
      <c r="K826" s="14">
        <v>1103</v>
      </c>
    </row>
    <row r="827" spans="1:11" x14ac:dyDescent="0.25">
      <c r="A827" s="200">
        <v>825</v>
      </c>
      <c r="B827" s="200" t="s">
        <v>39</v>
      </c>
      <c r="C827" s="200" t="s">
        <v>456</v>
      </c>
      <c r="D827" s="200">
        <v>100.8</v>
      </c>
      <c r="E827" s="200" t="s">
        <v>4114</v>
      </c>
      <c r="F827" s="200" t="s">
        <v>3962</v>
      </c>
      <c r="G827" s="200" t="s">
        <v>4036</v>
      </c>
      <c r="H827" s="200" t="s">
        <v>2209</v>
      </c>
      <c r="I827" s="200" t="s">
        <v>2200</v>
      </c>
      <c r="J827" s="201">
        <v>583.09664399999997</v>
      </c>
      <c r="K827" s="202">
        <v>1103</v>
      </c>
    </row>
    <row r="828" spans="1:11" x14ac:dyDescent="0.25">
      <c r="A828" s="200">
        <v>826</v>
      </c>
      <c r="B828" s="200"/>
      <c r="C828" s="200" t="s">
        <v>456</v>
      </c>
      <c r="D828" s="200"/>
      <c r="E828" s="200" t="s">
        <v>4115</v>
      </c>
      <c r="F828" s="200" t="s">
        <v>3962</v>
      </c>
      <c r="G828" s="200" t="s">
        <v>4037</v>
      </c>
      <c r="H828" s="200" t="s">
        <v>2210</v>
      </c>
      <c r="I828" s="200" t="s">
        <v>2200</v>
      </c>
      <c r="J828" s="201">
        <v>583.09664399999997</v>
      </c>
      <c r="K828" s="202">
        <v>1103</v>
      </c>
    </row>
    <row r="829" spans="1:11" x14ac:dyDescent="0.25">
      <c r="A829" s="200">
        <v>827</v>
      </c>
      <c r="B829" s="200"/>
      <c r="C829" s="200" t="s">
        <v>456</v>
      </c>
      <c r="D829" s="200"/>
      <c r="E829" s="200" t="s">
        <v>4116</v>
      </c>
      <c r="F829" s="200" t="s">
        <v>3962</v>
      </c>
      <c r="G829" s="200" t="s">
        <v>4038</v>
      </c>
      <c r="H829" s="200" t="s">
        <v>2211</v>
      </c>
      <c r="I829" s="200" t="s">
        <v>2200</v>
      </c>
      <c r="J829" s="201">
        <v>583.09664399999997</v>
      </c>
      <c r="K829" s="202">
        <v>1103</v>
      </c>
    </row>
    <row r="830" spans="1:11" x14ac:dyDescent="0.25">
      <c r="A830" s="200">
        <v>828</v>
      </c>
      <c r="B830" s="200"/>
      <c r="C830" s="200" t="s">
        <v>456</v>
      </c>
      <c r="D830" s="200"/>
      <c r="E830" s="200" t="s">
        <v>4117</v>
      </c>
      <c r="F830" s="200" t="s">
        <v>3962</v>
      </c>
      <c r="G830" s="200" t="s">
        <v>4039</v>
      </c>
      <c r="H830" s="200" t="s">
        <v>2212</v>
      </c>
      <c r="I830" s="200" t="s">
        <v>2200</v>
      </c>
      <c r="J830" s="201">
        <v>583.09664399999997</v>
      </c>
      <c r="K830" s="202">
        <v>1103</v>
      </c>
    </row>
    <row r="831" spans="1:11" x14ac:dyDescent="0.25">
      <c r="A831" s="203">
        <v>829</v>
      </c>
      <c r="B831" s="203" t="s">
        <v>39</v>
      </c>
      <c r="C831" s="203" t="s">
        <v>454</v>
      </c>
      <c r="D831" s="203">
        <v>100.8</v>
      </c>
      <c r="E831" s="203" t="s">
        <v>4118</v>
      </c>
      <c r="F831" s="203" t="s">
        <v>3962</v>
      </c>
      <c r="G831" s="203" t="s">
        <v>4040</v>
      </c>
      <c r="H831" s="203" t="s">
        <v>2209</v>
      </c>
      <c r="I831" s="203" t="s">
        <v>2200</v>
      </c>
      <c r="J831" s="204">
        <v>578.23131599999999</v>
      </c>
      <c r="K831" s="205">
        <v>1103</v>
      </c>
    </row>
    <row r="832" spans="1:11" x14ac:dyDescent="0.25">
      <c r="A832" s="206">
        <v>830</v>
      </c>
      <c r="B832" s="206"/>
      <c r="C832" s="206" t="s">
        <v>454</v>
      </c>
      <c r="D832" s="206"/>
      <c r="E832" s="206" t="s">
        <v>4119</v>
      </c>
      <c r="F832" s="206" t="s">
        <v>3962</v>
      </c>
      <c r="G832" s="206" t="s">
        <v>4041</v>
      </c>
      <c r="H832" s="206" t="s">
        <v>2210</v>
      </c>
      <c r="I832" s="206" t="s">
        <v>2200</v>
      </c>
      <c r="J832" s="207">
        <v>578.23131599999999</v>
      </c>
      <c r="K832" s="14">
        <v>1103</v>
      </c>
    </row>
    <row r="833" spans="1:11" x14ac:dyDescent="0.25">
      <c r="A833" s="206">
        <v>831</v>
      </c>
      <c r="B833" s="206"/>
      <c r="C833" s="206" t="s">
        <v>454</v>
      </c>
      <c r="D833" s="206"/>
      <c r="E833" s="206" t="s">
        <v>4120</v>
      </c>
      <c r="F833" s="206" t="s">
        <v>3962</v>
      </c>
      <c r="G833" s="206" t="s">
        <v>4042</v>
      </c>
      <c r="H833" s="206" t="s">
        <v>2211</v>
      </c>
      <c r="I833" s="206" t="s">
        <v>2200</v>
      </c>
      <c r="J833" s="207">
        <v>578.23131599999999</v>
      </c>
      <c r="K833" s="14">
        <v>1103</v>
      </c>
    </row>
    <row r="834" spans="1:11" x14ac:dyDescent="0.25">
      <c r="A834" s="206">
        <v>832</v>
      </c>
      <c r="B834" s="206"/>
      <c r="C834" s="206" t="s">
        <v>454</v>
      </c>
      <c r="D834" s="206"/>
      <c r="E834" s="206" t="s">
        <v>4121</v>
      </c>
      <c r="F834" s="206" t="s">
        <v>3962</v>
      </c>
      <c r="G834" s="206" t="s">
        <v>4043</v>
      </c>
      <c r="H834" s="206" t="s">
        <v>2212</v>
      </c>
      <c r="I834" s="206" t="s">
        <v>2200</v>
      </c>
      <c r="J834" s="207">
        <v>578.23131599999999</v>
      </c>
      <c r="K834" s="14">
        <v>1103</v>
      </c>
    </row>
    <row r="835" spans="1:11" x14ac:dyDescent="0.25">
      <c r="A835" s="200">
        <v>833</v>
      </c>
      <c r="B835" s="200" t="s">
        <v>48</v>
      </c>
      <c r="C835" s="200" t="s">
        <v>448</v>
      </c>
      <c r="D835" s="200">
        <v>137.02000000000001</v>
      </c>
      <c r="E835" s="200" t="s">
        <v>447</v>
      </c>
      <c r="F835" s="200" t="s">
        <v>3962</v>
      </c>
      <c r="G835" s="200" t="s">
        <v>4874</v>
      </c>
      <c r="H835" s="200" t="s">
        <v>2209</v>
      </c>
      <c r="I835" s="200" t="s">
        <v>2199</v>
      </c>
      <c r="J835" s="201">
        <v>827.71930799999996</v>
      </c>
      <c r="K835" s="202">
        <v>1499</v>
      </c>
    </row>
    <row r="836" spans="1:11" x14ac:dyDescent="0.25">
      <c r="A836" s="200">
        <v>834</v>
      </c>
      <c r="B836" s="200"/>
      <c r="C836" s="200" t="s">
        <v>448</v>
      </c>
      <c r="D836" s="200"/>
      <c r="E836" s="200" t="s">
        <v>2438</v>
      </c>
      <c r="F836" s="200" t="s">
        <v>3962</v>
      </c>
      <c r="G836" s="200" t="s">
        <v>4875</v>
      </c>
      <c r="H836" s="200" t="s">
        <v>2210</v>
      </c>
      <c r="I836" s="200" t="s">
        <v>2199</v>
      </c>
      <c r="J836" s="201">
        <v>827.71930799999996</v>
      </c>
      <c r="K836" s="202">
        <v>1499</v>
      </c>
    </row>
    <row r="837" spans="1:11" x14ac:dyDescent="0.25">
      <c r="A837" s="200">
        <v>835</v>
      </c>
      <c r="B837" s="200"/>
      <c r="C837" s="200" t="s">
        <v>448</v>
      </c>
      <c r="D837" s="200"/>
      <c r="E837" s="200" t="s">
        <v>2437</v>
      </c>
      <c r="F837" s="200" t="s">
        <v>3962</v>
      </c>
      <c r="G837" s="200" t="s">
        <v>4876</v>
      </c>
      <c r="H837" s="200" t="s">
        <v>2211</v>
      </c>
      <c r="I837" s="200" t="s">
        <v>2199</v>
      </c>
      <c r="J837" s="201">
        <v>827.71930799999996</v>
      </c>
      <c r="K837" s="202">
        <v>1499</v>
      </c>
    </row>
    <row r="838" spans="1:11" x14ac:dyDescent="0.25">
      <c r="A838" s="200">
        <v>836</v>
      </c>
      <c r="B838" s="200"/>
      <c r="C838" s="200" t="s">
        <v>448</v>
      </c>
      <c r="D838" s="200"/>
      <c r="E838" s="200" t="s">
        <v>2436</v>
      </c>
      <c r="F838" s="200" t="s">
        <v>3962</v>
      </c>
      <c r="G838" s="200" t="s">
        <v>4877</v>
      </c>
      <c r="H838" s="200" t="s">
        <v>2212</v>
      </c>
      <c r="I838" s="200" t="s">
        <v>2199</v>
      </c>
      <c r="J838" s="201">
        <v>827.71930799999996</v>
      </c>
      <c r="K838" s="202">
        <v>1499</v>
      </c>
    </row>
    <row r="839" spans="1:11" x14ac:dyDescent="0.25">
      <c r="A839" s="203">
        <v>837</v>
      </c>
      <c r="B839" s="203" t="s">
        <v>48</v>
      </c>
      <c r="C839" s="203" t="s">
        <v>446</v>
      </c>
      <c r="D839" s="203">
        <v>137.02000000000001</v>
      </c>
      <c r="E839" s="203" t="s">
        <v>445</v>
      </c>
      <c r="F839" s="203" t="s">
        <v>3962</v>
      </c>
      <c r="G839" s="203" t="s">
        <v>4878</v>
      </c>
      <c r="H839" s="203" t="s">
        <v>2209</v>
      </c>
      <c r="I839" s="203" t="s">
        <v>2199</v>
      </c>
      <c r="J839" s="204">
        <v>831.64816799999994</v>
      </c>
      <c r="K839" s="205">
        <v>1499</v>
      </c>
    </row>
    <row r="840" spans="1:11" x14ac:dyDescent="0.25">
      <c r="A840" s="206">
        <v>838</v>
      </c>
      <c r="B840" s="206"/>
      <c r="C840" s="206" t="s">
        <v>446</v>
      </c>
      <c r="D840" s="206"/>
      <c r="E840" s="206" t="s">
        <v>2434</v>
      </c>
      <c r="F840" s="206" t="s">
        <v>3962</v>
      </c>
      <c r="G840" s="206" t="s">
        <v>4879</v>
      </c>
      <c r="H840" s="206" t="s">
        <v>2210</v>
      </c>
      <c r="I840" s="206" t="s">
        <v>2199</v>
      </c>
      <c r="J840" s="207">
        <v>831.64816799999994</v>
      </c>
      <c r="K840" s="14">
        <v>1499</v>
      </c>
    </row>
    <row r="841" spans="1:11" x14ac:dyDescent="0.25">
      <c r="A841" s="206">
        <v>839</v>
      </c>
      <c r="B841" s="206"/>
      <c r="C841" s="206" t="s">
        <v>446</v>
      </c>
      <c r="D841" s="206"/>
      <c r="E841" s="206" t="s">
        <v>2433</v>
      </c>
      <c r="F841" s="206" t="s">
        <v>3962</v>
      </c>
      <c r="G841" s="206" t="s">
        <v>4880</v>
      </c>
      <c r="H841" s="206" t="s">
        <v>2211</v>
      </c>
      <c r="I841" s="206" t="s">
        <v>2199</v>
      </c>
      <c r="J841" s="207">
        <v>831.64816799999994</v>
      </c>
      <c r="K841" s="14">
        <v>1499</v>
      </c>
    </row>
    <row r="842" spans="1:11" x14ac:dyDescent="0.25">
      <c r="A842" s="206">
        <v>840</v>
      </c>
      <c r="B842" s="206"/>
      <c r="C842" s="206" t="s">
        <v>446</v>
      </c>
      <c r="D842" s="206"/>
      <c r="E842" s="206" t="s">
        <v>2432</v>
      </c>
      <c r="F842" s="206" t="s">
        <v>3962</v>
      </c>
      <c r="G842" s="206" t="s">
        <v>4881</v>
      </c>
      <c r="H842" s="206" t="s">
        <v>2212</v>
      </c>
      <c r="I842" s="206" t="s">
        <v>2199</v>
      </c>
      <c r="J842" s="207">
        <v>831.64816799999994</v>
      </c>
      <c r="K842" s="14">
        <v>1499</v>
      </c>
    </row>
    <row r="843" spans="1:11" x14ac:dyDescent="0.25">
      <c r="A843" s="200">
        <v>841</v>
      </c>
      <c r="B843" s="200" t="s">
        <v>48</v>
      </c>
      <c r="C843" s="200" t="s">
        <v>444</v>
      </c>
      <c r="D843" s="200">
        <v>137.02000000000001</v>
      </c>
      <c r="E843" s="200" t="s">
        <v>443</v>
      </c>
      <c r="F843" s="200" t="s">
        <v>3962</v>
      </c>
      <c r="G843" s="200" t="s">
        <v>4882</v>
      </c>
      <c r="H843" s="200" t="s">
        <v>2209</v>
      </c>
      <c r="I843" s="200" t="s">
        <v>2199</v>
      </c>
      <c r="J843" s="201">
        <v>831.64816799999994</v>
      </c>
      <c r="K843" s="202">
        <v>1499</v>
      </c>
    </row>
    <row r="844" spans="1:11" x14ac:dyDescent="0.25">
      <c r="A844" s="200">
        <v>842</v>
      </c>
      <c r="B844" s="200"/>
      <c r="C844" s="200" t="s">
        <v>444</v>
      </c>
      <c r="D844" s="200"/>
      <c r="E844" s="200" t="s">
        <v>2430</v>
      </c>
      <c r="F844" s="200" t="s">
        <v>3962</v>
      </c>
      <c r="G844" s="200" t="s">
        <v>4883</v>
      </c>
      <c r="H844" s="200" t="s">
        <v>2210</v>
      </c>
      <c r="I844" s="200" t="s">
        <v>2199</v>
      </c>
      <c r="J844" s="201">
        <v>831.64816799999994</v>
      </c>
      <c r="K844" s="202">
        <v>1499</v>
      </c>
    </row>
    <row r="845" spans="1:11" x14ac:dyDescent="0.25">
      <c r="A845" s="200">
        <v>843</v>
      </c>
      <c r="B845" s="200"/>
      <c r="C845" s="200" t="s">
        <v>444</v>
      </c>
      <c r="D845" s="200"/>
      <c r="E845" s="200" t="s">
        <v>2429</v>
      </c>
      <c r="F845" s="200" t="s">
        <v>3962</v>
      </c>
      <c r="G845" s="200" t="s">
        <v>4884</v>
      </c>
      <c r="H845" s="200" t="s">
        <v>2211</v>
      </c>
      <c r="I845" s="200" t="s">
        <v>2199</v>
      </c>
      <c r="J845" s="201">
        <v>831.64816799999994</v>
      </c>
      <c r="K845" s="202">
        <v>1499</v>
      </c>
    </row>
    <row r="846" spans="1:11" x14ac:dyDescent="0.25">
      <c r="A846" s="200">
        <v>844</v>
      </c>
      <c r="B846" s="200"/>
      <c r="C846" s="200" t="s">
        <v>444</v>
      </c>
      <c r="D846" s="200"/>
      <c r="E846" s="200" t="s">
        <v>2428</v>
      </c>
      <c r="F846" s="200" t="s">
        <v>3962</v>
      </c>
      <c r="G846" s="200" t="s">
        <v>4885</v>
      </c>
      <c r="H846" s="200" t="s">
        <v>2212</v>
      </c>
      <c r="I846" s="200" t="s">
        <v>2199</v>
      </c>
      <c r="J846" s="201">
        <v>831.64816799999994</v>
      </c>
      <c r="K846" s="202">
        <v>1499</v>
      </c>
    </row>
    <row r="847" spans="1:11" x14ac:dyDescent="0.25">
      <c r="A847" s="203">
        <v>845</v>
      </c>
      <c r="B847" s="203" t="s">
        <v>48</v>
      </c>
      <c r="C847" s="203" t="s">
        <v>442</v>
      </c>
      <c r="D847" s="203">
        <v>137.02000000000001</v>
      </c>
      <c r="E847" s="203" t="s">
        <v>441</v>
      </c>
      <c r="F847" s="203" t="s">
        <v>3962</v>
      </c>
      <c r="G847" s="203" t="s">
        <v>4886</v>
      </c>
      <c r="H847" s="203" t="s">
        <v>2209</v>
      </c>
      <c r="I847" s="203" t="s">
        <v>2199</v>
      </c>
      <c r="J847" s="204">
        <v>827.71930799999996</v>
      </c>
      <c r="K847" s="205">
        <v>1499</v>
      </c>
    </row>
    <row r="848" spans="1:11" x14ac:dyDescent="0.25">
      <c r="A848" s="206">
        <v>846</v>
      </c>
      <c r="B848" s="206"/>
      <c r="C848" s="206" t="s">
        <v>442</v>
      </c>
      <c r="D848" s="206"/>
      <c r="E848" s="206" t="s">
        <v>2426</v>
      </c>
      <c r="F848" s="206" t="s">
        <v>3962</v>
      </c>
      <c r="G848" s="206" t="s">
        <v>4887</v>
      </c>
      <c r="H848" s="206" t="s">
        <v>2210</v>
      </c>
      <c r="I848" s="206" t="s">
        <v>2199</v>
      </c>
      <c r="J848" s="207">
        <v>827.71930799999996</v>
      </c>
      <c r="K848" s="14">
        <v>1499</v>
      </c>
    </row>
    <row r="849" spans="1:11" x14ac:dyDescent="0.25">
      <c r="A849" s="206">
        <v>847</v>
      </c>
      <c r="B849" s="206"/>
      <c r="C849" s="206" t="s">
        <v>442</v>
      </c>
      <c r="D849" s="206"/>
      <c r="E849" s="206" t="s">
        <v>2425</v>
      </c>
      <c r="F849" s="206" t="s">
        <v>3962</v>
      </c>
      <c r="G849" s="206" t="s">
        <v>4888</v>
      </c>
      <c r="H849" s="206" t="s">
        <v>2211</v>
      </c>
      <c r="I849" s="206" t="s">
        <v>2199</v>
      </c>
      <c r="J849" s="207">
        <v>827.71930799999996</v>
      </c>
      <c r="K849" s="14">
        <v>1499</v>
      </c>
    </row>
    <row r="850" spans="1:11" x14ac:dyDescent="0.25">
      <c r="A850" s="206">
        <v>848</v>
      </c>
      <c r="B850" s="206"/>
      <c r="C850" s="206" t="s">
        <v>442</v>
      </c>
      <c r="D850" s="206"/>
      <c r="E850" s="206" t="s">
        <v>2424</v>
      </c>
      <c r="F850" s="206" t="s">
        <v>3962</v>
      </c>
      <c r="G850" s="206" t="s">
        <v>4889</v>
      </c>
      <c r="H850" s="206" t="s">
        <v>2212</v>
      </c>
      <c r="I850" s="206" t="s">
        <v>2199</v>
      </c>
      <c r="J850" s="207">
        <v>827.71930799999996</v>
      </c>
      <c r="K850" s="14">
        <v>1499</v>
      </c>
    </row>
    <row r="851" spans="1:11" x14ac:dyDescent="0.25">
      <c r="A851" s="200">
        <v>849</v>
      </c>
      <c r="B851" s="200" t="s">
        <v>48</v>
      </c>
      <c r="C851" s="200" t="s">
        <v>440</v>
      </c>
      <c r="D851" s="200">
        <v>137.02000000000001</v>
      </c>
      <c r="E851" s="200" t="s">
        <v>439</v>
      </c>
      <c r="F851" s="200" t="s">
        <v>3962</v>
      </c>
      <c r="G851" s="200" t="s">
        <v>4890</v>
      </c>
      <c r="H851" s="200" t="s">
        <v>2209</v>
      </c>
      <c r="I851" s="200" t="s">
        <v>2199</v>
      </c>
      <c r="J851" s="201">
        <v>827.71930799999996</v>
      </c>
      <c r="K851" s="202">
        <v>1499</v>
      </c>
    </row>
    <row r="852" spans="1:11" x14ac:dyDescent="0.25">
      <c r="A852" s="200">
        <v>850</v>
      </c>
      <c r="B852" s="200"/>
      <c r="C852" s="200" t="s">
        <v>440</v>
      </c>
      <c r="D852" s="200"/>
      <c r="E852" s="200" t="s">
        <v>2422</v>
      </c>
      <c r="F852" s="200" t="s">
        <v>3962</v>
      </c>
      <c r="G852" s="200" t="s">
        <v>4891</v>
      </c>
      <c r="H852" s="200" t="s">
        <v>2210</v>
      </c>
      <c r="I852" s="200" t="s">
        <v>2199</v>
      </c>
      <c r="J852" s="201">
        <v>827.71930799999996</v>
      </c>
      <c r="K852" s="202">
        <v>1499</v>
      </c>
    </row>
    <row r="853" spans="1:11" x14ac:dyDescent="0.25">
      <c r="A853" s="200">
        <v>851</v>
      </c>
      <c r="B853" s="200"/>
      <c r="C853" s="200" t="s">
        <v>440</v>
      </c>
      <c r="D853" s="200"/>
      <c r="E853" s="200" t="s">
        <v>2421</v>
      </c>
      <c r="F853" s="200" t="s">
        <v>3962</v>
      </c>
      <c r="G853" s="200" t="s">
        <v>4892</v>
      </c>
      <c r="H853" s="200" t="s">
        <v>2211</v>
      </c>
      <c r="I853" s="200" t="s">
        <v>2199</v>
      </c>
      <c r="J853" s="201">
        <v>827.71930799999996</v>
      </c>
      <c r="K853" s="202">
        <v>1499</v>
      </c>
    </row>
    <row r="854" spans="1:11" x14ac:dyDescent="0.25">
      <c r="A854" s="200">
        <v>852</v>
      </c>
      <c r="B854" s="200"/>
      <c r="C854" s="200" t="s">
        <v>440</v>
      </c>
      <c r="D854" s="200"/>
      <c r="E854" s="200" t="s">
        <v>2420</v>
      </c>
      <c r="F854" s="200" t="s">
        <v>3962</v>
      </c>
      <c r="G854" s="200" t="s">
        <v>4893</v>
      </c>
      <c r="H854" s="200" t="s">
        <v>2212</v>
      </c>
      <c r="I854" s="200" t="s">
        <v>2199</v>
      </c>
      <c r="J854" s="201">
        <v>827.71930799999996</v>
      </c>
      <c r="K854" s="202">
        <v>1499</v>
      </c>
    </row>
    <row r="855" spans="1:11" x14ac:dyDescent="0.25">
      <c r="A855" s="203">
        <v>853</v>
      </c>
      <c r="B855" s="203" t="s">
        <v>48</v>
      </c>
      <c r="C855" s="203" t="s">
        <v>438</v>
      </c>
      <c r="D855" s="203">
        <v>137.02000000000001</v>
      </c>
      <c r="E855" s="203" t="s">
        <v>437</v>
      </c>
      <c r="F855" s="203" t="s">
        <v>3962</v>
      </c>
      <c r="G855" s="203" t="s">
        <v>4894</v>
      </c>
      <c r="H855" s="203" t="s">
        <v>2209</v>
      </c>
      <c r="I855" s="203" t="s">
        <v>2199</v>
      </c>
      <c r="J855" s="204">
        <v>831.64816799999994</v>
      </c>
      <c r="K855" s="205">
        <v>1499</v>
      </c>
    </row>
    <row r="856" spans="1:11" x14ac:dyDescent="0.25">
      <c r="A856" s="206">
        <v>854</v>
      </c>
      <c r="B856" s="206"/>
      <c r="C856" s="206" t="s">
        <v>438</v>
      </c>
      <c r="D856" s="206"/>
      <c r="E856" s="206" t="s">
        <v>2418</v>
      </c>
      <c r="F856" s="206" t="s">
        <v>3962</v>
      </c>
      <c r="G856" s="206" t="s">
        <v>4895</v>
      </c>
      <c r="H856" s="206" t="s">
        <v>2210</v>
      </c>
      <c r="I856" s="206" t="s">
        <v>2199</v>
      </c>
      <c r="J856" s="207">
        <v>831.64816799999994</v>
      </c>
      <c r="K856" s="14">
        <v>1499</v>
      </c>
    </row>
    <row r="857" spans="1:11" x14ac:dyDescent="0.25">
      <c r="A857" s="206">
        <v>855</v>
      </c>
      <c r="B857" s="206"/>
      <c r="C857" s="206" t="s">
        <v>438</v>
      </c>
      <c r="D857" s="206"/>
      <c r="E857" s="206" t="s">
        <v>2417</v>
      </c>
      <c r="F857" s="206" t="s">
        <v>3962</v>
      </c>
      <c r="G857" s="206" t="s">
        <v>4896</v>
      </c>
      <c r="H857" s="206" t="s">
        <v>2211</v>
      </c>
      <c r="I857" s="206" t="s">
        <v>2199</v>
      </c>
      <c r="J857" s="207">
        <v>831.64816799999994</v>
      </c>
      <c r="K857" s="14">
        <v>1499</v>
      </c>
    </row>
    <row r="858" spans="1:11" x14ac:dyDescent="0.25">
      <c r="A858" s="206">
        <v>856</v>
      </c>
      <c r="B858" s="206"/>
      <c r="C858" s="206" t="s">
        <v>438</v>
      </c>
      <c r="D858" s="206"/>
      <c r="E858" s="206" t="s">
        <v>2416</v>
      </c>
      <c r="F858" s="206" t="s">
        <v>3962</v>
      </c>
      <c r="G858" s="206" t="s">
        <v>4897</v>
      </c>
      <c r="H858" s="206" t="s">
        <v>2212</v>
      </c>
      <c r="I858" s="206" t="s">
        <v>2199</v>
      </c>
      <c r="J858" s="207">
        <v>831.64816799999994</v>
      </c>
      <c r="K858" s="14">
        <v>1499</v>
      </c>
    </row>
    <row r="859" spans="1:11" x14ac:dyDescent="0.25">
      <c r="A859" s="200">
        <v>857</v>
      </c>
      <c r="B859" s="200" t="s">
        <v>48</v>
      </c>
      <c r="C859" s="200" t="s">
        <v>436</v>
      </c>
      <c r="D859" s="200">
        <v>137.02000000000001</v>
      </c>
      <c r="E859" s="200" t="s">
        <v>435</v>
      </c>
      <c r="F859" s="200" t="s">
        <v>3962</v>
      </c>
      <c r="G859" s="200" t="s">
        <v>4898</v>
      </c>
      <c r="H859" s="200" t="s">
        <v>2209</v>
      </c>
      <c r="I859" s="200" t="s">
        <v>2199</v>
      </c>
      <c r="J859" s="201">
        <v>831.64816799999994</v>
      </c>
      <c r="K859" s="202">
        <v>1499</v>
      </c>
    </row>
    <row r="860" spans="1:11" x14ac:dyDescent="0.25">
      <c r="A860" s="200">
        <v>858</v>
      </c>
      <c r="B860" s="200"/>
      <c r="C860" s="200" t="s">
        <v>436</v>
      </c>
      <c r="D860" s="200"/>
      <c r="E860" s="200" t="s">
        <v>2414</v>
      </c>
      <c r="F860" s="200" t="s">
        <v>3962</v>
      </c>
      <c r="G860" s="200" t="s">
        <v>4899</v>
      </c>
      <c r="H860" s="200" t="s">
        <v>2210</v>
      </c>
      <c r="I860" s="200" t="s">
        <v>2199</v>
      </c>
      <c r="J860" s="201">
        <v>831.64816799999994</v>
      </c>
      <c r="K860" s="202">
        <v>1499</v>
      </c>
    </row>
    <row r="861" spans="1:11" x14ac:dyDescent="0.25">
      <c r="A861" s="200">
        <v>859</v>
      </c>
      <c r="B861" s="200"/>
      <c r="C861" s="200" t="s">
        <v>436</v>
      </c>
      <c r="D861" s="200"/>
      <c r="E861" s="200" t="s">
        <v>2413</v>
      </c>
      <c r="F861" s="200" t="s">
        <v>3962</v>
      </c>
      <c r="G861" s="200" t="s">
        <v>4900</v>
      </c>
      <c r="H861" s="200" t="s">
        <v>2211</v>
      </c>
      <c r="I861" s="200" t="s">
        <v>2199</v>
      </c>
      <c r="J861" s="201">
        <v>831.64816799999994</v>
      </c>
      <c r="K861" s="202">
        <v>1499</v>
      </c>
    </row>
    <row r="862" spans="1:11" x14ac:dyDescent="0.25">
      <c r="A862" s="200">
        <v>860</v>
      </c>
      <c r="B862" s="200"/>
      <c r="C862" s="200" t="s">
        <v>436</v>
      </c>
      <c r="D862" s="200"/>
      <c r="E862" s="200" t="s">
        <v>2412</v>
      </c>
      <c r="F862" s="200" t="s">
        <v>3962</v>
      </c>
      <c r="G862" s="200" t="s">
        <v>4901</v>
      </c>
      <c r="H862" s="200" t="s">
        <v>2212</v>
      </c>
      <c r="I862" s="200" t="s">
        <v>2199</v>
      </c>
      <c r="J862" s="201">
        <v>831.64816799999994</v>
      </c>
      <c r="K862" s="202">
        <v>1499</v>
      </c>
    </row>
    <row r="863" spans="1:11" x14ac:dyDescent="0.25">
      <c r="A863" s="203">
        <v>861</v>
      </c>
      <c r="B863" s="203" t="s">
        <v>48</v>
      </c>
      <c r="C863" s="203" t="s">
        <v>434</v>
      </c>
      <c r="D863" s="203">
        <v>137.02000000000001</v>
      </c>
      <c r="E863" s="203" t="s">
        <v>433</v>
      </c>
      <c r="F863" s="203" t="s">
        <v>3962</v>
      </c>
      <c r="G863" s="203" t="s">
        <v>4902</v>
      </c>
      <c r="H863" s="203" t="s">
        <v>2209</v>
      </c>
      <c r="I863" s="203" t="s">
        <v>2199</v>
      </c>
      <c r="J863" s="204">
        <v>827.71930799999996</v>
      </c>
      <c r="K863" s="205">
        <v>1499</v>
      </c>
    </row>
    <row r="864" spans="1:11" x14ac:dyDescent="0.25">
      <c r="A864" s="206">
        <v>862</v>
      </c>
      <c r="B864" s="206"/>
      <c r="C864" s="206" t="s">
        <v>434</v>
      </c>
      <c r="D864" s="206"/>
      <c r="E864" s="206" t="s">
        <v>2410</v>
      </c>
      <c r="F864" s="206" t="s">
        <v>3962</v>
      </c>
      <c r="G864" s="206" t="s">
        <v>4903</v>
      </c>
      <c r="H864" s="206" t="s">
        <v>2210</v>
      </c>
      <c r="I864" s="206" t="s">
        <v>2199</v>
      </c>
      <c r="J864" s="207">
        <v>827.71930799999996</v>
      </c>
      <c r="K864" s="14">
        <v>1499</v>
      </c>
    </row>
    <row r="865" spans="1:11" x14ac:dyDescent="0.25">
      <c r="A865" s="206">
        <v>863</v>
      </c>
      <c r="B865" s="206"/>
      <c r="C865" s="206" t="s">
        <v>434</v>
      </c>
      <c r="D865" s="206"/>
      <c r="E865" s="206" t="s">
        <v>2409</v>
      </c>
      <c r="F865" s="206" t="s">
        <v>3962</v>
      </c>
      <c r="G865" s="206" t="s">
        <v>4904</v>
      </c>
      <c r="H865" s="206" t="s">
        <v>2211</v>
      </c>
      <c r="I865" s="206" t="s">
        <v>2199</v>
      </c>
      <c r="J865" s="207">
        <v>827.71930799999996</v>
      </c>
      <c r="K865" s="14">
        <v>1499</v>
      </c>
    </row>
    <row r="866" spans="1:11" x14ac:dyDescent="0.25">
      <c r="A866" s="206">
        <v>864</v>
      </c>
      <c r="B866" s="206"/>
      <c r="C866" s="206" t="s">
        <v>434</v>
      </c>
      <c r="D866" s="206"/>
      <c r="E866" s="206" t="s">
        <v>2408</v>
      </c>
      <c r="F866" s="206" t="s">
        <v>3962</v>
      </c>
      <c r="G866" s="206" t="s">
        <v>4905</v>
      </c>
      <c r="H866" s="206" t="s">
        <v>2212</v>
      </c>
      <c r="I866" s="206" t="s">
        <v>2199</v>
      </c>
      <c r="J866" s="207">
        <v>827.71930799999996</v>
      </c>
      <c r="K866" s="14">
        <v>1499</v>
      </c>
    </row>
  </sheetData>
  <autoFilter ref="A2:K866" xr:uid="{00000000-0001-0000-0500-000000000000}"/>
  <pageMargins left="0.25" right="0.25" top="0.75" bottom="0.75" header="0.3" footer="0.3"/>
  <pageSetup paperSize="9" scale="80" fitToHeight="0" orientation="portrait" r:id="rId1"/>
  <headerFooter alignWithMargins="0"/>
  <ignoredErrors>
    <ignoredError sqref="H3:H86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2131-907F-4BE5-83DC-200DEE5B474B}">
  <dimension ref="D2:Q868"/>
  <sheetViews>
    <sheetView tabSelected="1" topLeftCell="A398" zoomScale="55" zoomScaleNormal="55" workbookViewId="0">
      <selection activeCell="M407" sqref="M407:Q439"/>
    </sheetView>
  </sheetViews>
  <sheetFormatPr defaultRowHeight="15" x14ac:dyDescent="0.25"/>
  <cols>
    <col min="4" max="4" width="9.140625" style="211"/>
    <col min="5" max="5" width="9.140625" style="300"/>
    <col min="6" max="6" width="10" style="23" bestFit="1" customWidth="1"/>
    <col min="7" max="7" width="14.42578125" style="23" customWidth="1"/>
    <col min="8" max="8" width="12.140625" style="194" customWidth="1"/>
    <col min="9" max="9" width="14.7109375" customWidth="1"/>
    <col min="10" max="10" width="19.28515625" customWidth="1"/>
    <col min="11" max="12" width="20.28515625" customWidth="1"/>
    <col min="14" max="14" width="12.7109375" bestFit="1" customWidth="1"/>
    <col min="15" max="15" width="11.5703125" bestFit="1" customWidth="1"/>
    <col min="16" max="17" width="29.42578125" bestFit="1" customWidth="1"/>
  </cols>
  <sheetData>
    <row r="2" spans="4:17" ht="28.5" x14ac:dyDescent="0.45">
      <c r="D2" s="238" t="s">
        <v>4912</v>
      </c>
      <c r="E2" s="238"/>
      <c r="F2" s="238"/>
      <c r="G2" s="238"/>
      <c r="H2" s="238"/>
      <c r="I2" s="238"/>
      <c r="J2" s="238"/>
      <c r="K2" s="238"/>
      <c r="L2" s="306"/>
    </row>
    <row r="3" spans="4:17" ht="56.25" x14ac:dyDescent="0.25">
      <c r="D3" s="208" t="s">
        <v>37</v>
      </c>
      <c r="E3" s="208" t="s">
        <v>4906</v>
      </c>
      <c r="F3" s="298" t="s">
        <v>2189</v>
      </c>
      <c r="G3" s="208" t="s">
        <v>2216</v>
      </c>
      <c r="H3" s="209" t="s">
        <v>4907</v>
      </c>
      <c r="I3" s="208" t="s">
        <v>4908</v>
      </c>
      <c r="J3" s="208" t="s">
        <v>4914</v>
      </c>
      <c r="K3" s="208" t="s">
        <v>4913</v>
      </c>
      <c r="L3" s="307"/>
    </row>
    <row r="4" spans="4:17" x14ac:dyDescent="0.25">
      <c r="D4" s="211">
        <f>1</f>
        <v>1</v>
      </c>
      <c r="E4" s="200" t="s">
        <v>1016</v>
      </c>
      <c r="F4" s="299" t="s">
        <v>1015</v>
      </c>
      <c r="G4" s="203" t="s">
        <v>4122</v>
      </c>
      <c r="H4" s="204">
        <v>780.15319199999988</v>
      </c>
      <c r="I4" s="205">
        <v>1423</v>
      </c>
      <c r="J4" s="210">
        <f>6700*I4</f>
        <v>9534100</v>
      </c>
      <c r="K4" s="210">
        <f>I4*6950</f>
        <v>9889850</v>
      </c>
      <c r="L4" s="308"/>
    </row>
    <row r="5" spans="4:17" ht="18" x14ac:dyDescent="0.25">
      <c r="D5" s="211">
        <f>D4+1</f>
        <v>2</v>
      </c>
      <c r="E5" s="200" t="s">
        <v>1016</v>
      </c>
      <c r="F5" s="299" t="s">
        <v>3949</v>
      </c>
      <c r="G5" s="203" t="s">
        <v>4123</v>
      </c>
      <c r="H5" s="204">
        <v>780.15319199999988</v>
      </c>
      <c r="I5" s="205">
        <v>1423</v>
      </c>
      <c r="J5" s="210">
        <f t="shared" ref="J5:J68" si="0">6700*I5</f>
        <v>9534100</v>
      </c>
      <c r="K5" s="210">
        <f t="shared" ref="K5:K68" si="1">I5*6950</f>
        <v>9889850</v>
      </c>
      <c r="L5" s="308"/>
      <c r="M5" s="303" t="s">
        <v>4912</v>
      </c>
      <c r="N5" s="303"/>
      <c r="O5" s="303"/>
      <c r="P5" s="303"/>
      <c r="Q5" s="303"/>
    </row>
    <row r="6" spans="4:17" ht="30" x14ac:dyDescent="0.25">
      <c r="D6" s="211">
        <f t="shared" ref="D6:D69" si="2">D5+1</f>
        <v>3</v>
      </c>
      <c r="E6" s="200" t="s">
        <v>1016</v>
      </c>
      <c r="F6" s="299" t="s">
        <v>3948</v>
      </c>
      <c r="G6" s="203" t="s">
        <v>4124</v>
      </c>
      <c r="H6" s="204">
        <v>780.15319199999988</v>
      </c>
      <c r="I6" s="205">
        <v>1423</v>
      </c>
      <c r="J6" s="210">
        <f t="shared" si="0"/>
        <v>9534100</v>
      </c>
      <c r="K6" s="210">
        <f t="shared" si="1"/>
        <v>9889850</v>
      </c>
      <c r="L6" s="308"/>
      <c r="M6" s="311" t="s">
        <v>4918</v>
      </c>
      <c r="N6" s="304" t="s">
        <v>4906</v>
      </c>
      <c r="O6" s="304" t="s">
        <v>4917</v>
      </c>
      <c r="P6" s="304" t="s">
        <v>4915</v>
      </c>
      <c r="Q6" s="304" t="s">
        <v>4916</v>
      </c>
    </row>
    <row r="7" spans="4:17" x14ac:dyDescent="0.25">
      <c r="D7" s="211">
        <f t="shared" si="2"/>
        <v>4</v>
      </c>
      <c r="E7" s="200" t="s">
        <v>1016</v>
      </c>
      <c r="F7" s="299" t="s">
        <v>3947</v>
      </c>
      <c r="G7" s="203" t="s">
        <v>4125</v>
      </c>
      <c r="H7" s="204">
        <v>780.15319199999988</v>
      </c>
      <c r="I7" s="205">
        <v>1423</v>
      </c>
      <c r="J7" s="210">
        <f t="shared" si="0"/>
        <v>9534100</v>
      </c>
      <c r="K7" s="210">
        <f t="shared" si="1"/>
        <v>9889850</v>
      </c>
      <c r="L7" s="308"/>
      <c r="M7" s="310">
        <v>1</v>
      </c>
      <c r="N7" s="301" t="s">
        <v>1016</v>
      </c>
      <c r="O7" s="302"/>
      <c r="P7" s="302"/>
      <c r="Q7" s="302"/>
    </row>
    <row r="8" spans="4:17" x14ac:dyDescent="0.25">
      <c r="D8" s="211">
        <f t="shared" si="2"/>
        <v>5</v>
      </c>
      <c r="E8" s="203" t="s">
        <v>1014</v>
      </c>
      <c r="F8" s="299" t="s">
        <v>1013</v>
      </c>
      <c r="G8" s="203" t="s">
        <v>4126</v>
      </c>
      <c r="H8" s="204">
        <v>782.76884399999994</v>
      </c>
      <c r="I8" s="205">
        <v>1423</v>
      </c>
      <c r="J8" s="210">
        <f t="shared" si="0"/>
        <v>9534100</v>
      </c>
      <c r="K8" s="210">
        <f t="shared" si="1"/>
        <v>9889850</v>
      </c>
      <c r="L8" s="308"/>
      <c r="M8" s="310"/>
      <c r="N8" s="301">
        <v>1423</v>
      </c>
      <c r="O8" s="302">
        <v>4</v>
      </c>
      <c r="P8" s="305">
        <v>38136400</v>
      </c>
      <c r="Q8" s="305">
        <v>39559400</v>
      </c>
    </row>
    <row r="9" spans="4:17" x14ac:dyDescent="0.25">
      <c r="D9" s="211">
        <f t="shared" si="2"/>
        <v>6</v>
      </c>
      <c r="E9" s="211" t="s">
        <v>1014</v>
      </c>
      <c r="F9" s="299" t="s">
        <v>3946</v>
      </c>
      <c r="G9" s="203" t="s">
        <v>4127</v>
      </c>
      <c r="H9" s="204">
        <v>782.76884399999994</v>
      </c>
      <c r="I9" s="205">
        <v>1423</v>
      </c>
      <c r="J9" s="210">
        <f t="shared" si="0"/>
        <v>9534100</v>
      </c>
      <c r="K9" s="210">
        <f t="shared" si="1"/>
        <v>9889850</v>
      </c>
      <c r="L9" s="308"/>
      <c r="M9" s="310">
        <v>2</v>
      </c>
      <c r="N9" s="301" t="s">
        <v>998</v>
      </c>
      <c r="O9" s="302"/>
      <c r="P9" s="305"/>
      <c r="Q9" s="305"/>
    </row>
    <row r="10" spans="4:17" x14ac:dyDescent="0.25">
      <c r="D10" s="211">
        <f t="shared" si="2"/>
        <v>7</v>
      </c>
      <c r="E10" s="211" t="s">
        <v>1014</v>
      </c>
      <c r="F10" s="299" t="s">
        <v>3945</v>
      </c>
      <c r="G10" s="203" t="s">
        <v>4128</v>
      </c>
      <c r="H10" s="204">
        <v>782.76884399999994</v>
      </c>
      <c r="I10" s="205">
        <v>1423</v>
      </c>
      <c r="J10" s="210">
        <f t="shared" si="0"/>
        <v>9534100</v>
      </c>
      <c r="K10" s="210">
        <f t="shared" si="1"/>
        <v>9889850</v>
      </c>
      <c r="L10" s="308"/>
      <c r="M10" s="310"/>
      <c r="N10" s="301">
        <v>1423</v>
      </c>
      <c r="O10" s="302">
        <v>4</v>
      </c>
      <c r="P10" s="305">
        <v>38136400</v>
      </c>
      <c r="Q10" s="305">
        <v>39559400</v>
      </c>
    </row>
    <row r="11" spans="4:17" x14ac:dyDescent="0.25">
      <c r="D11" s="211">
        <f t="shared" si="2"/>
        <v>8</v>
      </c>
      <c r="E11" s="211" t="s">
        <v>1014</v>
      </c>
      <c r="F11" s="299" t="s">
        <v>3944</v>
      </c>
      <c r="G11" s="203" t="s">
        <v>4129</v>
      </c>
      <c r="H11" s="204">
        <v>782.76884399999994</v>
      </c>
      <c r="I11" s="205">
        <v>1423</v>
      </c>
      <c r="J11" s="210">
        <f t="shared" si="0"/>
        <v>9534100</v>
      </c>
      <c r="K11" s="210">
        <f t="shared" si="1"/>
        <v>9889850</v>
      </c>
      <c r="L11" s="308"/>
      <c r="M11" s="310">
        <v>3</v>
      </c>
      <c r="N11" s="301" t="s">
        <v>819</v>
      </c>
      <c r="O11" s="302"/>
      <c r="P11" s="305"/>
      <c r="Q11" s="305"/>
    </row>
    <row r="12" spans="4:17" x14ac:dyDescent="0.25">
      <c r="D12" s="211">
        <f t="shared" si="2"/>
        <v>9</v>
      </c>
      <c r="E12" s="200" t="s">
        <v>1012</v>
      </c>
      <c r="F12" s="299" t="s">
        <v>1011</v>
      </c>
      <c r="G12" s="203" t="s">
        <v>4130</v>
      </c>
      <c r="H12" s="204">
        <v>782.76884399999994</v>
      </c>
      <c r="I12" s="205">
        <v>1423</v>
      </c>
      <c r="J12" s="210">
        <f t="shared" si="0"/>
        <v>9534100</v>
      </c>
      <c r="K12" s="210">
        <f t="shared" si="1"/>
        <v>9889850</v>
      </c>
      <c r="L12" s="308"/>
      <c r="M12" s="310"/>
      <c r="N12" s="301">
        <v>1423</v>
      </c>
      <c r="O12" s="302">
        <v>4</v>
      </c>
      <c r="P12" s="305">
        <v>38136400</v>
      </c>
      <c r="Q12" s="305">
        <v>39559400</v>
      </c>
    </row>
    <row r="13" spans="4:17" x14ac:dyDescent="0.25">
      <c r="D13" s="211">
        <f t="shared" si="2"/>
        <v>10</v>
      </c>
      <c r="E13" s="200" t="s">
        <v>1012</v>
      </c>
      <c r="F13" s="299" t="s">
        <v>3943</v>
      </c>
      <c r="G13" s="203" t="s">
        <v>4131</v>
      </c>
      <c r="H13" s="204">
        <v>782.76884399999994</v>
      </c>
      <c r="I13" s="205">
        <v>1423</v>
      </c>
      <c r="J13" s="210">
        <f t="shared" si="0"/>
        <v>9534100</v>
      </c>
      <c r="K13" s="210">
        <f t="shared" si="1"/>
        <v>9889850</v>
      </c>
      <c r="L13" s="308"/>
      <c r="M13" s="310">
        <v>4</v>
      </c>
      <c r="N13" s="301" t="s">
        <v>817</v>
      </c>
      <c r="O13" s="302"/>
      <c r="P13" s="305"/>
      <c r="Q13" s="305"/>
    </row>
    <row r="14" spans="4:17" x14ac:dyDescent="0.25">
      <c r="D14" s="211">
        <f t="shared" si="2"/>
        <v>11</v>
      </c>
      <c r="E14" s="200" t="s">
        <v>1012</v>
      </c>
      <c r="F14" s="299" t="s">
        <v>3942</v>
      </c>
      <c r="G14" s="203" t="s">
        <v>4132</v>
      </c>
      <c r="H14" s="204">
        <v>782.76884399999994</v>
      </c>
      <c r="I14" s="205">
        <v>1423</v>
      </c>
      <c r="J14" s="210">
        <f t="shared" si="0"/>
        <v>9534100</v>
      </c>
      <c r="K14" s="210">
        <f t="shared" si="1"/>
        <v>9889850</v>
      </c>
      <c r="L14" s="308"/>
      <c r="M14" s="310"/>
      <c r="N14" s="301">
        <v>1423</v>
      </c>
      <c r="O14" s="302">
        <v>4</v>
      </c>
      <c r="P14" s="305">
        <v>38136400</v>
      </c>
      <c r="Q14" s="305">
        <v>39559400</v>
      </c>
    </row>
    <row r="15" spans="4:17" x14ac:dyDescent="0.25">
      <c r="D15" s="211">
        <f t="shared" si="2"/>
        <v>12</v>
      </c>
      <c r="E15" s="200" t="s">
        <v>1012</v>
      </c>
      <c r="F15" s="299" t="s">
        <v>3941</v>
      </c>
      <c r="G15" s="203" t="s">
        <v>4133</v>
      </c>
      <c r="H15" s="204">
        <v>782.76884399999994</v>
      </c>
      <c r="I15" s="205">
        <v>1423</v>
      </c>
      <c r="J15" s="210">
        <f t="shared" si="0"/>
        <v>9534100</v>
      </c>
      <c r="K15" s="210">
        <f t="shared" si="1"/>
        <v>9889850</v>
      </c>
      <c r="L15" s="308"/>
      <c r="M15" s="310">
        <v>5</v>
      </c>
      <c r="N15" s="301" t="s">
        <v>815</v>
      </c>
      <c r="O15" s="302"/>
      <c r="P15" s="305"/>
      <c r="Q15" s="305"/>
    </row>
    <row r="16" spans="4:17" x14ac:dyDescent="0.25">
      <c r="D16" s="211">
        <f t="shared" si="2"/>
        <v>13</v>
      </c>
      <c r="E16" s="203" t="s">
        <v>1010</v>
      </c>
      <c r="F16" s="299" t="s">
        <v>1009</v>
      </c>
      <c r="G16" s="203" t="s">
        <v>4134</v>
      </c>
      <c r="H16" s="204">
        <v>782.76884399999994</v>
      </c>
      <c r="I16" s="205">
        <v>1423</v>
      </c>
      <c r="J16" s="210">
        <f t="shared" si="0"/>
        <v>9534100</v>
      </c>
      <c r="K16" s="210">
        <f t="shared" si="1"/>
        <v>9889850</v>
      </c>
      <c r="L16" s="308"/>
      <c r="M16" s="310"/>
      <c r="N16" s="301">
        <v>1423</v>
      </c>
      <c r="O16" s="302">
        <v>4</v>
      </c>
      <c r="P16" s="305">
        <v>38136400</v>
      </c>
      <c r="Q16" s="305">
        <v>39559400</v>
      </c>
    </row>
    <row r="17" spans="4:17" x14ac:dyDescent="0.25">
      <c r="D17" s="211">
        <f t="shared" si="2"/>
        <v>14</v>
      </c>
      <c r="E17" s="211" t="s">
        <v>1010</v>
      </c>
      <c r="F17" s="299" t="s">
        <v>3940</v>
      </c>
      <c r="G17" s="203" t="s">
        <v>4135</v>
      </c>
      <c r="H17" s="204">
        <v>782.76884399999994</v>
      </c>
      <c r="I17" s="205">
        <v>1423</v>
      </c>
      <c r="J17" s="210">
        <f t="shared" si="0"/>
        <v>9534100</v>
      </c>
      <c r="K17" s="210">
        <f t="shared" si="1"/>
        <v>9889850</v>
      </c>
      <c r="L17" s="308"/>
      <c r="M17" s="310">
        <v>6</v>
      </c>
      <c r="N17" s="301" t="s">
        <v>813</v>
      </c>
      <c r="O17" s="302"/>
      <c r="P17" s="305"/>
      <c r="Q17" s="305"/>
    </row>
    <row r="18" spans="4:17" x14ac:dyDescent="0.25">
      <c r="D18" s="211">
        <f t="shared" si="2"/>
        <v>15</v>
      </c>
      <c r="E18" s="211" t="s">
        <v>1010</v>
      </c>
      <c r="F18" s="299" t="s">
        <v>3939</v>
      </c>
      <c r="G18" s="203" t="s">
        <v>4136</v>
      </c>
      <c r="H18" s="204">
        <v>782.76884399999994</v>
      </c>
      <c r="I18" s="205">
        <v>1423</v>
      </c>
      <c r="J18" s="210">
        <f t="shared" si="0"/>
        <v>9534100</v>
      </c>
      <c r="K18" s="210">
        <f t="shared" si="1"/>
        <v>9889850</v>
      </c>
      <c r="L18" s="308"/>
      <c r="M18" s="310"/>
      <c r="N18" s="301">
        <v>1423</v>
      </c>
      <c r="O18" s="302">
        <v>4</v>
      </c>
      <c r="P18" s="305">
        <v>38136400</v>
      </c>
      <c r="Q18" s="305">
        <v>39559400</v>
      </c>
    </row>
    <row r="19" spans="4:17" x14ac:dyDescent="0.25">
      <c r="D19" s="211">
        <f t="shared" si="2"/>
        <v>16</v>
      </c>
      <c r="E19" s="211" t="s">
        <v>1010</v>
      </c>
      <c r="F19" s="299" t="s">
        <v>3938</v>
      </c>
      <c r="G19" s="203" t="s">
        <v>4137</v>
      </c>
      <c r="H19" s="204">
        <v>782.76884399999994</v>
      </c>
      <c r="I19" s="205">
        <v>1423</v>
      </c>
      <c r="J19" s="210">
        <f t="shared" si="0"/>
        <v>9534100</v>
      </c>
      <c r="K19" s="210">
        <f t="shared" si="1"/>
        <v>9889850</v>
      </c>
      <c r="L19" s="308"/>
      <c r="M19" s="310">
        <v>7</v>
      </c>
      <c r="N19" s="301" t="s">
        <v>811</v>
      </c>
      <c r="O19" s="302"/>
      <c r="P19" s="305"/>
      <c r="Q19" s="305"/>
    </row>
    <row r="20" spans="4:17" x14ac:dyDescent="0.25">
      <c r="D20" s="211">
        <f t="shared" si="2"/>
        <v>17</v>
      </c>
      <c r="E20" s="200" t="s">
        <v>1008</v>
      </c>
      <c r="F20" s="299" t="s">
        <v>1007</v>
      </c>
      <c r="G20" s="203" t="s">
        <v>4138</v>
      </c>
      <c r="H20" s="204">
        <v>782.76884399999994</v>
      </c>
      <c r="I20" s="205">
        <v>1423</v>
      </c>
      <c r="J20" s="210">
        <f t="shared" si="0"/>
        <v>9534100</v>
      </c>
      <c r="K20" s="210">
        <f t="shared" si="1"/>
        <v>9889850</v>
      </c>
      <c r="L20" s="308"/>
      <c r="M20" s="310"/>
      <c r="N20" s="301">
        <v>1423</v>
      </c>
      <c r="O20" s="302">
        <v>4</v>
      </c>
      <c r="P20" s="305">
        <v>38136400</v>
      </c>
      <c r="Q20" s="305">
        <v>39559400</v>
      </c>
    </row>
    <row r="21" spans="4:17" x14ac:dyDescent="0.25">
      <c r="D21" s="211">
        <f t="shared" si="2"/>
        <v>18</v>
      </c>
      <c r="E21" s="200" t="s">
        <v>1008</v>
      </c>
      <c r="F21" s="299" t="s">
        <v>3937</v>
      </c>
      <c r="G21" s="203" t="s">
        <v>4139</v>
      </c>
      <c r="H21" s="204">
        <v>782.76884399999994</v>
      </c>
      <c r="I21" s="205">
        <v>1423</v>
      </c>
      <c r="J21" s="210">
        <f t="shared" si="0"/>
        <v>9534100</v>
      </c>
      <c r="K21" s="210">
        <f t="shared" si="1"/>
        <v>9889850</v>
      </c>
      <c r="L21" s="308"/>
      <c r="M21" s="310">
        <v>8</v>
      </c>
      <c r="N21" s="301" t="s">
        <v>809</v>
      </c>
      <c r="O21" s="302"/>
      <c r="P21" s="305"/>
      <c r="Q21" s="305"/>
    </row>
    <row r="22" spans="4:17" x14ac:dyDescent="0.25">
      <c r="D22" s="211">
        <f t="shared" si="2"/>
        <v>19</v>
      </c>
      <c r="E22" s="200" t="s">
        <v>1008</v>
      </c>
      <c r="F22" s="299" t="s">
        <v>3936</v>
      </c>
      <c r="G22" s="203" t="s">
        <v>4140</v>
      </c>
      <c r="H22" s="204">
        <v>782.76884399999994</v>
      </c>
      <c r="I22" s="205">
        <v>1423</v>
      </c>
      <c r="J22" s="210">
        <f t="shared" si="0"/>
        <v>9534100</v>
      </c>
      <c r="K22" s="210">
        <f t="shared" si="1"/>
        <v>9889850</v>
      </c>
      <c r="L22" s="308"/>
      <c r="M22" s="310"/>
      <c r="N22" s="301">
        <v>1423</v>
      </c>
      <c r="O22" s="302">
        <v>4</v>
      </c>
      <c r="P22" s="305">
        <v>38136400</v>
      </c>
      <c r="Q22" s="305">
        <v>39559400</v>
      </c>
    </row>
    <row r="23" spans="4:17" x14ac:dyDescent="0.25">
      <c r="D23" s="211">
        <f t="shared" si="2"/>
        <v>20</v>
      </c>
      <c r="E23" s="200" t="s">
        <v>1008</v>
      </c>
      <c r="F23" s="299" t="s">
        <v>3935</v>
      </c>
      <c r="G23" s="203" t="s">
        <v>4141</v>
      </c>
      <c r="H23" s="204">
        <v>782.76884399999994</v>
      </c>
      <c r="I23" s="205">
        <v>1423</v>
      </c>
      <c r="J23" s="210">
        <f t="shared" si="0"/>
        <v>9534100</v>
      </c>
      <c r="K23" s="210">
        <f t="shared" si="1"/>
        <v>9889850</v>
      </c>
      <c r="L23" s="308"/>
      <c r="M23" s="310">
        <v>9</v>
      </c>
      <c r="N23" s="301" t="s">
        <v>807</v>
      </c>
      <c r="O23" s="302"/>
      <c r="P23" s="305"/>
      <c r="Q23" s="305"/>
    </row>
    <row r="24" spans="4:17" x14ac:dyDescent="0.25">
      <c r="D24" s="211">
        <f t="shared" si="2"/>
        <v>21</v>
      </c>
      <c r="E24" s="203" t="s">
        <v>1006</v>
      </c>
      <c r="F24" s="299" t="s">
        <v>1005</v>
      </c>
      <c r="G24" s="203" t="s">
        <v>4142</v>
      </c>
      <c r="H24" s="204">
        <v>780.15319199999988</v>
      </c>
      <c r="I24" s="205">
        <v>1423</v>
      </c>
      <c r="J24" s="210">
        <f t="shared" si="0"/>
        <v>9534100</v>
      </c>
      <c r="K24" s="210">
        <f t="shared" si="1"/>
        <v>9889850</v>
      </c>
      <c r="L24" s="308"/>
      <c r="M24" s="310"/>
      <c r="N24" s="301">
        <v>1423</v>
      </c>
      <c r="O24" s="302">
        <v>4</v>
      </c>
      <c r="P24" s="305">
        <v>38136400</v>
      </c>
      <c r="Q24" s="305">
        <v>39559400</v>
      </c>
    </row>
    <row r="25" spans="4:17" x14ac:dyDescent="0.25">
      <c r="D25" s="211">
        <f t="shared" si="2"/>
        <v>22</v>
      </c>
      <c r="E25" s="211" t="s">
        <v>1006</v>
      </c>
      <c r="F25" s="299" t="s">
        <v>3934</v>
      </c>
      <c r="G25" s="203" t="s">
        <v>4143</v>
      </c>
      <c r="H25" s="204">
        <v>780.15319199999988</v>
      </c>
      <c r="I25" s="205">
        <v>1423</v>
      </c>
      <c r="J25" s="210">
        <f t="shared" si="0"/>
        <v>9534100</v>
      </c>
      <c r="K25" s="210">
        <f t="shared" si="1"/>
        <v>9889850</v>
      </c>
      <c r="L25" s="308"/>
      <c r="M25" s="310">
        <v>10</v>
      </c>
      <c r="N25" s="301" t="s">
        <v>805</v>
      </c>
      <c r="O25" s="302"/>
      <c r="P25" s="305"/>
      <c r="Q25" s="305"/>
    </row>
    <row r="26" spans="4:17" x14ac:dyDescent="0.25">
      <c r="D26" s="211">
        <f t="shared" si="2"/>
        <v>23</v>
      </c>
      <c r="E26" s="211" t="s">
        <v>1006</v>
      </c>
      <c r="F26" s="299" t="s">
        <v>3933</v>
      </c>
      <c r="G26" s="203" t="s">
        <v>4144</v>
      </c>
      <c r="H26" s="204">
        <v>780.15319199999988</v>
      </c>
      <c r="I26" s="205">
        <v>1423</v>
      </c>
      <c r="J26" s="210">
        <f t="shared" si="0"/>
        <v>9534100</v>
      </c>
      <c r="K26" s="210">
        <f t="shared" si="1"/>
        <v>9889850</v>
      </c>
      <c r="L26" s="308"/>
      <c r="M26" s="310"/>
      <c r="N26" s="301">
        <v>1423</v>
      </c>
      <c r="O26" s="302">
        <v>4</v>
      </c>
      <c r="P26" s="305">
        <v>38136400</v>
      </c>
      <c r="Q26" s="305">
        <v>39559400</v>
      </c>
    </row>
    <row r="27" spans="4:17" x14ac:dyDescent="0.25">
      <c r="D27" s="211">
        <f t="shared" si="2"/>
        <v>24</v>
      </c>
      <c r="E27" s="211" t="s">
        <v>1006</v>
      </c>
      <c r="F27" s="299" t="s">
        <v>3932</v>
      </c>
      <c r="G27" s="203" t="s">
        <v>4145</v>
      </c>
      <c r="H27" s="204">
        <v>780.15319199999988</v>
      </c>
      <c r="I27" s="205">
        <v>1423</v>
      </c>
      <c r="J27" s="210">
        <f t="shared" si="0"/>
        <v>9534100</v>
      </c>
      <c r="K27" s="210">
        <f t="shared" si="1"/>
        <v>9889850</v>
      </c>
      <c r="L27" s="308"/>
      <c r="M27" s="310">
        <v>11</v>
      </c>
      <c r="N27" s="301" t="s">
        <v>803</v>
      </c>
      <c r="O27" s="302"/>
      <c r="P27" s="305"/>
      <c r="Q27" s="305"/>
    </row>
    <row r="28" spans="4:17" x14ac:dyDescent="0.25">
      <c r="D28" s="211">
        <f t="shared" si="2"/>
        <v>25</v>
      </c>
      <c r="E28" s="200" t="s">
        <v>1004</v>
      </c>
      <c r="F28" s="299" t="s">
        <v>1003</v>
      </c>
      <c r="G28" s="203" t="s">
        <v>4146</v>
      </c>
      <c r="H28" s="204">
        <v>780.15319199999988</v>
      </c>
      <c r="I28" s="205">
        <v>1423</v>
      </c>
      <c r="J28" s="210">
        <f t="shared" si="0"/>
        <v>9534100</v>
      </c>
      <c r="K28" s="210">
        <f t="shared" si="1"/>
        <v>9889850</v>
      </c>
      <c r="L28" s="308"/>
      <c r="M28" s="310"/>
      <c r="N28" s="301">
        <v>1423</v>
      </c>
      <c r="O28" s="302">
        <v>4</v>
      </c>
      <c r="P28" s="305">
        <v>38136400</v>
      </c>
      <c r="Q28" s="305">
        <v>39559400</v>
      </c>
    </row>
    <row r="29" spans="4:17" x14ac:dyDescent="0.25">
      <c r="D29" s="211">
        <f t="shared" si="2"/>
        <v>26</v>
      </c>
      <c r="E29" s="200" t="s">
        <v>1004</v>
      </c>
      <c r="F29" s="299" t="s">
        <v>3931</v>
      </c>
      <c r="G29" s="203" t="s">
        <v>4147</v>
      </c>
      <c r="H29" s="204">
        <v>780.15319199999988</v>
      </c>
      <c r="I29" s="205">
        <v>1423</v>
      </c>
      <c r="J29" s="210">
        <f t="shared" si="0"/>
        <v>9534100</v>
      </c>
      <c r="K29" s="210">
        <f t="shared" si="1"/>
        <v>9889850</v>
      </c>
      <c r="L29" s="308"/>
      <c r="M29" s="310">
        <v>12</v>
      </c>
      <c r="N29" s="301" t="s">
        <v>801</v>
      </c>
      <c r="O29" s="302"/>
      <c r="P29" s="305"/>
      <c r="Q29" s="305"/>
    </row>
    <row r="30" spans="4:17" x14ac:dyDescent="0.25">
      <c r="D30" s="211">
        <f t="shared" si="2"/>
        <v>27</v>
      </c>
      <c r="E30" s="200" t="s">
        <v>1004</v>
      </c>
      <c r="F30" s="299" t="s">
        <v>3930</v>
      </c>
      <c r="G30" s="203" t="s">
        <v>4148</v>
      </c>
      <c r="H30" s="204">
        <v>780.15319199999988</v>
      </c>
      <c r="I30" s="205">
        <v>1423</v>
      </c>
      <c r="J30" s="210">
        <f t="shared" si="0"/>
        <v>9534100</v>
      </c>
      <c r="K30" s="210">
        <f t="shared" si="1"/>
        <v>9889850</v>
      </c>
      <c r="L30" s="308"/>
      <c r="M30" s="310"/>
      <c r="N30" s="301">
        <v>1423</v>
      </c>
      <c r="O30" s="302">
        <v>4</v>
      </c>
      <c r="P30" s="305">
        <v>38136400</v>
      </c>
      <c r="Q30" s="305">
        <v>39559400</v>
      </c>
    </row>
    <row r="31" spans="4:17" x14ac:dyDescent="0.25">
      <c r="D31" s="211">
        <f t="shared" si="2"/>
        <v>28</v>
      </c>
      <c r="E31" s="200" t="s">
        <v>1004</v>
      </c>
      <c r="F31" s="299" t="s">
        <v>3929</v>
      </c>
      <c r="G31" s="203" t="s">
        <v>4149</v>
      </c>
      <c r="H31" s="204">
        <v>780.15319199999988</v>
      </c>
      <c r="I31" s="205">
        <v>1423</v>
      </c>
      <c r="J31" s="210">
        <f t="shared" si="0"/>
        <v>9534100</v>
      </c>
      <c r="K31" s="210">
        <f t="shared" si="1"/>
        <v>9889850</v>
      </c>
      <c r="L31" s="308"/>
      <c r="M31" s="310">
        <v>13</v>
      </c>
      <c r="N31" s="301" t="s">
        <v>996</v>
      </c>
      <c r="O31" s="302"/>
      <c r="P31" s="305"/>
      <c r="Q31" s="305"/>
    </row>
    <row r="32" spans="4:17" x14ac:dyDescent="0.25">
      <c r="D32" s="211">
        <f t="shared" si="2"/>
        <v>29</v>
      </c>
      <c r="E32" s="203" t="s">
        <v>1002</v>
      </c>
      <c r="F32" s="299" t="s">
        <v>1001</v>
      </c>
      <c r="G32" s="203" t="s">
        <v>4150</v>
      </c>
      <c r="H32" s="204">
        <v>782.76884399999994</v>
      </c>
      <c r="I32" s="205">
        <v>1423</v>
      </c>
      <c r="J32" s="210">
        <f t="shared" si="0"/>
        <v>9534100</v>
      </c>
      <c r="K32" s="210">
        <f t="shared" si="1"/>
        <v>9889850</v>
      </c>
      <c r="L32" s="308"/>
      <c r="M32" s="310"/>
      <c r="N32" s="301">
        <v>1423</v>
      </c>
      <c r="O32" s="302">
        <v>4</v>
      </c>
      <c r="P32" s="305">
        <v>38136400</v>
      </c>
      <c r="Q32" s="305">
        <v>39559400</v>
      </c>
    </row>
    <row r="33" spans="4:17" x14ac:dyDescent="0.25">
      <c r="D33" s="211">
        <f t="shared" si="2"/>
        <v>30</v>
      </c>
      <c r="E33" s="211" t="s">
        <v>1002</v>
      </c>
      <c r="F33" s="299" t="s">
        <v>3928</v>
      </c>
      <c r="G33" s="203" t="s">
        <v>4151</v>
      </c>
      <c r="H33" s="204">
        <v>782.76884399999994</v>
      </c>
      <c r="I33" s="205">
        <v>1423</v>
      </c>
      <c r="J33" s="210">
        <f t="shared" si="0"/>
        <v>9534100</v>
      </c>
      <c r="K33" s="210">
        <f t="shared" si="1"/>
        <v>9889850</v>
      </c>
      <c r="L33" s="308"/>
      <c r="M33" s="310">
        <v>14</v>
      </c>
      <c r="N33" s="301" t="s">
        <v>799</v>
      </c>
      <c r="O33" s="302"/>
      <c r="P33" s="305"/>
      <c r="Q33" s="305"/>
    </row>
    <row r="34" spans="4:17" x14ac:dyDescent="0.25">
      <c r="D34" s="211">
        <f t="shared" si="2"/>
        <v>31</v>
      </c>
      <c r="E34" s="211" t="s">
        <v>1002</v>
      </c>
      <c r="F34" s="299" t="s">
        <v>3927</v>
      </c>
      <c r="G34" s="203" t="s">
        <v>4152</v>
      </c>
      <c r="H34" s="204">
        <v>782.76884399999994</v>
      </c>
      <c r="I34" s="205">
        <v>1423</v>
      </c>
      <c r="J34" s="210">
        <f t="shared" si="0"/>
        <v>9534100</v>
      </c>
      <c r="K34" s="210">
        <f t="shared" si="1"/>
        <v>9889850</v>
      </c>
      <c r="L34" s="308"/>
      <c r="M34" s="310"/>
      <c r="N34" s="301">
        <v>1423</v>
      </c>
      <c r="O34" s="302">
        <v>4</v>
      </c>
      <c r="P34" s="305">
        <v>38136400</v>
      </c>
      <c r="Q34" s="305">
        <v>39559400</v>
      </c>
    </row>
    <row r="35" spans="4:17" x14ac:dyDescent="0.25">
      <c r="D35" s="211">
        <f t="shared" si="2"/>
        <v>32</v>
      </c>
      <c r="E35" s="211" t="s">
        <v>1002</v>
      </c>
      <c r="F35" s="299" t="s">
        <v>3926</v>
      </c>
      <c r="G35" s="203" t="s">
        <v>4153</v>
      </c>
      <c r="H35" s="204">
        <v>782.76884399999994</v>
      </c>
      <c r="I35" s="205">
        <v>1423</v>
      </c>
      <c r="J35" s="210">
        <f t="shared" si="0"/>
        <v>9534100</v>
      </c>
      <c r="K35" s="210">
        <f t="shared" si="1"/>
        <v>9889850</v>
      </c>
      <c r="L35" s="308"/>
      <c r="M35" s="310">
        <v>15</v>
      </c>
      <c r="N35" s="301" t="s">
        <v>797</v>
      </c>
      <c r="O35" s="302"/>
      <c r="P35" s="305"/>
      <c r="Q35" s="305"/>
    </row>
    <row r="36" spans="4:17" x14ac:dyDescent="0.25">
      <c r="D36" s="211">
        <f t="shared" si="2"/>
        <v>33</v>
      </c>
      <c r="E36" s="200" t="s">
        <v>1000</v>
      </c>
      <c r="F36" s="299" t="s">
        <v>999</v>
      </c>
      <c r="G36" s="203" t="s">
        <v>4154</v>
      </c>
      <c r="H36" s="204">
        <v>782.76884399999994</v>
      </c>
      <c r="I36" s="205">
        <v>1423</v>
      </c>
      <c r="J36" s="210">
        <f t="shared" si="0"/>
        <v>9534100</v>
      </c>
      <c r="K36" s="210">
        <f t="shared" si="1"/>
        <v>9889850</v>
      </c>
      <c r="L36" s="308"/>
      <c r="M36" s="310"/>
      <c r="N36" s="301">
        <v>1423</v>
      </c>
      <c r="O36" s="302">
        <v>4</v>
      </c>
      <c r="P36" s="305">
        <v>38136400</v>
      </c>
      <c r="Q36" s="305">
        <v>39559400</v>
      </c>
    </row>
    <row r="37" spans="4:17" x14ac:dyDescent="0.25">
      <c r="D37" s="211">
        <f t="shared" si="2"/>
        <v>34</v>
      </c>
      <c r="E37" s="200" t="s">
        <v>1000</v>
      </c>
      <c r="F37" s="299" t="s">
        <v>3925</v>
      </c>
      <c r="G37" s="203" t="s">
        <v>4155</v>
      </c>
      <c r="H37" s="204">
        <v>782.76884399999994</v>
      </c>
      <c r="I37" s="205">
        <v>1423</v>
      </c>
      <c r="J37" s="210">
        <f t="shared" si="0"/>
        <v>9534100</v>
      </c>
      <c r="K37" s="210">
        <f t="shared" si="1"/>
        <v>9889850</v>
      </c>
      <c r="L37" s="308"/>
      <c r="M37" s="310">
        <v>16</v>
      </c>
      <c r="N37" s="301" t="s">
        <v>795</v>
      </c>
      <c r="O37" s="302"/>
      <c r="P37" s="305"/>
      <c r="Q37" s="305"/>
    </row>
    <row r="38" spans="4:17" x14ac:dyDescent="0.25">
      <c r="D38" s="211">
        <f t="shared" si="2"/>
        <v>35</v>
      </c>
      <c r="E38" s="200" t="s">
        <v>1000</v>
      </c>
      <c r="F38" s="299" t="s">
        <v>3924</v>
      </c>
      <c r="G38" s="203" t="s">
        <v>4156</v>
      </c>
      <c r="H38" s="204">
        <v>782.76884399999994</v>
      </c>
      <c r="I38" s="205">
        <v>1423</v>
      </c>
      <c r="J38" s="210">
        <f t="shared" si="0"/>
        <v>9534100</v>
      </c>
      <c r="K38" s="210">
        <f t="shared" si="1"/>
        <v>9889850</v>
      </c>
      <c r="L38" s="308"/>
      <c r="M38" s="310"/>
      <c r="N38" s="301">
        <v>1423</v>
      </c>
      <c r="O38" s="302">
        <v>4</v>
      </c>
      <c r="P38" s="305">
        <v>38136400</v>
      </c>
      <c r="Q38" s="305">
        <v>39559400</v>
      </c>
    </row>
    <row r="39" spans="4:17" x14ac:dyDescent="0.25">
      <c r="D39" s="211">
        <f t="shared" si="2"/>
        <v>36</v>
      </c>
      <c r="E39" s="200" t="s">
        <v>1000</v>
      </c>
      <c r="F39" s="299" t="s">
        <v>3923</v>
      </c>
      <c r="G39" s="203" t="s">
        <v>4157</v>
      </c>
      <c r="H39" s="204">
        <v>782.76884399999994</v>
      </c>
      <c r="I39" s="205">
        <v>1423</v>
      </c>
      <c r="J39" s="210">
        <f t="shared" si="0"/>
        <v>9534100</v>
      </c>
      <c r="K39" s="210">
        <f t="shared" si="1"/>
        <v>9889850</v>
      </c>
      <c r="L39" s="308"/>
      <c r="M39" s="310">
        <v>17</v>
      </c>
      <c r="N39" s="301" t="s">
        <v>793</v>
      </c>
      <c r="O39" s="302"/>
      <c r="P39" s="305"/>
      <c r="Q39" s="305"/>
    </row>
    <row r="40" spans="4:17" x14ac:dyDescent="0.25">
      <c r="D40" s="211">
        <f t="shared" si="2"/>
        <v>37</v>
      </c>
      <c r="E40" s="203" t="s">
        <v>998</v>
      </c>
      <c r="F40" s="299" t="s">
        <v>997</v>
      </c>
      <c r="G40" s="203" t="s">
        <v>4158</v>
      </c>
      <c r="H40" s="204">
        <v>782.76884399999994</v>
      </c>
      <c r="I40" s="205">
        <v>1423</v>
      </c>
      <c r="J40" s="210">
        <f t="shared" si="0"/>
        <v>9534100</v>
      </c>
      <c r="K40" s="210">
        <f t="shared" si="1"/>
        <v>9889850</v>
      </c>
      <c r="L40" s="308"/>
      <c r="M40" s="310"/>
      <c r="N40" s="301">
        <v>1423</v>
      </c>
      <c r="O40" s="302">
        <v>4</v>
      </c>
      <c r="P40" s="305">
        <v>38136400</v>
      </c>
      <c r="Q40" s="305">
        <v>39559400</v>
      </c>
    </row>
    <row r="41" spans="4:17" x14ac:dyDescent="0.25">
      <c r="D41" s="211">
        <f t="shared" si="2"/>
        <v>38</v>
      </c>
      <c r="E41" s="211" t="s">
        <v>998</v>
      </c>
      <c r="F41" s="299" t="s">
        <v>3922</v>
      </c>
      <c r="G41" s="203" t="s">
        <v>4159</v>
      </c>
      <c r="H41" s="204">
        <v>782.76884399999994</v>
      </c>
      <c r="I41" s="205">
        <v>1423</v>
      </c>
      <c r="J41" s="210">
        <f t="shared" si="0"/>
        <v>9534100</v>
      </c>
      <c r="K41" s="210">
        <f t="shared" si="1"/>
        <v>9889850</v>
      </c>
      <c r="L41" s="308"/>
      <c r="M41" s="310">
        <v>18</v>
      </c>
      <c r="N41" s="301" t="s">
        <v>791</v>
      </c>
      <c r="O41" s="302"/>
      <c r="P41" s="305"/>
      <c r="Q41" s="305"/>
    </row>
    <row r="42" spans="4:17" x14ac:dyDescent="0.25">
      <c r="D42" s="211">
        <f t="shared" si="2"/>
        <v>39</v>
      </c>
      <c r="E42" s="211" t="s">
        <v>998</v>
      </c>
      <c r="F42" s="299" t="s">
        <v>3921</v>
      </c>
      <c r="G42" s="203" t="s">
        <v>4160</v>
      </c>
      <c r="H42" s="204">
        <v>782.76884399999994</v>
      </c>
      <c r="I42" s="205">
        <v>1423</v>
      </c>
      <c r="J42" s="210">
        <f t="shared" si="0"/>
        <v>9534100</v>
      </c>
      <c r="K42" s="210">
        <f t="shared" si="1"/>
        <v>9889850</v>
      </c>
      <c r="L42" s="308"/>
      <c r="M42" s="310"/>
      <c r="N42" s="301">
        <v>1423</v>
      </c>
      <c r="O42" s="302">
        <v>4</v>
      </c>
      <c r="P42" s="305">
        <v>38136400</v>
      </c>
      <c r="Q42" s="305">
        <v>39559400</v>
      </c>
    </row>
    <row r="43" spans="4:17" x14ac:dyDescent="0.25">
      <c r="D43" s="211">
        <f t="shared" si="2"/>
        <v>40</v>
      </c>
      <c r="E43" s="211" t="s">
        <v>998</v>
      </c>
      <c r="F43" s="299" t="s">
        <v>3920</v>
      </c>
      <c r="G43" s="203" t="s">
        <v>4161</v>
      </c>
      <c r="H43" s="204">
        <v>782.76884399999994</v>
      </c>
      <c r="I43" s="205">
        <v>1423</v>
      </c>
      <c r="J43" s="210">
        <f t="shared" si="0"/>
        <v>9534100</v>
      </c>
      <c r="K43" s="210">
        <f t="shared" si="1"/>
        <v>9889850</v>
      </c>
      <c r="L43" s="308"/>
      <c r="M43" s="310">
        <v>19</v>
      </c>
      <c r="N43" s="301" t="s">
        <v>789</v>
      </c>
      <c r="O43" s="302"/>
      <c r="P43" s="305"/>
      <c r="Q43" s="305"/>
    </row>
    <row r="44" spans="4:17" x14ac:dyDescent="0.25">
      <c r="D44" s="211">
        <f t="shared" si="2"/>
        <v>41</v>
      </c>
      <c r="E44" s="200" t="s">
        <v>996</v>
      </c>
      <c r="F44" s="299" t="s">
        <v>995</v>
      </c>
      <c r="G44" s="203" t="s">
        <v>4162</v>
      </c>
      <c r="H44" s="204">
        <v>782.76884399999994</v>
      </c>
      <c r="I44" s="205">
        <v>1423</v>
      </c>
      <c r="J44" s="210">
        <f t="shared" si="0"/>
        <v>9534100</v>
      </c>
      <c r="K44" s="210">
        <f t="shared" si="1"/>
        <v>9889850</v>
      </c>
      <c r="L44" s="308"/>
      <c r="M44" s="310"/>
      <c r="N44" s="301">
        <v>1423</v>
      </c>
      <c r="O44" s="302">
        <v>4</v>
      </c>
      <c r="P44" s="305">
        <v>38136400</v>
      </c>
      <c r="Q44" s="305">
        <v>39559400</v>
      </c>
    </row>
    <row r="45" spans="4:17" x14ac:dyDescent="0.25">
      <c r="D45" s="211">
        <f t="shared" si="2"/>
        <v>42</v>
      </c>
      <c r="E45" s="200" t="s">
        <v>996</v>
      </c>
      <c r="F45" s="299" t="s">
        <v>3919</v>
      </c>
      <c r="G45" s="203" t="s">
        <v>4163</v>
      </c>
      <c r="H45" s="204">
        <v>782.76884399999994</v>
      </c>
      <c r="I45" s="205">
        <v>1423</v>
      </c>
      <c r="J45" s="210">
        <f t="shared" si="0"/>
        <v>9534100</v>
      </c>
      <c r="K45" s="210">
        <f t="shared" si="1"/>
        <v>9889850</v>
      </c>
      <c r="L45" s="308"/>
      <c r="M45" s="310">
        <v>20</v>
      </c>
      <c r="N45" s="301" t="s">
        <v>787</v>
      </c>
      <c r="O45" s="302"/>
      <c r="P45" s="305"/>
      <c r="Q45" s="305"/>
    </row>
    <row r="46" spans="4:17" x14ac:dyDescent="0.25">
      <c r="D46" s="211">
        <f t="shared" si="2"/>
        <v>43</v>
      </c>
      <c r="E46" s="200" t="s">
        <v>996</v>
      </c>
      <c r="F46" s="299" t="s">
        <v>3918</v>
      </c>
      <c r="G46" s="203" t="s">
        <v>4164</v>
      </c>
      <c r="H46" s="204">
        <v>782.76884399999994</v>
      </c>
      <c r="I46" s="205">
        <v>1423</v>
      </c>
      <c r="J46" s="210">
        <f t="shared" si="0"/>
        <v>9534100</v>
      </c>
      <c r="K46" s="210">
        <f t="shared" si="1"/>
        <v>9889850</v>
      </c>
      <c r="L46" s="308"/>
      <c r="M46" s="310"/>
      <c r="N46" s="301">
        <v>1423</v>
      </c>
      <c r="O46" s="302">
        <v>4</v>
      </c>
      <c r="P46" s="305">
        <v>38136400</v>
      </c>
      <c r="Q46" s="305">
        <v>39559400</v>
      </c>
    </row>
    <row r="47" spans="4:17" x14ac:dyDescent="0.25">
      <c r="D47" s="211">
        <f t="shared" si="2"/>
        <v>44</v>
      </c>
      <c r="E47" s="200" t="s">
        <v>996</v>
      </c>
      <c r="F47" s="299" t="s">
        <v>3917</v>
      </c>
      <c r="G47" s="203" t="s">
        <v>4165</v>
      </c>
      <c r="H47" s="204">
        <v>782.76884399999994</v>
      </c>
      <c r="I47" s="205">
        <v>1423</v>
      </c>
      <c r="J47" s="210">
        <f t="shared" si="0"/>
        <v>9534100</v>
      </c>
      <c r="K47" s="210">
        <f t="shared" si="1"/>
        <v>9889850</v>
      </c>
      <c r="L47" s="308"/>
      <c r="M47" s="310">
        <v>21</v>
      </c>
      <c r="N47" s="301" t="s">
        <v>785</v>
      </c>
      <c r="O47" s="302"/>
      <c r="P47" s="305"/>
      <c r="Q47" s="305"/>
    </row>
    <row r="48" spans="4:17" x14ac:dyDescent="0.25">
      <c r="D48" s="211">
        <f t="shared" si="2"/>
        <v>45</v>
      </c>
      <c r="E48" s="203" t="s">
        <v>994</v>
      </c>
      <c r="F48" s="299" t="s">
        <v>993</v>
      </c>
      <c r="G48" s="203" t="s">
        <v>4166</v>
      </c>
      <c r="H48" s="204">
        <v>782.76884399999994</v>
      </c>
      <c r="I48" s="205">
        <v>1423</v>
      </c>
      <c r="J48" s="210">
        <f t="shared" si="0"/>
        <v>9534100</v>
      </c>
      <c r="K48" s="210">
        <f t="shared" si="1"/>
        <v>9889850</v>
      </c>
      <c r="L48" s="308"/>
      <c r="M48" s="310"/>
      <c r="N48" s="301">
        <v>1423</v>
      </c>
      <c r="O48" s="302">
        <v>4</v>
      </c>
      <c r="P48" s="305">
        <v>38136400</v>
      </c>
      <c r="Q48" s="305">
        <v>39559400</v>
      </c>
    </row>
    <row r="49" spans="4:17" x14ac:dyDescent="0.25">
      <c r="D49" s="211">
        <f t="shared" si="2"/>
        <v>46</v>
      </c>
      <c r="E49" s="211" t="s">
        <v>994</v>
      </c>
      <c r="F49" s="299" t="s">
        <v>3916</v>
      </c>
      <c r="G49" s="203" t="s">
        <v>4167</v>
      </c>
      <c r="H49" s="204">
        <v>782.76884399999994</v>
      </c>
      <c r="I49" s="205">
        <v>1423</v>
      </c>
      <c r="J49" s="210">
        <f t="shared" si="0"/>
        <v>9534100</v>
      </c>
      <c r="K49" s="210">
        <f t="shared" si="1"/>
        <v>9889850</v>
      </c>
      <c r="L49" s="308"/>
      <c r="M49" s="310">
        <v>22</v>
      </c>
      <c r="N49" s="301" t="s">
        <v>783</v>
      </c>
      <c r="O49" s="302"/>
      <c r="P49" s="305"/>
      <c r="Q49" s="305"/>
    </row>
    <row r="50" spans="4:17" x14ac:dyDescent="0.25">
      <c r="D50" s="211">
        <f t="shared" si="2"/>
        <v>47</v>
      </c>
      <c r="E50" s="211" t="s">
        <v>994</v>
      </c>
      <c r="F50" s="299" t="s">
        <v>3915</v>
      </c>
      <c r="G50" s="203" t="s">
        <v>4168</v>
      </c>
      <c r="H50" s="204">
        <v>782.76884399999994</v>
      </c>
      <c r="I50" s="205">
        <v>1423</v>
      </c>
      <c r="J50" s="210">
        <f t="shared" si="0"/>
        <v>9534100</v>
      </c>
      <c r="K50" s="210">
        <f t="shared" si="1"/>
        <v>9889850</v>
      </c>
      <c r="L50" s="308"/>
      <c r="M50" s="310"/>
      <c r="N50" s="301">
        <v>1423</v>
      </c>
      <c r="O50" s="302">
        <v>4</v>
      </c>
      <c r="P50" s="305">
        <v>38136400</v>
      </c>
      <c r="Q50" s="305">
        <v>39559400</v>
      </c>
    </row>
    <row r="51" spans="4:17" x14ac:dyDescent="0.25">
      <c r="D51" s="211">
        <f t="shared" si="2"/>
        <v>48</v>
      </c>
      <c r="E51" s="211" t="s">
        <v>994</v>
      </c>
      <c r="F51" s="299" t="s">
        <v>3914</v>
      </c>
      <c r="G51" s="203" t="s">
        <v>4169</v>
      </c>
      <c r="H51" s="204">
        <v>782.76884399999994</v>
      </c>
      <c r="I51" s="205">
        <v>1423</v>
      </c>
      <c r="J51" s="210">
        <f t="shared" si="0"/>
        <v>9534100</v>
      </c>
      <c r="K51" s="210">
        <f t="shared" si="1"/>
        <v>9889850</v>
      </c>
      <c r="L51" s="308"/>
      <c r="M51" s="310">
        <v>23</v>
      </c>
      <c r="N51" s="301" t="s">
        <v>781</v>
      </c>
      <c r="O51" s="302"/>
      <c r="P51" s="305"/>
      <c r="Q51" s="305"/>
    </row>
    <row r="52" spans="4:17" x14ac:dyDescent="0.25">
      <c r="D52" s="211">
        <f t="shared" si="2"/>
        <v>49</v>
      </c>
      <c r="E52" s="200" t="s">
        <v>992</v>
      </c>
      <c r="F52" s="299" t="s">
        <v>991</v>
      </c>
      <c r="G52" s="203" t="s">
        <v>4170</v>
      </c>
      <c r="H52" s="204">
        <v>782.76884399999994</v>
      </c>
      <c r="I52" s="205">
        <v>1423</v>
      </c>
      <c r="J52" s="210">
        <f t="shared" si="0"/>
        <v>9534100</v>
      </c>
      <c r="K52" s="210">
        <f t="shared" si="1"/>
        <v>9889850</v>
      </c>
      <c r="L52" s="308"/>
      <c r="M52" s="310"/>
      <c r="N52" s="301">
        <v>1423</v>
      </c>
      <c r="O52" s="302">
        <v>4</v>
      </c>
      <c r="P52" s="305">
        <v>38136400</v>
      </c>
      <c r="Q52" s="305">
        <v>39559400</v>
      </c>
    </row>
    <row r="53" spans="4:17" x14ac:dyDescent="0.25">
      <c r="D53" s="211">
        <f t="shared" si="2"/>
        <v>50</v>
      </c>
      <c r="E53" s="200" t="s">
        <v>992</v>
      </c>
      <c r="F53" s="299" t="s">
        <v>3913</v>
      </c>
      <c r="G53" s="203" t="s">
        <v>4171</v>
      </c>
      <c r="H53" s="204">
        <v>782.76884399999994</v>
      </c>
      <c r="I53" s="205">
        <v>1423</v>
      </c>
      <c r="J53" s="210">
        <f t="shared" si="0"/>
        <v>9534100</v>
      </c>
      <c r="K53" s="210">
        <f t="shared" si="1"/>
        <v>9889850</v>
      </c>
      <c r="L53" s="308"/>
      <c r="M53" s="310">
        <v>24</v>
      </c>
      <c r="N53" s="301" t="s">
        <v>994</v>
      </c>
      <c r="O53" s="302"/>
      <c r="P53" s="305"/>
      <c r="Q53" s="305"/>
    </row>
    <row r="54" spans="4:17" x14ac:dyDescent="0.25">
      <c r="D54" s="211">
        <f t="shared" si="2"/>
        <v>51</v>
      </c>
      <c r="E54" s="200" t="s">
        <v>992</v>
      </c>
      <c r="F54" s="299" t="s">
        <v>3912</v>
      </c>
      <c r="G54" s="203" t="s">
        <v>4172</v>
      </c>
      <c r="H54" s="204">
        <v>782.76884399999994</v>
      </c>
      <c r="I54" s="205">
        <v>1423</v>
      </c>
      <c r="J54" s="210">
        <f t="shared" si="0"/>
        <v>9534100</v>
      </c>
      <c r="K54" s="210">
        <f t="shared" si="1"/>
        <v>9889850</v>
      </c>
      <c r="L54" s="308"/>
      <c r="M54" s="310"/>
      <c r="N54" s="301">
        <v>1423</v>
      </c>
      <c r="O54" s="302">
        <v>4</v>
      </c>
      <c r="P54" s="305">
        <v>38136400</v>
      </c>
      <c r="Q54" s="305">
        <v>39559400</v>
      </c>
    </row>
    <row r="55" spans="4:17" x14ac:dyDescent="0.25">
      <c r="D55" s="211">
        <f t="shared" si="2"/>
        <v>52</v>
      </c>
      <c r="E55" s="200" t="s">
        <v>992</v>
      </c>
      <c r="F55" s="299" t="s">
        <v>3911</v>
      </c>
      <c r="G55" s="203" t="s">
        <v>4173</v>
      </c>
      <c r="H55" s="204">
        <v>782.76884399999994</v>
      </c>
      <c r="I55" s="205">
        <v>1423</v>
      </c>
      <c r="J55" s="210">
        <f t="shared" si="0"/>
        <v>9534100</v>
      </c>
      <c r="K55" s="210">
        <f t="shared" si="1"/>
        <v>9889850</v>
      </c>
      <c r="L55" s="308"/>
      <c r="M55" s="310">
        <v>25</v>
      </c>
      <c r="N55" s="301" t="s">
        <v>779</v>
      </c>
      <c r="O55" s="302"/>
      <c r="P55" s="305"/>
      <c r="Q55" s="305"/>
    </row>
    <row r="56" spans="4:17" x14ac:dyDescent="0.25">
      <c r="D56" s="211">
        <f t="shared" si="2"/>
        <v>53</v>
      </c>
      <c r="E56" s="203" t="s">
        <v>990</v>
      </c>
      <c r="F56" s="299" t="s">
        <v>989</v>
      </c>
      <c r="G56" s="203" t="s">
        <v>4174</v>
      </c>
      <c r="H56" s="204">
        <v>780.15319199999988</v>
      </c>
      <c r="I56" s="205">
        <v>1423</v>
      </c>
      <c r="J56" s="210">
        <f t="shared" si="0"/>
        <v>9534100</v>
      </c>
      <c r="K56" s="210">
        <f t="shared" si="1"/>
        <v>9889850</v>
      </c>
      <c r="L56" s="308"/>
      <c r="M56" s="310"/>
      <c r="N56" s="301">
        <v>1423</v>
      </c>
      <c r="O56" s="302">
        <v>4</v>
      </c>
      <c r="P56" s="305">
        <v>38136400</v>
      </c>
      <c r="Q56" s="305">
        <v>39559400</v>
      </c>
    </row>
    <row r="57" spans="4:17" x14ac:dyDescent="0.25">
      <c r="D57" s="211">
        <f t="shared" si="2"/>
        <v>54</v>
      </c>
      <c r="E57" s="211" t="s">
        <v>990</v>
      </c>
      <c r="F57" s="299" t="s">
        <v>3910</v>
      </c>
      <c r="G57" s="203" t="s">
        <v>4175</v>
      </c>
      <c r="H57" s="204">
        <v>780.15319199999988</v>
      </c>
      <c r="I57" s="205">
        <v>1423</v>
      </c>
      <c r="J57" s="210">
        <f t="shared" si="0"/>
        <v>9534100</v>
      </c>
      <c r="K57" s="210">
        <f t="shared" si="1"/>
        <v>9889850</v>
      </c>
      <c r="L57" s="308"/>
      <c r="M57" s="310">
        <v>26</v>
      </c>
      <c r="N57" s="301" t="s">
        <v>777</v>
      </c>
      <c r="O57" s="302"/>
      <c r="P57" s="305"/>
      <c r="Q57" s="305"/>
    </row>
    <row r="58" spans="4:17" x14ac:dyDescent="0.25">
      <c r="D58" s="211">
        <f t="shared" si="2"/>
        <v>55</v>
      </c>
      <c r="E58" s="211" t="s">
        <v>990</v>
      </c>
      <c r="F58" s="299" t="s">
        <v>3909</v>
      </c>
      <c r="G58" s="203" t="s">
        <v>4176</v>
      </c>
      <c r="H58" s="204">
        <v>780.15319199999988</v>
      </c>
      <c r="I58" s="205">
        <v>1423</v>
      </c>
      <c r="J58" s="210">
        <f t="shared" si="0"/>
        <v>9534100</v>
      </c>
      <c r="K58" s="210">
        <f t="shared" si="1"/>
        <v>9889850</v>
      </c>
      <c r="L58" s="308"/>
      <c r="M58" s="310"/>
      <c r="N58" s="301">
        <v>1423</v>
      </c>
      <c r="O58" s="302">
        <v>4</v>
      </c>
      <c r="P58" s="305">
        <v>38136400</v>
      </c>
      <c r="Q58" s="305">
        <v>39559400</v>
      </c>
    </row>
    <row r="59" spans="4:17" x14ac:dyDescent="0.25">
      <c r="D59" s="211">
        <f t="shared" si="2"/>
        <v>56</v>
      </c>
      <c r="E59" s="211" t="s">
        <v>990</v>
      </c>
      <c r="F59" s="299" t="s">
        <v>3908</v>
      </c>
      <c r="G59" s="203" t="s">
        <v>4177</v>
      </c>
      <c r="H59" s="204">
        <v>780.15319199999988</v>
      </c>
      <c r="I59" s="205">
        <v>1423</v>
      </c>
      <c r="J59" s="210">
        <f t="shared" si="0"/>
        <v>9534100</v>
      </c>
      <c r="K59" s="210">
        <f t="shared" si="1"/>
        <v>9889850</v>
      </c>
      <c r="L59" s="308"/>
      <c r="M59" s="310">
        <v>27</v>
      </c>
      <c r="N59" s="301" t="s">
        <v>775</v>
      </c>
      <c r="O59" s="302"/>
      <c r="P59" s="305"/>
      <c r="Q59" s="305"/>
    </row>
    <row r="60" spans="4:17" x14ac:dyDescent="0.25">
      <c r="D60" s="211">
        <f t="shared" si="2"/>
        <v>57</v>
      </c>
      <c r="E60" s="200" t="s">
        <v>988</v>
      </c>
      <c r="F60" s="299" t="s">
        <v>712</v>
      </c>
      <c r="G60" s="203" t="s">
        <v>4178</v>
      </c>
      <c r="H60" s="204">
        <v>780.15319199999988</v>
      </c>
      <c r="I60" s="205">
        <v>1423</v>
      </c>
      <c r="J60" s="210">
        <f t="shared" si="0"/>
        <v>9534100</v>
      </c>
      <c r="K60" s="210">
        <f t="shared" si="1"/>
        <v>9889850</v>
      </c>
      <c r="L60" s="308"/>
      <c r="M60" s="310"/>
      <c r="N60" s="301">
        <v>1423</v>
      </c>
      <c r="O60" s="302">
        <v>4</v>
      </c>
      <c r="P60" s="305">
        <v>38136400</v>
      </c>
      <c r="Q60" s="305">
        <v>39559400</v>
      </c>
    </row>
    <row r="61" spans="4:17" x14ac:dyDescent="0.25">
      <c r="D61" s="211">
        <f t="shared" si="2"/>
        <v>58</v>
      </c>
      <c r="E61" s="200" t="s">
        <v>988</v>
      </c>
      <c r="F61" s="299" t="s">
        <v>3907</v>
      </c>
      <c r="G61" s="203" t="s">
        <v>4179</v>
      </c>
      <c r="H61" s="204">
        <v>780.15319199999988</v>
      </c>
      <c r="I61" s="205">
        <v>1423</v>
      </c>
      <c r="J61" s="210">
        <f t="shared" si="0"/>
        <v>9534100</v>
      </c>
      <c r="K61" s="210">
        <f t="shared" si="1"/>
        <v>9889850</v>
      </c>
      <c r="L61" s="308"/>
      <c r="M61" s="310">
        <v>28</v>
      </c>
      <c r="N61" s="301" t="s">
        <v>773</v>
      </c>
      <c r="O61" s="302"/>
      <c r="P61" s="305"/>
      <c r="Q61" s="305"/>
    </row>
    <row r="62" spans="4:17" x14ac:dyDescent="0.25">
      <c r="D62" s="211">
        <f t="shared" si="2"/>
        <v>59</v>
      </c>
      <c r="E62" s="200" t="s">
        <v>988</v>
      </c>
      <c r="F62" s="299" t="s">
        <v>3906</v>
      </c>
      <c r="G62" s="203" t="s">
        <v>4180</v>
      </c>
      <c r="H62" s="204">
        <v>780.15319199999988</v>
      </c>
      <c r="I62" s="205">
        <v>1423</v>
      </c>
      <c r="J62" s="210">
        <f t="shared" si="0"/>
        <v>9534100</v>
      </c>
      <c r="K62" s="210">
        <f t="shared" si="1"/>
        <v>9889850</v>
      </c>
      <c r="L62" s="308"/>
      <c r="M62" s="310"/>
      <c r="N62" s="301">
        <v>1423</v>
      </c>
      <c r="O62" s="302">
        <v>4</v>
      </c>
      <c r="P62" s="305">
        <v>38136400</v>
      </c>
      <c r="Q62" s="305">
        <v>39559400</v>
      </c>
    </row>
    <row r="63" spans="4:17" x14ac:dyDescent="0.25">
      <c r="D63" s="211">
        <f t="shared" si="2"/>
        <v>60</v>
      </c>
      <c r="E63" s="200" t="s">
        <v>988</v>
      </c>
      <c r="F63" s="299" t="s">
        <v>3905</v>
      </c>
      <c r="G63" s="203" t="s">
        <v>4181</v>
      </c>
      <c r="H63" s="204">
        <v>780.15319199999988</v>
      </c>
      <c r="I63" s="205">
        <v>1423</v>
      </c>
      <c r="J63" s="210">
        <f t="shared" si="0"/>
        <v>9534100</v>
      </c>
      <c r="K63" s="210">
        <f t="shared" si="1"/>
        <v>9889850</v>
      </c>
      <c r="L63" s="308"/>
      <c r="M63" s="310">
        <v>29</v>
      </c>
      <c r="N63" s="301" t="s">
        <v>771</v>
      </c>
      <c r="O63" s="302"/>
      <c r="P63" s="305"/>
      <c r="Q63" s="305"/>
    </row>
    <row r="64" spans="4:17" x14ac:dyDescent="0.25">
      <c r="D64" s="211">
        <f t="shared" si="2"/>
        <v>61</v>
      </c>
      <c r="E64" s="203" t="s">
        <v>987</v>
      </c>
      <c r="F64" s="299" t="s">
        <v>986</v>
      </c>
      <c r="G64" s="203" t="s">
        <v>4182</v>
      </c>
      <c r="H64" s="204">
        <v>782.76884399999994</v>
      </c>
      <c r="I64" s="205">
        <v>1423</v>
      </c>
      <c r="J64" s="210">
        <f t="shared" si="0"/>
        <v>9534100</v>
      </c>
      <c r="K64" s="210">
        <f t="shared" si="1"/>
        <v>9889850</v>
      </c>
      <c r="L64" s="308"/>
      <c r="M64" s="310"/>
      <c r="N64" s="301">
        <v>1423</v>
      </c>
      <c r="O64" s="302">
        <v>4</v>
      </c>
      <c r="P64" s="305">
        <v>38136400</v>
      </c>
      <c r="Q64" s="305">
        <v>39559400</v>
      </c>
    </row>
    <row r="65" spans="4:17" x14ac:dyDescent="0.25">
      <c r="D65" s="211">
        <f t="shared" si="2"/>
        <v>62</v>
      </c>
      <c r="E65" s="211" t="s">
        <v>987</v>
      </c>
      <c r="F65" s="299" t="s">
        <v>3904</v>
      </c>
      <c r="G65" s="203" t="s">
        <v>4183</v>
      </c>
      <c r="H65" s="204">
        <v>782.76884399999994</v>
      </c>
      <c r="I65" s="205">
        <v>1423</v>
      </c>
      <c r="J65" s="210">
        <f t="shared" si="0"/>
        <v>9534100</v>
      </c>
      <c r="K65" s="210">
        <f t="shared" si="1"/>
        <v>9889850</v>
      </c>
      <c r="L65" s="308"/>
      <c r="M65" s="310">
        <v>30</v>
      </c>
      <c r="N65" s="301" t="s">
        <v>769</v>
      </c>
      <c r="O65" s="302"/>
      <c r="P65" s="305"/>
      <c r="Q65" s="305"/>
    </row>
    <row r="66" spans="4:17" x14ac:dyDescent="0.25">
      <c r="D66" s="211">
        <f t="shared" si="2"/>
        <v>63</v>
      </c>
      <c r="E66" s="211" t="s">
        <v>987</v>
      </c>
      <c r="F66" s="299" t="s">
        <v>3903</v>
      </c>
      <c r="G66" s="203" t="s">
        <v>4184</v>
      </c>
      <c r="H66" s="204">
        <v>782.76884399999994</v>
      </c>
      <c r="I66" s="205">
        <v>1423</v>
      </c>
      <c r="J66" s="210">
        <f t="shared" si="0"/>
        <v>9534100</v>
      </c>
      <c r="K66" s="210">
        <f t="shared" si="1"/>
        <v>9889850</v>
      </c>
      <c r="L66" s="308"/>
      <c r="M66" s="310"/>
      <c r="N66" s="301">
        <v>1423</v>
      </c>
      <c r="O66" s="302">
        <v>4</v>
      </c>
      <c r="P66" s="305">
        <v>38136400</v>
      </c>
      <c r="Q66" s="305">
        <v>39559400</v>
      </c>
    </row>
    <row r="67" spans="4:17" x14ac:dyDescent="0.25">
      <c r="D67" s="211">
        <f t="shared" si="2"/>
        <v>64</v>
      </c>
      <c r="E67" s="211" t="s">
        <v>987</v>
      </c>
      <c r="F67" s="299" t="s">
        <v>3902</v>
      </c>
      <c r="G67" s="203" t="s">
        <v>4185</v>
      </c>
      <c r="H67" s="204">
        <v>782.76884399999994</v>
      </c>
      <c r="I67" s="205">
        <v>1423</v>
      </c>
      <c r="J67" s="210">
        <f t="shared" si="0"/>
        <v>9534100</v>
      </c>
      <c r="K67" s="210">
        <f t="shared" si="1"/>
        <v>9889850</v>
      </c>
      <c r="L67" s="308"/>
      <c r="M67" s="310">
        <v>31</v>
      </c>
      <c r="N67" s="301" t="s">
        <v>767</v>
      </c>
      <c r="O67" s="302"/>
      <c r="P67" s="305"/>
      <c r="Q67" s="305"/>
    </row>
    <row r="68" spans="4:17" x14ac:dyDescent="0.25">
      <c r="D68" s="211">
        <f t="shared" si="2"/>
        <v>65</v>
      </c>
      <c r="E68" s="200" t="s">
        <v>985</v>
      </c>
      <c r="F68" s="299" t="s">
        <v>984</v>
      </c>
      <c r="G68" s="203" t="s">
        <v>4186</v>
      </c>
      <c r="H68" s="204">
        <v>782.76884399999994</v>
      </c>
      <c r="I68" s="205">
        <v>1423</v>
      </c>
      <c r="J68" s="210">
        <f t="shared" si="0"/>
        <v>9534100</v>
      </c>
      <c r="K68" s="210">
        <f t="shared" si="1"/>
        <v>9889850</v>
      </c>
      <c r="L68" s="308"/>
      <c r="M68" s="310"/>
      <c r="N68" s="301">
        <v>1423</v>
      </c>
      <c r="O68" s="302">
        <v>4</v>
      </c>
      <c r="P68" s="305">
        <v>38136400</v>
      </c>
      <c r="Q68" s="305">
        <v>39559400</v>
      </c>
    </row>
    <row r="69" spans="4:17" x14ac:dyDescent="0.25">
      <c r="D69" s="211">
        <f t="shared" si="2"/>
        <v>66</v>
      </c>
      <c r="E69" s="200" t="s">
        <v>985</v>
      </c>
      <c r="F69" s="299" t="s">
        <v>3901</v>
      </c>
      <c r="G69" s="203" t="s">
        <v>4187</v>
      </c>
      <c r="H69" s="204">
        <v>782.76884399999994</v>
      </c>
      <c r="I69" s="205">
        <v>1423</v>
      </c>
      <c r="J69" s="210">
        <f t="shared" ref="J69:J132" si="3">6700*I69</f>
        <v>9534100</v>
      </c>
      <c r="K69" s="210">
        <f t="shared" ref="K69:K132" si="4">I69*6950</f>
        <v>9889850</v>
      </c>
      <c r="L69" s="308"/>
      <c r="M69" s="310">
        <v>32</v>
      </c>
      <c r="N69" s="301" t="s">
        <v>765</v>
      </c>
      <c r="O69" s="302"/>
      <c r="P69" s="305"/>
      <c r="Q69" s="305"/>
    </row>
    <row r="70" spans="4:17" x14ac:dyDescent="0.25">
      <c r="D70" s="211">
        <f t="shared" ref="D70:D133" si="5">D69+1</f>
        <v>67</v>
      </c>
      <c r="E70" s="200" t="s">
        <v>985</v>
      </c>
      <c r="F70" s="299" t="s">
        <v>3900</v>
      </c>
      <c r="G70" s="203" t="s">
        <v>4188</v>
      </c>
      <c r="H70" s="204">
        <v>782.76884399999994</v>
      </c>
      <c r="I70" s="205">
        <v>1423</v>
      </c>
      <c r="J70" s="210">
        <f t="shared" si="3"/>
        <v>9534100</v>
      </c>
      <c r="K70" s="210">
        <f t="shared" si="4"/>
        <v>9889850</v>
      </c>
      <c r="L70" s="308"/>
      <c r="M70" s="310"/>
      <c r="N70" s="301">
        <v>1423</v>
      </c>
      <c r="O70" s="302">
        <v>4</v>
      </c>
      <c r="P70" s="305">
        <v>38136400</v>
      </c>
      <c r="Q70" s="305">
        <v>39559400</v>
      </c>
    </row>
    <row r="71" spans="4:17" x14ac:dyDescent="0.25">
      <c r="D71" s="211">
        <f t="shared" si="5"/>
        <v>68</v>
      </c>
      <c r="E71" s="200" t="s">
        <v>985</v>
      </c>
      <c r="F71" s="299" t="s">
        <v>3899</v>
      </c>
      <c r="G71" s="203" t="s">
        <v>4189</v>
      </c>
      <c r="H71" s="204">
        <v>782.76884399999994</v>
      </c>
      <c r="I71" s="205">
        <v>1423</v>
      </c>
      <c r="J71" s="210">
        <f t="shared" si="3"/>
        <v>9534100</v>
      </c>
      <c r="K71" s="210">
        <f t="shared" si="4"/>
        <v>9889850</v>
      </c>
      <c r="L71" s="308"/>
      <c r="M71" s="310">
        <v>33</v>
      </c>
      <c r="N71" s="301" t="s">
        <v>763</v>
      </c>
      <c r="O71" s="302"/>
      <c r="P71" s="305"/>
      <c r="Q71" s="305"/>
    </row>
    <row r="72" spans="4:17" x14ac:dyDescent="0.25">
      <c r="D72" s="211">
        <f t="shared" si="5"/>
        <v>69</v>
      </c>
      <c r="E72" s="203" t="s">
        <v>983</v>
      </c>
      <c r="F72" s="299" t="s">
        <v>982</v>
      </c>
      <c r="G72" s="203" t="s">
        <v>4190</v>
      </c>
      <c r="H72" s="204">
        <v>782.76884399999994</v>
      </c>
      <c r="I72" s="205">
        <v>1423</v>
      </c>
      <c r="J72" s="210">
        <f t="shared" si="3"/>
        <v>9534100</v>
      </c>
      <c r="K72" s="210">
        <f t="shared" si="4"/>
        <v>9889850</v>
      </c>
      <c r="L72" s="308"/>
      <c r="M72" s="310"/>
      <c r="N72" s="301">
        <v>1423</v>
      </c>
      <c r="O72" s="302">
        <v>4</v>
      </c>
      <c r="P72" s="305">
        <v>38136400</v>
      </c>
      <c r="Q72" s="305">
        <v>39559400</v>
      </c>
    </row>
    <row r="73" spans="4:17" x14ac:dyDescent="0.25">
      <c r="D73" s="211">
        <f t="shared" si="5"/>
        <v>70</v>
      </c>
      <c r="E73" s="211" t="s">
        <v>983</v>
      </c>
      <c r="F73" s="299" t="s">
        <v>3898</v>
      </c>
      <c r="G73" s="203" t="s">
        <v>4191</v>
      </c>
      <c r="H73" s="204">
        <v>782.76884399999994</v>
      </c>
      <c r="I73" s="205">
        <v>1423</v>
      </c>
      <c r="J73" s="210">
        <f t="shared" si="3"/>
        <v>9534100</v>
      </c>
      <c r="K73" s="210">
        <f t="shared" si="4"/>
        <v>9889850</v>
      </c>
      <c r="L73" s="308"/>
      <c r="M73" s="310">
        <v>34</v>
      </c>
      <c r="N73" s="301" t="s">
        <v>761</v>
      </c>
      <c r="O73" s="302"/>
      <c r="P73" s="305"/>
      <c r="Q73" s="305"/>
    </row>
    <row r="74" spans="4:17" x14ac:dyDescent="0.25">
      <c r="D74" s="211">
        <f t="shared" si="5"/>
        <v>71</v>
      </c>
      <c r="E74" s="211" t="s">
        <v>983</v>
      </c>
      <c r="F74" s="299" t="s">
        <v>3897</v>
      </c>
      <c r="G74" s="203" t="s">
        <v>4192</v>
      </c>
      <c r="H74" s="204">
        <v>782.76884399999994</v>
      </c>
      <c r="I74" s="205">
        <v>1423</v>
      </c>
      <c r="J74" s="210">
        <f t="shared" si="3"/>
        <v>9534100</v>
      </c>
      <c r="K74" s="210">
        <f t="shared" si="4"/>
        <v>9889850</v>
      </c>
      <c r="L74" s="308"/>
      <c r="M74" s="310"/>
      <c r="N74" s="301">
        <v>1423</v>
      </c>
      <c r="O74" s="302">
        <v>4</v>
      </c>
      <c r="P74" s="305">
        <v>38136400</v>
      </c>
      <c r="Q74" s="305">
        <v>39559400</v>
      </c>
    </row>
    <row r="75" spans="4:17" x14ac:dyDescent="0.25">
      <c r="D75" s="211">
        <f t="shared" si="5"/>
        <v>72</v>
      </c>
      <c r="E75" s="211" t="s">
        <v>983</v>
      </c>
      <c r="F75" s="299" t="s">
        <v>3896</v>
      </c>
      <c r="G75" s="203" t="s">
        <v>4193</v>
      </c>
      <c r="H75" s="204">
        <v>782.76884399999994</v>
      </c>
      <c r="I75" s="205">
        <v>1423</v>
      </c>
      <c r="J75" s="210">
        <f t="shared" si="3"/>
        <v>9534100</v>
      </c>
      <c r="K75" s="210">
        <f t="shared" si="4"/>
        <v>9889850</v>
      </c>
      <c r="L75" s="308"/>
      <c r="M75" s="310">
        <v>35</v>
      </c>
      <c r="N75" s="301" t="s">
        <v>992</v>
      </c>
      <c r="O75" s="302"/>
      <c r="P75" s="305"/>
      <c r="Q75" s="305"/>
    </row>
    <row r="76" spans="4:17" x14ac:dyDescent="0.25">
      <c r="D76" s="211">
        <f t="shared" si="5"/>
        <v>73</v>
      </c>
      <c r="E76" s="200" t="s">
        <v>981</v>
      </c>
      <c r="F76" s="299" t="s">
        <v>980</v>
      </c>
      <c r="G76" s="203" t="s">
        <v>4194</v>
      </c>
      <c r="H76" s="204">
        <v>782.76884399999994</v>
      </c>
      <c r="I76" s="205">
        <v>1423</v>
      </c>
      <c r="J76" s="210">
        <f t="shared" si="3"/>
        <v>9534100</v>
      </c>
      <c r="K76" s="210">
        <f t="shared" si="4"/>
        <v>9889850</v>
      </c>
      <c r="L76" s="308"/>
      <c r="M76" s="310"/>
      <c r="N76" s="301">
        <v>1423</v>
      </c>
      <c r="O76" s="302">
        <v>4</v>
      </c>
      <c r="P76" s="305">
        <v>38136400</v>
      </c>
      <c r="Q76" s="305">
        <v>39559400</v>
      </c>
    </row>
    <row r="77" spans="4:17" x14ac:dyDescent="0.25">
      <c r="D77" s="211">
        <f t="shared" si="5"/>
        <v>74</v>
      </c>
      <c r="E77" s="200" t="s">
        <v>981</v>
      </c>
      <c r="F77" s="299" t="s">
        <v>3895</v>
      </c>
      <c r="G77" s="203" t="s">
        <v>4195</v>
      </c>
      <c r="H77" s="204">
        <v>782.76884399999994</v>
      </c>
      <c r="I77" s="205">
        <v>1423</v>
      </c>
      <c r="J77" s="210">
        <f t="shared" si="3"/>
        <v>9534100</v>
      </c>
      <c r="K77" s="210">
        <f t="shared" si="4"/>
        <v>9889850</v>
      </c>
      <c r="L77" s="308"/>
      <c r="M77" s="310">
        <v>36</v>
      </c>
      <c r="N77" s="301" t="s">
        <v>759</v>
      </c>
      <c r="O77" s="302"/>
      <c r="P77" s="305"/>
      <c r="Q77" s="305"/>
    </row>
    <row r="78" spans="4:17" x14ac:dyDescent="0.25">
      <c r="D78" s="211">
        <f t="shared" si="5"/>
        <v>75</v>
      </c>
      <c r="E78" s="200" t="s">
        <v>981</v>
      </c>
      <c r="F78" s="299" t="s">
        <v>3894</v>
      </c>
      <c r="G78" s="203" t="s">
        <v>4196</v>
      </c>
      <c r="H78" s="204">
        <v>782.76884399999994</v>
      </c>
      <c r="I78" s="205">
        <v>1423</v>
      </c>
      <c r="J78" s="210">
        <f t="shared" si="3"/>
        <v>9534100</v>
      </c>
      <c r="K78" s="210">
        <f t="shared" si="4"/>
        <v>9889850</v>
      </c>
      <c r="L78" s="308"/>
      <c r="M78" s="310"/>
      <c r="N78" s="301">
        <v>1423</v>
      </c>
      <c r="O78" s="302">
        <v>4</v>
      </c>
      <c r="P78" s="305">
        <v>38136400</v>
      </c>
      <c r="Q78" s="305">
        <v>39559400</v>
      </c>
    </row>
    <row r="79" spans="4:17" x14ac:dyDescent="0.25">
      <c r="D79" s="211">
        <f t="shared" si="5"/>
        <v>76</v>
      </c>
      <c r="E79" s="200" t="s">
        <v>981</v>
      </c>
      <c r="F79" s="299" t="s">
        <v>3893</v>
      </c>
      <c r="G79" s="203" t="s">
        <v>4197</v>
      </c>
      <c r="H79" s="204">
        <v>782.76884399999994</v>
      </c>
      <c r="I79" s="205">
        <v>1423</v>
      </c>
      <c r="J79" s="210">
        <f t="shared" si="3"/>
        <v>9534100</v>
      </c>
      <c r="K79" s="210">
        <f t="shared" si="4"/>
        <v>9889850</v>
      </c>
      <c r="L79" s="308"/>
      <c r="M79" s="310">
        <v>37</v>
      </c>
      <c r="N79" s="301" t="s">
        <v>757</v>
      </c>
      <c r="O79" s="302"/>
      <c r="P79" s="305"/>
      <c r="Q79" s="305"/>
    </row>
    <row r="80" spans="4:17" x14ac:dyDescent="0.25">
      <c r="D80" s="211">
        <f t="shared" si="5"/>
        <v>77</v>
      </c>
      <c r="E80" s="203" t="s">
        <v>979</v>
      </c>
      <c r="F80" s="299" t="s">
        <v>978</v>
      </c>
      <c r="G80" s="203" t="s">
        <v>4198</v>
      </c>
      <c r="H80" s="204">
        <v>782.76884399999994</v>
      </c>
      <c r="I80" s="205">
        <v>1423</v>
      </c>
      <c r="J80" s="210">
        <f t="shared" si="3"/>
        <v>9534100</v>
      </c>
      <c r="K80" s="210">
        <f t="shared" si="4"/>
        <v>9889850</v>
      </c>
      <c r="L80" s="308"/>
      <c r="M80" s="310"/>
      <c r="N80" s="301">
        <v>1423</v>
      </c>
      <c r="O80" s="302">
        <v>4</v>
      </c>
      <c r="P80" s="305">
        <v>38136400</v>
      </c>
      <c r="Q80" s="305">
        <v>39559400</v>
      </c>
    </row>
    <row r="81" spans="4:17" x14ac:dyDescent="0.25">
      <c r="D81" s="211">
        <f t="shared" si="5"/>
        <v>78</v>
      </c>
      <c r="E81" s="211" t="s">
        <v>979</v>
      </c>
      <c r="F81" s="299" t="s">
        <v>3892</v>
      </c>
      <c r="G81" s="203" t="s">
        <v>4199</v>
      </c>
      <c r="H81" s="204">
        <v>782.76884399999994</v>
      </c>
      <c r="I81" s="205">
        <v>1423</v>
      </c>
      <c r="J81" s="210">
        <f t="shared" si="3"/>
        <v>9534100</v>
      </c>
      <c r="K81" s="210">
        <f t="shared" si="4"/>
        <v>9889850</v>
      </c>
      <c r="L81" s="308"/>
      <c r="M81" s="310">
        <v>38</v>
      </c>
      <c r="N81" s="301" t="s">
        <v>755</v>
      </c>
      <c r="O81" s="302"/>
      <c r="P81" s="305"/>
      <c r="Q81" s="305"/>
    </row>
    <row r="82" spans="4:17" x14ac:dyDescent="0.25">
      <c r="D82" s="211">
        <f t="shared" si="5"/>
        <v>79</v>
      </c>
      <c r="E82" s="211" t="s">
        <v>979</v>
      </c>
      <c r="F82" s="299" t="s">
        <v>3891</v>
      </c>
      <c r="G82" s="203" t="s">
        <v>4200</v>
      </c>
      <c r="H82" s="204">
        <v>782.76884399999994</v>
      </c>
      <c r="I82" s="205">
        <v>1423</v>
      </c>
      <c r="J82" s="210">
        <f t="shared" si="3"/>
        <v>9534100</v>
      </c>
      <c r="K82" s="210">
        <f t="shared" si="4"/>
        <v>9889850</v>
      </c>
      <c r="L82" s="308"/>
      <c r="M82" s="310"/>
      <c r="N82" s="301">
        <v>1423</v>
      </c>
      <c r="O82" s="302">
        <v>4</v>
      </c>
      <c r="P82" s="305">
        <v>38136400</v>
      </c>
      <c r="Q82" s="305">
        <v>39559400</v>
      </c>
    </row>
    <row r="83" spans="4:17" x14ac:dyDescent="0.25">
      <c r="D83" s="211">
        <f t="shared" si="5"/>
        <v>80</v>
      </c>
      <c r="E83" s="211" t="s">
        <v>979</v>
      </c>
      <c r="F83" s="299" t="s">
        <v>3890</v>
      </c>
      <c r="G83" s="203" t="s">
        <v>4201</v>
      </c>
      <c r="H83" s="204">
        <v>782.76884399999994</v>
      </c>
      <c r="I83" s="205">
        <v>1423</v>
      </c>
      <c r="J83" s="210">
        <f t="shared" si="3"/>
        <v>9534100</v>
      </c>
      <c r="K83" s="210">
        <f t="shared" si="4"/>
        <v>9889850</v>
      </c>
      <c r="L83" s="308"/>
      <c r="M83" s="310">
        <v>39</v>
      </c>
      <c r="N83" s="301" t="s">
        <v>753</v>
      </c>
      <c r="O83" s="302"/>
      <c r="P83" s="305"/>
      <c r="Q83" s="305"/>
    </row>
    <row r="84" spans="4:17" x14ac:dyDescent="0.25">
      <c r="D84" s="211">
        <f t="shared" si="5"/>
        <v>81</v>
      </c>
      <c r="E84" s="200" t="s">
        <v>977</v>
      </c>
      <c r="F84" s="299" t="s">
        <v>976</v>
      </c>
      <c r="G84" s="203" t="s">
        <v>4202</v>
      </c>
      <c r="H84" s="204">
        <v>782.76884399999994</v>
      </c>
      <c r="I84" s="205">
        <v>1423</v>
      </c>
      <c r="J84" s="210">
        <f t="shared" si="3"/>
        <v>9534100</v>
      </c>
      <c r="K84" s="210">
        <f t="shared" si="4"/>
        <v>9889850</v>
      </c>
      <c r="L84" s="308"/>
      <c r="M84" s="310"/>
      <c r="N84" s="301">
        <v>1423</v>
      </c>
      <c r="O84" s="302">
        <v>4</v>
      </c>
      <c r="P84" s="305">
        <v>38136400</v>
      </c>
      <c r="Q84" s="305">
        <v>39559400</v>
      </c>
    </row>
    <row r="85" spans="4:17" x14ac:dyDescent="0.25">
      <c r="D85" s="211">
        <f t="shared" si="5"/>
        <v>82</v>
      </c>
      <c r="E85" s="200" t="s">
        <v>977</v>
      </c>
      <c r="F85" s="299" t="s">
        <v>3889</v>
      </c>
      <c r="G85" s="203" t="s">
        <v>4203</v>
      </c>
      <c r="H85" s="204">
        <v>782.76884399999994</v>
      </c>
      <c r="I85" s="205">
        <v>1423</v>
      </c>
      <c r="J85" s="210">
        <f t="shared" si="3"/>
        <v>9534100</v>
      </c>
      <c r="K85" s="210">
        <f t="shared" si="4"/>
        <v>9889850</v>
      </c>
      <c r="L85" s="308"/>
      <c r="M85" s="310">
        <v>40</v>
      </c>
      <c r="N85" s="301" t="s">
        <v>751</v>
      </c>
      <c r="O85" s="302"/>
      <c r="P85" s="305"/>
      <c r="Q85" s="305"/>
    </row>
    <row r="86" spans="4:17" x14ac:dyDescent="0.25">
      <c r="D86" s="211">
        <f t="shared" si="5"/>
        <v>83</v>
      </c>
      <c r="E86" s="200" t="s">
        <v>977</v>
      </c>
      <c r="F86" s="299" t="s">
        <v>3888</v>
      </c>
      <c r="G86" s="203" t="s">
        <v>4204</v>
      </c>
      <c r="H86" s="204">
        <v>782.76884399999994</v>
      </c>
      <c r="I86" s="205">
        <v>1423</v>
      </c>
      <c r="J86" s="210">
        <f t="shared" si="3"/>
        <v>9534100</v>
      </c>
      <c r="K86" s="210">
        <f t="shared" si="4"/>
        <v>9889850</v>
      </c>
      <c r="L86" s="308"/>
      <c r="M86" s="310"/>
      <c r="N86" s="301">
        <v>1423</v>
      </c>
      <c r="O86" s="302">
        <v>4</v>
      </c>
      <c r="P86" s="305">
        <v>38136400</v>
      </c>
      <c r="Q86" s="305">
        <v>39559400</v>
      </c>
    </row>
    <row r="87" spans="4:17" x14ac:dyDescent="0.25">
      <c r="D87" s="211">
        <f t="shared" si="5"/>
        <v>84</v>
      </c>
      <c r="E87" s="200" t="s">
        <v>977</v>
      </c>
      <c r="F87" s="299" t="s">
        <v>3887</v>
      </c>
      <c r="G87" s="203" t="s">
        <v>4205</v>
      </c>
      <c r="H87" s="204">
        <v>782.76884399999994</v>
      </c>
      <c r="I87" s="205">
        <v>1423</v>
      </c>
      <c r="J87" s="210">
        <f t="shared" si="3"/>
        <v>9534100</v>
      </c>
      <c r="K87" s="210">
        <f t="shared" si="4"/>
        <v>9889850</v>
      </c>
      <c r="L87" s="308"/>
      <c r="M87" s="310">
        <v>41</v>
      </c>
      <c r="N87" s="301" t="s">
        <v>749</v>
      </c>
      <c r="O87" s="302"/>
      <c r="P87" s="305"/>
      <c r="Q87" s="305"/>
    </row>
    <row r="88" spans="4:17" x14ac:dyDescent="0.25">
      <c r="D88" s="211">
        <f t="shared" si="5"/>
        <v>85</v>
      </c>
      <c r="E88" s="203" t="s">
        <v>975</v>
      </c>
      <c r="F88" s="299" t="s">
        <v>974</v>
      </c>
      <c r="G88" s="203" t="s">
        <v>4206</v>
      </c>
      <c r="H88" s="204">
        <v>780.15319199999988</v>
      </c>
      <c r="I88" s="205">
        <v>1423</v>
      </c>
      <c r="J88" s="210">
        <f t="shared" si="3"/>
        <v>9534100</v>
      </c>
      <c r="K88" s="210">
        <f t="shared" si="4"/>
        <v>9889850</v>
      </c>
      <c r="L88" s="308"/>
      <c r="M88" s="310"/>
      <c r="N88" s="301">
        <v>1423</v>
      </c>
      <c r="O88" s="302">
        <v>4</v>
      </c>
      <c r="P88" s="305">
        <v>38136400</v>
      </c>
      <c r="Q88" s="305">
        <v>39559400</v>
      </c>
    </row>
    <row r="89" spans="4:17" x14ac:dyDescent="0.25">
      <c r="D89" s="211">
        <f t="shared" si="5"/>
        <v>86</v>
      </c>
      <c r="E89" s="211" t="s">
        <v>975</v>
      </c>
      <c r="F89" s="299" t="s">
        <v>3886</v>
      </c>
      <c r="G89" s="203" t="s">
        <v>4207</v>
      </c>
      <c r="H89" s="204">
        <v>780.15319199999988</v>
      </c>
      <c r="I89" s="205">
        <v>1423</v>
      </c>
      <c r="J89" s="210">
        <f t="shared" si="3"/>
        <v>9534100</v>
      </c>
      <c r="K89" s="210">
        <f t="shared" si="4"/>
        <v>9889850</v>
      </c>
      <c r="L89" s="308"/>
      <c r="M89" s="310">
        <v>42</v>
      </c>
      <c r="N89" s="301" t="s">
        <v>747</v>
      </c>
      <c r="O89" s="302"/>
      <c r="P89" s="305"/>
      <c r="Q89" s="305"/>
    </row>
    <row r="90" spans="4:17" x14ac:dyDescent="0.25">
      <c r="D90" s="211">
        <f t="shared" si="5"/>
        <v>87</v>
      </c>
      <c r="E90" s="211" t="s">
        <v>975</v>
      </c>
      <c r="F90" s="299" t="s">
        <v>3885</v>
      </c>
      <c r="G90" s="203" t="s">
        <v>4208</v>
      </c>
      <c r="H90" s="204">
        <v>780.15319199999988</v>
      </c>
      <c r="I90" s="205">
        <v>1423</v>
      </c>
      <c r="J90" s="210">
        <f t="shared" si="3"/>
        <v>9534100</v>
      </c>
      <c r="K90" s="210">
        <f t="shared" si="4"/>
        <v>9889850</v>
      </c>
      <c r="L90" s="308"/>
      <c r="M90" s="310"/>
      <c r="N90" s="301">
        <v>1423</v>
      </c>
      <c r="O90" s="302">
        <v>4</v>
      </c>
      <c r="P90" s="305">
        <v>38136400</v>
      </c>
      <c r="Q90" s="305">
        <v>39559400</v>
      </c>
    </row>
    <row r="91" spans="4:17" x14ac:dyDescent="0.25">
      <c r="D91" s="211">
        <f t="shared" si="5"/>
        <v>88</v>
      </c>
      <c r="E91" s="211" t="s">
        <v>975</v>
      </c>
      <c r="F91" s="299" t="s">
        <v>3884</v>
      </c>
      <c r="G91" s="203" t="s">
        <v>4209</v>
      </c>
      <c r="H91" s="204">
        <v>780.15319199999988</v>
      </c>
      <c r="I91" s="205">
        <v>1423</v>
      </c>
      <c r="J91" s="210">
        <f t="shared" si="3"/>
        <v>9534100</v>
      </c>
      <c r="K91" s="210">
        <f t="shared" si="4"/>
        <v>9889850</v>
      </c>
      <c r="L91" s="308"/>
      <c r="M91" s="310">
        <v>43</v>
      </c>
      <c r="N91" s="301" t="s">
        <v>745</v>
      </c>
      <c r="O91" s="302"/>
      <c r="P91" s="305"/>
      <c r="Q91" s="305"/>
    </row>
    <row r="92" spans="4:17" x14ac:dyDescent="0.25">
      <c r="D92" s="211">
        <f t="shared" si="5"/>
        <v>89</v>
      </c>
      <c r="E92" s="200" t="s">
        <v>973</v>
      </c>
      <c r="F92" s="299" t="s">
        <v>972</v>
      </c>
      <c r="G92" s="203" t="s">
        <v>4210</v>
      </c>
      <c r="H92" s="204">
        <v>780.15319199999988</v>
      </c>
      <c r="I92" s="205">
        <v>1423</v>
      </c>
      <c r="J92" s="210">
        <f t="shared" si="3"/>
        <v>9534100</v>
      </c>
      <c r="K92" s="210">
        <f t="shared" si="4"/>
        <v>9889850</v>
      </c>
      <c r="L92" s="308"/>
      <c r="M92" s="310"/>
      <c r="N92" s="301">
        <v>1423</v>
      </c>
      <c r="O92" s="302">
        <v>4</v>
      </c>
      <c r="P92" s="305">
        <v>38136400</v>
      </c>
      <c r="Q92" s="305">
        <v>39559400</v>
      </c>
    </row>
    <row r="93" spans="4:17" x14ac:dyDescent="0.25">
      <c r="D93" s="211">
        <f t="shared" si="5"/>
        <v>90</v>
      </c>
      <c r="E93" s="200" t="s">
        <v>973</v>
      </c>
      <c r="F93" s="299" t="s">
        <v>3883</v>
      </c>
      <c r="G93" s="203" t="s">
        <v>4211</v>
      </c>
      <c r="H93" s="204">
        <v>780.15319199999988</v>
      </c>
      <c r="I93" s="205">
        <v>1423</v>
      </c>
      <c r="J93" s="210">
        <f t="shared" si="3"/>
        <v>9534100</v>
      </c>
      <c r="K93" s="210">
        <f t="shared" si="4"/>
        <v>9889850</v>
      </c>
      <c r="L93" s="308"/>
      <c r="M93" s="310">
        <v>44</v>
      </c>
      <c r="N93" s="301" t="s">
        <v>743</v>
      </c>
      <c r="O93" s="302"/>
      <c r="P93" s="305"/>
      <c r="Q93" s="305"/>
    </row>
    <row r="94" spans="4:17" x14ac:dyDescent="0.25">
      <c r="D94" s="211">
        <f t="shared" si="5"/>
        <v>91</v>
      </c>
      <c r="E94" s="200" t="s">
        <v>973</v>
      </c>
      <c r="F94" s="299" t="s">
        <v>3882</v>
      </c>
      <c r="G94" s="203" t="s">
        <v>4212</v>
      </c>
      <c r="H94" s="204">
        <v>780.15319199999988</v>
      </c>
      <c r="I94" s="205">
        <v>1423</v>
      </c>
      <c r="J94" s="210">
        <f t="shared" si="3"/>
        <v>9534100</v>
      </c>
      <c r="K94" s="210">
        <f t="shared" si="4"/>
        <v>9889850</v>
      </c>
      <c r="L94" s="308"/>
      <c r="M94" s="310"/>
      <c r="N94" s="301">
        <v>1423</v>
      </c>
      <c r="O94" s="302">
        <v>4</v>
      </c>
      <c r="P94" s="305">
        <v>38136400</v>
      </c>
      <c r="Q94" s="305">
        <v>39559400</v>
      </c>
    </row>
    <row r="95" spans="4:17" x14ac:dyDescent="0.25">
      <c r="D95" s="211">
        <f t="shared" si="5"/>
        <v>92</v>
      </c>
      <c r="E95" s="200" t="s">
        <v>973</v>
      </c>
      <c r="F95" s="299" t="s">
        <v>3881</v>
      </c>
      <c r="G95" s="203" t="s">
        <v>4213</v>
      </c>
      <c r="H95" s="204">
        <v>780.15319199999988</v>
      </c>
      <c r="I95" s="205">
        <v>1423</v>
      </c>
      <c r="J95" s="210">
        <f t="shared" si="3"/>
        <v>9534100</v>
      </c>
      <c r="K95" s="210">
        <f t="shared" si="4"/>
        <v>9889850</v>
      </c>
      <c r="L95" s="308"/>
      <c r="M95" s="310">
        <v>45</v>
      </c>
      <c r="N95" s="301" t="s">
        <v>741</v>
      </c>
      <c r="O95" s="302"/>
      <c r="P95" s="305"/>
      <c r="Q95" s="305"/>
    </row>
    <row r="96" spans="4:17" x14ac:dyDescent="0.25">
      <c r="D96" s="211">
        <f t="shared" si="5"/>
        <v>93</v>
      </c>
      <c r="E96" s="203" t="s">
        <v>971</v>
      </c>
      <c r="F96" s="299" t="s">
        <v>970</v>
      </c>
      <c r="G96" s="203" t="s">
        <v>4214</v>
      </c>
      <c r="H96" s="204">
        <v>782.76884399999994</v>
      </c>
      <c r="I96" s="205">
        <v>1423</v>
      </c>
      <c r="J96" s="210">
        <f t="shared" si="3"/>
        <v>9534100</v>
      </c>
      <c r="K96" s="210">
        <f t="shared" si="4"/>
        <v>9889850</v>
      </c>
      <c r="L96" s="308"/>
      <c r="M96" s="310"/>
      <c r="N96" s="301">
        <v>1423</v>
      </c>
      <c r="O96" s="302">
        <v>4</v>
      </c>
      <c r="P96" s="305">
        <v>38136400</v>
      </c>
      <c r="Q96" s="305">
        <v>39559400</v>
      </c>
    </row>
    <row r="97" spans="4:17" x14ac:dyDescent="0.25">
      <c r="D97" s="211">
        <f t="shared" si="5"/>
        <v>94</v>
      </c>
      <c r="E97" s="211" t="s">
        <v>971</v>
      </c>
      <c r="F97" s="299" t="s">
        <v>3880</v>
      </c>
      <c r="G97" s="203" t="s">
        <v>4215</v>
      </c>
      <c r="H97" s="204">
        <v>782.76884399999994</v>
      </c>
      <c r="I97" s="205">
        <v>1423</v>
      </c>
      <c r="J97" s="210">
        <f t="shared" si="3"/>
        <v>9534100</v>
      </c>
      <c r="K97" s="210">
        <f t="shared" si="4"/>
        <v>9889850</v>
      </c>
      <c r="L97" s="308"/>
      <c r="M97" s="310">
        <v>46</v>
      </c>
      <c r="N97" s="301" t="s">
        <v>990</v>
      </c>
      <c r="O97" s="302"/>
      <c r="P97" s="305"/>
      <c r="Q97" s="305"/>
    </row>
    <row r="98" spans="4:17" x14ac:dyDescent="0.25">
      <c r="D98" s="211">
        <f t="shared" si="5"/>
        <v>95</v>
      </c>
      <c r="E98" s="211" t="s">
        <v>971</v>
      </c>
      <c r="F98" s="299" t="s">
        <v>3879</v>
      </c>
      <c r="G98" s="203" t="s">
        <v>4216</v>
      </c>
      <c r="H98" s="204">
        <v>782.76884399999994</v>
      </c>
      <c r="I98" s="205">
        <v>1423</v>
      </c>
      <c r="J98" s="210">
        <f t="shared" si="3"/>
        <v>9534100</v>
      </c>
      <c r="K98" s="210">
        <f t="shared" si="4"/>
        <v>9889850</v>
      </c>
      <c r="L98" s="308"/>
      <c r="M98" s="310"/>
      <c r="N98" s="301">
        <v>1423</v>
      </c>
      <c r="O98" s="302">
        <v>4</v>
      </c>
      <c r="P98" s="305">
        <v>38136400</v>
      </c>
      <c r="Q98" s="305">
        <v>39559400</v>
      </c>
    </row>
    <row r="99" spans="4:17" x14ac:dyDescent="0.25">
      <c r="D99" s="211">
        <f t="shared" si="5"/>
        <v>96</v>
      </c>
      <c r="E99" s="211" t="s">
        <v>971</v>
      </c>
      <c r="F99" s="299" t="s">
        <v>3878</v>
      </c>
      <c r="G99" s="203" t="s">
        <v>4217</v>
      </c>
      <c r="H99" s="204">
        <v>782.76884399999994</v>
      </c>
      <c r="I99" s="205">
        <v>1423</v>
      </c>
      <c r="J99" s="210">
        <f t="shared" si="3"/>
        <v>9534100</v>
      </c>
      <c r="K99" s="210">
        <f t="shared" si="4"/>
        <v>9889850</v>
      </c>
      <c r="L99" s="308"/>
      <c r="M99" s="310">
        <v>47</v>
      </c>
      <c r="N99" s="301" t="s">
        <v>739</v>
      </c>
      <c r="O99" s="302"/>
      <c r="P99" s="305"/>
      <c r="Q99" s="305"/>
    </row>
    <row r="100" spans="4:17" x14ac:dyDescent="0.25">
      <c r="D100" s="211">
        <f t="shared" si="5"/>
        <v>97</v>
      </c>
      <c r="E100" s="200" t="s">
        <v>969</v>
      </c>
      <c r="F100" s="299" t="s">
        <v>968</v>
      </c>
      <c r="G100" s="203" t="s">
        <v>4218</v>
      </c>
      <c r="H100" s="204">
        <v>782.76884399999994</v>
      </c>
      <c r="I100" s="205">
        <v>1423</v>
      </c>
      <c r="J100" s="210">
        <f t="shared" si="3"/>
        <v>9534100</v>
      </c>
      <c r="K100" s="210">
        <f t="shared" si="4"/>
        <v>9889850</v>
      </c>
      <c r="L100" s="308"/>
      <c r="M100" s="310"/>
      <c r="N100" s="301">
        <v>1423</v>
      </c>
      <c r="O100" s="302">
        <v>4</v>
      </c>
      <c r="P100" s="305">
        <v>38136400</v>
      </c>
      <c r="Q100" s="305">
        <v>39559400</v>
      </c>
    </row>
    <row r="101" spans="4:17" x14ac:dyDescent="0.25">
      <c r="D101" s="211">
        <f t="shared" si="5"/>
        <v>98</v>
      </c>
      <c r="E101" s="200" t="s">
        <v>969</v>
      </c>
      <c r="F101" s="299" t="s">
        <v>3877</v>
      </c>
      <c r="G101" s="203" t="s">
        <v>4219</v>
      </c>
      <c r="H101" s="204">
        <v>782.76884399999994</v>
      </c>
      <c r="I101" s="205">
        <v>1423</v>
      </c>
      <c r="J101" s="210">
        <f t="shared" si="3"/>
        <v>9534100</v>
      </c>
      <c r="K101" s="210">
        <f t="shared" si="4"/>
        <v>9889850</v>
      </c>
      <c r="L101" s="308"/>
      <c r="M101" s="310">
        <v>48</v>
      </c>
      <c r="N101" s="301" t="s">
        <v>737</v>
      </c>
      <c r="O101" s="302"/>
      <c r="P101" s="305"/>
      <c r="Q101" s="305"/>
    </row>
    <row r="102" spans="4:17" x14ac:dyDescent="0.25">
      <c r="D102" s="211">
        <f t="shared" si="5"/>
        <v>99</v>
      </c>
      <c r="E102" s="200" t="s">
        <v>969</v>
      </c>
      <c r="F102" s="299" t="s">
        <v>3876</v>
      </c>
      <c r="G102" s="203" t="s">
        <v>4220</v>
      </c>
      <c r="H102" s="204">
        <v>782.76884399999994</v>
      </c>
      <c r="I102" s="205">
        <v>1423</v>
      </c>
      <c r="J102" s="210">
        <f t="shared" si="3"/>
        <v>9534100</v>
      </c>
      <c r="K102" s="210">
        <f t="shared" si="4"/>
        <v>9889850</v>
      </c>
      <c r="L102" s="308"/>
      <c r="M102" s="310"/>
      <c r="N102" s="301">
        <v>1423</v>
      </c>
      <c r="O102" s="302">
        <v>4</v>
      </c>
      <c r="P102" s="305">
        <v>38136400</v>
      </c>
      <c r="Q102" s="305">
        <v>39559400</v>
      </c>
    </row>
    <row r="103" spans="4:17" x14ac:dyDescent="0.25">
      <c r="D103" s="211">
        <f t="shared" si="5"/>
        <v>100</v>
      </c>
      <c r="E103" s="200" t="s">
        <v>969</v>
      </c>
      <c r="F103" s="299" t="s">
        <v>3875</v>
      </c>
      <c r="G103" s="203" t="s">
        <v>4221</v>
      </c>
      <c r="H103" s="204">
        <v>782.76884399999994</v>
      </c>
      <c r="I103" s="205">
        <v>1423</v>
      </c>
      <c r="J103" s="210">
        <f t="shared" si="3"/>
        <v>9534100</v>
      </c>
      <c r="K103" s="210">
        <f t="shared" si="4"/>
        <v>9889850</v>
      </c>
      <c r="L103" s="308"/>
      <c r="M103" s="310">
        <v>49</v>
      </c>
      <c r="N103" s="301" t="s">
        <v>735</v>
      </c>
      <c r="O103" s="302"/>
      <c r="P103" s="305"/>
      <c r="Q103" s="305"/>
    </row>
    <row r="104" spans="4:17" x14ac:dyDescent="0.25">
      <c r="D104" s="211">
        <f t="shared" si="5"/>
        <v>101</v>
      </c>
      <c r="E104" s="203" t="s">
        <v>967</v>
      </c>
      <c r="F104" s="299" t="s">
        <v>966</v>
      </c>
      <c r="G104" s="203" t="s">
        <v>4222</v>
      </c>
      <c r="H104" s="204">
        <v>782.76884399999994</v>
      </c>
      <c r="I104" s="205">
        <v>1423</v>
      </c>
      <c r="J104" s="210">
        <f t="shared" si="3"/>
        <v>9534100</v>
      </c>
      <c r="K104" s="210">
        <f t="shared" si="4"/>
        <v>9889850</v>
      </c>
      <c r="L104" s="308"/>
      <c r="M104" s="310"/>
      <c r="N104" s="301">
        <v>1423</v>
      </c>
      <c r="O104" s="302">
        <v>4</v>
      </c>
      <c r="P104" s="305">
        <v>38136400</v>
      </c>
      <c r="Q104" s="305">
        <v>39559400</v>
      </c>
    </row>
    <row r="105" spans="4:17" x14ac:dyDescent="0.25">
      <c r="D105" s="211">
        <f t="shared" si="5"/>
        <v>102</v>
      </c>
      <c r="E105" s="211" t="s">
        <v>967</v>
      </c>
      <c r="F105" s="299" t="s">
        <v>3874</v>
      </c>
      <c r="G105" s="203" t="s">
        <v>4223</v>
      </c>
      <c r="H105" s="204">
        <v>782.76884399999994</v>
      </c>
      <c r="I105" s="205">
        <v>1423</v>
      </c>
      <c r="J105" s="210">
        <f t="shared" si="3"/>
        <v>9534100</v>
      </c>
      <c r="K105" s="210">
        <f t="shared" si="4"/>
        <v>9889850</v>
      </c>
      <c r="L105" s="308"/>
      <c r="M105" s="310">
        <v>50</v>
      </c>
      <c r="N105" s="301" t="s">
        <v>733</v>
      </c>
      <c r="O105" s="302"/>
      <c r="P105" s="305"/>
      <c r="Q105" s="305"/>
    </row>
    <row r="106" spans="4:17" x14ac:dyDescent="0.25">
      <c r="D106" s="211">
        <f t="shared" si="5"/>
        <v>103</v>
      </c>
      <c r="E106" s="211" t="s">
        <v>967</v>
      </c>
      <c r="F106" s="299" t="s">
        <v>3873</v>
      </c>
      <c r="G106" s="203" t="s">
        <v>4224</v>
      </c>
      <c r="H106" s="204">
        <v>782.76884399999994</v>
      </c>
      <c r="I106" s="205">
        <v>1423</v>
      </c>
      <c r="J106" s="210">
        <f t="shared" si="3"/>
        <v>9534100</v>
      </c>
      <c r="K106" s="210">
        <f t="shared" si="4"/>
        <v>9889850</v>
      </c>
      <c r="L106" s="308"/>
      <c r="M106" s="310"/>
      <c r="N106" s="301">
        <v>1423</v>
      </c>
      <c r="O106" s="302">
        <v>4</v>
      </c>
      <c r="P106" s="305">
        <v>38136400</v>
      </c>
      <c r="Q106" s="305">
        <v>39559400</v>
      </c>
    </row>
    <row r="107" spans="4:17" x14ac:dyDescent="0.25">
      <c r="D107" s="211">
        <f t="shared" si="5"/>
        <v>104</v>
      </c>
      <c r="E107" s="211" t="s">
        <v>967</v>
      </c>
      <c r="F107" s="299" t="s">
        <v>3872</v>
      </c>
      <c r="G107" s="203" t="s">
        <v>4225</v>
      </c>
      <c r="H107" s="204">
        <v>782.76884399999994</v>
      </c>
      <c r="I107" s="205">
        <v>1423</v>
      </c>
      <c r="J107" s="210">
        <f t="shared" si="3"/>
        <v>9534100</v>
      </c>
      <c r="K107" s="210">
        <f t="shared" si="4"/>
        <v>9889850</v>
      </c>
      <c r="L107" s="308"/>
      <c r="M107" s="310">
        <v>51</v>
      </c>
      <c r="N107" s="301" t="s">
        <v>731</v>
      </c>
      <c r="O107" s="302"/>
      <c r="P107" s="305"/>
      <c r="Q107" s="305"/>
    </row>
    <row r="108" spans="4:17" x14ac:dyDescent="0.25">
      <c r="D108" s="211">
        <f t="shared" si="5"/>
        <v>105</v>
      </c>
      <c r="E108" s="200" t="s">
        <v>965</v>
      </c>
      <c r="F108" s="299" t="s">
        <v>964</v>
      </c>
      <c r="G108" s="203" t="s">
        <v>4226</v>
      </c>
      <c r="H108" s="204">
        <v>782.76884399999994</v>
      </c>
      <c r="I108" s="205">
        <v>1423</v>
      </c>
      <c r="J108" s="210">
        <f t="shared" si="3"/>
        <v>9534100</v>
      </c>
      <c r="K108" s="210">
        <f t="shared" si="4"/>
        <v>9889850</v>
      </c>
      <c r="L108" s="308"/>
      <c r="M108" s="310"/>
      <c r="N108" s="301">
        <v>1423</v>
      </c>
      <c r="O108" s="302">
        <v>4</v>
      </c>
      <c r="P108" s="305">
        <v>38136400</v>
      </c>
      <c r="Q108" s="305">
        <v>39559400</v>
      </c>
    </row>
    <row r="109" spans="4:17" x14ac:dyDescent="0.25">
      <c r="D109" s="211">
        <f t="shared" si="5"/>
        <v>106</v>
      </c>
      <c r="E109" s="200" t="s">
        <v>965</v>
      </c>
      <c r="F109" s="299" t="s">
        <v>3871</v>
      </c>
      <c r="G109" s="203" t="s">
        <v>4227</v>
      </c>
      <c r="H109" s="204">
        <v>782.76884399999994</v>
      </c>
      <c r="I109" s="205">
        <v>1423</v>
      </c>
      <c r="J109" s="210">
        <f t="shared" si="3"/>
        <v>9534100</v>
      </c>
      <c r="K109" s="210">
        <f t="shared" si="4"/>
        <v>9889850</v>
      </c>
      <c r="L109" s="308"/>
      <c r="M109" s="310">
        <v>52</v>
      </c>
      <c r="N109" s="301" t="s">
        <v>729</v>
      </c>
      <c r="O109" s="302"/>
      <c r="P109" s="305"/>
      <c r="Q109" s="305"/>
    </row>
    <row r="110" spans="4:17" x14ac:dyDescent="0.25">
      <c r="D110" s="211">
        <f t="shared" si="5"/>
        <v>107</v>
      </c>
      <c r="E110" s="200" t="s">
        <v>965</v>
      </c>
      <c r="F110" s="299" t="s">
        <v>3870</v>
      </c>
      <c r="G110" s="203" t="s">
        <v>4228</v>
      </c>
      <c r="H110" s="204">
        <v>782.76884399999994</v>
      </c>
      <c r="I110" s="205">
        <v>1423</v>
      </c>
      <c r="J110" s="210">
        <f t="shared" si="3"/>
        <v>9534100</v>
      </c>
      <c r="K110" s="210">
        <f t="shared" si="4"/>
        <v>9889850</v>
      </c>
      <c r="L110" s="308"/>
      <c r="M110" s="310"/>
      <c r="N110" s="301">
        <v>1423</v>
      </c>
      <c r="O110" s="302">
        <v>4</v>
      </c>
      <c r="P110" s="305">
        <v>38136400</v>
      </c>
      <c r="Q110" s="305">
        <v>39559400</v>
      </c>
    </row>
    <row r="111" spans="4:17" x14ac:dyDescent="0.25">
      <c r="D111" s="211">
        <f t="shared" si="5"/>
        <v>108</v>
      </c>
      <c r="E111" s="200" t="s">
        <v>965</v>
      </c>
      <c r="F111" s="299" t="s">
        <v>3869</v>
      </c>
      <c r="G111" s="203" t="s">
        <v>4229</v>
      </c>
      <c r="H111" s="204">
        <v>782.76884399999994</v>
      </c>
      <c r="I111" s="205">
        <v>1423</v>
      </c>
      <c r="J111" s="210">
        <f t="shared" si="3"/>
        <v>9534100</v>
      </c>
      <c r="K111" s="210">
        <f t="shared" si="4"/>
        <v>9889850</v>
      </c>
      <c r="L111" s="308"/>
      <c r="M111" s="310">
        <v>53</v>
      </c>
      <c r="N111" s="301" t="s">
        <v>727</v>
      </c>
      <c r="O111" s="302"/>
      <c r="P111" s="305"/>
      <c r="Q111" s="305"/>
    </row>
    <row r="112" spans="4:17" x14ac:dyDescent="0.25">
      <c r="D112" s="211">
        <f t="shared" si="5"/>
        <v>109</v>
      </c>
      <c r="E112" s="203" t="s">
        <v>963</v>
      </c>
      <c r="F112" s="299" t="s">
        <v>962</v>
      </c>
      <c r="G112" s="203" t="s">
        <v>4230</v>
      </c>
      <c r="H112" s="204">
        <v>782.76884399999994</v>
      </c>
      <c r="I112" s="205">
        <v>1423</v>
      </c>
      <c r="J112" s="210">
        <f t="shared" si="3"/>
        <v>9534100</v>
      </c>
      <c r="K112" s="210">
        <f t="shared" si="4"/>
        <v>9889850</v>
      </c>
      <c r="L112" s="308"/>
      <c r="M112" s="310"/>
      <c r="N112" s="301">
        <v>1423</v>
      </c>
      <c r="O112" s="302">
        <v>4</v>
      </c>
      <c r="P112" s="305">
        <v>38136400</v>
      </c>
      <c r="Q112" s="305">
        <v>39559400</v>
      </c>
    </row>
    <row r="113" spans="4:17" x14ac:dyDescent="0.25">
      <c r="D113" s="211">
        <f t="shared" si="5"/>
        <v>110</v>
      </c>
      <c r="E113" s="211" t="s">
        <v>963</v>
      </c>
      <c r="F113" s="299" t="s">
        <v>3868</v>
      </c>
      <c r="G113" s="203" t="s">
        <v>4231</v>
      </c>
      <c r="H113" s="204">
        <v>782.76884399999994</v>
      </c>
      <c r="I113" s="205">
        <v>1423</v>
      </c>
      <c r="J113" s="210">
        <f t="shared" si="3"/>
        <v>9534100</v>
      </c>
      <c r="K113" s="210">
        <f t="shared" si="4"/>
        <v>9889850</v>
      </c>
      <c r="L113" s="308"/>
      <c r="M113" s="310">
        <v>54</v>
      </c>
      <c r="N113" s="301" t="s">
        <v>725</v>
      </c>
      <c r="O113" s="302"/>
      <c r="P113" s="305"/>
      <c r="Q113" s="305"/>
    </row>
    <row r="114" spans="4:17" x14ac:dyDescent="0.25">
      <c r="D114" s="211">
        <f t="shared" si="5"/>
        <v>111</v>
      </c>
      <c r="E114" s="211" t="s">
        <v>963</v>
      </c>
      <c r="F114" s="299" t="s">
        <v>3867</v>
      </c>
      <c r="G114" s="203" t="s">
        <v>4232</v>
      </c>
      <c r="H114" s="204">
        <v>782.76884399999994</v>
      </c>
      <c r="I114" s="205">
        <v>1423</v>
      </c>
      <c r="J114" s="210">
        <f t="shared" si="3"/>
        <v>9534100</v>
      </c>
      <c r="K114" s="210">
        <f t="shared" si="4"/>
        <v>9889850</v>
      </c>
      <c r="L114" s="308"/>
      <c r="M114" s="310"/>
      <c r="N114" s="301">
        <v>1423</v>
      </c>
      <c r="O114" s="302">
        <v>4</v>
      </c>
      <c r="P114" s="305">
        <v>38136400</v>
      </c>
      <c r="Q114" s="305">
        <v>39559400</v>
      </c>
    </row>
    <row r="115" spans="4:17" x14ac:dyDescent="0.25">
      <c r="D115" s="211">
        <f t="shared" si="5"/>
        <v>112</v>
      </c>
      <c r="E115" s="211" t="s">
        <v>963</v>
      </c>
      <c r="F115" s="299" t="s">
        <v>3866</v>
      </c>
      <c r="G115" s="203" t="s">
        <v>4233</v>
      </c>
      <c r="H115" s="204">
        <v>782.76884399999994</v>
      </c>
      <c r="I115" s="205">
        <v>1423</v>
      </c>
      <c r="J115" s="210">
        <f t="shared" si="3"/>
        <v>9534100</v>
      </c>
      <c r="K115" s="210">
        <f t="shared" si="4"/>
        <v>9889850</v>
      </c>
      <c r="L115" s="308"/>
      <c r="M115" s="310">
        <v>55</v>
      </c>
      <c r="N115" s="301" t="s">
        <v>723</v>
      </c>
      <c r="O115" s="302"/>
      <c r="P115" s="305"/>
      <c r="Q115" s="305"/>
    </row>
    <row r="116" spans="4:17" x14ac:dyDescent="0.25">
      <c r="D116" s="211">
        <f t="shared" si="5"/>
        <v>113</v>
      </c>
      <c r="E116" s="200" t="s">
        <v>961</v>
      </c>
      <c r="F116" s="299" t="s">
        <v>960</v>
      </c>
      <c r="G116" s="203" t="s">
        <v>4234</v>
      </c>
      <c r="H116" s="204">
        <v>780.15319199999988</v>
      </c>
      <c r="I116" s="205">
        <v>1423</v>
      </c>
      <c r="J116" s="210">
        <f t="shared" si="3"/>
        <v>9534100</v>
      </c>
      <c r="K116" s="210">
        <f t="shared" si="4"/>
        <v>9889850</v>
      </c>
      <c r="L116" s="308"/>
      <c r="M116" s="310"/>
      <c r="N116" s="301">
        <v>1423</v>
      </c>
      <c r="O116" s="302">
        <v>4</v>
      </c>
      <c r="P116" s="305">
        <v>38136400</v>
      </c>
      <c r="Q116" s="305">
        <v>39559400</v>
      </c>
    </row>
    <row r="117" spans="4:17" x14ac:dyDescent="0.25">
      <c r="D117" s="211">
        <f t="shared" si="5"/>
        <v>114</v>
      </c>
      <c r="E117" s="200" t="s">
        <v>961</v>
      </c>
      <c r="F117" s="299" t="s">
        <v>3865</v>
      </c>
      <c r="G117" s="203" t="s">
        <v>4235</v>
      </c>
      <c r="H117" s="204">
        <v>780.15319199999988</v>
      </c>
      <c r="I117" s="205">
        <v>1423</v>
      </c>
      <c r="J117" s="210">
        <f t="shared" si="3"/>
        <v>9534100</v>
      </c>
      <c r="K117" s="210">
        <f t="shared" si="4"/>
        <v>9889850</v>
      </c>
      <c r="L117" s="308"/>
      <c r="M117" s="310">
        <v>56</v>
      </c>
      <c r="N117" s="301" t="s">
        <v>721</v>
      </c>
      <c r="O117" s="302"/>
      <c r="P117" s="305"/>
      <c r="Q117" s="305"/>
    </row>
    <row r="118" spans="4:17" x14ac:dyDescent="0.25">
      <c r="D118" s="211">
        <f t="shared" si="5"/>
        <v>115</v>
      </c>
      <c r="E118" s="200" t="s">
        <v>961</v>
      </c>
      <c r="F118" s="299" t="s">
        <v>3864</v>
      </c>
      <c r="G118" s="203" t="s">
        <v>4236</v>
      </c>
      <c r="H118" s="204">
        <v>780.15319199999988</v>
      </c>
      <c r="I118" s="205">
        <v>1423</v>
      </c>
      <c r="J118" s="210">
        <f t="shared" si="3"/>
        <v>9534100</v>
      </c>
      <c r="K118" s="210">
        <f t="shared" si="4"/>
        <v>9889850</v>
      </c>
      <c r="L118" s="308"/>
      <c r="M118" s="310"/>
      <c r="N118" s="301">
        <v>1423</v>
      </c>
      <c r="O118" s="302">
        <v>4</v>
      </c>
      <c r="P118" s="305">
        <v>38136400</v>
      </c>
      <c r="Q118" s="305">
        <v>39559400</v>
      </c>
    </row>
    <row r="119" spans="4:17" x14ac:dyDescent="0.25">
      <c r="D119" s="211">
        <f t="shared" si="5"/>
        <v>116</v>
      </c>
      <c r="E119" s="200" t="s">
        <v>961</v>
      </c>
      <c r="F119" s="299" t="s">
        <v>3863</v>
      </c>
      <c r="G119" s="203" t="s">
        <v>4237</v>
      </c>
      <c r="H119" s="204">
        <v>780.15319199999988</v>
      </c>
      <c r="I119" s="205">
        <v>1423</v>
      </c>
      <c r="J119" s="210">
        <f t="shared" si="3"/>
        <v>9534100</v>
      </c>
      <c r="K119" s="210">
        <f t="shared" si="4"/>
        <v>9889850</v>
      </c>
      <c r="L119" s="308"/>
      <c r="M119" s="310">
        <v>57</v>
      </c>
      <c r="N119" s="301" t="s">
        <v>988</v>
      </c>
      <c r="O119" s="302"/>
      <c r="P119" s="305"/>
      <c r="Q119" s="305"/>
    </row>
    <row r="120" spans="4:17" x14ac:dyDescent="0.25">
      <c r="D120" s="211">
        <f t="shared" si="5"/>
        <v>117</v>
      </c>
      <c r="E120" s="203" t="s">
        <v>959</v>
      </c>
      <c r="F120" s="299" t="s">
        <v>958</v>
      </c>
      <c r="G120" s="203" t="s">
        <v>4238</v>
      </c>
      <c r="H120" s="204">
        <v>780.15319199999988</v>
      </c>
      <c r="I120" s="205">
        <v>1423</v>
      </c>
      <c r="J120" s="210">
        <f t="shared" si="3"/>
        <v>9534100</v>
      </c>
      <c r="K120" s="210">
        <f t="shared" si="4"/>
        <v>9889850</v>
      </c>
      <c r="L120" s="308"/>
      <c r="M120" s="310"/>
      <c r="N120" s="301">
        <v>1423</v>
      </c>
      <c r="O120" s="302">
        <v>4</v>
      </c>
      <c r="P120" s="305">
        <v>38136400</v>
      </c>
      <c r="Q120" s="305">
        <v>39559400</v>
      </c>
    </row>
    <row r="121" spans="4:17" x14ac:dyDescent="0.25">
      <c r="D121" s="211">
        <f t="shared" si="5"/>
        <v>118</v>
      </c>
      <c r="E121" s="211" t="s">
        <v>959</v>
      </c>
      <c r="F121" s="299" t="s">
        <v>3862</v>
      </c>
      <c r="G121" s="203" t="s">
        <v>4239</v>
      </c>
      <c r="H121" s="204">
        <v>780.15319199999988</v>
      </c>
      <c r="I121" s="205">
        <v>1423</v>
      </c>
      <c r="J121" s="210">
        <f t="shared" si="3"/>
        <v>9534100</v>
      </c>
      <c r="K121" s="210">
        <f t="shared" si="4"/>
        <v>9889850</v>
      </c>
      <c r="L121" s="308"/>
      <c r="M121" s="310">
        <v>58</v>
      </c>
      <c r="N121" s="301" t="s">
        <v>719</v>
      </c>
      <c r="O121" s="302"/>
      <c r="P121" s="305"/>
      <c r="Q121" s="305"/>
    </row>
    <row r="122" spans="4:17" x14ac:dyDescent="0.25">
      <c r="D122" s="211">
        <f t="shared" si="5"/>
        <v>119</v>
      </c>
      <c r="E122" s="211" t="s">
        <v>959</v>
      </c>
      <c r="F122" s="299" t="s">
        <v>3861</v>
      </c>
      <c r="G122" s="203" t="s">
        <v>4240</v>
      </c>
      <c r="H122" s="204">
        <v>780.15319199999988</v>
      </c>
      <c r="I122" s="205">
        <v>1423</v>
      </c>
      <c r="J122" s="210">
        <f t="shared" si="3"/>
        <v>9534100</v>
      </c>
      <c r="K122" s="210">
        <f t="shared" si="4"/>
        <v>9889850</v>
      </c>
      <c r="L122" s="308"/>
      <c r="M122" s="310"/>
      <c r="N122" s="301">
        <v>1423</v>
      </c>
      <c r="O122" s="302">
        <v>4</v>
      </c>
      <c r="P122" s="305">
        <v>38136400</v>
      </c>
      <c r="Q122" s="305">
        <v>39559400</v>
      </c>
    </row>
    <row r="123" spans="4:17" x14ac:dyDescent="0.25">
      <c r="D123" s="211">
        <f t="shared" si="5"/>
        <v>120</v>
      </c>
      <c r="E123" s="211" t="s">
        <v>959</v>
      </c>
      <c r="F123" s="299" t="s">
        <v>3860</v>
      </c>
      <c r="G123" s="203" t="s">
        <v>4241</v>
      </c>
      <c r="H123" s="204">
        <v>780.15319199999988</v>
      </c>
      <c r="I123" s="205">
        <v>1423</v>
      </c>
      <c r="J123" s="210">
        <f t="shared" si="3"/>
        <v>9534100</v>
      </c>
      <c r="K123" s="210">
        <f t="shared" si="4"/>
        <v>9889850</v>
      </c>
      <c r="L123" s="308"/>
      <c r="M123" s="310">
        <v>59</v>
      </c>
      <c r="N123" s="301" t="s">
        <v>717</v>
      </c>
      <c r="O123" s="302"/>
      <c r="P123" s="305"/>
      <c r="Q123" s="305"/>
    </row>
    <row r="124" spans="4:17" x14ac:dyDescent="0.25">
      <c r="D124" s="211">
        <f t="shared" si="5"/>
        <v>121</v>
      </c>
      <c r="E124" s="200" t="s">
        <v>957</v>
      </c>
      <c r="F124" s="299" t="s">
        <v>956</v>
      </c>
      <c r="G124" s="203" t="s">
        <v>4242</v>
      </c>
      <c r="H124" s="204">
        <v>782.76884399999994</v>
      </c>
      <c r="I124" s="205">
        <v>1423</v>
      </c>
      <c r="J124" s="210">
        <f t="shared" si="3"/>
        <v>9534100</v>
      </c>
      <c r="K124" s="210">
        <f t="shared" si="4"/>
        <v>9889850</v>
      </c>
      <c r="L124" s="308"/>
      <c r="M124" s="310"/>
      <c r="N124" s="301">
        <v>1423</v>
      </c>
      <c r="O124" s="302">
        <v>4</v>
      </c>
      <c r="P124" s="305">
        <v>38136400</v>
      </c>
      <c r="Q124" s="305">
        <v>39559400</v>
      </c>
    </row>
    <row r="125" spans="4:17" x14ac:dyDescent="0.25">
      <c r="D125" s="211">
        <f t="shared" si="5"/>
        <v>122</v>
      </c>
      <c r="E125" s="200" t="s">
        <v>957</v>
      </c>
      <c r="F125" s="299" t="s">
        <v>3859</v>
      </c>
      <c r="G125" s="203" t="s">
        <v>4243</v>
      </c>
      <c r="H125" s="204">
        <v>782.76884399999994</v>
      </c>
      <c r="I125" s="205">
        <v>1423</v>
      </c>
      <c r="J125" s="210">
        <f t="shared" si="3"/>
        <v>9534100</v>
      </c>
      <c r="K125" s="210">
        <f t="shared" si="4"/>
        <v>9889850</v>
      </c>
      <c r="L125" s="308"/>
      <c r="M125" s="310">
        <v>60</v>
      </c>
      <c r="N125" s="301" t="s">
        <v>715</v>
      </c>
      <c r="O125" s="302"/>
      <c r="P125" s="305"/>
      <c r="Q125" s="305"/>
    </row>
    <row r="126" spans="4:17" x14ac:dyDescent="0.25">
      <c r="D126" s="211">
        <f t="shared" si="5"/>
        <v>123</v>
      </c>
      <c r="E126" s="200" t="s">
        <v>957</v>
      </c>
      <c r="F126" s="299" t="s">
        <v>3858</v>
      </c>
      <c r="G126" s="203" t="s">
        <v>4244</v>
      </c>
      <c r="H126" s="204">
        <v>782.76884399999994</v>
      </c>
      <c r="I126" s="205">
        <v>1423</v>
      </c>
      <c r="J126" s="210">
        <f t="shared" si="3"/>
        <v>9534100</v>
      </c>
      <c r="K126" s="210">
        <f t="shared" si="4"/>
        <v>9889850</v>
      </c>
      <c r="L126" s="308"/>
      <c r="M126" s="310"/>
      <c r="N126" s="301">
        <v>1423</v>
      </c>
      <c r="O126" s="302">
        <v>4</v>
      </c>
      <c r="P126" s="305">
        <v>38136400</v>
      </c>
      <c r="Q126" s="305">
        <v>39559400</v>
      </c>
    </row>
    <row r="127" spans="4:17" x14ac:dyDescent="0.25">
      <c r="D127" s="211">
        <f t="shared" si="5"/>
        <v>124</v>
      </c>
      <c r="E127" s="200" t="s">
        <v>957</v>
      </c>
      <c r="F127" s="299" t="s">
        <v>3857</v>
      </c>
      <c r="G127" s="203" t="s">
        <v>4245</v>
      </c>
      <c r="H127" s="204">
        <v>782.76884399999994</v>
      </c>
      <c r="I127" s="205">
        <v>1423</v>
      </c>
      <c r="J127" s="210">
        <f t="shared" si="3"/>
        <v>9534100</v>
      </c>
      <c r="K127" s="210">
        <f t="shared" si="4"/>
        <v>9889850</v>
      </c>
      <c r="L127" s="308"/>
      <c r="M127" s="310">
        <v>61</v>
      </c>
      <c r="N127" s="301" t="s">
        <v>713</v>
      </c>
      <c r="O127" s="302"/>
      <c r="P127" s="305"/>
      <c r="Q127" s="305"/>
    </row>
    <row r="128" spans="4:17" x14ac:dyDescent="0.25">
      <c r="D128" s="211">
        <f t="shared" si="5"/>
        <v>125</v>
      </c>
      <c r="E128" s="203" t="s">
        <v>955</v>
      </c>
      <c r="F128" s="299" t="s">
        <v>954</v>
      </c>
      <c r="G128" s="203" t="s">
        <v>4246</v>
      </c>
      <c r="H128" s="204">
        <v>782.76884399999994</v>
      </c>
      <c r="I128" s="205">
        <v>1423</v>
      </c>
      <c r="J128" s="210">
        <f t="shared" si="3"/>
        <v>9534100</v>
      </c>
      <c r="K128" s="210">
        <f t="shared" si="4"/>
        <v>9889850</v>
      </c>
      <c r="L128" s="308"/>
      <c r="M128" s="310"/>
      <c r="N128" s="301">
        <v>1423</v>
      </c>
      <c r="O128" s="302">
        <v>4</v>
      </c>
      <c r="P128" s="305">
        <v>38136400</v>
      </c>
      <c r="Q128" s="305">
        <v>39559400</v>
      </c>
    </row>
    <row r="129" spans="4:17" x14ac:dyDescent="0.25">
      <c r="D129" s="211">
        <f t="shared" si="5"/>
        <v>126</v>
      </c>
      <c r="E129" s="211" t="s">
        <v>955</v>
      </c>
      <c r="F129" s="299" t="s">
        <v>3856</v>
      </c>
      <c r="G129" s="203" t="s">
        <v>4247</v>
      </c>
      <c r="H129" s="204">
        <v>782.76884399999994</v>
      </c>
      <c r="I129" s="205">
        <v>1423</v>
      </c>
      <c r="J129" s="210">
        <f t="shared" si="3"/>
        <v>9534100</v>
      </c>
      <c r="K129" s="210">
        <f t="shared" si="4"/>
        <v>9889850</v>
      </c>
      <c r="L129" s="308"/>
      <c r="M129" s="310">
        <v>62</v>
      </c>
      <c r="N129" s="301" t="s">
        <v>711</v>
      </c>
      <c r="O129" s="302"/>
      <c r="P129" s="305"/>
      <c r="Q129" s="305"/>
    </row>
    <row r="130" spans="4:17" x14ac:dyDescent="0.25">
      <c r="D130" s="211">
        <f t="shared" si="5"/>
        <v>127</v>
      </c>
      <c r="E130" s="211" t="s">
        <v>955</v>
      </c>
      <c r="F130" s="299" t="s">
        <v>3855</v>
      </c>
      <c r="G130" s="203" t="s">
        <v>4248</v>
      </c>
      <c r="H130" s="204">
        <v>782.76884399999994</v>
      </c>
      <c r="I130" s="205">
        <v>1423</v>
      </c>
      <c r="J130" s="210">
        <f t="shared" si="3"/>
        <v>9534100</v>
      </c>
      <c r="K130" s="210">
        <f t="shared" si="4"/>
        <v>9889850</v>
      </c>
      <c r="L130" s="308"/>
      <c r="M130" s="310"/>
      <c r="N130" s="301">
        <v>1423</v>
      </c>
      <c r="O130" s="302">
        <v>4</v>
      </c>
      <c r="P130" s="305">
        <v>38136400</v>
      </c>
      <c r="Q130" s="305">
        <v>39559400</v>
      </c>
    </row>
    <row r="131" spans="4:17" x14ac:dyDescent="0.25">
      <c r="D131" s="211">
        <f t="shared" si="5"/>
        <v>128</v>
      </c>
      <c r="E131" s="211" t="s">
        <v>955</v>
      </c>
      <c r="F131" s="299" t="s">
        <v>3854</v>
      </c>
      <c r="G131" s="203" t="s">
        <v>4249</v>
      </c>
      <c r="H131" s="204">
        <v>782.76884399999994</v>
      </c>
      <c r="I131" s="205">
        <v>1423</v>
      </c>
      <c r="J131" s="210">
        <f t="shared" si="3"/>
        <v>9534100</v>
      </c>
      <c r="K131" s="210">
        <f t="shared" si="4"/>
        <v>9889850</v>
      </c>
      <c r="L131" s="308"/>
      <c r="M131" s="310">
        <v>63</v>
      </c>
      <c r="N131" s="301" t="s">
        <v>709</v>
      </c>
      <c r="O131" s="302"/>
      <c r="P131" s="305"/>
      <c r="Q131" s="305"/>
    </row>
    <row r="132" spans="4:17" x14ac:dyDescent="0.25">
      <c r="D132" s="211">
        <f t="shared" si="5"/>
        <v>129</v>
      </c>
      <c r="E132" s="200" t="s">
        <v>953</v>
      </c>
      <c r="F132" s="299" t="s">
        <v>952</v>
      </c>
      <c r="G132" s="203" t="s">
        <v>4250</v>
      </c>
      <c r="H132" s="204">
        <v>782.76884399999994</v>
      </c>
      <c r="I132" s="205">
        <v>1423</v>
      </c>
      <c r="J132" s="210">
        <f t="shared" si="3"/>
        <v>9534100</v>
      </c>
      <c r="K132" s="210">
        <f t="shared" si="4"/>
        <v>9889850</v>
      </c>
      <c r="L132" s="308"/>
      <c r="M132" s="310"/>
      <c r="N132" s="301">
        <v>1423</v>
      </c>
      <c r="O132" s="302">
        <v>4</v>
      </c>
      <c r="P132" s="305">
        <v>38136400</v>
      </c>
      <c r="Q132" s="305">
        <v>39559400</v>
      </c>
    </row>
    <row r="133" spans="4:17" x14ac:dyDescent="0.25">
      <c r="D133" s="211">
        <f t="shared" si="5"/>
        <v>130</v>
      </c>
      <c r="E133" s="200" t="s">
        <v>953</v>
      </c>
      <c r="F133" s="299" t="s">
        <v>3853</v>
      </c>
      <c r="G133" s="203" t="s">
        <v>4251</v>
      </c>
      <c r="H133" s="204">
        <v>782.76884399999994</v>
      </c>
      <c r="I133" s="205">
        <v>1423</v>
      </c>
      <c r="J133" s="210">
        <f t="shared" ref="J133:J196" si="6">6700*I133</f>
        <v>9534100</v>
      </c>
      <c r="K133" s="210">
        <f t="shared" ref="K133:K196" si="7">I133*6950</f>
        <v>9889850</v>
      </c>
      <c r="L133" s="308"/>
      <c r="M133" s="310">
        <v>64</v>
      </c>
      <c r="N133" s="301" t="s">
        <v>707</v>
      </c>
      <c r="O133" s="302"/>
      <c r="P133" s="305"/>
      <c r="Q133" s="305"/>
    </row>
    <row r="134" spans="4:17" x14ac:dyDescent="0.25">
      <c r="D134" s="211">
        <f t="shared" ref="D134:D197" si="8">D133+1</f>
        <v>131</v>
      </c>
      <c r="E134" s="200" t="s">
        <v>953</v>
      </c>
      <c r="F134" s="299" t="s">
        <v>3852</v>
      </c>
      <c r="G134" s="203" t="s">
        <v>4252</v>
      </c>
      <c r="H134" s="204">
        <v>782.76884399999994</v>
      </c>
      <c r="I134" s="205">
        <v>1423</v>
      </c>
      <c r="J134" s="210">
        <f t="shared" si="6"/>
        <v>9534100</v>
      </c>
      <c r="K134" s="210">
        <f t="shared" si="7"/>
        <v>9889850</v>
      </c>
      <c r="L134" s="308"/>
      <c r="M134" s="310"/>
      <c r="N134" s="301">
        <v>1423</v>
      </c>
      <c r="O134" s="302">
        <v>4</v>
      </c>
      <c r="P134" s="305">
        <v>38136400</v>
      </c>
      <c r="Q134" s="305">
        <v>39559400</v>
      </c>
    </row>
    <row r="135" spans="4:17" x14ac:dyDescent="0.25">
      <c r="D135" s="211">
        <f t="shared" si="8"/>
        <v>132</v>
      </c>
      <c r="E135" s="200" t="s">
        <v>953</v>
      </c>
      <c r="F135" s="299" t="s">
        <v>3851</v>
      </c>
      <c r="G135" s="203" t="s">
        <v>4253</v>
      </c>
      <c r="H135" s="204">
        <v>782.76884399999994</v>
      </c>
      <c r="I135" s="205">
        <v>1423</v>
      </c>
      <c r="J135" s="210">
        <f t="shared" si="6"/>
        <v>9534100</v>
      </c>
      <c r="K135" s="210">
        <f t="shared" si="7"/>
        <v>9889850</v>
      </c>
      <c r="L135" s="308"/>
      <c r="M135" s="310">
        <v>65</v>
      </c>
      <c r="N135" s="301" t="s">
        <v>705</v>
      </c>
      <c r="O135" s="302"/>
      <c r="P135" s="305"/>
      <c r="Q135" s="305"/>
    </row>
    <row r="136" spans="4:17" x14ac:dyDescent="0.25">
      <c r="D136" s="211">
        <f t="shared" si="8"/>
        <v>133</v>
      </c>
      <c r="E136" s="203" t="s">
        <v>951</v>
      </c>
      <c r="F136" s="299" t="s">
        <v>950</v>
      </c>
      <c r="G136" s="203" t="s">
        <v>4254</v>
      </c>
      <c r="H136" s="204">
        <v>782.76884399999994</v>
      </c>
      <c r="I136" s="205">
        <v>1423</v>
      </c>
      <c r="J136" s="210">
        <f t="shared" si="6"/>
        <v>9534100</v>
      </c>
      <c r="K136" s="210">
        <f t="shared" si="7"/>
        <v>9889850</v>
      </c>
      <c r="L136" s="308"/>
      <c r="M136" s="310"/>
      <c r="N136" s="301">
        <v>1423</v>
      </c>
      <c r="O136" s="302">
        <v>4</v>
      </c>
      <c r="P136" s="305">
        <v>38136400</v>
      </c>
      <c r="Q136" s="305">
        <v>39559400</v>
      </c>
    </row>
    <row r="137" spans="4:17" x14ac:dyDescent="0.25">
      <c r="D137" s="211">
        <f t="shared" si="8"/>
        <v>134</v>
      </c>
      <c r="E137" s="211" t="s">
        <v>951</v>
      </c>
      <c r="F137" s="299" t="s">
        <v>3850</v>
      </c>
      <c r="G137" s="203" t="s">
        <v>4255</v>
      </c>
      <c r="H137" s="204">
        <v>782.76884399999994</v>
      </c>
      <c r="I137" s="205">
        <v>1423</v>
      </c>
      <c r="J137" s="210">
        <f t="shared" si="6"/>
        <v>9534100</v>
      </c>
      <c r="K137" s="210">
        <f t="shared" si="7"/>
        <v>9889850</v>
      </c>
      <c r="L137" s="308"/>
      <c r="M137" s="310">
        <v>66</v>
      </c>
      <c r="N137" s="301" t="s">
        <v>703</v>
      </c>
      <c r="O137" s="302"/>
      <c r="P137" s="305"/>
      <c r="Q137" s="305"/>
    </row>
    <row r="138" spans="4:17" x14ac:dyDescent="0.25">
      <c r="D138" s="211">
        <f t="shared" si="8"/>
        <v>135</v>
      </c>
      <c r="E138" s="211" t="s">
        <v>951</v>
      </c>
      <c r="F138" s="299" t="s">
        <v>3849</v>
      </c>
      <c r="G138" s="203" t="s">
        <v>4256</v>
      </c>
      <c r="H138" s="204">
        <v>782.76884399999994</v>
      </c>
      <c r="I138" s="205">
        <v>1423</v>
      </c>
      <c r="J138" s="210">
        <f t="shared" si="6"/>
        <v>9534100</v>
      </c>
      <c r="K138" s="210">
        <f t="shared" si="7"/>
        <v>9889850</v>
      </c>
      <c r="L138" s="308"/>
      <c r="M138" s="310"/>
      <c r="N138" s="301">
        <v>1423</v>
      </c>
      <c r="O138" s="302">
        <v>4</v>
      </c>
      <c r="P138" s="305">
        <v>38136400</v>
      </c>
      <c r="Q138" s="305">
        <v>39559400</v>
      </c>
    </row>
    <row r="139" spans="4:17" x14ac:dyDescent="0.25">
      <c r="D139" s="211">
        <f t="shared" si="8"/>
        <v>136</v>
      </c>
      <c r="E139" s="211" t="s">
        <v>951</v>
      </c>
      <c r="F139" s="299" t="s">
        <v>3848</v>
      </c>
      <c r="G139" s="203" t="s">
        <v>4257</v>
      </c>
      <c r="H139" s="204">
        <v>782.76884399999994</v>
      </c>
      <c r="I139" s="205">
        <v>1423</v>
      </c>
      <c r="J139" s="210">
        <f t="shared" si="6"/>
        <v>9534100</v>
      </c>
      <c r="K139" s="210">
        <f t="shared" si="7"/>
        <v>9889850</v>
      </c>
      <c r="L139" s="308"/>
      <c r="M139" s="310">
        <v>67</v>
      </c>
      <c r="N139" s="301" t="s">
        <v>701</v>
      </c>
      <c r="O139" s="302"/>
      <c r="P139" s="305"/>
      <c r="Q139" s="305"/>
    </row>
    <row r="140" spans="4:17" x14ac:dyDescent="0.25">
      <c r="D140" s="211">
        <f t="shared" si="8"/>
        <v>137</v>
      </c>
      <c r="E140" s="200" t="s">
        <v>949</v>
      </c>
      <c r="F140" s="299" t="s">
        <v>948</v>
      </c>
      <c r="G140" s="203" t="s">
        <v>4258</v>
      </c>
      <c r="H140" s="204">
        <v>782.76884399999994</v>
      </c>
      <c r="I140" s="205">
        <v>1423</v>
      </c>
      <c r="J140" s="210">
        <f t="shared" si="6"/>
        <v>9534100</v>
      </c>
      <c r="K140" s="210">
        <f t="shared" si="7"/>
        <v>9889850</v>
      </c>
      <c r="L140" s="308"/>
      <c r="M140" s="310"/>
      <c r="N140" s="301">
        <v>1423</v>
      </c>
      <c r="O140" s="302">
        <v>4</v>
      </c>
      <c r="P140" s="305">
        <v>38136400</v>
      </c>
      <c r="Q140" s="305">
        <v>39559400</v>
      </c>
    </row>
    <row r="141" spans="4:17" x14ac:dyDescent="0.25">
      <c r="D141" s="211">
        <f t="shared" si="8"/>
        <v>138</v>
      </c>
      <c r="E141" s="200" t="s">
        <v>949</v>
      </c>
      <c r="F141" s="299" t="s">
        <v>3847</v>
      </c>
      <c r="G141" s="203" t="s">
        <v>4259</v>
      </c>
      <c r="H141" s="204">
        <v>782.76884399999994</v>
      </c>
      <c r="I141" s="205">
        <v>1423</v>
      </c>
      <c r="J141" s="210">
        <f t="shared" si="6"/>
        <v>9534100</v>
      </c>
      <c r="K141" s="210">
        <f t="shared" si="7"/>
        <v>9889850</v>
      </c>
      <c r="L141" s="308"/>
      <c r="M141" s="310">
        <v>68</v>
      </c>
      <c r="N141" s="301" t="s">
        <v>987</v>
      </c>
      <c r="O141" s="302"/>
      <c r="P141" s="305"/>
      <c r="Q141" s="305"/>
    </row>
    <row r="142" spans="4:17" x14ac:dyDescent="0.25">
      <c r="D142" s="211">
        <f t="shared" si="8"/>
        <v>139</v>
      </c>
      <c r="E142" s="200" t="s">
        <v>949</v>
      </c>
      <c r="F142" s="299" t="s">
        <v>3846</v>
      </c>
      <c r="G142" s="203" t="s">
        <v>4260</v>
      </c>
      <c r="H142" s="204">
        <v>782.76884399999994</v>
      </c>
      <c r="I142" s="205">
        <v>1423</v>
      </c>
      <c r="J142" s="210">
        <f t="shared" si="6"/>
        <v>9534100</v>
      </c>
      <c r="K142" s="210">
        <f t="shared" si="7"/>
        <v>9889850</v>
      </c>
      <c r="L142" s="308"/>
      <c r="M142" s="310"/>
      <c r="N142" s="301">
        <v>1423</v>
      </c>
      <c r="O142" s="302">
        <v>4</v>
      </c>
      <c r="P142" s="305">
        <v>38136400</v>
      </c>
      <c r="Q142" s="305">
        <v>39559400</v>
      </c>
    </row>
    <row r="143" spans="4:17" x14ac:dyDescent="0.25">
      <c r="D143" s="211">
        <f t="shared" si="8"/>
        <v>140</v>
      </c>
      <c r="E143" s="200" t="s">
        <v>949</v>
      </c>
      <c r="F143" s="299" t="s">
        <v>3845</v>
      </c>
      <c r="G143" s="203" t="s">
        <v>4261</v>
      </c>
      <c r="H143" s="204">
        <v>782.76884399999994</v>
      </c>
      <c r="I143" s="205">
        <v>1423</v>
      </c>
      <c r="J143" s="210">
        <f t="shared" si="6"/>
        <v>9534100</v>
      </c>
      <c r="K143" s="210">
        <f t="shared" si="7"/>
        <v>9889850</v>
      </c>
      <c r="L143" s="308"/>
      <c r="M143" s="310">
        <v>69</v>
      </c>
      <c r="N143" s="301" t="s">
        <v>699</v>
      </c>
      <c r="O143" s="302"/>
      <c r="P143" s="305"/>
      <c r="Q143" s="305"/>
    </row>
    <row r="144" spans="4:17" x14ac:dyDescent="0.25">
      <c r="D144" s="211">
        <f t="shared" si="8"/>
        <v>141</v>
      </c>
      <c r="E144" s="203" t="s">
        <v>947</v>
      </c>
      <c r="F144" s="299" t="s">
        <v>946</v>
      </c>
      <c r="G144" s="203" t="s">
        <v>4262</v>
      </c>
      <c r="H144" s="204">
        <v>782.76884399999994</v>
      </c>
      <c r="I144" s="205">
        <v>1423</v>
      </c>
      <c r="J144" s="210">
        <f t="shared" si="6"/>
        <v>9534100</v>
      </c>
      <c r="K144" s="210">
        <f t="shared" si="7"/>
        <v>9889850</v>
      </c>
      <c r="L144" s="308"/>
      <c r="M144" s="310"/>
      <c r="N144" s="301">
        <v>1423</v>
      </c>
      <c r="O144" s="302">
        <v>4</v>
      </c>
      <c r="P144" s="305">
        <v>38136400</v>
      </c>
      <c r="Q144" s="305">
        <v>39559400</v>
      </c>
    </row>
    <row r="145" spans="4:17" x14ac:dyDescent="0.25">
      <c r="D145" s="211">
        <f t="shared" si="8"/>
        <v>142</v>
      </c>
      <c r="E145" s="211" t="s">
        <v>947</v>
      </c>
      <c r="F145" s="299" t="s">
        <v>3844</v>
      </c>
      <c r="G145" s="203" t="s">
        <v>4263</v>
      </c>
      <c r="H145" s="204">
        <v>782.76884399999994</v>
      </c>
      <c r="I145" s="205">
        <v>1423</v>
      </c>
      <c r="J145" s="210">
        <f t="shared" si="6"/>
        <v>9534100</v>
      </c>
      <c r="K145" s="210">
        <f t="shared" si="7"/>
        <v>9889850</v>
      </c>
      <c r="L145" s="308"/>
      <c r="M145" s="310">
        <v>70</v>
      </c>
      <c r="N145" s="301" t="s">
        <v>697</v>
      </c>
      <c r="O145" s="302"/>
      <c r="P145" s="305"/>
      <c r="Q145" s="305"/>
    </row>
    <row r="146" spans="4:17" x14ac:dyDescent="0.25">
      <c r="D146" s="211">
        <f t="shared" si="8"/>
        <v>143</v>
      </c>
      <c r="E146" s="211" t="s">
        <v>947</v>
      </c>
      <c r="F146" s="299" t="s">
        <v>3843</v>
      </c>
      <c r="G146" s="203" t="s">
        <v>4264</v>
      </c>
      <c r="H146" s="204">
        <v>782.76884399999994</v>
      </c>
      <c r="I146" s="205">
        <v>1423</v>
      </c>
      <c r="J146" s="210">
        <f t="shared" si="6"/>
        <v>9534100</v>
      </c>
      <c r="K146" s="210">
        <f t="shared" si="7"/>
        <v>9889850</v>
      </c>
      <c r="L146" s="308"/>
      <c r="M146" s="310"/>
      <c r="N146" s="301">
        <v>1423</v>
      </c>
      <c r="O146" s="302">
        <v>4</v>
      </c>
      <c r="P146" s="305">
        <v>38136400</v>
      </c>
      <c r="Q146" s="305">
        <v>39559400</v>
      </c>
    </row>
    <row r="147" spans="4:17" x14ac:dyDescent="0.25">
      <c r="D147" s="211">
        <f t="shared" si="8"/>
        <v>144</v>
      </c>
      <c r="E147" s="211" t="s">
        <v>947</v>
      </c>
      <c r="F147" s="299" t="s">
        <v>3842</v>
      </c>
      <c r="G147" s="203" t="s">
        <v>4265</v>
      </c>
      <c r="H147" s="204">
        <v>782.76884399999994</v>
      </c>
      <c r="I147" s="205">
        <v>1423</v>
      </c>
      <c r="J147" s="210">
        <f t="shared" si="6"/>
        <v>9534100</v>
      </c>
      <c r="K147" s="210">
        <f t="shared" si="7"/>
        <v>9889850</v>
      </c>
      <c r="L147" s="308"/>
      <c r="M147" s="310">
        <v>71</v>
      </c>
      <c r="N147" s="301" t="s">
        <v>695</v>
      </c>
      <c r="O147" s="302"/>
      <c r="P147" s="305"/>
      <c r="Q147" s="305"/>
    </row>
    <row r="148" spans="4:17" x14ac:dyDescent="0.25">
      <c r="D148" s="211">
        <f t="shared" si="8"/>
        <v>145</v>
      </c>
      <c r="E148" s="200" t="s">
        <v>945</v>
      </c>
      <c r="F148" s="299" t="s">
        <v>944</v>
      </c>
      <c r="G148" s="203" t="s">
        <v>4266</v>
      </c>
      <c r="H148" s="204">
        <v>782.76884399999994</v>
      </c>
      <c r="I148" s="205">
        <v>1423</v>
      </c>
      <c r="J148" s="210">
        <f t="shared" si="6"/>
        <v>9534100</v>
      </c>
      <c r="K148" s="210">
        <f t="shared" si="7"/>
        <v>9889850</v>
      </c>
      <c r="L148" s="308"/>
      <c r="M148" s="310"/>
      <c r="N148" s="301">
        <v>1423</v>
      </c>
      <c r="O148" s="302">
        <v>4</v>
      </c>
      <c r="P148" s="305">
        <v>38136400</v>
      </c>
      <c r="Q148" s="305">
        <v>39559400</v>
      </c>
    </row>
    <row r="149" spans="4:17" x14ac:dyDescent="0.25">
      <c r="D149" s="211">
        <f t="shared" si="8"/>
        <v>146</v>
      </c>
      <c r="E149" s="200" t="s">
        <v>945</v>
      </c>
      <c r="F149" s="299" t="s">
        <v>3841</v>
      </c>
      <c r="G149" s="203" t="s">
        <v>4267</v>
      </c>
      <c r="H149" s="204">
        <v>782.76884399999994</v>
      </c>
      <c r="I149" s="205">
        <v>1423</v>
      </c>
      <c r="J149" s="210">
        <f t="shared" si="6"/>
        <v>9534100</v>
      </c>
      <c r="K149" s="210">
        <f t="shared" si="7"/>
        <v>9889850</v>
      </c>
      <c r="L149" s="308"/>
      <c r="M149" s="310">
        <v>72</v>
      </c>
      <c r="N149" s="301" t="s">
        <v>693</v>
      </c>
      <c r="O149" s="302"/>
      <c r="P149" s="305"/>
      <c r="Q149" s="305"/>
    </row>
    <row r="150" spans="4:17" x14ac:dyDescent="0.25">
      <c r="D150" s="211">
        <f t="shared" si="8"/>
        <v>147</v>
      </c>
      <c r="E150" s="200" t="s">
        <v>945</v>
      </c>
      <c r="F150" s="299" t="s">
        <v>3840</v>
      </c>
      <c r="G150" s="203" t="s">
        <v>4268</v>
      </c>
      <c r="H150" s="204">
        <v>782.76884399999994</v>
      </c>
      <c r="I150" s="205">
        <v>1423</v>
      </c>
      <c r="J150" s="210">
        <f t="shared" si="6"/>
        <v>9534100</v>
      </c>
      <c r="K150" s="210">
        <f t="shared" si="7"/>
        <v>9889850</v>
      </c>
      <c r="L150" s="308"/>
      <c r="M150" s="310"/>
      <c r="N150" s="301">
        <v>1423</v>
      </c>
      <c r="O150" s="302">
        <v>4</v>
      </c>
      <c r="P150" s="305">
        <v>38136400</v>
      </c>
      <c r="Q150" s="305">
        <v>39559400</v>
      </c>
    </row>
    <row r="151" spans="4:17" x14ac:dyDescent="0.25">
      <c r="D151" s="211">
        <f t="shared" si="8"/>
        <v>148</v>
      </c>
      <c r="E151" s="200" t="s">
        <v>945</v>
      </c>
      <c r="F151" s="299" t="s">
        <v>3839</v>
      </c>
      <c r="G151" s="203" t="s">
        <v>4269</v>
      </c>
      <c r="H151" s="204">
        <v>782.76884399999994</v>
      </c>
      <c r="I151" s="205">
        <v>1423</v>
      </c>
      <c r="J151" s="210">
        <f t="shared" si="6"/>
        <v>9534100</v>
      </c>
      <c r="K151" s="210">
        <f t="shared" si="7"/>
        <v>9889850</v>
      </c>
      <c r="L151" s="308"/>
      <c r="M151" s="310">
        <v>73</v>
      </c>
      <c r="N151" s="301" t="s">
        <v>691</v>
      </c>
      <c r="O151" s="302"/>
      <c r="P151" s="305"/>
      <c r="Q151" s="305"/>
    </row>
    <row r="152" spans="4:17" x14ac:dyDescent="0.25">
      <c r="D152" s="211">
        <f t="shared" si="8"/>
        <v>149</v>
      </c>
      <c r="E152" s="203" t="s">
        <v>943</v>
      </c>
      <c r="F152" s="299" t="s">
        <v>942</v>
      </c>
      <c r="G152" s="203" t="s">
        <v>4270</v>
      </c>
      <c r="H152" s="204">
        <v>782.76884399999994</v>
      </c>
      <c r="I152" s="205">
        <v>1423</v>
      </c>
      <c r="J152" s="210">
        <f t="shared" si="6"/>
        <v>9534100</v>
      </c>
      <c r="K152" s="210">
        <f t="shared" si="7"/>
        <v>9889850</v>
      </c>
      <c r="L152" s="308"/>
      <c r="M152" s="310"/>
      <c r="N152" s="301">
        <v>1423</v>
      </c>
      <c r="O152" s="302">
        <v>4</v>
      </c>
      <c r="P152" s="305">
        <v>38136400</v>
      </c>
      <c r="Q152" s="305">
        <v>39559400</v>
      </c>
    </row>
    <row r="153" spans="4:17" x14ac:dyDescent="0.25">
      <c r="D153" s="211">
        <f t="shared" si="8"/>
        <v>150</v>
      </c>
      <c r="E153" s="211" t="s">
        <v>943</v>
      </c>
      <c r="F153" s="299" t="s">
        <v>3838</v>
      </c>
      <c r="G153" s="203" t="s">
        <v>4271</v>
      </c>
      <c r="H153" s="204">
        <v>782.76884399999994</v>
      </c>
      <c r="I153" s="205">
        <v>1423</v>
      </c>
      <c r="J153" s="210">
        <f t="shared" si="6"/>
        <v>9534100</v>
      </c>
      <c r="K153" s="210">
        <f t="shared" si="7"/>
        <v>9889850</v>
      </c>
      <c r="L153" s="308"/>
      <c r="M153" s="310">
        <v>74</v>
      </c>
      <c r="N153" s="301" t="s">
        <v>985</v>
      </c>
      <c r="O153" s="302"/>
      <c r="P153" s="305"/>
      <c r="Q153" s="305"/>
    </row>
    <row r="154" spans="4:17" x14ac:dyDescent="0.25">
      <c r="D154" s="211">
        <f t="shared" si="8"/>
        <v>151</v>
      </c>
      <c r="E154" s="211" t="s">
        <v>943</v>
      </c>
      <c r="F154" s="299" t="s">
        <v>3837</v>
      </c>
      <c r="G154" s="203" t="s">
        <v>4272</v>
      </c>
      <c r="H154" s="204">
        <v>782.76884399999994</v>
      </c>
      <c r="I154" s="205">
        <v>1423</v>
      </c>
      <c r="J154" s="210">
        <f t="shared" si="6"/>
        <v>9534100</v>
      </c>
      <c r="K154" s="210">
        <f t="shared" si="7"/>
        <v>9889850</v>
      </c>
      <c r="L154" s="308"/>
      <c r="M154" s="310"/>
      <c r="N154" s="301">
        <v>1423</v>
      </c>
      <c r="O154" s="302">
        <v>4</v>
      </c>
      <c r="P154" s="305">
        <v>38136400</v>
      </c>
      <c r="Q154" s="305">
        <v>39559400</v>
      </c>
    </row>
    <row r="155" spans="4:17" x14ac:dyDescent="0.25">
      <c r="D155" s="211">
        <f t="shared" si="8"/>
        <v>152</v>
      </c>
      <c r="E155" s="211" t="s">
        <v>943</v>
      </c>
      <c r="F155" s="299" t="s">
        <v>3836</v>
      </c>
      <c r="G155" s="203" t="s">
        <v>4273</v>
      </c>
      <c r="H155" s="204">
        <v>782.76884399999994</v>
      </c>
      <c r="I155" s="205">
        <v>1423</v>
      </c>
      <c r="J155" s="210">
        <f t="shared" si="6"/>
        <v>9534100</v>
      </c>
      <c r="K155" s="210">
        <f t="shared" si="7"/>
        <v>9889850</v>
      </c>
      <c r="L155" s="308"/>
      <c r="M155" s="310">
        <v>75</v>
      </c>
      <c r="N155" s="301" t="s">
        <v>983</v>
      </c>
      <c r="O155" s="302"/>
      <c r="P155" s="305"/>
      <c r="Q155" s="305"/>
    </row>
    <row r="156" spans="4:17" x14ac:dyDescent="0.25">
      <c r="D156" s="211">
        <f t="shared" si="8"/>
        <v>153</v>
      </c>
      <c r="E156" s="200" t="s">
        <v>941</v>
      </c>
      <c r="F156" s="299" t="s">
        <v>940</v>
      </c>
      <c r="G156" s="203" t="s">
        <v>4274</v>
      </c>
      <c r="H156" s="204">
        <v>780.15319199999988</v>
      </c>
      <c r="I156" s="205">
        <v>1423</v>
      </c>
      <c r="J156" s="210">
        <f t="shared" si="6"/>
        <v>9534100</v>
      </c>
      <c r="K156" s="210">
        <f t="shared" si="7"/>
        <v>9889850</v>
      </c>
      <c r="L156" s="308"/>
      <c r="M156" s="310"/>
      <c r="N156" s="301">
        <v>1423</v>
      </c>
      <c r="O156" s="302">
        <v>4</v>
      </c>
      <c r="P156" s="305">
        <v>38136400</v>
      </c>
      <c r="Q156" s="305">
        <v>39559400</v>
      </c>
    </row>
    <row r="157" spans="4:17" x14ac:dyDescent="0.25">
      <c r="D157" s="211">
        <f t="shared" si="8"/>
        <v>154</v>
      </c>
      <c r="E157" s="200" t="s">
        <v>941</v>
      </c>
      <c r="F157" s="299" t="s">
        <v>3835</v>
      </c>
      <c r="G157" s="203" t="s">
        <v>4275</v>
      </c>
      <c r="H157" s="204">
        <v>780.15319199999988</v>
      </c>
      <c r="I157" s="205">
        <v>1423</v>
      </c>
      <c r="J157" s="210">
        <f t="shared" si="6"/>
        <v>9534100</v>
      </c>
      <c r="K157" s="210">
        <f t="shared" si="7"/>
        <v>9889850</v>
      </c>
      <c r="L157" s="308"/>
      <c r="M157" s="310">
        <v>76</v>
      </c>
      <c r="N157" s="301" t="s">
        <v>981</v>
      </c>
      <c r="O157" s="302"/>
      <c r="P157" s="305"/>
      <c r="Q157" s="305"/>
    </row>
    <row r="158" spans="4:17" x14ac:dyDescent="0.25">
      <c r="D158" s="211">
        <f t="shared" si="8"/>
        <v>155</v>
      </c>
      <c r="E158" s="200" t="s">
        <v>941</v>
      </c>
      <c r="F158" s="299" t="s">
        <v>3834</v>
      </c>
      <c r="G158" s="203" t="s">
        <v>4276</v>
      </c>
      <c r="H158" s="204">
        <v>780.15319199999988</v>
      </c>
      <c r="I158" s="205">
        <v>1423</v>
      </c>
      <c r="J158" s="210">
        <f t="shared" si="6"/>
        <v>9534100</v>
      </c>
      <c r="K158" s="210">
        <f t="shared" si="7"/>
        <v>9889850</v>
      </c>
      <c r="L158" s="308"/>
      <c r="M158" s="310"/>
      <c r="N158" s="301">
        <v>1423</v>
      </c>
      <c r="O158" s="302">
        <v>4</v>
      </c>
      <c r="P158" s="305">
        <v>38136400</v>
      </c>
      <c r="Q158" s="305">
        <v>39559400</v>
      </c>
    </row>
    <row r="159" spans="4:17" x14ac:dyDescent="0.25">
      <c r="D159" s="211">
        <f t="shared" si="8"/>
        <v>156</v>
      </c>
      <c r="E159" s="200" t="s">
        <v>941</v>
      </c>
      <c r="F159" s="299" t="s">
        <v>3833</v>
      </c>
      <c r="G159" s="203" t="s">
        <v>4277</v>
      </c>
      <c r="H159" s="204">
        <v>780.15319199999988</v>
      </c>
      <c r="I159" s="205">
        <v>1423</v>
      </c>
      <c r="J159" s="210">
        <f t="shared" si="6"/>
        <v>9534100</v>
      </c>
      <c r="K159" s="210">
        <f t="shared" si="7"/>
        <v>9889850</v>
      </c>
      <c r="L159" s="308"/>
      <c r="M159" s="310">
        <v>77</v>
      </c>
      <c r="N159" s="301" t="s">
        <v>1014</v>
      </c>
      <c r="O159" s="302"/>
      <c r="P159" s="305"/>
      <c r="Q159" s="305"/>
    </row>
    <row r="160" spans="4:17" x14ac:dyDescent="0.25">
      <c r="D160" s="211">
        <f t="shared" si="8"/>
        <v>157</v>
      </c>
      <c r="E160" s="203" t="s">
        <v>939</v>
      </c>
      <c r="F160" s="299" t="s">
        <v>938</v>
      </c>
      <c r="G160" s="203" t="s">
        <v>4278</v>
      </c>
      <c r="H160" s="204">
        <v>780.15319199999988</v>
      </c>
      <c r="I160" s="205">
        <v>1423</v>
      </c>
      <c r="J160" s="210">
        <f t="shared" si="6"/>
        <v>9534100</v>
      </c>
      <c r="K160" s="210">
        <f t="shared" si="7"/>
        <v>9889850</v>
      </c>
      <c r="L160" s="308"/>
      <c r="M160" s="310"/>
      <c r="N160" s="301">
        <v>1423</v>
      </c>
      <c r="O160" s="302">
        <v>4</v>
      </c>
      <c r="P160" s="305">
        <v>38136400</v>
      </c>
      <c r="Q160" s="305">
        <v>39559400</v>
      </c>
    </row>
    <row r="161" spans="4:17" x14ac:dyDescent="0.25">
      <c r="D161" s="211">
        <f t="shared" si="8"/>
        <v>158</v>
      </c>
      <c r="E161" s="211" t="s">
        <v>939</v>
      </c>
      <c r="F161" s="299" t="s">
        <v>3832</v>
      </c>
      <c r="G161" s="203" t="s">
        <v>4279</v>
      </c>
      <c r="H161" s="204">
        <v>780.15319199999988</v>
      </c>
      <c r="I161" s="205">
        <v>1423</v>
      </c>
      <c r="J161" s="210">
        <f t="shared" si="6"/>
        <v>9534100</v>
      </c>
      <c r="K161" s="210">
        <f t="shared" si="7"/>
        <v>9889850</v>
      </c>
      <c r="L161" s="308"/>
      <c r="M161" s="310">
        <v>78</v>
      </c>
      <c r="N161" s="301" t="s">
        <v>979</v>
      </c>
      <c r="O161" s="302"/>
      <c r="P161" s="305"/>
      <c r="Q161" s="305"/>
    </row>
    <row r="162" spans="4:17" x14ac:dyDescent="0.25">
      <c r="D162" s="211">
        <f t="shared" si="8"/>
        <v>159</v>
      </c>
      <c r="E162" s="211" t="s">
        <v>939</v>
      </c>
      <c r="F162" s="299" t="s">
        <v>3831</v>
      </c>
      <c r="G162" s="203" t="s">
        <v>4280</v>
      </c>
      <c r="H162" s="204">
        <v>780.15319199999988</v>
      </c>
      <c r="I162" s="205">
        <v>1423</v>
      </c>
      <c r="J162" s="210">
        <f t="shared" si="6"/>
        <v>9534100</v>
      </c>
      <c r="K162" s="210">
        <f t="shared" si="7"/>
        <v>9889850</v>
      </c>
      <c r="L162" s="308"/>
      <c r="M162" s="310"/>
      <c r="N162" s="301">
        <v>1423</v>
      </c>
      <c r="O162" s="302">
        <v>4</v>
      </c>
      <c r="P162" s="305">
        <v>38136400</v>
      </c>
      <c r="Q162" s="305">
        <v>39559400</v>
      </c>
    </row>
    <row r="163" spans="4:17" x14ac:dyDescent="0.25">
      <c r="D163" s="211">
        <f t="shared" si="8"/>
        <v>160</v>
      </c>
      <c r="E163" s="211" t="s">
        <v>939</v>
      </c>
      <c r="F163" s="299" t="s">
        <v>3830</v>
      </c>
      <c r="G163" s="203" t="s">
        <v>4281</v>
      </c>
      <c r="H163" s="204">
        <v>780.15319199999988</v>
      </c>
      <c r="I163" s="205">
        <v>1423</v>
      </c>
      <c r="J163" s="210">
        <f t="shared" si="6"/>
        <v>9534100</v>
      </c>
      <c r="K163" s="210">
        <f t="shared" si="7"/>
        <v>9889850</v>
      </c>
      <c r="L163" s="308"/>
      <c r="M163" s="310">
        <v>79</v>
      </c>
      <c r="N163" s="301" t="s">
        <v>977</v>
      </c>
      <c r="O163" s="302"/>
      <c r="P163" s="305"/>
      <c r="Q163" s="305"/>
    </row>
    <row r="164" spans="4:17" x14ac:dyDescent="0.25">
      <c r="D164" s="211">
        <f t="shared" si="8"/>
        <v>161</v>
      </c>
      <c r="E164" s="200" t="s">
        <v>937</v>
      </c>
      <c r="F164" s="299" t="s">
        <v>936</v>
      </c>
      <c r="G164" s="203" t="s">
        <v>4282</v>
      </c>
      <c r="H164" s="204">
        <v>782.76884399999994</v>
      </c>
      <c r="I164" s="205">
        <v>1423</v>
      </c>
      <c r="J164" s="210">
        <f t="shared" si="6"/>
        <v>9534100</v>
      </c>
      <c r="K164" s="210">
        <f t="shared" si="7"/>
        <v>9889850</v>
      </c>
      <c r="L164" s="308"/>
      <c r="M164" s="310"/>
      <c r="N164" s="301">
        <v>1423</v>
      </c>
      <c r="O164" s="302">
        <v>4</v>
      </c>
      <c r="P164" s="305">
        <v>38136400</v>
      </c>
      <c r="Q164" s="305">
        <v>39559400</v>
      </c>
    </row>
    <row r="165" spans="4:17" x14ac:dyDescent="0.25">
      <c r="D165" s="211">
        <f t="shared" si="8"/>
        <v>162</v>
      </c>
      <c r="E165" s="200" t="s">
        <v>937</v>
      </c>
      <c r="F165" s="299" t="s">
        <v>3829</v>
      </c>
      <c r="G165" s="203" t="s">
        <v>4283</v>
      </c>
      <c r="H165" s="204">
        <v>782.76884399999994</v>
      </c>
      <c r="I165" s="205">
        <v>1423</v>
      </c>
      <c r="J165" s="210">
        <f t="shared" si="6"/>
        <v>9534100</v>
      </c>
      <c r="K165" s="210">
        <f t="shared" si="7"/>
        <v>9889850</v>
      </c>
      <c r="L165" s="308"/>
      <c r="M165" s="310">
        <v>80</v>
      </c>
      <c r="N165" s="301" t="s">
        <v>975</v>
      </c>
      <c r="O165" s="302"/>
      <c r="P165" s="305"/>
      <c r="Q165" s="305"/>
    </row>
    <row r="166" spans="4:17" x14ac:dyDescent="0.25">
      <c r="D166" s="211">
        <f t="shared" si="8"/>
        <v>163</v>
      </c>
      <c r="E166" s="200" t="s">
        <v>937</v>
      </c>
      <c r="F166" s="299" t="s">
        <v>3828</v>
      </c>
      <c r="G166" s="203" t="s">
        <v>4284</v>
      </c>
      <c r="H166" s="204">
        <v>782.76884399999994</v>
      </c>
      <c r="I166" s="205">
        <v>1423</v>
      </c>
      <c r="J166" s="210">
        <f t="shared" si="6"/>
        <v>9534100</v>
      </c>
      <c r="K166" s="210">
        <f t="shared" si="7"/>
        <v>9889850</v>
      </c>
      <c r="L166" s="308"/>
      <c r="M166" s="310"/>
      <c r="N166" s="301">
        <v>1423</v>
      </c>
      <c r="O166" s="302">
        <v>4</v>
      </c>
      <c r="P166" s="305">
        <v>38136400</v>
      </c>
      <c r="Q166" s="305">
        <v>39559400</v>
      </c>
    </row>
    <row r="167" spans="4:17" x14ac:dyDescent="0.25">
      <c r="D167" s="211">
        <f t="shared" si="8"/>
        <v>164</v>
      </c>
      <c r="E167" s="200" t="s">
        <v>937</v>
      </c>
      <c r="F167" s="299" t="s">
        <v>3827</v>
      </c>
      <c r="G167" s="203" t="s">
        <v>4285</v>
      </c>
      <c r="H167" s="204">
        <v>782.76884399999994</v>
      </c>
      <c r="I167" s="205">
        <v>1423</v>
      </c>
      <c r="J167" s="210">
        <f t="shared" si="6"/>
        <v>9534100</v>
      </c>
      <c r="K167" s="210">
        <f t="shared" si="7"/>
        <v>9889850</v>
      </c>
      <c r="L167" s="308"/>
      <c r="M167" s="310">
        <v>81</v>
      </c>
      <c r="N167" s="301" t="s">
        <v>973</v>
      </c>
      <c r="O167" s="302"/>
      <c r="P167" s="305"/>
      <c r="Q167" s="305"/>
    </row>
    <row r="168" spans="4:17" x14ac:dyDescent="0.25">
      <c r="D168" s="211">
        <f t="shared" si="8"/>
        <v>165</v>
      </c>
      <c r="E168" s="203" t="s">
        <v>935</v>
      </c>
      <c r="F168" s="299" t="s">
        <v>934</v>
      </c>
      <c r="G168" s="203" t="s">
        <v>4286</v>
      </c>
      <c r="H168" s="204">
        <v>780.15319199999988</v>
      </c>
      <c r="I168" s="205">
        <v>1423</v>
      </c>
      <c r="J168" s="210">
        <f t="shared" si="6"/>
        <v>9534100</v>
      </c>
      <c r="K168" s="210">
        <f t="shared" si="7"/>
        <v>9889850</v>
      </c>
      <c r="L168" s="308"/>
      <c r="M168" s="310"/>
      <c r="N168" s="301">
        <v>1423</v>
      </c>
      <c r="O168" s="302">
        <v>4</v>
      </c>
      <c r="P168" s="305">
        <v>38136400</v>
      </c>
      <c r="Q168" s="305">
        <v>39559400</v>
      </c>
    </row>
    <row r="169" spans="4:17" x14ac:dyDescent="0.25">
      <c r="D169" s="211">
        <f t="shared" si="8"/>
        <v>166</v>
      </c>
      <c r="E169" s="211" t="s">
        <v>935</v>
      </c>
      <c r="F169" s="299" t="s">
        <v>3826</v>
      </c>
      <c r="G169" s="203" t="s">
        <v>4287</v>
      </c>
      <c r="H169" s="204">
        <v>780.15319199999988</v>
      </c>
      <c r="I169" s="205">
        <v>1423</v>
      </c>
      <c r="J169" s="210">
        <f t="shared" si="6"/>
        <v>9534100</v>
      </c>
      <c r="K169" s="210">
        <f t="shared" si="7"/>
        <v>9889850</v>
      </c>
      <c r="L169" s="308"/>
      <c r="M169" s="310">
        <v>82</v>
      </c>
      <c r="N169" s="301" t="s">
        <v>971</v>
      </c>
      <c r="O169" s="302"/>
      <c r="P169" s="305"/>
      <c r="Q169" s="305"/>
    </row>
    <row r="170" spans="4:17" x14ac:dyDescent="0.25">
      <c r="D170" s="211">
        <f t="shared" si="8"/>
        <v>167</v>
      </c>
      <c r="E170" s="211" t="s">
        <v>935</v>
      </c>
      <c r="F170" s="299" t="s">
        <v>3825</v>
      </c>
      <c r="G170" s="203" t="s">
        <v>4288</v>
      </c>
      <c r="H170" s="204">
        <v>780.15319199999988</v>
      </c>
      <c r="I170" s="205">
        <v>1423</v>
      </c>
      <c r="J170" s="210">
        <f t="shared" si="6"/>
        <v>9534100</v>
      </c>
      <c r="K170" s="210">
        <f t="shared" si="7"/>
        <v>9889850</v>
      </c>
      <c r="L170" s="308"/>
      <c r="M170" s="310"/>
      <c r="N170" s="301">
        <v>1423</v>
      </c>
      <c r="O170" s="302">
        <v>4</v>
      </c>
      <c r="P170" s="305">
        <v>38136400</v>
      </c>
      <c r="Q170" s="305">
        <v>39559400</v>
      </c>
    </row>
    <row r="171" spans="4:17" x14ac:dyDescent="0.25">
      <c r="D171" s="211">
        <f t="shared" si="8"/>
        <v>168</v>
      </c>
      <c r="E171" s="211" t="s">
        <v>935</v>
      </c>
      <c r="F171" s="299" t="s">
        <v>3824</v>
      </c>
      <c r="G171" s="203" t="s">
        <v>4289</v>
      </c>
      <c r="H171" s="204">
        <v>780.15319199999988</v>
      </c>
      <c r="I171" s="205">
        <v>1423</v>
      </c>
      <c r="J171" s="210">
        <f t="shared" si="6"/>
        <v>9534100</v>
      </c>
      <c r="K171" s="210">
        <f t="shared" si="7"/>
        <v>9889850</v>
      </c>
      <c r="L171" s="308"/>
      <c r="M171" s="310">
        <v>83</v>
      </c>
      <c r="N171" s="301" t="s">
        <v>969</v>
      </c>
      <c r="O171" s="302"/>
      <c r="P171" s="305"/>
      <c r="Q171" s="305"/>
    </row>
    <row r="172" spans="4:17" x14ac:dyDescent="0.25">
      <c r="D172" s="211">
        <f t="shared" si="8"/>
        <v>169</v>
      </c>
      <c r="E172" s="200" t="s">
        <v>933</v>
      </c>
      <c r="F172" s="299" t="s">
        <v>932</v>
      </c>
      <c r="G172" s="203" t="s">
        <v>4290</v>
      </c>
      <c r="H172" s="204">
        <v>780.15319199999988</v>
      </c>
      <c r="I172" s="205">
        <v>1423</v>
      </c>
      <c r="J172" s="210">
        <f t="shared" si="6"/>
        <v>9534100</v>
      </c>
      <c r="K172" s="210">
        <f t="shared" si="7"/>
        <v>9889850</v>
      </c>
      <c r="L172" s="308"/>
      <c r="M172" s="310"/>
      <c r="N172" s="301">
        <v>1423</v>
      </c>
      <c r="O172" s="302">
        <v>4</v>
      </c>
      <c r="P172" s="305">
        <v>38136400</v>
      </c>
      <c r="Q172" s="305">
        <v>39559400</v>
      </c>
    </row>
    <row r="173" spans="4:17" x14ac:dyDescent="0.25">
      <c r="D173" s="211">
        <f t="shared" si="8"/>
        <v>170</v>
      </c>
      <c r="E173" s="200" t="s">
        <v>933</v>
      </c>
      <c r="F173" s="299" t="s">
        <v>3823</v>
      </c>
      <c r="G173" s="203" t="s">
        <v>4291</v>
      </c>
      <c r="H173" s="204">
        <v>780.15319199999988</v>
      </c>
      <c r="I173" s="205">
        <v>1423</v>
      </c>
      <c r="J173" s="210">
        <f t="shared" si="6"/>
        <v>9534100</v>
      </c>
      <c r="K173" s="210">
        <f t="shared" si="7"/>
        <v>9889850</v>
      </c>
      <c r="L173" s="308"/>
      <c r="M173" s="310">
        <v>84</v>
      </c>
      <c r="N173" s="301" t="s">
        <v>967</v>
      </c>
      <c r="O173" s="302"/>
      <c r="P173" s="305"/>
      <c r="Q173" s="305"/>
    </row>
    <row r="174" spans="4:17" x14ac:dyDescent="0.25">
      <c r="D174" s="211">
        <f t="shared" si="8"/>
        <v>171</v>
      </c>
      <c r="E174" s="200" t="s">
        <v>933</v>
      </c>
      <c r="F174" s="299" t="s">
        <v>3822</v>
      </c>
      <c r="G174" s="203" t="s">
        <v>4292</v>
      </c>
      <c r="H174" s="204">
        <v>780.15319199999988</v>
      </c>
      <c r="I174" s="205">
        <v>1423</v>
      </c>
      <c r="J174" s="210">
        <f t="shared" si="6"/>
        <v>9534100</v>
      </c>
      <c r="K174" s="210">
        <f t="shared" si="7"/>
        <v>9889850</v>
      </c>
      <c r="L174" s="308"/>
      <c r="M174" s="310"/>
      <c r="N174" s="301">
        <v>1423</v>
      </c>
      <c r="O174" s="302">
        <v>4</v>
      </c>
      <c r="P174" s="305">
        <v>38136400</v>
      </c>
      <c r="Q174" s="305">
        <v>39559400</v>
      </c>
    </row>
    <row r="175" spans="4:17" x14ac:dyDescent="0.25">
      <c r="D175" s="211">
        <f t="shared" si="8"/>
        <v>172</v>
      </c>
      <c r="E175" s="200" t="s">
        <v>933</v>
      </c>
      <c r="F175" s="299" t="s">
        <v>3821</v>
      </c>
      <c r="G175" s="203" t="s">
        <v>4293</v>
      </c>
      <c r="H175" s="204">
        <v>780.15319199999988</v>
      </c>
      <c r="I175" s="205">
        <v>1423</v>
      </c>
      <c r="J175" s="210">
        <f t="shared" si="6"/>
        <v>9534100</v>
      </c>
      <c r="K175" s="210">
        <f t="shared" si="7"/>
        <v>9889850</v>
      </c>
      <c r="L175" s="308"/>
      <c r="M175" s="310">
        <v>85</v>
      </c>
      <c r="N175" s="301" t="s">
        <v>965</v>
      </c>
      <c r="O175" s="302"/>
      <c r="P175" s="305"/>
      <c r="Q175" s="305"/>
    </row>
    <row r="176" spans="4:17" x14ac:dyDescent="0.25">
      <c r="D176" s="211">
        <f t="shared" si="8"/>
        <v>173</v>
      </c>
      <c r="E176" s="203" t="s">
        <v>931</v>
      </c>
      <c r="F176" s="299" t="s">
        <v>930</v>
      </c>
      <c r="G176" s="203" t="s">
        <v>4294</v>
      </c>
      <c r="H176" s="204">
        <v>782.76884399999994</v>
      </c>
      <c r="I176" s="205">
        <v>1423</v>
      </c>
      <c r="J176" s="210">
        <f t="shared" si="6"/>
        <v>9534100</v>
      </c>
      <c r="K176" s="210">
        <f t="shared" si="7"/>
        <v>9889850</v>
      </c>
      <c r="L176" s="308"/>
      <c r="M176" s="310"/>
      <c r="N176" s="301">
        <v>1423</v>
      </c>
      <c r="O176" s="302">
        <v>4</v>
      </c>
      <c r="P176" s="305">
        <v>38136400</v>
      </c>
      <c r="Q176" s="305">
        <v>39559400</v>
      </c>
    </row>
    <row r="177" spans="4:17" x14ac:dyDescent="0.25">
      <c r="D177" s="211">
        <f t="shared" si="8"/>
        <v>174</v>
      </c>
      <c r="E177" s="211" t="s">
        <v>931</v>
      </c>
      <c r="F177" s="299" t="s">
        <v>3820</v>
      </c>
      <c r="G177" s="203" t="s">
        <v>4295</v>
      </c>
      <c r="H177" s="204">
        <v>782.76884399999994</v>
      </c>
      <c r="I177" s="205">
        <v>1423</v>
      </c>
      <c r="J177" s="210">
        <f t="shared" si="6"/>
        <v>9534100</v>
      </c>
      <c r="K177" s="210">
        <f t="shared" si="7"/>
        <v>9889850</v>
      </c>
      <c r="L177" s="308"/>
      <c r="M177" s="310">
        <v>86</v>
      </c>
      <c r="N177" s="301" t="s">
        <v>963</v>
      </c>
      <c r="O177" s="302"/>
      <c r="P177" s="305"/>
      <c r="Q177" s="305"/>
    </row>
    <row r="178" spans="4:17" x14ac:dyDescent="0.25">
      <c r="D178" s="211">
        <f t="shared" si="8"/>
        <v>175</v>
      </c>
      <c r="E178" s="211" t="s">
        <v>931</v>
      </c>
      <c r="F178" s="299" t="s">
        <v>3819</v>
      </c>
      <c r="G178" s="203" t="s">
        <v>4296</v>
      </c>
      <c r="H178" s="204">
        <v>782.76884399999994</v>
      </c>
      <c r="I178" s="205">
        <v>1423</v>
      </c>
      <c r="J178" s="210">
        <f t="shared" si="6"/>
        <v>9534100</v>
      </c>
      <c r="K178" s="210">
        <f t="shared" si="7"/>
        <v>9889850</v>
      </c>
      <c r="L178" s="308"/>
      <c r="M178" s="310"/>
      <c r="N178" s="301">
        <v>1423</v>
      </c>
      <c r="O178" s="302">
        <v>4</v>
      </c>
      <c r="P178" s="305">
        <v>38136400</v>
      </c>
      <c r="Q178" s="305">
        <v>39559400</v>
      </c>
    </row>
    <row r="179" spans="4:17" x14ac:dyDescent="0.25">
      <c r="D179" s="211">
        <f t="shared" si="8"/>
        <v>176</v>
      </c>
      <c r="E179" s="211" t="s">
        <v>931</v>
      </c>
      <c r="F179" s="299" t="s">
        <v>3818</v>
      </c>
      <c r="G179" s="203" t="s">
        <v>4297</v>
      </c>
      <c r="H179" s="204">
        <v>782.76884399999994</v>
      </c>
      <c r="I179" s="205">
        <v>1423</v>
      </c>
      <c r="J179" s="210">
        <f t="shared" si="6"/>
        <v>9534100</v>
      </c>
      <c r="K179" s="210">
        <f t="shared" si="7"/>
        <v>9889850</v>
      </c>
      <c r="L179" s="308"/>
      <c r="M179" s="310">
        <v>87</v>
      </c>
      <c r="N179" s="301" t="s">
        <v>961</v>
      </c>
      <c r="O179" s="302"/>
      <c r="P179" s="305"/>
      <c r="Q179" s="305"/>
    </row>
    <row r="180" spans="4:17" x14ac:dyDescent="0.25">
      <c r="D180" s="211">
        <f t="shared" si="8"/>
        <v>177</v>
      </c>
      <c r="E180" s="200" t="s">
        <v>929</v>
      </c>
      <c r="F180" s="299" t="s">
        <v>928</v>
      </c>
      <c r="G180" s="203" t="s">
        <v>4298</v>
      </c>
      <c r="H180" s="204">
        <v>780.15319199999988</v>
      </c>
      <c r="I180" s="205">
        <v>1423</v>
      </c>
      <c r="J180" s="210">
        <f t="shared" si="6"/>
        <v>9534100</v>
      </c>
      <c r="K180" s="210">
        <f t="shared" si="7"/>
        <v>9889850</v>
      </c>
      <c r="L180" s="308"/>
      <c r="M180" s="310"/>
      <c r="N180" s="301">
        <v>1423</v>
      </c>
      <c r="O180" s="302">
        <v>4</v>
      </c>
      <c r="P180" s="305">
        <v>38136400</v>
      </c>
      <c r="Q180" s="305">
        <v>39559400</v>
      </c>
    </row>
    <row r="181" spans="4:17" x14ac:dyDescent="0.25">
      <c r="D181" s="211">
        <f t="shared" si="8"/>
        <v>178</v>
      </c>
      <c r="E181" s="200" t="s">
        <v>929</v>
      </c>
      <c r="F181" s="299" t="s">
        <v>3817</v>
      </c>
      <c r="G181" s="203" t="s">
        <v>4299</v>
      </c>
      <c r="H181" s="204">
        <v>780.15319199999988</v>
      </c>
      <c r="I181" s="205">
        <v>1423</v>
      </c>
      <c r="J181" s="210">
        <f t="shared" si="6"/>
        <v>9534100</v>
      </c>
      <c r="K181" s="210">
        <f t="shared" si="7"/>
        <v>9889850</v>
      </c>
      <c r="L181" s="308"/>
      <c r="M181" s="310">
        <v>88</v>
      </c>
      <c r="N181" s="301" t="s">
        <v>1012</v>
      </c>
      <c r="O181" s="302"/>
      <c r="P181" s="305"/>
      <c r="Q181" s="305"/>
    </row>
    <row r="182" spans="4:17" x14ac:dyDescent="0.25">
      <c r="D182" s="211">
        <f t="shared" si="8"/>
        <v>179</v>
      </c>
      <c r="E182" s="200" t="s">
        <v>929</v>
      </c>
      <c r="F182" s="299" t="s">
        <v>3816</v>
      </c>
      <c r="G182" s="203" t="s">
        <v>4300</v>
      </c>
      <c r="H182" s="204">
        <v>780.15319199999988</v>
      </c>
      <c r="I182" s="205">
        <v>1423</v>
      </c>
      <c r="J182" s="210">
        <f t="shared" si="6"/>
        <v>9534100</v>
      </c>
      <c r="K182" s="210">
        <f t="shared" si="7"/>
        <v>9889850</v>
      </c>
      <c r="L182" s="308"/>
      <c r="M182" s="310"/>
      <c r="N182" s="301">
        <v>1423</v>
      </c>
      <c r="O182" s="302">
        <v>4</v>
      </c>
      <c r="P182" s="305">
        <v>38136400</v>
      </c>
      <c r="Q182" s="305">
        <v>39559400</v>
      </c>
    </row>
    <row r="183" spans="4:17" x14ac:dyDescent="0.25">
      <c r="D183" s="211">
        <f t="shared" si="8"/>
        <v>180</v>
      </c>
      <c r="E183" s="200" t="s">
        <v>929</v>
      </c>
      <c r="F183" s="299" t="s">
        <v>3815</v>
      </c>
      <c r="G183" s="203" t="s">
        <v>4301</v>
      </c>
      <c r="H183" s="204">
        <v>780.15319199999988</v>
      </c>
      <c r="I183" s="205">
        <v>1423</v>
      </c>
      <c r="J183" s="210">
        <f t="shared" si="6"/>
        <v>9534100</v>
      </c>
      <c r="K183" s="210">
        <f t="shared" si="7"/>
        <v>9889850</v>
      </c>
      <c r="L183" s="308"/>
      <c r="M183" s="310">
        <v>89</v>
      </c>
      <c r="N183" s="301" t="s">
        <v>959</v>
      </c>
      <c r="O183" s="302"/>
      <c r="P183" s="305"/>
      <c r="Q183" s="305"/>
    </row>
    <row r="184" spans="4:17" x14ac:dyDescent="0.25">
      <c r="D184" s="211">
        <f t="shared" si="8"/>
        <v>181</v>
      </c>
      <c r="E184" s="203" t="s">
        <v>927</v>
      </c>
      <c r="F184" s="299" t="s">
        <v>926</v>
      </c>
      <c r="G184" s="203" t="s">
        <v>4302</v>
      </c>
      <c r="H184" s="204">
        <v>780.15319199999988</v>
      </c>
      <c r="I184" s="205">
        <v>1423</v>
      </c>
      <c r="J184" s="210">
        <f t="shared" si="6"/>
        <v>9534100</v>
      </c>
      <c r="K184" s="210">
        <f t="shared" si="7"/>
        <v>9889850</v>
      </c>
      <c r="L184" s="308"/>
      <c r="M184" s="310"/>
      <c r="N184" s="301">
        <v>1423</v>
      </c>
      <c r="O184" s="302">
        <v>4</v>
      </c>
      <c r="P184" s="305">
        <v>38136400</v>
      </c>
      <c r="Q184" s="305">
        <v>39559400</v>
      </c>
    </row>
    <row r="185" spans="4:17" x14ac:dyDescent="0.25">
      <c r="D185" s="211">
        <f t="shared" si="8"/>
        <v>182</v>
      </c>
      <c r="E185" s="211" t="s">
        <v>927</v>
      </c>
      <c r="F185" s="299" t="s">
        <v>3814</v>
      </c>
      <c r="G185" s="203" t="s">
        <v>4303</v>
      </c>
      <c r="H185" s="204">
        <v>780.15319199999988</v>
      </c>
      <c r="I185" s="205">
        <v>1423</v>
      </c>
      <c r="J185" s="210">
        <f t="shared" si="6"/>
        <v>9534100</v>
      </c>
      <c r="K185" s="210">
        <f t="shared" si="7"/>
        <v>9889850</v>
      </c>
      <c r="L185" s="308"/>
      <c r="M185" s="310">
        <v>90</v>
      </c>
      <c r="N185" s="301" t="s">
        <v>602</v>
      </c>
      <c r="O185" s="302"/>
      <c r="P185" s="305"/>
      <c r="Q185" s="305"/>
    </row>
    <row r="186" spans="4:17" x14ac:dyDescent="0.25">
      <c r="D186" s="211">
        <f t="shared" si="8"/>
        <v>183</v>
      </c>
      <c r="E186" s="211" t="s">
        <v>927</v>
      </c>
      <c r="F186" s="299" t="s">
        <v>3813</v>
      </c>
      <c r="G186" s="203" t="s">
        <v>4304</v>
      </c>
      <c r="H186" s="204">
        <v>780.15319199999988</v>
      </c>
      <c r="I186" s="205">
        <v>1423</v>
      </c>
      <c r="J186" s="210">
        <f t="shared" si="6"/>
        <v>9534100</v>
      </c>
      <c r="K186" s="210">
        <f t="shared" si="7"/>
        <v>9889850</v>
      </c>
      <c r="L186" s="308"/>
      <c r="M186" s="310"/>
      <c r="N186" s="301">
        <v>1300</v>
      </c>
      <c r="O186" s="302">
        <v>4</v>
      </c>
      <c r="P186" s="305">
        <v>34840000</v>
      </c>
      <c r="Q186" s="305">
        <v>36140000</v>
      </c>
    </row>
    <row r="187" spans="4:17" x14ac:dyDescent="0.25">
      <c r="D187" s="211">
        <f t="shared" si="8"/>
        <v>184</v>
      </c>
      <c r="E187" s="211" t="s">
        <v>927</v>
      </c>
      <c r="F187" s="299" t="s">
        <v>3812</v>
      </c>
      <c r="G187" s="203" t="s">
        <v>4305</v>
      </c>
      <c r="H187" s="204">
        <v>780.15319199999988</v>
      </c>
      <c r="I187" s="205">
        <v>1423</v>
      </c>
      <c r="J187" s="210">
        <f t="shared" si="6"/>
        <v>9534100</v>
      </c>
      <c r="K187" s="210">
        <f t="shared" si="7"/>
        <v>9889850</v>
      </c>
      <c r="L187" s="308"/>
      <c r="M187" s="310">
        <v>91</v>
      </c>
      <c r="N187" s="301" t="s">
        <v>957</v>
      </c>
      <c r="O187" s="302"/>
      <c r="P187" s="305"/>
      <c r="Q187" s="305"/>
    </row>
    <row r="188" spans="4:17" x14ac:dyDescent="0.25">
      <c r="D188" s="211">
        <f t="shared" si="8"/>
        <v>185</v>
      </c>
      <c r="E188" s="200" t="s">
        <v>925</v>
      </c>
      <c r="F188" s="299" t="s">
        <v>924</v>
      </c>
      <c r="G188" s="203" t="s">
        <v>4306</v>
      </c>
      <c r="H188" s="204">
        <v>782.76884399999994</v>
      </c>
      <c r="I188" s="205">
        <v>1423</v>
      </c>
      <c r="J188" s="210">
        <f t="shared" si="6"/>
        <v>9534100</v>
      </c>
      <c r="K188" s="210">
        <f t="shared" si="7"/>
        <v>9889850</v>
      </c>
      <c r="L188" s="308"/>
      <c r="M188" s="310"/>
      <c r="N188" s="301">
        <v>1423</v>
      </c>
      <c r="O188" s="302">
        <v>4</v>
      </c>
      <c r="P188" s="305">
        <v>38136400</v>
      </c>
      <c r="Q188" s="305">
        <v>39559400</v>
      </c>
    </row>
    <row r="189" spans="4:17" x14ac:dyDescent="0.25">
      <c r="D189" s="211">
        <f t="shared" si="8"/>
        <v>186</v>
      </c>
      <c r="E189" s="200" t="s">
        <v>925</v>
      </c>
      <c r="F189" s="299" t="s">
        <v>3811</v>
      </c>
      <c r="G189" s="203" t="s">
        <v>4307</v>
      </c>
      <c r="H189" s="204">
        <v>782.76884399999994</v>
      </c>
      <c r="I189" s="205">
        <v>1423</v>
      </c>
      <c r="J189" s="210">
        <f t="shared" si="6"/>
        <v>9534100</v>
      </c>
      <c r="K189" s="210">
        <f t="shared" si="7"/>
        <v>9889850</v>
      </c>
      <c r="L189" s="308"/>
      <c r="M189" s="310">
        <v>92</v>
      </c>
      <c r="N189" s="301" t="s">
        <v>584</v>
      </c>
      <c r="O189" s="302"/>
      <c r="P189" s="305"/>
      <c r="Q189" s="305"/>
    </row>
    <row r="190" spans="4:17" x14ac:dyDescent="0.25">
      <c r="D190" s="211">
        <f t="shared" si="8"/>
        <v>187</v>
      </c>
      <c r="E190" s="200" t="s">
        <v>925</v>
      </c>
      <c r="F190" s="299" t="s">
        <v>3810</v>
      </c>
      <c r="G190" s="203" t="s">
        <v>4308</v>
      </c>
      <c r="H190" s="204">
        <v>782.76884399999994</v>
      </c>
      <c r="I190" s="205">
        <v>1423</v>
      </c>
      <c r="J190" s="210">
        <f t="shared" si="6"/>
        <v>9534100</v>
      </c>
      <c r="K190" s="210">
        <f t="shared" si="7"/>
        <v>9889850</v>
      </c>
      <c r="L190" s="308"/>
      <c r="M190" s="310"/>
      <c r="N190" s="301">
        <v>1300</v>
      </c>
      <c r="O190" s="302">
        <v>4</v>
      </c>
      <c r="P190" s="305">
        <v>34840000</v>
      </c>
      <c r="Q190" s="305">
        <v>36140000</v>
      </c>
    </row>
    <row r="191" spans="4:17" x14ac:dyDescent="0.25">
      <c r="D191" s="211">
        <f t="shared" si="8"/>
        <v>188</v>
      </c>
      <c r="E191" s="200" t="s">
        <v>925</v>
      </c>
      <c r="F191" s="299" t="s">
        <v>3809</v>
      </c>
      <c r="G191" s="203" t="s">
        <v>4309</v>
      </c>
      <c r="H191" s="204">
        <v>782.76884399999994</v>
      </c>
      <c r="I191" s="205">
        <v>1423</v>
      </c>
      <c r="J191" s="210">
        <f t="shared" si="6"/>
        <v>9534100</v>
      </c>
      <c r="K191" s="210">
        <f t="shared" si="7"/>
        <v>9889850</v>
      </c>
      <c r="L191" s="308"/>
      <c r="M191" s="310">
        <v>93</v>
      </c>
      <c r="N191" s="301" t="s">
        <v>582</v>
      </c>
      <c r="O191" s="302"/>
      <c r="P191" s="305"/>
      <c r="Q191" s="305"/>
    </row>
    <row r="192" spans="4:17" x14ac:dyDescent="0.25">
      <c r="D192" s="211">
        <f t="shared" si="8"/>
        <v>189</v>
      </c>
      <c r="E192" s="203" t="s">
        <v>923</v>
      </c>
      <c r="F192" s="299" t="s">
        <v>922</v>
      </c>
      <c r="G192" s="203" t="s">
        <v>4310</v>
      </c>
      <c r="H192" s="204">
        <v>782.76884399999994</v>
      </c>
      <c r="I192" s="205">
        <v>1423</v>
      </c>
      <c r="J192" s="210">
        <f t="shared" si="6"/>
        <v>9534100</v>
      </c>
      <c r="K192" s="210">
        <f t="shared" si="7"/>
        <v>9889850</v>
      </c>
      <c r="L192" s="308"/>
      <c r="M192" s="310"/>
      <c r="N192" s="301">
        <v>1300</v>
      </c>
      <c r="O192" s="302">
        <v>4</v>
      </c>
      <c r="P192" s="305">
        <v>34840000</v>
      </c>
      <c r="Q192" s="305">
        <v>36140000</v>
      </c>
    </row>
    <row r="193" spans="4:17" x14ac:dyDescent="0.25">
      <c r="D193" s="211">
        <f t="shared" si="8"/>
        <v>190</v>
      </c>
      <c r="E193" s="211" t="s">
        <v>923</v>
      </c>
      <c r="F193" s="299" t="s">
        <v>3808</v>
      </c>
      <c r="G193" s="203" t="s">
        <v>4311</v>
      </c>
      <c r="H193" s="204">
        <v>782.76884399999994</v>
      </c>
      <c r="I193" s="205">
        <v>1423</v>
      </c>
      <c r="J193" s="210">
        <f t="shared" si="6"/>
        <v>9534100</v>
      </c>
      <c r="K193" s="210">
        <f t="shared" si="7"/>
        <v>9889850</v>
      </c>
      <c r="L193" s="308"/>
      <c r="M193" s="310">
        <v>94</v>
      </c>
      <c r="N193" s="301" t="s">
        <v>580</v>
      </c>
      <c r="O193" s="302"/>
      <c r="P193" s="305"/>
      <c r="Q193" s="305"/>
    </row>
    <row r="194" spans="4:17" x14ac:dyDescent="0.25">
      <c r="D194" s="211">
        <f t="shared" si="8"/>
        <v>191</v>
      </c>
      <c r="E194" s="211" t="s">
        <v>923</v>
      </c>
      <c r="F194" s="299" t="s">
        <v>3807</v>
      </c>
      <c r="G194" s="203" t="s">
        <v>4312</v>
      </c>
      <c r="H194" s="204">
        <v>782.76884399999994</v>
      </c>
      <c r="I194" s="205">
        <v>1423</v>
      </c>
      <c r="J194" s="210">
        <f t="shared" si="6"/>
        <v>9534100</v>
      </c>
      <c r="K194" s="210">
        <f t="shared" si="7"/>
        <v>9889850</v>
      </c>
      <c r="L194" s="308"/>
      <c r="M194" s="310"/>
      <c r="N194" s="301">
        <v>1300</v>
      </c>
      <c r="O194" s="302">
        <v>4</v>
      </c>
      <c r="P194" s="305">
        <v>34840000</v>
      </c>
      <c r="Q194" s="305">
        <v>36140000</v>
      </c>
    </row>
    <row r="195" spans="4:17" x14ac:dyDescent="0.25">
      <c r="D195" s="211">
        <f t="shared" si="8"/>
        <v>192</v>
      </c>
      <c r="E195" s="211" t="s">
        <v>923</v>
      </c>
      <c r="F195" s="299" t="s">
        <v>3806</v>
      </c>
      <c r="G195" s="203" t="s">
        <v>4313</v>
      </c>
      <c r="H195" s="204">
        <v>782.76884399999994</v>
      </c>
      <c r="I195" s="205">
        <v>1423</v>
      </c>
      <c r="J195" s="210">
        <f t="shared" si="6"/>
        <v>9534100</v>
      </c>
      <c r="K195" s="210">
        <f t="shared" si="7"/>
        <v>9889850</v>
      </c>
      <c r="L195" s="308"/>
      <c r="M195" s="310">
        <v>95</v>
      </c>
      <c r="N195" s="301" t="s">
        <v>578</v>
      </c>
      <c r="O195" s="302"/>
      <c r="P195" s="305"/>
      <c r="Q195" s="305"/>
    </row>
    <row r="196" spans="4:17" x14ac:dyDescent="0.25">
      <c r="D196" s="211">
        <f t="shared" si="8"/>
        <v>193</v>
      </c>
      <c r="E196" s="200" t="s">
        <v>921</v>
      </c>
      <c r="F196" s="299" t="s">
        <v>920</v>
      </c>
      <c r="G196" s="203" t="s">
        <v>4314</v>
      </c>
      <c r="H196" s="204">
        <v>782.76884399999994</v>
      </c>
      <c r="I196" s="205">
        <v>1423</v>
      </c>
      <c r="J196" s="210">
        <f t="shared" si="6"/>
        <v>9534100</v>
      </c>
      <c r="K196" s="210">
        <f t="shared" si="7"/>
        <v>9889850</v>
      </c>
      <c r="L196" s="308"/>
      <c r="M196" s="310"/>
      <c r="N196" s="301">
        <v>1300</v>
      </c>
      <c r="O196" s="302">
        <v>4</v>
      </c>
      <c r="P196" s="305">
        <v>34840000</v>
      </c>
      <c r="Q196" s="305">
        <v>36140000</v>
      </c>
    </row>
    <row r="197" spans="4:17" x14ac:dyDescent="0.25">
      <c r="D197" s="211">
        <f t="shared" si="8"/>
        <v>194</v>
      </c>
      <c r="E197" s="200" t="s">
        <v>921</v>
      </c>
      <c r="F197" s="299" t="s">
        <v>3805</v>
      </c>
      <c r="G197" s="203" t="s">
        <v>4315</v>
      </c>
      <c r="H197" s="204">
        <v>782.76884399999994</v>
      </c>
      <c r="I197" s="205">
        <v>1423</v>
      </c>
      <c r="J197" s="210">
        <f t="shared" ref="J197:J260" si="9">6700*I197</f>
        <v>9534100</v>
      </c>
      <c r="K197" s="210">
        <f t="shared" ref="K197:K260" si="10">I197*6950</f>
        <v>9889850</v>
      </c>
      <c r="L197" s="308"/>
      <c r="M197" s="310">
        <v>96</v>
      </c>
      <c r="N197" s="301" t="s">
        <v>576</v>
      </c>
      <c r="O197" s="302"/>
      <c r="P197" s="305"/>
      <c r="Q197" s="305"/>
    </row>
    <row r="198" spans="4:17" x14ac:dyDescent="0.25">
      <c r="D198" s="211">
        <f t="shared" ref="D198:D261" si="11">D197+1</f>
        <v>195</v>
      </c>
      <c r="E198" s="200" t="s">
        <v>921</v>
      </c>
      <c r="F198" s="299" t="s">
        <v>3804</v>
      </c>
      <c r="G198" s="203" t="s">
        <v>4316</v>
      </c>
      <c r="H198" s="204">
        <v>782.76884399999994</v>
      </c>
      <c r="I198" s="205">
        <v>1423</v>
      </c>
      <c r="J198" s="210">
        <f t="shared" si="9"/>
        <v>9534100</v>
      </c>
      <c r="K198" s="210">
        <f t="shared" si="10"/>
        <v>9889850</v>
      </c>
      <c r="L198" s="308"/>
      <c r="M198" s="310"/>
      <c r="N198" s="301">
        <v>1300</v>
      </c>
      <c r="O198" s="302">
        <v>4</v>
      </c>
      <c r="P198" s="305">
        <v>34840000</v>
      </c>
      <c r="Q198" s="305">
        <v>36140000</v>
      </c>
    </row>
    <row r="199" spans="4:17" x14ac:dyDescent="0.25">
      <c r="D199" s="211">
        <f t="shared" si="11"/>
        <v>196</v>
      </c>
      <c r="E199" s="200" t="s">
        <v>921</v>
      </c>
      <c r="F199" s="299" t="s">
        <v>3803</v>
      </c>
      <c r="G199" s="203" t="s">
        <v>4317</v>
      </c>
      <c r="H199" s="204">
        <v>782.76884399999994</v>
      </c>
      <c r="I199" s="205">
        <v>1423</v>
      </c>
      <c r="J199" s="210">
        <f t="shared" si="9"/>
        <v>9534100</v>
      </c>
      <c r="K199" s="210">
        <f t="shared" si="10"/>
        <v>9889850</v>
      </c>
      <c r="L199" s="308"/>
      <c r="M199" s="310">
        <v>97</v>
      </c>
      <c r="N199" s="301" t="s">
        <v>574</v>
      </c>
      <c r="O199" s="302"/>
      <c r="P199" s="305"/>
      <c r="Q199" s="305"/>
    </row>
    <row r="200" spans="4:17" x14ac:dyDescent="0.25">
      <c r="D200" s="211">
        <f t="shared" si="11"/>
        <v>197</v>
      </c>
      <c r="E200" s="203" t="s">
        <v>919</v>
      </c>
      <c r="F200" s="299" t="s">
        <v>918</v>
      </c>
      <c r="G200" s="203" t="s">
        <v>4318</v>
      </c>
      <c r="H200" s="204">
        <v>782.76884399999994</v>
      </c>
      <c r="I200" s="205">
        <v>1423</v>
      </c>
      <c r="J200" s="210">
        <f t="shared" si="9"/>
        <v>9534100</v>
      </c>
      <c r="K200" s="210">
        <f t="shared" si="10"/>
        <v>9889850</v>
      </c>
      <c r="L200" s="308"/>
      <c r="M200" s="310"/>
      <c r="N200" s="301">
        <v>1300</v>
      </c>
      <c r="O200" s="302">
        <v>4</v>
      </c>
      <c r="P200" s="305">
        <v>34840000</v>
      </c>
      <c r="Q200" s="305">
        <v>36140000</v>
      </c>
    </row>
    <row r="201" spans="4:17" x14ac:dyDescent="0.25">
      <c r="D201" s="211">
        <f t="shared" si="11"/>
        <v>198</v>
      </c>
      <c r="E201" s="211" t="s">
        <v>919</v>
      </c>
      <c r="F201" s="299" t="s">
        <v>3802</v>
      </c>
      <c r="G201" s="203" t="s">
        <v>4319</v>
      </c>
      <c r="H201" s="204">
        <v>782.76884399999994</v>
      </c>
      <c r="I201" s="205">
        <v>1423</v>
      </c>
      <c r="J201" s="210">
        <f t="shared" si="9"/>
        <v>9534100</v>
      </c>
      <c r="K201" s="210">
        <f t="shared" si="10"/>
        <v>9889850</v>
      </c>
      <c r="L201" s="308"/>
      <c r="M201" s="310">
        <v>98</v>
      </c>
      <c r="N201" s="301" t="s">
        <v>572</v>
      </c>
      <c r="O201" s="302"/>
      <c r="P201" s="305"/>
      <c r="Q201" s="305"/>
    </row>
    <row r="202" spans="4:17" x14ac:dyDescent="0.25">
      <c r="D202" s="211">
        <f t="shared" si="11"/>
        <v>199</v>
      </c>
      <c r="E202" s="211" t="s">
        <v>919</v>
      </c>
      <c r="F202" s="299" t="s">
        <v>3801</v>
      </c>
      <c r="G202" s="203" t="s">
        <v>4320</v>
      </c>
      <c r="H202" s="204">
        <v>782.76884399999994</v>
      </c>
      <c r="I202" s="205">
        <v>1423</v>
      </c>
      <c r="J202" s="210">
        <f t="shared" si="9"/>
        <v>9534100</v>
      </c>
      <c r="K202" s="210">
        <f t="shared" si="10"/>
        <v>9889850</v>
      </c>
      <c r="L202" s="308"/>
      <c r="M202" s="310"/>
      <c r="N202" s="301">
        <v>1300</v>
      </c>
      <c r="O202" s="302">
        <v>4</v>
      </c>
      <c r="P202" s="305">
        <v>34840000</v>
      </c>
      <c r="Q202" s="305">
        <v>36140000</v>
      </c>
    </row>
    <row r="203" spans="4:17" x14ac:dyDescent="0.25">
      <c r="D203" s="211">
        <f t="shared" si="11"/>
        <v>200</v>
      </c>
      <c r="E203" s="211" t="s">
        <v>919</v>
      </c>
      <c r="F203" s="299" t="s">
        <v>3800</v>
      </c>
      <c r="G203" s="203" t="s">
        <v>4321</v>
      </c>
      <c r="H203" s="204">
        <v>782.76884399999994</v>
      </c>
      <c r="I203" s="205">
        <v>1423</v>
      </c>
      <c r="J203" s="210">
        <f t="shared" si="9"/>
        <v>9534100</v>
      </c>
      <c r="K203" s="210">
        <f t="shared" si="10"/>
        <v>9889850</v>
      </c>
      <c r="L203" s="308"/>
      <c r="M203" s="310">
        <v>99</v>
      </c>
      <c r="N203" s="301" t="s">
        <v>570</v>
      </c>
      <c r="O203" s="302"/>
      <c r="P203" s="305"/>
      <c r="Q203" s="305"/>
    </row>
    <row r="204" spans="4:17" x14ac:dyDescent="0.25">
      <c r="D204" s="211">
        <f t="shared" si="11"/>
        <v>201</v>
      </c>
      <c r="E204" s="200" t="s">
        <v>917</v>
      </c>
      <c r="F204" s="299" t="s">
        <v>916</v>
      </c>
      <c r="G204" s="203" t="s">
        <v>4322</v>
      </c>
      <c r="H204" s="204">
        <v>782.76884399999994</v>
      </c>
      <c r="I204" s="205">
        <v>1423</v>
      </c>
      <c r="J204" s="210">
        <f t="shared" si="9"/>
        <v>9534100</v>
      </c>
      <c r="K204" s="210">
        <f t="shared" si="10"/>
        <v>9889850</v>
      </c>
      <c r="L204" s="308"/>
      <c r="M204" s="310"/>
      <c r="N204" s="301">
        <v>1300</v>
      </c>
      <c r="O204" s="302">
        <v>4</v>
      </c>
      <c r="P204" s="305">
        <v>34840000</v>
      </c>
      <c r="Q204" s="305">
        <v>36140000</v>
      </c>
    </row>
    <row r="205" spans="4:17" x14ac:dyDescent="0.25">
      <c r="D205" s="211">
        <f t="shared" si="11"/>
        <v>202</v>
      </c>
      <c r="E205" s="200" t="s">
        <v>917</v>
      </c>
      <c r="F205" s="299" t="s">
        <v>3799</v>
      </c>
      <c r="G205" s="203" t="s">
        <v>4323</v>
      </c>
      <c r="H205" s="204">
        <v>782.76884399999994</v>
      </c>
      <c r="I205" s="205">
        <v>1423</v>
      </c>
      <c r="J205" s="210">
        <f t="shared" si="9"/>
        <v>9534100</v>
      </c>
      <c r="K205" s="210">
        <f t="shared" si="10"/>
        <v>9889850</v>
      </c>
      <c r="L205" s="308"/>
      <c r="M205" s="310">
        <v>100</v>
      </c>
      <c r="N205" s="301" t="s">
        <v>568</v>
      </c>
      <c r="O205" s="302"/>
      <c r="P205" s="305"/>
      <c r="Q205" s="305"/>
    </row>
    <row r="206" spans="4:17" x14ac:dyDescent="0.25">
      <c r="D206" s="211">
        <f t="shared" si="11"/>
        <v>203</v>
      </c>
      <c r="E206" s="200" t="s">
        <v>917</v>
      </c>
      <c r="F206" s="299" t="s">
        <v>3798</v>
      </c>
      <c r="G206" s="203" t="s">
        <v>4324</v>
      </c>
      <c r="H206" s="204">
        <v>782.76884399999994</v>
      </c>
      <c r="I206" s="205">
        <v>1423</v>
      </c>
      <c r="J206" s="210">
        <f t="shared" si="9"/>
        <v>9534100</v>
      </c>
      <c r="K206" s="210">
        <f t="shared" si="10"/>
        <v>9889850</v>
      </c>
      <c r="L206" s="308"/>
      <c r="M206" s="310"/>
      <c r="N206" s="301">
        <v>1300</v>
      </c>
      <c r="O206" s="302">
        <v>4</v>
      </c>
      <c r="P206" s="305">
        <v>34840000</v>
      </c>
      <c r="Q206" s="305">
        <v>36140000</v>
      </c>
    </row>
    <row r="207" spans="4:17" x14ac:dyDescent="0.25">
      <c r="D207" s="211">
        <f t="shared" si="11"/>
        <v>204</v>
      </c>
      <c r="E207" s="200" t="s">
        <v>917</v>
      </c>
      <c r="F207" s="299" t="s">
        <v>3797</v>
      </c>
      <c r="G207" s="203" t="s">
        <v>4325</v>
      </c>
      <c r="H207" s="204">
        <v>782.76884399999994</v>
      </c>
      <c r="I207" s="205">
        <v>1423</v>
      </c>
      <c r="J207" s="210">
        <f t="shared" si="9"/>
        <v>9534100</v>
      </c>
      <c r="K207" s="210">
        <f t="shared" si="10"/>
        <v>9889850</v>
      </c>
      <c r="L207" s="308"/>
      <c r="M207" s="310">
        <v>101</v>
      </c>
      <c r="N207" s="301" t="s">
        <v>566</v>
      </c>
      <c r="O207" s="302"/>
      <c r="P207" s="305"/>
      <c r="Q207" s="305"/>
    </row>
    <row r="208" spans="4:17" x14ac:dyDescent="0.25">
      <c r="D208" s="211">
        <f t="shared" si="11"/>
        <v>205</v>
      </c>
      <c r="E208" s="203" t="s">
        <v>915</v>
      </c>
      <c r="F208" s="299" t="s">
        <v>914</v>
      </c>
      <c r="G208" s="203" t="s">
        <v>4326</v>
      </c>
      <c r="H208" s="204">
        <v>782.76884399999994</v>
      </c>
      <c r="I208" s="205">
        <v>1423</v>
      </c>
      <c r="J208" s="210">
        <f t="shared" si="9"/>
        <v>9534100</v>
      </c>
      <c r="K208" s="210">
        <f t="shared" si="10"/>
        <v>9889850</v>
      </c>
      <c r="L208" s="308"/>
      <c r="M208" s="310"/>
      <c r="N208" s="301">
        <v>1300</v>
      </c>
      <c r="O208" s="302">
        <v>4</v>
      </c>
      <c r="P208" s="305">
        <v>34840000</v>
      </c>
      <c r="Q208" s="305">
        <v>36140000</v>
      </c>
    </row>
    <row r="209" spans="4:17" x14ac:dyDescent="0.25">
      <c r="D209" s="211">
        <f t="shared" si="11"/>
        <v>206</v>
      </c>
      <c r="E209" s="211" t="s">
        <v>915</v>
      </c>
      <c r="F209" s="299" t="s">
        <v>3796</v>
      </c>
      <c r="G209" s="203" t="s">
        <v>4327</v>
      </c>
      <c r="H209" s="204">
        <v>782.76884399999994</v>
      </c>
      <c r="I209" s="205">
        <v>1423</v>
      </c>
      <c r="J209" s="210">
        <f t="shared" si="9"/>
        <v>9534100</v>
      </c>
      <c r="K209" s="210">
        <f t="shared" si="10"/>
        <v>9889850</v>
      </c>
      <c r="L209" s="308"/>
      <c r="M209" s="310">
        <v>102</v>
      </c>
      <c r="N209" s="301" t="s">
        <v>600</v>
      </c>
      <c r="O209" s="302"/>
      <c r="P209" s="305"/>
      <c r="Q209" s="305"/>
    </row>
    <row r="210" spans="4:17" x14ac:dyDescent="0.25">
      <c r="D210" s="211">
        <f t="shared" si="11"/>
        <v>207</v>
      </c>
      <c r="E210" s="211" t="s">
        <v>915</v>
      </c>
      <c r="F210" s="299" t="s">
        <v>3795</v>
      </c>
      <c r="G210" s="203" t="s">
        <v>4328</v>
      </c>
      <c r="H210" s="204">
        <v>782.76884399999994</v>
      </c>
      <c r="I210" s="205">
        <v>1423</v>
      </c>
      <c r="J210" s="210">
        <f t="shared" si="9"/>
        <v>9534100</v>
      </c>
      <c r="K210" s="210">
        <f t="shared" si="10"/>
        <v>9889850</v>
      </c>
      <c r="L210" s="308"/>
      <c r="M210" s="310"/>
      <c r="N210" s="301">
        <v>1300</v>
      </c>
      <c r="O210" s="302">
        <v>4</v>
      </c>
      <c r="P210" s="305">
        <v>34840000</v>
      </c>
      <c r="Q210" s="305">
        <v>36140000</v>
      </c>
    </row>
    <row r="211" spans="4:17" x14ac:dyDescent="0.25">
      <c r="D211" s="211">
        <f t="shared" si="11"/>
        <v>208</v>
      </c>
      <c r="E211" s="211" t="s">
        <v>915</v>
      </c>
      <c r="F211" s="299" t="s">
        <v>3794</v>
      </c>
      <c r="G211" s="203" t="s">
        <v>4329</v>
      </c>
      <c r="H211" s="204">
        <v>782.76884399999994</v>
      </c>
      <c r="I211" s="205">
        <v>1423</v>
      </c>
      <c r="J211" s="210">
        <f t="shared" si="9"/>
        <v>9534100</v>
      </c>
      <c r="K211" s="210">
        <f t="shared" si="10"/>
        <v>9889850</v>
      </c>
      <c r="L211" s="308"/>
      <c r="M211" s="310">
        <v>103</v>
      </c>
      <c r="N211" s="301" t="s">
        <v>955</v>
      </c>
      <c r="O211" s="302"/>
      <c r="P211" s="305"/>
      <c r="Q211" s="305"/>
    </row>
    <row r="212" spans="4:17" x14ac:dyDescent="0.25">
      <c r="D212" s="211">
        <f t="shared" si="11"/>
        <v>209</v>
      </c>
      <c r="E212" s="200" t="s">
        <v>913</v>
      </c>
      <c r="F212" s="299" t="s">
        <v>912</v>
      </c>
      <c r="G212" s="203" t="s">
        <v>4330</v>
      </c>
      <c r="H212" s="204">
        <v>782.76884399999994</v>
      </c>
      <c r="I212" s="205">
        <v>1423</v>
      </c>
      <c r="J212" s="210">
        <f t="shared" si="9"/>
        <v>9534100</v>
      </c>
      <c r="K212" s="210">
        <f t="shared" si="10"/>
        <v>9889850</v>
      </c>
      <c r="L212" s="308"/>
      <c r="M212" s="310"/>
      <c r="N212" s="301">
        <v>1423</v>
      </c>
      <c r="O212" s="302">
        <v>4</v>
      </c>
      <c r="P212" s="305">
        <v>38136400</v>
      </c>
      <c r="Q212" s="305">
        <v>39559400</v>
      </c>
    </row>
    <row r="213" spans="4:17" x14ac:dyDescent="0.25">
      <c r="D213" s="211">
        <f t="shared" si="11"/>
        <v>210</v>
      </c>
      <c r="E213" s="200" t="s">
        <v>913</v>
      </c>
      <c r="F213" s="299" t="s">
        <v>3793</v>
      </c>
      <c r="G213" s="203" t="s">
        <v>4331</v>
      </c>
      <c r="H213" s="204">
        <v>782.76884399999994</v>
      </c>
      <c r="I213" s="205">
        <v>1423</v>
      </c>
      <c r="J213" s="210">
        <f t="shared" si="9"/>
        <v>9534100</v>
      </c>
      <c r="K213" s="210">
        <f t="shared" si="10"/>
        <v>9889850</v>
      </c>
      <c r="L213" s="308"/>
      <c r="M213" s="310">
        <v>104</v>
      </c>
      <c r="N213" s="301" t="s">
        <v>564</v>
      </c>
      <c r="O213" s="302"/>
      <c r="P213" s="305"/>
      <c r="Q213" s="305"/>
    </row>
    <row r="214" spans="4:17" x14ac:dyDescent="0.25">
      <c r="D214" s="211">
        <f t="shared" si="11"/>
        <v>211</v>
      </c>
      <c r="E214" s="200" t="s">
        <v>913</v>
      </c>
      <c r="F214" s="299" t="s">
        <v>3792</v>
      </c>
      <c r="G214" s="203" t="s">
        <v>4332</v>
      </c>
      <c r="H214" s="204">
        <v>782.76884399999994</v>
      </c>
      <c r="I214" s="205">
        <v>1423</v>
      </c>
      <c r="J214" s="210">
        <f t="shared" si="9"/>
        <v>9534100</v>
      </c>
      <c r="K214" s="210">
        <f t="shared" si="10"/>
        <v>9889850</v>
      </c>
      <c r="L214" s="308"/>
      <c r="M214" s="310"/>
      <c r="N214" s="301">
        <v>1300</v>
      </c>
      <c r="O214" s="302">
        <v>4</v>
      </c>
      <c r="P214" s="305">
        <v>34840000</v>
      </c>
      <c r="Q214" s="305">
        <v>36140000</v>
      </c>
    </row>
    <row r="215" spans="4:17" x14ac:dyDescent="0.25">
      <c r="D215" s="211">
        <f t="shared" si="11"/>
        <v>212</v>
      </c>
      <c r="E215" s="200" t="s">
        <v>913</v>
      </c>
      <c r="F215" s="299" t="s">
        <v>3791</v>
      </c>
      <c r="G215" s="203" t="s">
        <v>4333</v>
      </c>
      <c r="H215" s="204">
        <v>782.76884399999994</v>
      </c>
      <c r="I215" s="205">
        <v>1423</v>
      </c>
      <c r="J215" s="210">
        <f t="shared" si="9"/>
        <v>9534100</v>
      </c>
      <c r="K215" s="210">
        <f t="shared" si="10"/>
        <v>9889850</v>
      </c>
      <c r="L215" s="308"/>
      <c r="M215" s="310">
        <v>105</v>
      </c>
      <c r="N215" s="301" t="s">
        <v>562</v>
      </c>
      <c r="O215" s="302"/>
      <c r="P215" s="305"/>
      <c r="Q215" s="305"/>
    </row>
    <row r="216" spans="4:17" x14ac:dyDescent="0.25">
      <c r="D216" s="211">
        <f t="shared" si="11"/>
        <v>213</v>
      </c>
      <c r="E216" s="203" t="s">
        <v>911</v>
      </c>
      <c r="F216" s="299" t="s">
        <v>910</v>
      </c>
      <c r="G216" s="203" t="s">
        <v>4334</v>
      </c>
      <c r="H216" s="204">
        <v>782.76884399999994</v>
      </c>
      <c r="I216" s="205">
        <v>1423</v>
      </c>
      <c r="J216" s="210">
        <f t="shared" si="9"/>
        <v>9534100</v>
      </c>
      <c r="K216" s="210">
        <f t="shared" si="10"/>
        <v>9889850</v>
      </c>
      <c r="L216" s="308"/>
      <c r="M216" s="310"/>
      <c r="N216" s="301">
        <v>1300</v>
      </c>
      <c r="O216" s="302">
        <v>4</v>
      </c>
      <c r="P216" s="305">
        <v>34840000</v>
      </c>
      <c r="Q216" s="305">
        <v>36140000</v>
      </c>
    </row>
    <row r="217" spans="4:17" x14ac:dyDescent="0.25">
      <c r="D217" s="211">
        <f t="shared" si="11"/>
        <v>214</v>
      </c>
      <c r="E217" s="211" t="s">
        <v>911</v>
      </c>
      <c r="F217" s="299" t="s">
        <v>3790</v>
      </c>
      <c r="G217" s="203" t="s">
        <v>4335</v>
      </c>
      <c r="H217" s="204">
        <v>782.76884399999994</v>
      </c>
      <c r="I217" s="205">
        <v>1423</v>
      </c>
      <c r="J217" s="210">
        <f t="shared" si="9"/>
        <v>9534100</v>
      </c>
      <c r="K217" s="210">
        <f t="shared" si="10"/>
        <v>9889850</v>
      </c>
      <c r="L217" s="308"/>
      <c r="M217" s="310">
        <v>106</v>
      </c>
      <c r="N217" s="301" t="s">
        <v>560</v>
      </c>
      <c r="O217" s="302"/>
      <c r="P217" s="305"/>
      <c r="Q217" s="305"/>
    </row>
    <row r="218" spans="4:17" x14ac:dyDescent="0.25">
      <c r="D218" s="211">
        <f t="shared" si="11"/>
        <v>215</v>
      </c>
      <c r="E218" s="211" t="s">
        <v>911</v>
      </c>
      <c r="F218" s="299" t="s">
        <v>3789</v>
      </c>
      <c r="G218" s="203" t="s">
        <v>4336</v>
      </c>
      <c r="H218" s="204">
        <v>782.76884399999994</v>
      </c>
      <c r="I218" s="205">
        <v>1423</v>
      </c>
      <c r="J218" s="210">
        <f t="shared" si="9"/>
        <v>9534100</v>
      </c>
      <c r="K218" s="210">
        <f t="shared" si="10"/>
        <v>9889850</v>
      </c>
      <c r="L218" s="308"/>
      <c r="M218" s="310"/>
      <c r="N218" s="301">
        <v>1300</v>
      </c>
      <c r="O218" s="302">
        <v>4</v>
      </c>
      <c r="P218" s="305">
        <v>34840000</v>
      </c>
      <c r="Q218" s="305">
        <v>36140000</v>
      </c>
    </row>
    <row r="219" spans="4:17" x14ac:dyDescent="0.25">
      <c r="D219" s="211">
        <f t="shared" si="11"/>
        <v>216</v>
      </c>
      <c r="E219" s="211" t="s">
        <v>911</v>
      </c>
      <c r="F219" s="299" t="s">
        <v>3788</v>
      </c>
      <c r="G219" s="203" t="s">
        <v>4337</v>
      </c>
      <c r="H219" s="204">
        <v>782.76884399999994</v>
      </c>
      <c r="I219" s="205">
        <v>1423</v>
      </c>
      <c r="J219" s="210">
        <f t="shared" si="9"/>
        <v>9534100</v>
      </c>
      <c r="K219" s="210">
        <f t="shared" si="10"/>
        <v>9889850</v>
      </c>
      <c r="L219" s="308"/>
      <c r="M219" s="310">
        <v>107</v>
      </c>
      <c r="N219" s="301" t="s">
        <v>558</v>
      </c>
      <c r="O219" s="302"/>
      <c r="P219" s="305"/>
      <c r="Q219" s="305"/>
    </row>
    <row r="220" spans="4:17" x14ac:dyDescent="0.25">
      <c r="D220" s="211">
        <f t="shared" si="11"/>
        <v>217</v>
      </c>
      <c r="E220" s="200" t="s">
        <v>909</v>
      </c>
      <c r="F220" s="299" t="s">
        <v>908</v>
      </c>
      <c r="G220" s="203" t="s">
        <v>4338</v>
      </c>
      <c r="H220" s="204">
        <v>780.15319199999988</v>
      </c>
      <c r="I220" s="205">
        <v>1423</v>
      </c>
      <c r="J220" s="210">
        <f t="shared" si="9"/>
        <v>9534100</v>
      </c>
      <c r="K220" s="210">
        <f t="shared" si="10"/>
        <v>9889850</v>
      </c>
      <c r="L220" s="308"/>
      <c r="M220" s="310"/>
      <c r="N220" s="301">
        <v>1300</v>
      </c>
      <c r="O220" s="302">
        <v>4</v>
      </c>
      <c r="P220" s="305">
        <v>34840000</v>
      </c>
      <c r="Q220" s="305">
        <v>36140000</v>
      </c>
    </row>
    <row r="221" spans="4:17" x14ac:dyDescent="0.25">
      <c r="D221" s="211">
        <f t="shared" si="11"/>
        <v>218</v>
      </c>
      <c r="E221" s="200" t="s">
        <v>909</v>
      </c>
      <c r="F221" s="299" t="s">
        <v>3787</v>
      </c>
      <c r="G221" s="203" t="s">
        <v>4339</v>
      </c>
      <c r="H221" s="204">
        <v>780.15319199999988</v>
      </c>
      <c r="I221" s="205">
        <v>1423</v>
      </c>
      <c r="J221" s="210">
        <f t="shared" si="9"/>
        <v>9534100</v>
      </c>
      <c r="K221" s="210">
        <f t="shared" si="10"/>
        <v>9889850</v>
      </c>
      <c r="L221" s="308"/>
      <c r="M221" s="310">
        <v>108</v>
      </c>
      <c r="N221" s="301" t="s">
        <v>556</v>
      </c>
      <c r="O221" s="302"/>
      <c r="P221" s="305"/>
      <c r="Q221" s="305"/>
    </row>
    <row r="222" spans="4:17" x14ac:dyDescent="0.25">
      <c r="D222" s="211">
        <f t="shared" si="11"/>
        <v>219</v>
      </c>
      <c r="E222" s="200" t="s">
        <v>909</v>
      </c>
      <c r="F222" s="299" t="s">
        <v>3786</v>
      </c>
      <c r="G222" s="203" t="s">
        <v>4340</v>
      </c>
      <c r="H222" s="204">
        <v>780.15319199999988</v>
      </c>
      <c r="I222" s="205">
        <v>1423</v>
      </c>
      <c r="J222" s="210">
        <f t="shared" si="9"/>
        <v>9534100</v>
      </c>
      <c r="K222" s="210">
        <f t="shared" si="10"/>
        <v>9889850</v>
      </c>
      <c r="L222" s="308"/>
      <c r="M222" s="310"/>
      <c r="N222" s="301">
        <v>1300</v>
      </c>
      <c r="O222" s="302">
        <v>4</v>
      </c>
      <c r="P222" s="305">
        <v>34840000</v>
      </c>
      <c r="Q222" s="305">
        <v>36140000</v>
      </c>
    </row>
    <row r="223" spans="4:17" x14ac:dyDescent="0.25">
      <c r="D223" s="211">
        <f t="shared" si="11"/>
        <v>220</v>
      </c>
      <c r="E223" s="200" t="s">
        <v>909</v>
      </c>
      <c r="F223" s="299" t="s">
        <v>3785</v>
      </c>
      <c r="G223" s="203" t="s">
        <v>4341</v>
      </c>
      <c r="H223" s="204">
        <v>780.15319199999988</v>
      </c>
      <c r="I223" s="205">
        <v>1423</v>
      </c>
      <c r="J223" s="210">
        <f t="shared" si="9"/>
        <v>9534100</v>
      </c>
      <c r="K223" s="210">
        <f t="shared" si="10"/>
        <v>9889850</v>
      </c>
      <c r="L223" s="308"/>
      <c r="M223" s="310">
        <v>109</v>
      </c>
      <c r="N223" s="301" t="s">
        <v>598</v>
      </c>
      <c r="O223" s="302"/>
      <c r="P223" s="305"/>
      <c r="Q223" s="305"/>
    </row>
    <row r="224" spans="4:17" x14ac:dyDescent="0.25">
      <c r="D224" s="211">
        <f t="shared" si="11"/>
        <v>221</v>
      </c>
      <c r="E224" s="203" t="s">
        <v>907</v>
      </c>
      <c r="F224" s="299" t="s">
        <v>906</v>
      </c>
      <c r="G224" s="203" t="s">
        <v>4342</v>
      </c>
      <c r="H224" s="204">
        <v>780.15319199999988</v>
      </c>
      <c r="I224" s="205">
        <v>1423</v>
      </c>
      <c r="J224" s="210">
        <f t="shared" si="9"/>
        <v>9534100</v>
      </c>
      <c r="K224" s="210">
        <f t="shared" si="10"/>
        <v>9889850</v>
      </c>
      <c r="L224" s="308"/>
      <c r="M224" s="310"/>
      <c r="N224" s="301">
        <v>1300</v>
      </c>
      <c r="O224" s="302">
        <v>4</v>
      </c>
      <c r="P224" s="305">
        <v>34840000</v>
      </c>
      <c r="Q224" s="305">
        <v>36140000</v>
      </c>
    </row>
    <row r="225" spans="4:17" x14ac:dyDescent="0.25">
      <c r="D225" s="211">
        <f t="shared" si="11"/>
        <v>222</v>
      </c>
      <c r="E225" s="211" t="s">
        <v>907</v>
      </c>
      <c r="F225" s="299" t="s">
        <v>3784</v>
      </c>
      <c r="G225" s="203" t="s">
        <v>4343</v>
      </c>
      <c r="H225" s="204">
        <v>780.15319199999988</v>
      </c>
      <c r="I225" s="205">
        <v>1423</v>
      </c>
      <c r="J225" s="210">
        <f t="shared" si="9"/>
        <v>9534100</v>
      </c>
      <c r="K225" s="210">
        <f t="shared" si="10"/>
        <v>9889850</v>
      </c>
      <c r="L225" s="308"/>
      <c r="M225" s="310">
        <v>110</v>
      </c>
      <c r="N225" s="301" t="s">
        <v>953</v>
      </c>
      <c r="O225" s="302"/>
      <c r="P225" s="305"/>
      <c r="Q225" s="305"/>
    </row>
    <row r="226" spans="4:17" x14ac:dyDescent="0.25">
      <c r="D226" s="211">
        <f t="shared" si="11"/>
        <v>223</v>
      </c>
      <c r="E226" s="211" t="s">
        <v>907</v>
      </c>
      <c r="F226" s="299" t="s">
        <v>3783</v>
      </c>
      <c r="G226" s="203" t="s">
        <v>4344</v>
      </c>
      <c r="H226" s="204">
        <v>780.15319199999988</v>
      </c>
      <c r="I226" s="205">
        <v>1423</v>
      </c>
      <c r="J226" s="210">
        <f t="shared" si="9"/>
        <v>9534100</v>
      </c>
      <c r="K226" s="210">
        <f t="shared" si="10"/>
        <v>9889850</v>
      </c>
      <c r="L226" s="308"/>
      <c r="M226" s="310"/>
      <c r="N226" s="301">
        <v>1423</v>
      </c>
      <c r="O226" s="302">
        <v>4</v>
      </c>
      <c r="P226" s="305">
        <v>38136400</v>
      </c>
      <c r="Q226" s="305">
        <v>39559400</v>
      </c>
    </row>
    <row r="227" spans="4:17" x14ac:dyDescent="0.25">
      <c r="D227" s="211">
        <f t="shared" si="11"/>
        <v>224</v>
      </c>
      <c r="E227" s="211" t="s">
        <v>907</v>
      </c>
      <c r="F227" s="299" t="s">
        <v>3782</v>
      </c>
      <c r="G227" s="203" t="s">
        <v>4345</v>
      </c>
      <c r="H227" s="204">
        <v>780.15319199999988</v>
      </c>
      <c r="I227" s="205">
        <v>1423</v>
      </c>
      <c r="J227" s="210">
        <f t="shared" si="9"/>
        <v>9534100</v>
      </c>
      <c r="K227" s="210">
        <f t="shared" si="10"/>
        <v>9889850</v>
      </c>
      <c r="L227" s="308"/>
      <c r="M227" s="310">
        <v>111</v>
      </c>
      <c r="N227" s="301" t="s">
        <v>596</v>
      </c>
      <c r="O227" s="302"/>
      <c r="P227" s="305"/>
      <c r="Q227" s="305"/>
    </row>
    <row r="228" spans="4:17" x14ac:dyDescent="0.25">
      <c r="D228" s="211">
        <f t="shared" si="11"/>
        <v>225</v>
      </c>
      <c r="E228" s="200" t="s">
        <v>905</v>
      </c>
      <c r="F228" s="299" t="s">
        <v>904</v>
      </c>
      <c r="G228" s="203" t="s">
        <v>4346</v>
      </c>
      <c r="H228" s="204">
        <v>782.76884399999994</v>
      </c>
      <c r="I228" s="205">
        <v>1423</v>
      </c>
      <c r="J228" s="210">
        <f t="shared" si="9"/>
        <v>9534100</v>
      </c>
      <c r="K228" s="210">
        <f t="shared" si="10"/>
        <v>9889850</v>
      </c>
      <c r="L228" s="308"/>
      <c r="M228" s="310"/>
      <c r="N228" s="301">
        <v>1300</v>
      </c>
      <c r="O228" s="302">
        <v>4</v>
      </c>
      <c r="P228" s="305">
        <v>34840000</v>
      </c>
      <c r="Q228" s="305">
        <v>36140000</v>
      </c>
    </row>
    <row r="229" spans="4:17" x14ac:dyDescent="0.25">
      <c r="D229" s="211">
        <f t="shared" si="11"/>
        <v>226</v>
      </c>
      <c r="E229" s="200" t="s">
        <v>905</v>
      </c>
      <c r="F229" s="299" t="s">
        <v>3781</v>
      </c>
      <c r="G229" s="203" t="s">
        <v>4347</v>
      </c>
      <c r="H229" s="204">
        <v>782.76884399999994</v>
      </c>
      <c r="I229" s="205">
        <v>1423</v>
      </c>
      <c r="J229" s="210">
        <f t="shared" si="9"/>
        <v>9534100</v>
      </c>
      <c r="K229" s="210">
        <f t="shared" si="10"/>
        <v>9889850</v>
      </c>
      <c r="L229" s="308"/>
      <c r="M229" s="310">
        <v>112</v>
      </c>
      <c r="N229" s="301" t="s">
        <v>951</v>
      </c>
      <c r="O229" s="302"/>
      <c r="P229" s="305"/>
      <c r="Q229" s="305"/>
    </row>
    <row r="230" spans="4:17" x14ac:dyDescent="0.25">
      <c r="D230" s="211">
        <f t="shared" si="11"/>
        <v>227</v>
      </c>
      <c r="E230" s="200" t="s">
        <v>905</v>
      </c>
      <c r="F230" s="299" t="s">
        <v>3780</v>
      </c>
      <c r="G230" s="203" t="s">
        <v>4348</v>
      </c>
      <c r="H230" s="204">
        <v>782.76884399999994</v>
      </c>
      <c r="I230" s="205">
        <v>1423</v>
      </c>
      <c r="J230" s="210">
        <f t="shared" si="9"/>
        <v>9534100</v>
      </c>
      <c r="K230" s="210">
        <f t="shared" si="10"/>
        <v>9889850</v>
      </c>
      <c r="L230" s="308"/>
      <c r="M230" s="310"/>
      <c r="N230" s="301">
        <v>1423</v>
      </c>
      <c r="O230" s="302">
        <v>4</v>
      </c>
      <c r="P230" s="305">
        <v>38136400</v>
      </c>
      <c r="Q230" s="305">
        <v>39559400</v>
      </c>
    </row>
    <row r="231" spans="4:17" x14ac:dyDescent="0.25">
      <c r="D231" s="211">
        <f t="shared" si="11"/>
        <v>228</v>
      </c>
      <c r="E231" s="200" t="s">
        <v>905</v>
      </c>
      <c r="F231" s="299" t="s">
        <v>3779</v>
      </c>
      <c r="G231" s="203" t="s">
        <v>4349</v>
      </c>
      <c r="H231" s="204">
        <v>782.76884399999994</v>
      </c>
      <c r="I231" s="205">
        <v>1423</v>
      </c>
      <c r="J231" s="210">
        <f t="shared" si="9"/>
        <v>9534100</v>
      </c>
      <c r="K231" s="210">
        <f t="shared" si="10"/>
        <v>9889850</v>
      </c>
      <c r="L231" s="308"/>
      <c r="M231" s="310">
        <v>113</v>
      </c>
      <c r="N231" s="301" t="s">
        <v>594</v>
      </c>
      <c r="O231" s="302"/>
      <c r="P231" s="305"/>
      <c r="Q231" s="305"/>
    </row>
    <row r="232" spans="4:17" x14ac:dyDescent="0.25">
      <c r="D232" s="211">
        <f t="shared" si="11"/>
        <v>229</v>
      </c>
      <c r="E232" s="203" t="s">
        <v>903</v>
      </c>
      <c r="F232" s="299" t="s">
        <v>902</v>
      </c>
      <c r="G232" s="203" t="s">
        <v>4350</v>
      </c>
      <c r="H232" s="204">
        <v>782.76884399999994</v>
      </c>
      <c r="I232" s="205">
        <v>1423</v>
      </c>
      <c r="J232" s="210">
        <f t="shared" si="9"/>
        <v>9534100</v>
      </c>
      <c r="K232" s="210">
        <f t="shared" si="10"/>
        <v>9889850</v>
      </c>
      <c r="L232" s="308"/>
      <c r="M232" s="310"/>
      <c r="N232" s="301">
        <v>1300</v>
      </c>
      <c r="O232" s="302">
        <v>4</v>
      </c>
      <c r="P232" s="305">
        <v>34840000</v>
      </c>
      <c r="Q232" s="305">
        <v>36140000</v>
      </c>
    </row>
    <row r="233" spans="4:17" x14ac:dyDescent="0.25">
      <c r="D233" s="211">
        <f t="shared" si="11"/>
        <v>230</v>
      </c>
      <c r="E233" s="211" t="s">
        <v>903</v>
      </c>
      <c r="F233" s="299" t="s">
        <v>3778</v>
      </c>
      <c r="G233" s="203" t="s">
        <v>4351</v>
      </c>
      <c r="H233" s="204">
        <v>782.76884399999994</v>
      </c>
      <c r="I233" s="205">
        <v>1423</v>
      </c>
      <c r="J233" s="210">
        <f t="shared" si="9"/>
        <v>9534100</v>
      </c>
      <c r="K233" s="210">
        <f t="shared" si="10"/>
        <v>9889850</v>
      </c>
      <c r="L233" s="308"/>
      <c r="M233" s="310">
        <v>114</v>
      </c>
      <c r="N233" s="301" t="s">
        <v>949</v>
      </c>
      <c r="O233" s="302"/>
      <c r="P233" s="305"/>
      <c r="Q233" s="305"/>
    </row>
    <row r="234" spans="4:17" x14ac:dyDescent="0.25">
      <c r="D234" s="211">
        <f t="shared" si="11"/>
        <v>231</v>
      </c>
      <c r="E234" s="211" t="s">
        <v>903</v>
      </c>
      <c r="F234" s="299" t="s">
        <v>3777</v>
      </c>
      <c r="G234" s="203" t="s">
        <v>4352</v>
      </c>
      <c r="H234" s="204">
        <v>782.76884399999994</v>
      </c>
      <c r="I234" s="205">
        <v>1423</v>
      </c>
      <c r="J234" s="210">
        <f t="shared" si="9"/>
        <v>9534100</v>
      </c>
      <c r="K234" s="210">
        <f t="shared" si="10"/>
        <v>9889850</v>
      </c>
      <c r="L234" s="308"/>
      <c r="M234" s="310"/>
      <c r="N234" s="301">
        <v>1423</v>
      </c>
      <c r="O234" s="302">
        <v>4</v>
      </c>
      <c r="P234" s="305">
        <v>38136400</v>
      </c>
      <c r="Q234" s="305">
        <v>39559400</v>
      </c>
    </row>
    <row r="235" spans="4:17" x14ac:dyDescent="0.25">
      <c r="D235" s="211">
        <f t="shared" si="11"/>
        <v>232</v>
      </c>
      <c r="E235" s="211" t="s">
        <v>903</v>
      </c>
      <c r="F235" s="299" t="s">
        <v>3776</v>
      </c>
      <c r="G235" s="203" t="s">
        <v>4353</v>
      </c>
      <c r="H235" s="204">
        <v>782.76884399999994</v>
      </c>
      <c r="I235" s="205">
        <v>1423</v>
      </c>
      <c r="J235" s="210">
        <f t="shared" si="9"/>
        <v>9534100</v>
      </c>
      <c r="K235" s="210">
        <f t="shared" si="10"/>
        <v>9889850</v>
      </c>
      <c r="L235" s="308"/>
      <c r="M235" s="310">
        <v>115</v>
      </c>
      <c r="N235" s="301" t="s">
        <v>592</v>
      </c>
      <c r="O235" s="302"/>
      <c r="P235" s="305"/>
      <c r="Q235" s="305"/>
    </row>
    <row r="236" spans="4:17" x14ac:dyDescent="0.25">
      <c r="D236" s="211">
        <f t="shared" si="11"/>
        <v>233</v>
      </c>
      <c r="E236" s="200" t="s">
        <v>901</v>
      </c>
      <c r="F236" s="299" t="s">
        <v>900</v>
      </c>
      <c r="G236" s="203" t="s">
        <v>4354</v>
      </c>
      <c r="H236" s="204">
        <v>782.76884399999994</v>
      </c>
      <c r="I236" s="205">
        <v>1423</v>
      </c>
      <c r="J236" s="210">
        <f t="shared" si="9"/>
        <v>9534100</v>
      </c>
      <c r="K236" s="210">
        <f t="shared" si="10"/>
        <v>9889850</v>
      </c>
      <c r="L236" s="308"/>
      <c r="M236" s="310"/>
      <c r="N236" s="301">
        <v>1300</v>
      </c>
      <c r="O236" s="302">
        <v>4</v>
      </c>
      <c r="P236" s="305">
        <v>34840000</v>
      </c>
      <c r="Q236" s="305">
        <v>36140000</v>
      </c>
    </row>
    <row r="237" spans="4:17" x14ac:dyDescent="0.25">
      <c r="D237" s="211">
        <f t="shared" si="11"/>
        <v>234</v>
      </c>
      <c r="E237" s="200" t="s">
        <v>901</v>
      </c>
      <c r="F237" s="299" t="s">
        <v>3775</v>
      </c>
      <c r="G237" s="203" t="s">
        <v>4355</v>
      </c>
      <c r="H237" s="204">
        <v>782.76884399999994</v>
      </c>
      <c r="I237" s="205">
        <v>1423</v>
      </c>
      <c r="J237" s="210">
        <f t="shared" si="9"/>
        <v>9534100</v>
      </c>
      <c r="K237" s="210">
        <f t="shared" si="10"/>
        <v>9889850</v>
      </c>
      <c r="L237" s="308"/>
      <c r="M237" s="310">
        <v>116</v>
      </c>
      <c r="N237" s="301" t="s">
        <v>947</v>
      </c>
      <c r="O237" s="302"/>
      <c r="P237" s="305"/>
      <c r="Q237" s="305"/>
    </row>
    <row r="238" spans="4:17" x14ac:dyDescent="0.25">
      <c r="D238" s="211">
        <f t="shared" si="11"/>
        <v>235</v>
      </c>
      <c r="E238" s="200" t="s">
        <v>901</v>
      </c>
      <c r="F238" s="299" t="s">
        <v>3774</v>
      </c>
      <c r="G238" s="203" t="s">
        <v>4356</v>
      </c>
      <c r="H238" s="204">
        <v>782.76884399999994</v>
      </c>
      <c r="I238" s="205">
        <v>1423</v>
      </c>
      <c r="J238" s="210">
        <f t="shared" si="9"/>
        <v>9534100</v>
      </c>
      <c r="K238" s="210">
        <f t="shared" si="10"/>
        <v>9889850</v>
      </c>
      <c r="L238" s="308"/>
      <c r="M238" s="310"/>
      <c r="N238" s="301">
        <v>1423</v>
      </c>
      <c r="O238" s="302">
        <v>4</v>
      </c>
      <c r="P238" s="305">
        <v>38136400</v>
      </c>
      <c r="Q238" s="305">
        <v>39559400</v>
      </c>
    </row>
    <row r="239" spans="4:17" x14ac:dyDescent="0.25">
      <c r="D239" s="211">
        <f t="shared" si="11"/>
        <v>236</v>
      </c>
      <c r="E239" s="200" t="s">
        <v>901</v>
      </c>
      <c r="F239" s="299" t="s">
        <v>3773</v>
      </c>
      <c r="G239" s="203" t="s">
        <v>4357</v>
      </c>
      <c r="H239" s="204">
        <v>782.76884399999994</v>
      </c>
      <c r="I239" s="205">
        <v>1423</v>
      </c>
      <c r="J239" s="210">
        <f t="shared" si="9"/>
        <v>9534100</v>
      </c>
      <c r="K239" s="210">
        <f t="shared" si="10"/>
        <v>9889850</v>
      </c>
      <c r="L239" s="308"/>
      <c r="M239" s="310">
        <v>117</v>
      </c>
      <c r="N239" s="301" t="s">
        <v>590</v>
      </c>
      <c r="O239" s="302"/>
      <c r="P239" s="305"/>
      <c r="Q239" s="305"/>
    </row>
    <row r="240" spans="4:17" x14ac:dyDescent="0.25">
      <c r="D240" s="211">
        <f t="shared" si="11"/>
        <v>237</v>
      </c>
      <c r="E240" s="203" t="s">
        <v>899</v>
      </c>
      <c r="F240" s="299" t="s">
        <v>898</v>
      </c>
      <c r="G240" s="203" t="s">
        <v>4358</v>
      </c>
      <c r="H240" s="204">
        <v>782.76884399999994</v>
      </c>
      <c r="I240" s="205">
        <v>1423</v>
      </c>
      <c r="J240" s="210">
        <f t="shared" si="9"/>
        <v>9534100</v>
      </c>
      <c r="K240" s="210">
        <f t="shared" si="10"/>
        <v>9889850</v>
      </c>
      <c r="L240" s="308"/>
      <c r="M240" s="310"/>
      <c r="N240" s="301">
        <v>1300</v>
      </c>
      <c r="O240" s="302">
        <v>4</v>
      </c>
      <c r="P240" s="305">
        <v>34840000</v>
      </c>
      <c r="Q240" s="305">
        <v>36140000</v>
      </c>
    </row>
    <row r="241" spans="4:17" x14ac:dyDescent="0.25">
      <c r="D241" s="211">
        <f t="shared" si="11"/>
        <v>238</v>
      </c>
      <c r="E241" s="211" t="s">
        <v>899</v>
      </c>
      <c r="F241" s="299" t="s">
        <v>3772</v>
      </c>
      <c r="G241" s="203" t="s">
        <v>4359</v>
      </c>
      <c r="H241" s="204">
        <v>782.76884399999994</v>
      </c>
      <c r="I241" s="205">
        <v>1423</v>
      </c>
      <c r="J241" s="210">
        <f t="shared" si="9"/>
        <v>9534100</v>
      </c>
      <c r="K241" s="210">
        <f t="shared" si="10"/>
        <v>9889850</v>
      </c>
      <c r="L241" s="308"/>
      <c r="M241" s="310">
        <v>118</v>
      </c>
      <c r="N241" s="301" t="s">
        <v>945</v>
      </c>
      <c r="O241" s="302"/>
      <c r="P241" s="305"/>
      <c r="Q241" s="305"/>
    </row>
    <row r="242" spans="4:17" x14ac:dyDescent="0.25">
      <c r="D242" s="211">
        <f t="shared" si="11"/>
        <v>239</v>
      </c>
      <c r="E242" s="211" t="s">
        <v>899</v>
      </c>
      <c r="F242" s="299" t="s">
        <v>3771</v>
      </c>
      <c r="G242" s="203" t="s">
        <v>4360</v>
      </c>
      <c r="H242" s="204">
        <v>782.76884399999994</v>
      </c>
      <c r="I242" s="205">
        <v>1423</v>
      </c>
      <c r="J242" s="210">
        <f t="shared" si="9"/>
        <v>9534100</v>
      </c>
      <c r="K242" s="210">
        <f t="shared" si="10"/>
        <v>9889850</v>
      </c>
      <c r="L242" s="308"/>
      <c r="M242" s="310"/>
      <c r="N242" s="301">
        <v>1423</v>
      </c>
      <c r="O242" s="302">
        <v>4</v>
      </c>
      <c r="P242" s="305">
        <v>38136400</v>
      </c>
      <c r="Q242" s="305">
        <v>39559400</v>
      </c>
    </row>
    <row r="243" spans="4:17" x14ac:dyDescent="0.25">
      <c r="D243" s="211">
        <f t="shared" si="11"/>
        <v>240</v>
      </c>
      <c r="E243" s="211" t="s">
        <v>899</v>
      </c>
      <c r="F243" s="299" t="s">
        <v>3770</v>
      </c>
      <c r="G243" s="203" t="s">
        <v>4361</v>
      </c>
      <c r="H243" s="204">
        <v>782.76884399999994</v>
      </c>
      <c r="I243" s="205">
        <v>1423</v>
      </c>
      <c r="J243" s="210">
        <f t="shared" si="9"/>
        <v>9534100</v>
      </c>
      <c r="K243" s="210">
        <f t="shared" si="10"/>
        <v>9889850</v>
      </c>
      <c r="L243" s="308"/>
      <c r="M243" s="310">
        <v>119</v>
      </c>
      <c r="N243" s="301" t="s">
        <v>588</v>
      </c>
      <c r="O243" s="302"/>
      <c r="P243" s="305"/>
      <c r="Q243" s="305"/>
    </row>
    <row r="244" spans="4:17" x14ac:dyDescent="0.25">
      <c r="D244" s="211">
        <f t="shared" si="11"/>
        <v>241</v>
      </c>
      <c r="E244" s="200" t="s">
        <v>897</v>
      </c>
      <c r="F244" s="299" t="s">
        <v>896</v>
      </c>
      <c r="G244" s="203" t="s">
        <v>4362</v>
      </c>
      <c r="H244" s="204">
        <v>782.76884399999994</v>
      </c>
      <c r="I244" s="205">
        <v>1423</v>
      </c>
      <c r="J244" s="210">
        <f t="shared" si="9"/>
        <v>9534100</v>
      </c>
      <c r="K244" s="210">
        <f t="shared" si="10"/>
        <v>9889850</v>
      </c>
      <c r="L244" s="308"/>
      <c r="M244" s="310"/>
      <c r="N244" s="301">
        <v>1300</v>
      </c>
      <c r="O244" s="302">
        <v>4</v>
      </c>
      <c r="P244" s="305">
        <v>34840000</v>
      </c>
      <c r="Q244" s="305">
        <v>36140000</v>
      </c>
    </row>
    <row r="245" spans="4:17" x14ac:dyDescent="0.25">
      <c r="D245" s="211">
        <f t="shared" si="11"/>
        <v>242</v>
      </c>
      <c r="E245" s="200" t="s">
        <v>897</v>
      </c>
      <c r="F245" s="299" t="s">
        <v>3769</v>
      </c>
      <c r="G245" s="203" t="s">
        <v>4363</v>
      </c>
      <c r="H245" s="204">
        <v>782.76884399999994</v>
      </c>
      <c r="I245" s="205">
        <v>1423</v>
      </c>
      <c r="J245" s="210">
        <f t="shared" si="9"/>
        <v>9534100</v>
      </c>
      <c r="K245" s="210">
        <f t="shared" si="10"/>
        <v>9889850</v>
      </c>
      <c r="L245" s="308"/>
      <c r="M245" s="310">
        <v>120</v>
      </c>
      <c r="N245" s="301" t="s">
        <v>943</v>
      </c>
      <c r="O245" s="302"/>
      <c r="P245" s="305"/>
      <c r="Q245" s="305"/>
    </row>
    <row r="246" spans="4:17" x14ac:dyDescent="0.25">
      <c r="D246" s="211">
        <f t="shared" si="11"/>
        <v>243</v>
      </c>
      <c r="E246" s="200" t="s">
        <v>897</v>
      </c>
      <c r="F246" s="299" t="s">
        <v>3768</v>
      </c>
      <c r="G246" s="203" t="s">
        <v>4364</v>
      </c>
      <c r="H246" s="204">
        <v>782.76884399999994</v>
      </c>
      <c r="I246" s="205">
        <v>1423</v>
      </c>
      <c r="J246" s="210">
        <f t="shared" si="9"/>
        <v>9534100</v>
      </c>
      <c r="K246" s="210">
        <f t="shared" si="10"/>
        <v>9889850</v>
      </c>
      <c r="L246" s="308"/>
      <c r="M246" s="310"/>
      <c r="N246" s="301">
        <v>1423</v>
      </c>
      <c r="O246" s="302">
        <v>4</v>
      </c>
      <c r="P246" s="305">
        <v>38136400</v>
      </c>
      <c r="Q246" s="305">
        <v>39559400</v>
      </c>
    </row>
    <row r="247" spans="4:17" x14ac:dyDescent="0.25">
      <c r="D247" s="211">
        <f t="shared" si="11"/>
        <v>244</v>
      </c>
      <c r="E247" s="200" t="s">
        <v>897</v>
      </c>
      <c r="F247" s="299" t="s">
        <v>3767</v>
      </c>
      <c r="G247" s="203" t="s">
        <v>4365</v>
      </c>
      <c r="H247" s="204">
        <v>782.76884399999994</v>
      </c>
      <c r="I247" s="205">
        <v>1423</v>
      </c>
      <c r="J247" s="210">
        <f t="shared" si="9"/>
        <v>9534100</v>
      </c>
      <c r="K247" s="210">
        <f t="shared" si="10"/>
        <v>9889850</v>
      </c>
      <c r="L247" s="308"/>
      <c r="M247" s="310">
        <v>121</v>
      </c>
      <c r="N247" s="301" t="s">
        <v>586</v>
      </c>
      <c r="O247" s="302"/>
      <c r="P247" s="305"/>
      <c r="Q247" s="305"/>
    </row>
    <row r="248" spans="4:17" x14ac:dyDescent="0.25">
      <c r="D248" s="211">
        <f t="shared" si="11"/>
        <v>245</v>
      </c>
      <c r="E248" s="203" t="s">
        <v>895</v>
      </c>
      <c r="F248" s="299" t="s">
        <v>894</v>
      </c>
      <c r="G248" s="203" t="s">
        <v>4366</v>
      </c>
      <c r="H248" s="204">
        <v>782.76884399999994</v>
      </c>
      <c r="I248" s="205">
        <v>1423</v>
      </c>
      <c r="J248" s="210">
        <f t="shared" si="9"/>
        <v>9534100</v>
      </c>
      <c r="K248" s="210">
        <f t="shared" si="10"/>
        <v>9889850</v>
      </c>
      <c r="L248" s="308"/>
      <c r="M248" s="310"/>
      <c r="N248" s="301">
        <v>1300</v>
      </c>
      <c r="O248" s="302">
        <v>4</v>
      </c>
      <c r="P248" s="305">
        <v>34840000</v>
      </c>
      <c r="Q248" s="305">
        <v>36140000</v>
      </c>
    </row>
    <row r="249" spans="4:17" x14ac:dyDescent="0.25">
      <c r="D249" s="211">
        <f t="shared" si="11"/>
        <v>246</v>
      </c>
      <c r="E249" s="211" t="s">
        <v>895</v>
      </c>
      <c r="F249" s="299" t="s">
        <v>3766</v>
      </c>
      <c r="G249" s="203" t="s">
        <v>4367</v>
      </c>
      <c r="H249" s="204">
        <v>782.76884399999994</v>
      </c>
      <c r="I249" s="205">
        <v>1423</v>
      </c>
      <c r="J249" s="210">
        <f t="shared" si="9"/>
        <v>9534100</v>
      </c>
      <c r="K249" s="210">
        <f t="shared" si="10"/>
        <v>9889850</v>
      </c>
      <c r="L249" s="308"/>
      <c r="M249" s="310">
        <v>122</v>
      </c>
      <c r="N249" s="301" t="s">
        <v>941</v>
      </c>
      <c r="O249" s="302"/>
      <c r="P249" s="305"/>
      <c r="Q249" s="305"/>
    </row>
    <row r="250" spans="4:17" x14ac:dyDescent="0.25">
      <c r="D250" s="211">
        <f t="shared" si="11"/>
        <v>247</v>
      </c>
      <c r="E250" s="211" t="s">
        <v>895</v>
      </c>
      <c r="F250" s="299" t="s">
        <v>3765</v>
      </c>
      <c r="G250" s="203" t="s">
        <v>4368</v>
      </c>
      <c r="H250" s="204">
        <v>782.76884399999994</v>
      </c>
      <c r="I250" s="205">
        <v>1423</v>
      </c>
      <c r="J250" s="210">
        <f t="shared" si="9"/>
        <v>9534100</v>
      </c>
      <c r="K250" s="210">
        <f t="shared" si="10"/>
        <v>9889850</v>
      </c>
      <c r="L250" s="308"/>
      <c r="M250" s="310"/>
      <c r="N250" s="301">
        <v>1423</v>
      </c>
      <c r="O250" s="302">
        <v>4</v>
      </c>
      <c r="P250" s="305">
        <v>38136400</v>
      </c>
      <c r="Q250" s="305">
        <v>39559400</v>
      </c>
    </row>
    <row r="251" spans="4:17" x14ac:dyDescent="0.25">
      <c r="D251" s="211">
        <f t="shared" si="11"/>
        <v>248</v>
      </c>
      <c r="E251" s="211" t="s">
        <v>895</v>
      </c>
      <c r="F251" s="299" t="s">
        <v>3764</v>
      </c>
      <c r="G251" s="203" t="s">
        <v>4369</v>
      </c>
      <c r="H251" s="204">
        <v>782.76884399999994</v>
      </c>
      <c r="I251" s="205">
        <v>1423</v>
      </c>
      <c r="J251" s="210">
        <f t="shared" si="9"/>
        <v>9534100</v>
      </c>
      <c r="K251" s="210">
        <f t="shared" si="10"/>
        <v>9889850</v>
      </c>
      <c r="L251" s="308"/>
      <c r="M251" s="310">
        <v>123</v>
      </c>
      <c r="N251" s="301" t="s">
        <v>1010</v>
      </c>
      <c r="O251" s="302"/>
      <c r="P251" s="305"/>
      <c r="Q251" s="305"/>
    </row>
    <row r="252" spans="4:17" x14ac:dyDescent="0.25">
      <c r="D252" s="211">
        <f t="shared" si="11"/>
        <v>249</v>
      </c>
      <c r="E252" s="200" t="s">
        <v>893</v>
      </c>
      <c r="F252" s="299" t="s">
        <v>892</v>
      </c>
      <c r="G252" s="203" t="s">
        <v>4370</v>
      </c>
      <c r="H252" s="204">
        <v>780.15319199999988</v>
      </c>
      <c r="I252" s="205">
        <v>1423</v>
      </c>
      <c r="J252" s="210">
        <f t="shared" si="9"/>
        <v>9534100</v>
      </c>
      <c r="K252" s="210">
        <f t="shared" si="10"/>
        <v>9889850</v>
      </c>
      <c r="L252" s="308"/>
      <c r="M252" s="310"/>
      <c r="N252" s="301">
        <v>1423</v>
      </c>
      <c r="O252" s="302">
        <v>4</v>
      </c>
      <c r="P252" s="305">
        <v>38136400</v>
      </c>
      <c r="Q252" s="305">
        <v>39559400</v>
      </c>
    </row>
    <row r="253" spans="4:17" x14ac:dyDescent="0.25">
      <c r="D253" s="211">
        <f t="shared" si="11"/>
        <v>250</v>
      </c>
      <c r="E253" s="200" t="s">
        <v>893</v>
      </c>
      <c r="F253" s="299" t="s">
        <v>3763</v>
      </c>
      <c r="G253" s="203" t="s">
        <v>4371</v>
      </c>
      <c r="H253" s="204">
        <v>780.15319199999988</v>
      </c>
      <c r="I253" s="205">
        <v>1423</v>
      </c>
      <c r="J253" s="210">
        <f t="shared" si="9"/>
        <v>9534100</v>
      </c>
      <c r="K253" s="210">
        <f t="shared" si="10"/>
        <v>9889850</v>
      </c>
      <c r="L253" s="308"/>
      <c r="M253" s="310">
        <v>124</v>
      </c>
      <c r="N253" s="301" t="s">
        <v>939</v>
      </c>
      <c r="O253" s="302"/>
      <c r="P253" s="305"/>
      <c r="Q253" s="305"/>
    </row>
    <row r="254" spans="4:17" x14ac:dyDescent="0.25">
      <c r="D254" s="211">
        <f t="shared" si="11"/>
        <v>251</v>
      </c>
      <c r="E254" s="200" t="s">
        <v>893</v>
      </c>
      <c r="F254" s="299" t="s">
        <v>3762</v>
      </c>
      <c r="G254" s="203" t="s">
        <v>4372</v>
      </c>
      <c r="H254" s="204">
        <v>780.15319199999988</v>
      </c>
      <c r="I254" s="205">
        <v>1423</v>
      </c>
      <c r="J254" s="210">
        <f t="shared" si="9"/>
        <v>9534100</v>
      </c>
      <c r="K254" s="210">
        <f t="shared" si="10"/>
        <v>9889850</v>
      </c>
      <c r="L254" s="308"/>
      <c r="M254" s="310"/>
      <c r="N254" s="301">
        <v>1423</v>
      </c>
      <c r="O254" s="302">
        <v>4</v>
      </c>
      <c r="P254" s="305">
        <v>38136400</v>
      </c>
      <c r="Q254" s="305">
        <v>39559400</v>
      </c>
    </row>
    <row r="255" spans="4:17" x14ac:dyDescent="0.25">
      <c r="D255" s="211">
        <f t="shared" si="11"/>
        <v>252</v>
      </c>
      <c r="E255" s="200" t="s">
        <v>893</v>
      </c>
      <c r="F255" s="299" t="s">
        <v>3761</v>
      </c>
      <c r="G255" s="203" t="s">
        <v>4373</v>
      </c>
      <c r="H255" s="204">
        <v>780.15319199999988</v>
      </c>
      <c r="I255" s="205">
        <v>1423</v>
      </c>
      <c r="J255" s="210">
        <f t="shared" si="9"/>
        <v>9534100</v>
      </c>
      <c r="K255" s="210">
        <f t="shared" si="10"/>
        <v>9889850</v>
      </c>
      <c r="L255" s="308"/>
      <c r="M255" s="310">
        <v>125</v>
      </c>
      <c r="N255" s="301" t="s">
        <v>937</v>
      </c>
      <c r="O255" s="302"/>
      <c r="P255" s="305"/>
      <c r="Q255" s="305"/>
    </row>
    <row r="256" spans="4:17" x14ac:dyDescent="0.25">
      <c r="D256" s="211">
        <f t="shared" si="11"/>
        <v>253</v>
      </c>
      <c r="E256" s="203" t="s">
        <v>891</v>
      </c>
      <c r="F256" s="299" t="s">
        <v>890</v>
      </c>
      <c r="G256" s="203" t="s">
        <v>4374</v>
      </c>
      <c r="H256" s="204">
        <v>780.15319199999988</v>
      </c>
      <c r="I256" s="205">
        <v>1423</v>
      </c>
      <c r="J256" s="210">
        <f t="shared" si="9"/>
        <v>9534100</v>
      </c>
      <c r="K256" s="210">
        <f t="shared" si="10"/>
        <v>9889850</v>
      </c>
      <c r="L256" s="308"/>
      <c r="M256" s="310"/>
      <c r="N256" s="301">
        <v>1423</v>
      </c>
      <c r="O256" s="302">
        <v>4</v>
      </c>
      <c r="P256" s="305">
        <v>38136400</v>
      </c>
      <c r="Q256" s="305">
        <v>39559400</v>
      </c>
    </row>
    <row r="257" spans="4:17" x14ac:dyDescent="0.25">
      <c r="D257" s="211">
        <f t="shared" si="11"/>
        <v>254</v>
      </c>
      <c r="E257" s="211" t="s">
        <v>891</v>
      </c>
      <c r="F257" s="299" t="s">
        <v>3760</v>
      </c>
      <c r="G257" s="203" t="s">
        <v>4375</v>
      </c>
      <c r="H257" s="204">
        <v>780.15319199999988</v>
      </c>
      <c r="I257" s="205">
        <v>1423</v>
      </c>
      <c r="J257" s="210">
        <f t="shared" si="9"/>
        <v>9534100</v>
      </c>
      <c r="K257" s="210">
        <f t="shared" si="10"/>
        <v>9889850</v>
      </c>
      <c r="L257" s="308"/>
      <c r="M257" s="310">
        <v>126</v>
      </c>
      <c r="N257" s="301" t="s">
        <v>935</v>
      </c>
      <c r="O257" s="302"/>
      <c r="P257" s="305"/>
      <c r="Q257" s="305"/>
    </row>
    <row r="258" spans="4:17" x14ac:dyDescent="0.25">
      <c r="D258" s="211">
        <f t="shared" si="11"/>
        <v>255</v>
      </c>
      <c r="E258" s="211" t="s">
        <v>891</v>
      </c>
      <c r="F258" s="299" t="s">
        <v>3759</v>
      </c>
      <c r="G258" s="203" t="s">
        <v>4376</v>
      </c>
      <c r="H258" s="204">
        <v>780.15319199999988</v>
      </c>
      <c r="I258" s="205">
        <v>1423</v>
      </c>
      <c r="J258" s="210">
        <f t="shared" si="9"/>
        <v>9534100</v>
      </c>
      <c r="K258" s="210">
        <f t="shared" si="10"/>
        <v>9889850</v>
      </c>
      <c r="L258" s="308"/>
      <c r="M258" s="310"/>
      <c r="N258" s="301">
        <v>1423</v>
      </c>
      <c r="O258" s="302">
        <v>4</v>
      </c>
      <c r="P258" s="305">
        <v>38136400</v>
      </c>
      <c r="Q258" s="305">
        <v>39559400</v>
      </c>
    </row>
    <row r="259" spans="4:17" x14ac:dyDescent="0.25">
      <c r="D259" s="211">
        <f t="shared" si="11"/>
        <v>256</v>
      </c>
      <c r="E259" s="211" t="s">
        <v>891</v>
      </c>
      <c r="F259" s="299" t="s">
        <v>3758</v>
      </c>
      <c r="G259" s="203" t="s">
        <v>4377</v>
      </c>
      <c r="H259" s="204">
        <v>780.15319199999988</v>
      </c>
      <c r="I259" s="205">
        <v>1423</v>
      </c>
      <c r="J259" s="210">
        <f t="shared" si="9"/>
        <v>9534100</v>
      </c>
      <c r="K259" s="210">
        <f t="shared" si="10"/>
        <v>9889850</v>
      </c>
      <c r="L259" s="308"/>
      <c r="M259" s="310">
        <v>127</v>
      </c>
      <c r="N259" s="301" t="s">
        <v>933</v>
      </c>
      <c r="O259" s="302"/>
      <c r="P259" s="305"/>
      <c r="Q259" s="305"/>
    </row>
    <row r="260" spans="4:17" x14ac:dyDescent="0.25">
      <c r="D260" s="211">
        <f t="shared" si="11"/>
        <v>257</v>
      </c>
      <c r="E260" s="200" t="s">
        <v>889</v>
      </c>
      <c r="F260" s="299" t="s">
        <v>888</v>
      </c>
      <c r="G260" s="203" t="s">
        <v>4378</v>
      </c>
      <c r="H260" s="204">
        <v>782.76884399999994</v>
      </c>
      <c r="I260" s="205">
        <v>1423</v>
      </c>
      <c r="J260" s="210">
        <f t="shared" si="9"/>
        <v>9534100</v>
      </c>
      <c r="K260" s="210">
        <f t="shared" si="10"/>
        <v>9889850</v>
      </c>
      <c r="L260" s="308"/>
      <c r="M260" s="310"/>
      <c r="N260" s="301">
        <v>1423</v>
      </c>
      <c r="O260" s="302">
        <v>4</v>
      </c>
      <c r="P260" s="305">
        <v>38136400</v>
      </c>
      <c r="Q260" s="305">
        <v>39559400</v>
      </c>
    </row>
    <row r="261" spans="4:17" x14ac:dyDescent="0.25">
      <c r="D261" s="211">
        <f t="shared" si="11"/>
        <v>258</v>
      </c>
      <c r="E261" s="200" t="s">
        <v>889</v>
      </c>
      <c r="F261" s="299" t="s">
        <v>3757</v>
      </c>
      <c r="G261" s="203" t="s">
        <v>4379</v>
      </c>
      <c r="H261" s="204">
        <v>782.76884399999994</v>
      </c>
      <c r="I261" s="205">
        <v>1423</v>
      </c>
      <c r="J261" s="210">
        <f t="shared" ref="J261:J324" si="12">6700*I261</f>
        <v>9534100</v>
      </c>
      <c r="K261" s="210">
        <f t="shared" ref="K261:K324" si="13">I261*6950</f>
        <v>9889850</v>
      </c>
      <c r="L261" s="308"/>
      <c r="M261" s="310">
        <v>128</v>
      </c>
      <c r="N261" s="301" t="s">
        <v>931</v>
      </c>
      <c r="O261" s="302"/>
      <c r="P261" s="305"/>
      <c r="Q261" s="305"/>
    </row>
    <row r="262" spans="4:17" x14ac:dyDescent="0.25">
      <c r="D262" s="211">
        <f t="shared" ref="D262:D325" si="14">D261+1</f>
        <v>259</v>
      </c>
      <c r="E262" s="200" t="s">
        <v>889</v>
      </c>
      <c r="F262" s="299" t="s">
        <v>3756</v>
      </c>
      <c r="G262" s="203" t="s">
        <v>4380</v>
      </c>
      <c r="H262" s="204">
        <v>782.76884399999994</v>
      </c>
      <c r="I262" s="205">
        <v>1423</v>
      </c>
      <c r="J262" s="210">
        <f t="shared" si="12"/>
        <v>9534100</v>
      </c>
      <c r="K262" s="210">
        <f t="shared" si="13"/>
        <v>9889850</v>
      </c>
      <c r="L262" s="308"/>
      <c r="M262" s="310"/>
      <c r="N262" s="301">
        <v>1423</v>
      </c>
      <c r="O262" s="302">
        <v>4</v>
      </c>
      <c r="P262" s="305">
        <v>38136400</v>
      </c>
      <c r="Q262" s="305">
        <v>39559400</v>
      </c>
    </row>
    <row r="263" spans="4:17" x14ac:dyDescent="0.25">
      <c r="D263" s="211">
        <f t="shared" si="14"/>
        <v>260</v>
      </c>
      <c r="E263" s="200" t="s">
        <v>889</v>
      </c>
      <c r="F263" s="299" t="s">
        <v>3755</v>
      </c>
      <c r="G263" s="203" t="s">
        <v>4381</v>
      </c>
      <c r="H263" s="204">
        <v>782.76884399999994</v>
      </c>
      <c r="I263" s="205">
        <v>1423</v>
      </c>
      <c r="J263" s="210">
        <f t="shared" si="12"/>
        <v>9534100</v>
      </c>
      <c r="K263" s="210">
        <f t="shared" si="13"/>
        <v>9889850</v>
      </c>
      <c r="L263" s="308"/>
      <c r="M263" s="310">
        <v>129</v>
      </c>
      <c r="N263" s="301" t="s">
        <v>929</v>
      </c>
      <c r="O263" s="302"/>
      <c r="P263" s="305"/>
      <c r="Q263" s="305"/>
    </row>
    <row r="264" spans="4:17" x14ac:dyDescent="0.25">
      <c r="D264" s="211">
        <f t="shared" si="14"/>
        <v>261</v>
      </c>
      <c r="E264" s="203" t="s">
        <v>887</v>
      </c>
      <c r="F264" s="299" t="s">
        <v>886</v>
      </c>
      <c r="G264" s="203" t="s">
        <v>4382</v>
      </c>
      <c r="H264" s="204">
        <v>782.76884399999994</v>
      </c>
      <c r="I264" s="205">
        <v>1423</v>
      </c>
      <c r="J264" s="210">
        <f t="shared" si="12"/>
        <v>9534100</v>
      </c>
      <c r="K264" s="210">
        <f t="shared" si="13"/>
        <v>9889850</v>
      </c>
      <c r="L264" s="308"/>
      <c r="M264" s="310"/>
      <c r="N264" s="301">
        <v>1423</v>
      </c>
      <c r="O264" s="302">
        <v>4</v>
      </c>
      <c r="P264" s="305">
        <v>38136400</v>
      </c>
      <c r="Q264" s="305">
        <v>39559400</v>
      </c>
    </row>
    <row r="265" spans="4:17" x14ac:dyDescent="0.25">
      <c r="D265" s="211">
        <f t="shared" si="14"/>
        <v>262</v>
      </c>
      <c r="E265" s="211" t="s">
        <v>887</v>
      </c>
      <c r="F265" s="299" t="s">
        <v>3754</v>
      </c>
      <c r="G265" s="203" t="s">
        <v>4383</v>
      </c>
      <c r="H265" s="204">
        <v>782.76884399999994</v>
      </c>
      <c r="I265" s="205">
        <v>1423</v>
      </c>
      <c r="J265" s="210">
        <f t="shared" si="12"/>
        <v>9534100</v>
      </c>
      <c r="K265" s="210">
        <f t="shared" si="13"/>
        <v>9889850</v>
      </c>
      <c r="L265" s="308"/>
      <c r="M265" s="310">
        <v>130</v>
      </c>
      <c r="N265" s="301" t="s">
        <v>927</v>
      </c>
      <c r="O265" s="302"/>
      <c r="P265" s="305"/>
      <c r="Q265" s="305"/>
    </row>
    <row r="266" spans="4:17" x14ac:dyDescent="0.25">
      <c r="D266" s="211">
        <f t="shared" si="14"/>
        <v>263</v>
      </c>
      <c r="E266" s="211" t="s">
        <v>887</v>
      </c>
      <c r="F266" s="299" t="s">
        <v>3753</v>
      </c>
      <c r="G266" s="203" t="s">
        <v>4384</v>
      </c>
      <c r="H266" s="204">
        <v>782.76884399999994</v>
      </c>
      <c r="I266" s="205">
        <v>1423</v>
      </c>
      <c r="J266" s="210">
        <f t="shared" si="12"/>
        <v>9534100</v>
      </c>
      <c r="K266" s="210">
        <f t="shared" si="13"/>
        <v>9889850</v>
      </c>
      <c r="L266" s="308"/>
      <c r="M266" s="310"/>
      <c r="N266" s="301">
        <v>1423</v>
      </c>
      <c r="O266" s="302">
        <v>4</v>
      </c>
      <c r="P266" s="305">
        <v>38136400</v>
      </c>
      <c r="Q266" s="305">
        <v>39559400</v>
      </c>
    </row>
    <row r="267" spans="4:17" x14ac:dyDescent="0.25">
      <c r="D267" s="211">
        <f t="shared" si="14"/>
        <v>264</v>
      </c>
      <c r="E267" s="211" t="s">
        <v>887</v>
      </c>
      <c r="F267" s="299" t="s">
        <v>3752</v>
      </c>
      <c r="G267" s="203" t="s">
        <v>4385</v>
      </c>
      <c r="H267" s="204">
        <v>782.76884399999994</v>
      </c>
      <c r="I267" s="205">
        <v>1423</v>
      </c>
      <c r="J267" s="210">
        <f t="shared" si="12"/>
        <v>9534100</v>
      </c>
      <c r="K267" s="210">
        <f t="shared" si="13"/>
        <v>9889850</v>
      </c>
      <c r="L267" s="308"/>
      <c r="M267" s="310">
        <v>131</v>
      </c>
      <c r="N267" s="301" t="s">
        <v>925</v>
      </c>
      <c r="O267" s="302"/>
      <c r="P267" s="305"/>
      <c r="Q267" s="305"/>
    </row>
    <row r="268" spans="4:17" x14ac:dyDescent="0.25">
      <c r="D268" s="211">
        <f t="shared" si="14"/>
        <v>265</v>
      </c>
      <c r="E268" s="200" t="s">
        <v>885</v>
      </c>
      <c r="F268" s="299" t="s">
        <v>884</v>
      </c>
      <c r="G268" s="203" t="s">
        <v>4386</v>
      </c>
      <c r="H268" s="204">
        <v>780.15319199999988</v>
      </c>
      <c r="I268" s="205">
        <v>1423</v>
      </c>
      <c r="J268" s="210">
        <f t="shared" si="12"/>
        <v>9534100</v>
      </c>
      <c r="K268" s="210">
        <f t="shared" si="13"/>
        <v>9889850</v>
      </c>
      <c r="L268" s="308"/>
      <c r="M268" s="310"/>
      <c r="N268" s="301">
        <v>1423</v>
      </c>
      <c r="O268" s="302">
        <v>4</v>
      </c>
      <c r="P268" s="305">
        <v>38136400</v>
      </c>
      <c r="Q268" s="305">
        <v>39559400</v>
      </c>
    </row>
    <row r="269" spans="4:17" x14ac:dyDescent="0.25">
      <c r="D269" s="211">
        <f t="shared" si="14"/>
        <v>266</v>
      </c>
      <c r="E269" s="200" t="s">
        <v>885</v>
      </c>
      <c r="F269" s="299" t="s">
        <v>3751</v>
      </c>
      <c r="G269" s="203" t="s">
        <v>4387</v>
      </c>
      <c r="H269" s="204">
        <v>780.15319199999988</v>
      </c>
      <c r="I269" s="205">
        <v>1423</v>
      </c>
      <c r="J269" s="210">
        <f t="shared" si="12"/>
        <v>9534100</v>
      </c>
      <c r="K269" s="210">
        <f t="shared" si="13"/>
        <v>9889850</v>
      </c>
      <c r="L269" s="308"/>
      <c r="M269" s="310">
        <v>132</v>
      </c>
      <c r="N269" s="301" t="s">
        <v>923</v>
      </c>
      <c r="O269" s="302"/>
      <c r="P269" s="305"/>
      <c r="Q269" s="305"/>
    </row>
    <row r="270" spans="4:17" x14ac:dyDescent="0.25">
      <c r="D270" s="211">
        <f t="shared" si="14"/>
        <v>267</v>
      </c>
      <c r="E270" s="200" t="s">
        <v>885</v>
      </c>
      <c r="F270" s="299" t="s">
        <v>3750</v>
      </c>
      <c r="G270" s="203" t="s">
        <v>4388</v>
      </c>
      <c r="H270" s="204">
        <v>780.15319199999988</v>
      </c>
      <c r="I270" s="205">
        <v>1423</v>
      </c>
      <c r="J270" s="210">
        <f t="shared" si="12"/>
        <v>9534100</v>
      </c>
      <c r="K270" s="210">
        <f t="shared" si="13"/>
        <v>9889850</v>
      </c>
      <c r="L270" s="308"/>
      <c r="M270" s="310"/>
      <c r="N270" s="301">
        <v>1423</v>
      </c>
      <c r="O270" s="302">
        <v>4</v>
      </c>
      <c r="P270" s="305">
        <v>38136400</v>
      </c>
      <c r="Q270" s="305">
        <v>39559400</v>
      </c>
    </row>
    <row r="271" spans="4:17" x14ac:dyDescent="0.25">
      <c r="D271" s="211">
        <f t="shared" si="14"/>
        <v>268</v>
      </c>
      <c r="E271" s="200" t="s">
        <v>885</v>
      </c>
      <c r="F271" s="299" t="s">
        <v>3749</v>
      </c>
      <c r="G271" s="203" t="s">
        <v>4389</v>
      </c>
      <c r="H271" s="204">
        <v>780.15319199999988</v>
      </c>
      <c r="I271" s="205">
        <v>1423</v>
      </c>
      <c r="J271" s="210">
        <f t="shared" si="12"/>
        <v>9534100</v>
      </c>
      <c r="K271" s="210">
        <f t="shared" si="13"/>
        <v>9889850</v>
      </c>
      <c r="L271" s="308"/>
      <c r="M271" s="310">
        <v>133</v>
      </c>
      <c r="N271" s="301" t="s">
        <v>921</v>
      </c>
      <c r="O271" s="302"/>
      <c r="P271" s="305"/>
      <c r="Q271" s="305"/>
    </row>
    <row r="272" spans="4:17" x14ac:dyDescent="0.25">
      <c r="D272" s="211">
        <f t="shared" si="14"/>
        <v>269</v>
      </c>
      <c r="E272" s="203" t="s">
        <v>883</v>
      </c>
      <c r="F272" s="299" t="s">
        <v>882</v>
      </c>
      <c r="G272" s="203" t="s">
        <v>4390</v>
      </c>
      <c r="H272" s="204">
        <v>780.15319199999988</v>
      </c>
      <c r="I272" s="205">
        <v>1423</v>
      </c>
      <c r="J272" s="210">
        <f t="shared" si="12"/>
        <v>9534100</v>
      </c>
      <c r="K272" s="210">
        <f t="shared" si="13"/>
        <v>9889850</v>
      </c>
      <c r="L272" s="308"/>
      <c r="M272" s="310"/>
      <c r="N272" s="301">
        <v>1423</v>
      </c>
      <c r="O272" s="302">
        <v>4</v>
      </c>
      <c r="P272" s="305">
        <v>38136400</v>
      </c>
      <c r="Q272" s="305">
        <v>39559400</v>
      </c>
    </row>
    <row r="273" spans="4:17" x14ac:dyDescent="0.25">
      <c r="D273" s="211">
        <f t="shared" si="14"/>
        <v>270</v>
      </c>
      <c r="E273" s="211" t="s">
        <v>883</v>
      </c>
      <c r="F273" s="299" t="s">
        <v>3748</v>
      </c>
      <c r="G273" s="203" t="s">
        <v>4391</v>
      </c>
      <c r="H273" s="204">
        <v>780.15319199999988</v>
      </c>
      <c r="I273" s="205">
        <v>1423</v>
      </c>
      <c r="J273" s="210">
        <f t="shared" si="12"/>
        <v>9534100</v>
      </c>
      <c r="K273" s="210">
        <f t="shared" si="13"/>
        <v>9889850</v>
      </c>
      <c r="L273" s="308"/>
      <c r="M273" s="310">
        <v>134</v>
      </c>
      <c r="N273" s="301" t="s">
        <v>1008</v>
      </c>
      <c r="O273" s="302"/>
      <c r="P273" s="305"/>
      <c r="Q273" s="305"/>
    </row>
    <row r="274" spans="4:17" x14ac:dyDescent="0.25">
      <c r="D274" s="211">
        <f t="shared" si="14"/>
        <v>271</v>
      </c>
      <c r="E274" s="211" t="s">
        <v>883</v>
      </c>
      <c r="F274" s="299" t="s">
        <v>3747</v>
      </c>
      <c r="G274" s="203" t="s">
        <v>4392</v>
      </c>
      <c r="H274" s="204">
        <v>780.15319199999988</v>
      </c>
      <c r="I274" s="205">
        <v>1423</v>
      </c>
      <c r="J274" s="210">
        <f t="shared" si="12"/>
        <v>9534100</v>
      </c>
      <c r="K274" s="210">
        <f t="shared" si="13"/>
        <v>9889850</v>
      </c>
      <c r="L274" s="308"/>
      <c r="M274" s="310"/>
      <c r="N274" s="301">
        <v>1423</v>
      </c>
      <c r="O274" s="302">
        <v>4</v>
      </c>
      <c r="P274" s="305">
        <v>38136400</v>
      </c>
      <c r="Q274" s="305">
        <v>39559400</v>
      </c>
    </row>
    <row r="275" spans="4:17" x14ac:dyDescent="0.25">
      <c r="D275" s="211">
        <f t="shared" si="14"/>
        <v>272</v>
      </c>
      <c r="E275" s="211" t="s">
        <v>883</v>
      </c>
      <c r="F275" s="299" t="s">
        <v>3746</v>
      </c>
      <c r="G275" s="203" t="s">
        <v>4393</v>
      </c>
      <c r="H275" s="204">
        <v>780.15319199999988</v>
      </c>
      <c r="I275" s="205">
        <v>1423</v>
      </c>
      <c r="J275" s="210">
        <f t="shared" si="12"/>
        <v>9534100</v>
      </c>
      <c r="K275" s="210">
        <f t="shared" si="13"/>
        <v>9889850</v>
      </c>
      <c r="L275" s="308"/>
      <c r="M275" s="310">
        <v>135</v>
      </c>
      <c r="N275" s="301" t="s">
        <v>919</v>
      </c>
      <c r="O275" s="302"/>
      <c r="P275" s="305"/>
      <c r="Q275" s="305"/>
    </row>
    <row r="276" spans="4:17" x14ac:dyDescent="0.25">
      <c r="D276" s="211">
        <f t="shared" si="14"/>
        <v>273</v>
      </c>
      <c r="E276" s="200" t="s">
        <v>881</v>
      </c>
      <c r="F276" s="299" t="s">
        <v>880</v>
      </c>
      <c r="G276" s="203" t="s">
        <v>4394</v>
      </c>
      <c r="H276" s="204">
        <v>782.76884399999994</v>
      </c>
      <c r="I276" s="205">
        <v>1423</v>
      </c>
      <c r="J276" s="210">
        <f t="shared" si="12"/>
        <v>9534100</v>
      </c>
      <c r="K276" s="210">
        <f t="shared" si="13"/>
        <v>9889850</v>
      </c>
      <c r="L276" s="308"/>
      <c r="M276" s="310"/>
      <c r="N276" s="301">
        <v>1423</v>
      </c>
      <c r="O276" s="302">
        <v>4</v>
      </c>
      <c r="P276" s="305">
        <v>38136400</v>
      </c>
      <c r="Q276" s="305">
        <v>39559400</v>
      </c>
    </row>
    <row r="277" spans="4:17" x14ac:dyDescent="0.25">
      <c r="D277" s="211">
        <f t="shared" si="14"/>
        <v>274</v>
      </c>
      <c r="E277" s="200" t="s">
        <v>881</v>
      </c>
      <c r="F277" s="299" t="s">
        <v>3745</v>
      </c>
      <c r="G277" s="203" t="s">
        <v>4395</v>
      </c>
      <c r="H277" s="204">
        <v>782.76884399999994</v>
      </c>
      <c r="I277" s="205">
        <v>1423</v>
      </c>
      <c r="J277" s="210">
        <f t="shared" si="12"/>
        <v>9534100</v>
      </c>
      <c r="K277" s="210">
        <f t="shared" si="13"/>
        <v>9889850</v>
      </c>
      <c r="L277" s="308"/>
      <c r="M277" s="310">
        <v>136</v>
      </c>
      <c r="N277" s="301" t="s">
        <v>917</v>
      </c>
      <c r="O277" s="302"/>
      <c r="P277" s="305"/>
      <c r="Q277" s="305"/>
    </row>
    <row r="278" spans="4:17" x14ac:dyDescent="0.25">
      <c r="D278" s="211">
        <f t="shared" si="14"/>
        <v>275</v>
      </c>
      <c r="E278" s="200" t="s">
        <v>881</v>
      </c>
      <c r="F278" s="299" t="s">
        <v>3744</v>
      </c>
      <c r="G278" s="203" t="s">
        <v>4396</v>
      </c>
      <c r="H278" s="204">
        <v>782.76884399999994</v>
      </c>
      <c r="I278" s="205">
        <v>1423</v>
      </c>
      <c r="J278" s="210">
        <f t="shared" si="12"/>
        <v>9534100</v>
      </c>
      <c r="K278" s="210">
        <f t="shared" si="13"/>
        <v>9889850</v>
      </c>
      <c r="L278" s="308"/>
      <c r="M278" s="310"/>
      <c r="N278" s="301">
        <v>1423</v>
      </c>
      <c r="O278" s="302">
        <v>4</v>
      </c>
      <c r="P278" s="305">
        <v>38136400</v>
      </c>
      <c r="Q278" s="305">
        <v>39559400</v>
      </c>
    </row>
    <row r="279" spans="4:17" x14ac:dyDescent="0.25">
      <c r="D279" s="211">
        <f t="shared" si="14"/>
        <v>276</v>
      </c>
      <c r="E279" s="200" t="s">
        <v>881</v>
      </c>
      <c r="F279" s="299" t="s">
        <v>3743</v>
      </c>
      <c r="G279" s="203" t="s">
        <v>4397</v>
      </c>
      <c r="H279" s="204">
        <v>782.76884399999994</v>
      </c>
      <c r="I279" s="205">
        <v>1423</v>
      </c>
      <c r="J279" s="210">
        <f t="shared" si="12"/>
        <v>9534100</v>
      </c>
      <c r="K279" s="210">
        <f t="shared" si="13"/>
        <v>9889850</v>
      </c>
      <c r="L279" s="308"/>
      <c r="M279" s="310">
        <v>137</v>
      </c>
      <c r="N279" s="301" t="s">
        <v>915</v>
      </c>
      <c r="O279" s="302"/>
      <c r="P279" s="305"/>
      <c r="Q279" s="305"/>
    </row>
    <row r="280" spans="4:17" x14ac:dyDescent="0.25">
      <c r="D280" s="211">
        <f t="shared" si="14"/>
        <v>277</v>
      </c>
      <c r="E280" s="203" t="s">
        <v>879</v>
      </c>
      <c r="F280" s="299" t="s">
        <v>878</v>
      </c>
      <c r="G280" s="203" t="s">
        <v>4398</v>
      </c>
      <c r="H280" s="204">
        <v>782.76884399999994</v>
      </c>
      <c r="I280" s="205">
        <v>1423</v>
      </c>
      <c r="J280" s="210">
        <f t="shared" si="12"/>
        <v>9534100</v>
      </c>
      <c r="K280" s="210">
        <f t="shared" si="13"/>
        <v>9889850</v>
      </c>
      <c r="L280" s="308"/>
      <c r="M280" s="310"/>
      <c r="N280" s="301">
        <v>1423</v>
      </c>
      <c r="O280" s="302">
        <v>4</v>
      </c>
      <c r="P280" s="305">
        <v>38136400</v>
      </c>
      <c r="Q280" s="305">
        <v>39559400</v>
      </c>
    </row>
    <row r="281" spans="4:17" x14ac:dyDescent="0.25">
      <c r="D281" s="211">
        <f t="shared" si="14"/>
        <v>278</v>
      </c>
      <c r="E281" s="211" t="s">
        <v>879</v>
      </c>
      <c r="F281" s="299" t="s">
        <v>3742</v>
      </c>
      <c r="G281" s="203" t="s">
        <v>4399</v>
      </c>
      <c r="H281" s="204">
        <v>782.76884399999994</v>
      </c>
      <c r="I281" s="205">
        <v>1423</v>
      </c>
      <c r="J281" s="210">
        <f t="shared" si="12"/>
        <v>9534100</v>
      </c>
      <c r="K281" s="210">
        <f t="shared" si="13"/>
        <v>9889850</v>
      </c>
      <c r="L281" s="308"/>
      <c r="M281" s="310">
        <v>138</v>
      </c>
      <c r="N281" s="301" t="s">
        <v>913</v>
      </c>
      <c r="O281" s="302"/>
      <c r="P281" s="305"/>
      <c r="Q281" s="305"/>
    </row>
    <row r="282" spans="4:17" x14ac:dyDescent="0.25">
      <c r="D282" s="211">
        <f t="shared" si="14"/>
        <v>279</v>
      </c>
      <c r="E282" s="211" t="s">
        <v>879</v>
      </c>
      <c r="F282" s="299" t="s">
        <v>3741</v>
      </c>
      <c r="G282" s="203" t="s">
        <v>4400</v>
      </c>
      <c r="H282" s="204">
        <v>782.76884399999994</v>
      </c>
      <c r="I282" s="205">
        <v>1423</v>
      </c>
      <c r="J282" s="210">
        <f t="shared" si="12"/>
        <v>9534100</v>
      </c>
      <c r="K282" s="210">
        <f t="shared" si="13"/>
        <v>9889850</v>
      </c>
      <c r="L282" s="308"/>
      <c r="M282" s="310"/>
      <c r="N282" s="301">
        <v>1423</v>
      </c>
      <c r="O282" s="302">
        <v>4</v>
      </c>
      <c r="P282" s="305">
        <v>38136400</v>
      </c>
      <c r="Q282" s="305">
        <v>39559400</v>
      </c>
    </row>
    <row r="283" spans="4:17" x14ac:dyDescent="0.25">
      <c r="D283" s="211">
        <f t="shared" si="14"/>
        <v>280</v>
      </c>
      <c r="E283" s="211" t="s">
        <v>879</v>
      </c>
      <c r="F283" s="299" t="s">
        <v>3740</v>
      </c>
      <c r="G283" s="203" t="s">
        <v>4401</v>
      </c>
      <c r="H283" s="204">
        <v>782.76884399999994</v>
      </c>
      <c r="I283" s="205">
        <v>1423</v>
      </c>
      <c r="J283" s="210">
        <f t="shared" si="12"/>
        <v>9534100</v>
      </c>
      <c r="K283" s="210">
        <f t="shared" si="13"/>
        <v>9889850</v>
      </c>
      <c r="L283" s="308"/>
      <c r="M283" s="310">
        <v>139</v>
      </c>
      <c r="N283" s="301" t="s">
        <v>911</v>
      </c>
      <c r="O283" s="302"/>
      <c r="P283" s="305"/>
      <c r="Q283" s="305"/>
    </row>
    <row r="284" spans="4:17" x14ac:dyDescent="0.25">
      <c r="D284" s="211">
        <f t="shared" si="14"/>
        <v>281</v>
      </c>
      <c r="E284" s="200" t="s">
        <v>877</v>
      </c>
      <c r="F284" s="299" t="s">
        <v>876</v>
      </c>
      <c r="G284" s="203" t="s">
        <v>4402</v>
      </c>
      <c r="H284" s="204">
        <v>782.76884399999994</v>
      </c>
      <c r="I284" s="205">
        <v>1423</v>
      </c>
      <c r="J284" s="210">
        <f t="shared" si="12"/>
        <v>9534100</v>
      </c>
      <c r="K284" s="210">
        <f t="shared" si="13"/>
        <v>9889850</v>
      </c>
      <c r="L284" s="308"/>
      <c r="M284" s="310"/>
      <c r="N284" s="301">
        <v>1423</v>
      </c>
      <c r="O284" s="302">
        <v>4</v>
      </c>
      <c r="P284" s="305">
        <v>38136400</v>
      </c>
      <c r="Q284" s="305">
        <v>39559400</v>
      </c>
    </row>
    <row r="285" spans="4:17" x14ac:dyDescent="0.25">
      <c r="D285" s="211">
        <f t="shared" si="14"/>
        <v>282</v>
      </c>
      <c r="E285" s="200" t="s">
        <v>877</v>
      </c>
      <c r="F285" s="299" t="s">
        <v>3739</v>
      </c>
      <c r="G285" s="203" t="s">
        <v>4403</v>
      </c>
      <c r="H285" s="204">
        <v>782.76884399999994</v>
      </c>
      <c r="I285" s="205">
        <v>1423</v>
      </c>
      <c r="J285" s="210">
        <f t="shared" si="12"/>
        <v>9534100</v>
      </c>
      <c r="K285" s="210">
        <f t="shared" si="13"/>
        <v>9889850</v>
      </c>
      <c r="L285" s="308"/>
      <c r="M285" s="310">
        <v>140</v>
      </c>
      <c r="N285" s="301" t="s">
        <v>909</v>
      </c>
      <c r="O285" s="302"/>
      <c r="P285" s="305"/>
      <c r="Q285" s="305"/>
    </row>
    <row r="286" spans="4:17" x14ac:dyDescent="0.25">
      <c r="D286" s="211">
        <f t="shared" si="14"/>
        <v>283</v>
      </c>
      <c r="E286" s="200" t="s">
        <v>877</v>
      </c>
      <c r="F286" s="299" t="s">
        <v>3738</v>
      </c>
      <c r="G286" s="203" t="s">
        <v>4404</v>
      </c>
      <c r="H286" s="204">
        <v>782.76884399999994</v>
      </c>
      <c r="I286" s="205">
        <v>1423</v>
      </c>
      <c r="J286" s="210">
        <f t="shared" si="12"/>
        <v>9534100</v>
      </c>
      <c r="K286" s="210">
        <f t="shared" si="13"/>
        <v>9889850</v>
      </c>
      <c r="L286" s="308"/>
      <c r="M286" s="310"/>
      <c r="N286" s="301">
        <v>1423</v>
      </c>
      <c r="O286" s="302">
        <v>4</v>
      </c>
      <c r="P286" s="305">
        <v>38136400</v>
      </c>
      <c r="Q286" s="305">
        <v>39559400</v>
      </c>
    </row>
    <row r="287" spans="4:17" x14ac:dyDescent="0.25">
      <c r="D287" s="211">
        <f t="shared" si="14"/>
        <v>284</v>
      </c>
      <c r="E287" s="200" t="s">
        <v>877</v>
      </c>
      <c r="F287" s="299" t="s">
        <v>3737</v>
      </c>
      <c r="G287" s="203" t="s">
        <v>4405</v>
      </c>
      <c r="H287" s="204">
        <v>782.76884399999994</v>
      </c>
      <c r="I287" s="205">
        <v>1423</v>
      </c>
      <c r="J287" s="210">
        <f t="shared" si="12"/>
        <v>9534100</v>
      </c>
      <c r="K287" s="210">
        <f t="shared" si="13"/>
        <v>9889850</v>
      </c>
      <c r="L287" s="308"/>
      <c r="M287" s="310">
        <v>141</v>
      </c>
      <c r="N287" s="301" t="s">
        <v>907</v>
      </c>
      <c r="O287" s="302"/>
      <c r="P287" s="305"/>
      <c r="Q287" s="305"/>
    </row>
    <row r="288" spans="4:17" x14ac:dyDescent="0.25">
      <c r="D288" s="211">
        <f t="shared" si="14"/>
        <v>285</v>
      </c>
      <c r="E288" s="203" t="s">
        <v>875</v>
      </c>
      <c r="F288" s="299" t="s">
        <v>874</v>
      </c>
      <c r="G288" s="203" t="s">
        <v>4406</v>
      </c>
      <c r="H288" s="204">
        <v>782.76884399999994</v>
      </c>
      <c r="I288" s="205">
        <v>1423</v>
      </c>
      <c r="J288" s="210">
        <f t="shared" si="12"/>
        <v>9534100</v>
      </c>
      <c r="K288" s="210">
        <f t="shared" si="13"/>
        <v>9889850</v>
      </c>
      <c r="L288" s="308"/>
      <c r="M288" s="310"/>
      <c r="N288" s="301">
        <v>1423</v>
      </c>
      <c r="O288" s="302">
        <v>4</v>
      </c>
      <c r="P288" s="305">
        <v>38136400</v>
      </c>
      <c r="Q288" s="305">
        <v>39559400</v>
      </c>
    </row>
    <row r="289" spans="4:17" x14ac:dyDescent="0.25">
      <c r="D289" s="211">
        <f t="shared" si="14"/>
        <v>286</v>
      </c>
      <c r="E289" s="211" t="s">
        <v>875</v>
      </c>
      <c r="F289" s="299" t="s">
        <v>3736</v>
      </c>
      <c r="G289" s="203" t="s">
        <v>4407</v>
      </c>
      <c r="H289" s="204">
        <v>782.76884399999994</v>
      </c>
      <c r="I289" s="205">
        <v>1423</v>
      </c>
      <c r="J289" s="210">
        <f t="shared" si="12"/>
        <v>9534100</v>
      </c>
      <c r="K289" s="210">
        <f t="shared" si="13"/>
        <v>9889850</v>
      </c>
      <c r="L289" s="308"/>
      <c r="M289" s="310">
        <v>142</v>
      </c>
      <c r="N289" s="301" t="s">
        <v>905</v>
      </c>
      <c r="O289" s="302"/>
      <c r="P289" s="305"/>
      <c r="Q289" s="305"/>
    </row>
    <row r="290" spans="4:17" x14ac:dyDescent="0.25">
      <c r="D290" s="211">
        <f t="shared" si="14"/>
        <v>287</v>
      </c>
      <c r="E290" s="211" t="s">
        <v>875</v>
      </c>
      <c r="F290" s="299" t="s">
        <v>3735</v>
      </c>
      <c r="G290" s="203" t="s">
        <v>4408</v>
      </c>
      <c r="H290" s="204">
        <v>782.76884399999994</v>
      </c>
      <c r="I290" s="205">
        <v>1423</v>
      </c>
      <c r="J290" s="210">
        <f t="shared" si="12"/>
        <v>9534100</v>
      </c>
      <c r="K290" s="210">
        <f t="shared" si="13"/>
        <v>9889850</v>
      </c>
      <c r="L290" s="308"/>
      <c r="M290" s="310"/>
      <c r="N290" s="301">
        <v>1423</v>
      </c>
      <c r="O290" s="302">
        <v>4</v>
      </c>
      <c r="P290" s="305">
        <v>38136400</v>
      </c>
      <c r="Q290" s="305">
        <v>39559400</v>
      </c>
    </row>
    <row r="291" spans="4:17" x14ac:dyDescent="0.25">
      <c r="D291" s="211">
        <f t="shared" si="14"/>
        <v>288</v>
      </c>
      <c r="E291" s="211" t="s">
        <v>875</v>
      </c>
      <c r="F291" s="299" t="s">
        <v>3734</v>
      </c>
      <c r="G291" s="203" t="s">
        <v>4409</v>
      </c>
      <c r="H291" s="204">
        <v>782.76884399999994</v>
      </c>
      <c r="I291" s="205">
        <v>1423</v>
      </c>
      <c r="J291" s="210">
        <f t="shared" si="12"/>
        <v>9534100</v>
      </c>
      <c r="K291" s="210">
        <f t="shared" si="13"/>
        <v>9889850</v>
      </c>
      <c r="L291" s="308"/>
      <c r="M291" s="310">
        <v>143</v>
      </c>
      <c r="N291" s="301" t="s">
        <v>903</v>
      </c>
      <c r="O291" s="302"/>
      <c r="P291" s="305"/>
      <c r="Q291" s="305"/>
    </row>
    <row r="292" spans="4:17" x14ac:dyDescent="0.25">
      <c r="D292" s="211">
        <f t="shared" si="14"/>
        <v>289</v>
      </c>
      <c r="E292" s="200" t="s">
        <v>873</v>
      </c>
      <c r="F292" s="299" t="s">
        <v>872</v>
      </c>
      <c r="G292" s="203" t="s">
        <v>4410</v>
      </c>
      <c r="H292" s="204">
        <v>780.15319199999988</v>
      </c>
      <c r="I292" s="205">
        <v>1423</v>
      </c>
      <c r="J292" s="210">
        <f t="shared" si="12"/>
        <v>9534100</v>
      </c>
      <c r="K292" s="210">
        <f t="shared" si="13"/>
        <v>9889850</v>
      </c>
      <c r="L292" s="308"/>
      <c r="M292" s="310"/>
      <c r="N292" s="301">
        <v>1423</v>
      </c>
      <c r="O292" s="302">
        <v>4</v>
      </c>
      <c r="P292" s="305">
        <v>38136400</v>
      </c>
      <c r="Q292" s="305">
        <v>39559400</v>
      </c>
    </row>
    <row r="293" spans="4:17" x14ac:dyDescent="0.25">
      <c r="D293" s="211">
        <f t="shared" si="14"/>
        <v>290</v>
      </c>
      <c r="E293" s="200" t="s">
        <v>873</v>
      </c>
      <c r="F293" s="299" t="s">
        <v>3733</v>
      </c>
      <c r="G293" s="203" t="s">
        <v>4411</v>
      </c>
      <c r="H293" s="204">
        <v>780.15319199999988</v>
      </c>
      <c r="I293" s="205">
        <v>1423</v>
      </c>
      <c r="J293" s="210">
        <f t="shared" si="12"/>
        <v>9534100</v>
      </c>
      <c r="K293" s="210">
        <f t="shared" si="13"/>
        <v>9889850</v>
      </c>
      <c r="L293" s="308"/>
      <c r="M293" s="310">
        <v>144</v>
      </c>
      <c r="N293" s="301" t="s">
        <v>901</v>
      </c>
      <c r="O293" s="302"/>
      <c r="P293" s="305"/>
      <c r="Q293" s="305"/>
    </row>
    <row r="294" spans="4:17" x14ac:dyDescent="0.25">
      <c r="D294" s="211">
        <f t="shared" si="14"/>
        <v>291</v>
      </c>
      <c r="E294" s="200" t="s">
        <v>873</v>
      </c>
      <c r="F294" s="299" t="s">
        <v>3732</v>
      </c>
      <c r="G294" s="203" t="s">
        <v>4412</v>
      </c>
      <c r="H294" s="204">
        <v>780.15319199999988</v>
      </c>
      <c r="I294" s="205">
        <v>1423</v>
      </c>
      <c r="J294" s="210">
        <f t="shared" si="12"/>
        <v>9534100</v>
      </c>
      <c r="K294" s="210">
        <f t="shared" si="13"/>
        <v>9889850</v>
      </c>
      <c r="L294" s="308"/>
      <c r="M294" s="310"/>
      <c r="N294" s="301">
        <v>1423</v>
      </c>
      <c r="O294" s="302">
        <v>4</v>
      </c>
      <c r="P294" s="305">
        <v>38136400</v>
      </c>
      <c r="Q294" s="305">
        <v>39559400</v>
      </c>
    </row>
    <row r="295" spans="4:17" x14ac:dyDescent="0.25">
      <c r="D295" s="211">
        <f t="shared" si="14"/>
        <v>292</v>
      </c>
      <c r="E295" s="200" t="s">
        <v>873</v>
      </c>
      <c r="F295" s="299" t="s">
        <v>3731</v>
      </c>
      <c r="G295" s="203" t="s">
        <v>4413</v>
      </c>
      <c r="H295" s="204">
        <v>780.15319199999988</v>
      </c>
      <c r="I295" s="205">
        <v>1423</v>
      </c>
      <c r="J295" s="210">
        <f t="shared" si="12"/>
        <v>9534100</v>
      </c>
      <c r="K295" s="210">
        <f t="shared" si="13"/>
        <v>9889850</v>
      </c>
      <c r="L295" s="308"/>
      <c r="M295" s="310">
        <v>145</v>
      </c>
      <c r="N295" s="301" t="s">
        <v>1006</v>
      </c>
      <c r="O295" s="302"/>
      <c r="P295" s="305"/>
      <c r="Q295" s="305"/>
    </row>
    <row r="296" spans="4:17" x14ac:dyDescent="0.25">
      <c r="D296" s="211">
        <f t="shared" si="14"/>
        <v>293</v>
      </c>
      <c r="E296" s="203" t="s">
        <v>871</v>
      </c>
      <c r="F296" s="299" t="s">
        <v>870</v>
      </c>
      <c r="G296" s="203" t="s">
        <v>4414</v>
      </c>
      <c r="H296" s="204">
        <v>780.15319199999988</v>
      </c>
      <c r="I296" s="205">
        <v>1423</v>
      </c>
      <c r="J296" s="210">
        <f t="shared" si="12"/>
        <v>9534100</v>
      </c>
      <c r="K296" s="210">
        <f t="shared" si="13"/>
        <v>9889850</v>
      </c>
      <c r="L296" s="308"/>
      <c r="M296" s="310"/>
      <c r="N296" s="301">
        <v>1423</v>
      </c>
      <c r="O296" s="302">
        <v>4</v>
      </c>
      <c r="P296" s="305">
        <v>38136400</v>
      </c>
      <c r="Q296" s="305">
        <v>39559400</v>
      </c>
    </row>
    <row r="297" spans="4:17" x14ac:dyDescent="0.25">
      <c r="D297" s="211">
        <f t="shared" si="14"/>
        <v>294</v>
      </c>
      <c r="E297" s="211" t="s">
        <v>871</v>
      </c>
      <c r="F297" s="299" t="s">
        <v>3730</v>
      </c>
      <c r="G297" s="203" t="s">
        <v>4415</v>
      </c>
      <c r="H297" s="204">
        <v>780.15319199999988</v>
      </c>
      <c r="I297" s="205">
        <v>1423</v>
      </c>
      <c r="J297" s="210">
        <f t="shared" si="12"/>
        <v>9534100</v>
      </c>
      <c r="K297" s="210">
        <f t="shared" si="13"/>
        <v>9889850</v>
      </c>
      <c r="L297" s="308"/>
      <c r="M297" s="310">
        <v>146</v>
      </c>
      <c r="N297" s="301" t="s">
        <v>899</v>
      </c>
      <c r="O297" s="302"/>
      <c r="P297" s="305"/>
      <c r="Q297" s="305"/>
    </row>
    <row r="298" spans="4:17" x14ac:dyDescent="0.25">
      <c r="D298" s="211">
        <f t="shared" si="14"/>
        <v>295</v>
      </c>
      <c r="E298" s="211" t="s">
        <v>871</v>
      </c>
      <c r="F298" s="299" t="s">
        <v>3729</v>
      </c>
      <c r="G298" s="203" t="s">
        <v>4416</v>
      </c>
      <c r="H298" s="204">
        <v>780.15319199999988</v>
      </c>
      <c r="I298" s="205">
        <v>1423</v>
      </c>
      <c r="J298" s="210">
        <f t="shared" si="12"/>
        <v>9534100</v>
      </c>
      <c r="K298" s="210">
        <f t="shared" si="13"/>
        <v>9889850</v>
      </c>
      <c r="L298" s="308"/>
      <c r="M298" s="310"/>
      <c r="N298" s="301">
        <v>1423</v>
      </c>
      <c r="O298" s="302">
        <v>4</v>
      </c>
      <c r="P298" s="305">
        <v>38136400</v>
      </c>
      <c r="Q298" s="305">
        <v>39559400</v>
      </c>
    </row>
    <row r="299" spans="4:17" x14ac:dyDescent="0.25">
      <c r="D299" s="211">
        <f t="shared" si="14"/>
        <v>296</v>
      </c>
      <c r="E299" s="211" t="s">
        <v>871</v>
      </c>
      <c r="F299" s="299" t="s">
        <v>3728</v>
      </c>
      <c r="G299" s="203" t="s">
        <v>4417</v>
      </c>
      <c r="H299" s="204">
        <v>780.15319199999988</v>
      </c>
      <c r="I299" s="205">
        <v>1423</v>
      </c>
      <c r="J299" s="210">
        <f t="shared" si="12"/>
        <v>9534100</v>
      </c>
      <c r="K299" s="210">
        <f t="shared" si="13"/>
        <v>9889850</v>
      </c>
      <c r="L299" s="308"/>
      <c r="M299" s="310">
        <v>147</v>
      </c>
      <c r="N299" s="301" t="s">
        <v>897</v>
      </c>
      <c r="O299" s="302"/>
      <c r="P299" s="305"/>
      <c r="Q299" s="305"/>
    </row>
    <row r="300" spans="4:17" x14ac:dyDescent="0.25">
      <c r="D300" s="211">
        <f t="shared" si="14"/>
        <v>297</v>
      </c>
      <c r="E300" s="200" t="s">
        <v>869</v>
      </c>
      <c r="F300" s="299" t="s">
        <v>868</v>
      </c>
      <c r="G300" s="203" t="s">
        <v>4418</v>
      </c>
      <c r="H300" s="204">
        <v>782.76884399999994</v>
      </c>
      <c r="I300" s="205">
        <v>1423</v>
      </c>
      <c r="J300" s="210">
        <f t="shared" si="12"/>
        <v>9534100</v>
      </c>
      <c r="K300" s="210">
        <f t="shared" si="13"/>
        <v>9889850</v>
      </c>
      <c r="L300" s="308"/>
      <c r="M300" s="310"/>
      <c r="N300" s="301">
        <v>1423</v>
      </c>
      <c r="O300" s="302">
        <v>4</v>
      </c>
      <c r="P300" s="305">
        <v>38136400</v>
      </c>
      <c r="Q300" s="305">
        <v>39559400</v>
      </c>
    </row>
    <row r="301" spans="4:17" x14ac:dyDescent="0.25">
      <c r="D301" s="211">
        <f t="shared" si="14"/>
        <v>298</v>
      </c>
      <c r="E301" s="200" t="s">
        <v>869</v>
      </c>
      <c r="F301" s="299" t="s">
        <v>3727</v>
      </c>
      <c r="G301" s="203" t="s">
        <v>4419</v>
      </c>
      <c r="H301" s="204">
        <v>782.76884399999994</v>
      </c>
      <c r="I301" s="205">
        <v>1423</v>
      </c>
      <c r="J301" s="210">
        <f t="shared" si="12"/>
        <v>9534100</v>
      </c>
      <c r="K301" s="210">
        <f t="shared" si="13"/>
        <v>9889850</v>
      </c>
      <c r="L301" s="308"/>
      <c r="M301" s="310">
        <v>148</v>
      </c>
      <c r="N301" s="301" t="s">
        <v>895</v>
      </c>
      <c r="O301" s="302"/>
      <c r="P301" s="305"/>
      <c r="Q301" s="305"/>
    </row>
    <row r="302" spans="4:17" x14ac:dyDescent="0.25">
      <c r="D302" s="211">
        <f t="shared" si="14"/>
        <v>299</v>
      </c>
      <c r="E302" s="200" t="s">
        <v>869</v>
      </c>
      <c r="F302" s="299" t="s">
        <v>3726</v>
      </c>
      <c r="G302" s="203" t="s">
        <v>4420</v>
      </c>
      <c r="H302" s="204">
        <v>782.76884399999994</v>
      </c>
      <c r="I302" s="205">
        <v>1423</v>
      </c>
      <c r="J302" s="210">
        <f t="shared" si="12"/>
        <v>9534100</v>
      </c>
      <c r="K302" s="210">
        <f t="shared" si="13"/>
        <v>9889850</v>
      </c>
      <c r="L302" s="308"/>
      <c r="M302" s="310"/>
      <c r="N302" s="301">
        <v>1423</v>
      </c>
      <c r="O302" s="302">
        <v>4</v>
      </c>
      <c r="P302" s="305">
        <v>38136400</v>
      </c>
      <c r="Q302" s="305">
        <v>39559400</v>
      </c>
    </row>
    <row r="303" spans="4:17" x14ac:dyDescent="0.25">
      <c r="D303" s="211">
        <f t="shared" si="14"/>
        <v>300</v>
      </c>
      <c r="E303" s="200" t="s">
        <v>869</v>
      </c>
      <c r="F303" s="299" t="s">
        <v>3725</v>
      </c>
      <c r="G303" s="203" t="s">
        <v>4421</v>
      </c>
      <c r="H303" s="204">
        <v>782.76884399999994</v>
      </c>
      <c r="I303" s="205">
        <v>1423</v>
      </c>
      <c r="J303" s="210">
        <f t="shared" si="12"/>
        <v>9534100</v>
      </c>
      <c r="K303" s="210">
        <f t="shared" si="13"/>
        <v>9889850</v>
      </c>
      <c r="L303" s="308"/>
      <c r="M303" s="310">
        <v>149</v>
      </c>
      <c r="N303" s="301" t="s">
        <v>893</v>
      </c>
      <c r="O303" s="302"/>
      <c r="P303" s="305"/>
      <c r="Q303" s="305"/>
    </row>
    <row r="304" spans="4:17" x14ac:dyDescent="0.25">
      <c r="D304" s="211">
        <f t="shared" si="14"/>
        <v>301</v>
      </c>
      <c r="E304" s="203" t="s">
        <v>867</v>
      </c>
      <c r="F304" s="299" t="s">
        <v>866</v>
      </c>
      <c r="G304" s="203" t="s">
        <v>4422</v>
      </c>
      <c r="H304" s="204">
        <v>780.15319199999988</v>
      </c>
      <c r="I304" s="205">
        <v>1423</v>
      </c>
      <c r="J304" s="210">
        <f t="shared" si="12"/>
        <v>9534100</v>
      </c>
      <c r="K304" s="210">
        <f t="shared" si="13"/>
        <v>9889850</v>
      </c>
      <c r="L304" s="308"/>
      <c r="M304" s="310"/>
      <c r="N304" s="301">
        <v>1423</v>
      </c>
      <c r="O304" s="302">
        <v>4</v>
      </c>
      <c r="P304" s="305">
        <v>38136400</v>
      </c>
      <c r="Q304" s="305">
        <v>39559400</v>
      </c>
    </row>
    <row r="305" spans="4:17" x14ac:dyDescent="0.25">
      <c r="D305" s="211">
        <f t="shared" si="14"/>
        <v>302</v>
      </c>
      <c r="E305" s="211" t="s">
        <v>867</v>
      </c>
      <c r="F305" s="299" t="s">
        <v>3724</v>
      </c>
      <c r="G305" s="203" t="s">
        <v>4423</v>
      </c>
      <c r="H305" s="204">
        <v>780.15319199999988</v>
      </c>
      <c r="I305" s="205">
        <v>1423</v>
      </c>
      <c r="J305" s="210">
        <f t="shared" si="12"/>
        <v>9534100</v>
      </c>
      <c r="K305" s="210">
        <f t="shared" si="13"/>
        <v>9889850</v>
      </c>
      <c r="L305" s="308"/>
      <c r="M305" s="310">
        <v>150</v>
      </c>
      <c r="N305" s="301" t="s">
        <v>891</v>
      </c>
      <c r="O305" s="302"/>
      <c r="P305" s="305"/>
      <c r="Q305" s="305"/>
    </row>
    <row r="306" spans="4:17" x14ac:dyDescent="0.25">
      <c r="D306" s="211">
        <f t="shared" si="14"/>
        <v>303</v>
      </c>
      <c r="E306" s="211" t="s">
        <v>867</v>
      </c>
      <c r="F306" s="299" t="s">
        <v>3723</v>
      </c>
      <c r="G306" s="203" t="s">
        <v>4424</v>
      </c>
      <c r="H306" s="204">
        <v>780.15319199999988</v>
      </c>
      <c r="I306" s="205">
        <v>1423</v>
      </c>
      <c r="J306" s="210">
        <f t="shared" si="12"/>
        <v>9534100</v>
      </c>
      <c r="K306" s="210">
        <f t="shared" si="13"/>
        <v>9889850</v>
      </c>
      <c r="L306" s="308"/>
      <c r="M306" s="310"/>
      <c r="N306" s="301">
        <v>1423</v>
      </c>
      <c r="O306" s="302">
        <v>4</v>
      </c>
      <c r="P306" s="305">
        <v>38136400</v>
      </c>
      <c r="Q306" s="305">
        <v>39559400</v>
      </c>
    </row>
    <row r="307" spans="4:17" x14ac:dyDescent="0.25">
      <c r="D307" s="211">
        <f t="shared" si="14"/>
        <v>304</v>
      </c>
      <c r="E307" s="211" t="s">
        <v>867</v>
      </c>
      <c r="F307" s="299" t="s">
        <v>3722</v>
      </c>
      <c r="G307" s="203" t="s">
        <v>4425</v>
      </c>
      <c r="H307" s="204">
        <v>780.15319199999988</v>
      </c>
      <c r="I307" s="205">
        <v>1423</v>
      </c>
      <c r="J307" s="210">
        <f t="shared" si="12"/>
        <v>9534100</v>
      </c>
      <c r="K307" s="210">
        <f t="shared" si="13"/>
        <v>9889850</v>
      </c>
      <c r="L307" s="308"/>
      <c r="M307" s="310">
        <v>151</v>
      </c>
      <c r="N307" s="301" t="s">
        <v>889</v>
      </c>
      <c r="O307" s="302"/>
      <c r="P307" s="305"/>
      <c r="Q307" s="305"/>
    </row>
    <row r="308" spans="4:17" x14ac:dyDescent="0.25">
      <c r="D308" s="211">
        <f t="shared" si="14"/>
        <v>305</v>
      </c>
      <c r="E308" s="200" t="s">
        <v>865</v>
      </c>
      <c r="F308" s="299" t="s">
        <v>864</v>
      </c>
      <c r="G308" s="203" t="s">
        <v>4426</v>
      </c>
      <c r="H308" s="204">
        <v>780.15319199999988</v>
      </c>
      <c r="I308" s="205">
        <v>1423</v>
      </c>
      <c r="J308" s="210">
        <f t="shared" si="12"/>
        <v>9534100</v>
      </c>
      <c r="K308" s="210">
        <f t="shared" si="13"/>
        <v>9889850</v>
      </c>
      <c r="L308" s="308"/>
      <c r="M308" s="310"/>
      <c r="N308" s="301">
        <v>1423</v>
      </c>
      <c r="O308" s="302">
        <v>4</v>
      </c>
      <c r="P308" s="305">
        <v>38136400</v>
      </c>
      <c r="Q308" s="305">
        <v>39559400</v>
      </c>
    </row>
    <row r="309" spans="4:17" x14ac:dyDescent="0.25">
      <c r="D309" s="211">
        <f t="shared" si="14"/>
        <v>306</v>
      </c>
      <c r="E309" s="200" t="s">
        <v>865</v>
      </c>
      <c r="F309" s="299" t="s">
        <v>3721</v>
      </c>
      <c r="G309" s="203" t="s">
        <v>4427</v>
      </c>
      <c r="H309" s="204">
        <v>780.15319199999988</v>
      </c>
      <c r="I309" s="205">
        <v>1423</v>
      </c>
      <c r="J309" s="210">
        <f t="shared" si="12"/>
        <v>9534100</v>
      </c>
      <c r="K309" s="210">
        <f t="shared" si="13"/>
        <v>9889850</v>
      </c>
      <c r="L309" s="308"/>
      <c r="M309" s="310">
        <v>152</v>
      </c>
      <c r="N309" s="301" t="s">
        <v>887</v>
      </c>
      <c r="O309" s="302"/>
      <c r="P309" s="305"/>
      <c r="Q309" s="305"/>
    </row>
    <row r="310" spans="4:17" x14ac:dyDescent="0.25">
      <c r="D310" s="211">
        <f t="shared" si="14"/>
        <v>307</v>
      </c>
      <c r="E310" s="200" t="s">
        <v>865</v>
      </c>
      <c r="F310" s="299" t="s">
        <v>3720</v>
      </c>
      <c r="G310" s="203" t="s">
        <v>4428</v>
      </c>
      <c r="H310" s="204">
        <v>780.15319199999988</v>
      </c>
      <c r="I310" s="205">
        <v>1423</v>
      </c>
      <c r="J310" s="210">
        <f t="shared" si="12"/>
        <v>9534100</v>
      </c>
      <c r="K310" s="210">
        <f t="shared" si="13"/>
        <v>9889850</v>
      </c>
      <c r="L310" s="308"/>
      <c r="M310" s="310"/>
      <c r="N310" s="301">
        <v>1423</v>
      </c>
      <c r="O310" s="302">
        <v>4</v>
      </c>
      <c r="P310" s="305">
        <v>38136400</v>
      </c>
      <c r="Q310" s="305">
        <v>39559400</v>
      </c>
    </row>
    <row r="311" spans="4:17" x14ac:dyDescent="0.25">
      <c r="D311" s="211">
        <f t="shared" si="14"/>
        <v>308</v>
      </c>
      <c r="E311" s="200" t="s">
        <v>865</v>
      </c>
      <c r="F311" s="299" t="s">
        <v>3719</v>
      </c>
      <c r="G311" s="203" t="s">
        <v>4429</v>
      </c>
      <c r="H311" s="204">
        <v>780.15319199999988</v>
      </c>
      <c r="I311" s="205">
        <v>1423</v>
      </c>
      <c r="J311" s="210">
        <f t="shared" si="12"/>
        <v>9534100</v>
      </c>
      <c r="K311" s="210">
        <f t="shared" si="13"/>
        <v>9889850</v>
      </c>
      <c r="L311" s="308"/>
      <c r="M311" s="310">
        <v>153</v>
      </c>
      <c r="N311" s="301" t="s">
        <v>885</v>
      </c>
      <c r="O311" s="302"/>
      <c r="P311" s="305"/>
      <c r="Q311" s="305"/>
    </row>
    <row r="312" spans="4:17" x14ac:dyDescent="0.25">
      <c r="D312" s="211">
        <f t="shared" si="14"/>
        <v>309</v>
      </c>
      <c r="E312" s="203" t="s">
        <v>863</v>
      </c>
      <c r="F312" s="299" t="s">
        <v>862</v>
      </c>
      <c r="G312" s="203" t="s">
        <v>4430</v>
      </c>
      <c r="H312" s="204">
        <v>782.76884399999994</v>
      </c>
      <c r="I312" s="205">
        <v>1423</v>
      </c>
      <c r="J312" s="210">
        <f t="shared" si="12"/>
        <v>9534100</v>
      </c>
      <c r="K312" s="210">
        <f t="shared" si="13"/>
        <v>9889850</v>
      </c>
      <c r="L312" s="308"/>
      <c r="M312" s="310"/>
      <c r="N312" s="301">
        <v>1423</v>
      </c>
      <c r="O312" s="302">
        <v>4</v>
      </c>
      <c r="P312" s="305">
        <v>38136400</v>
      </c>
      <c r="Q312" s="305">
        <v>39559400</v>
      </c>
    </row>
    <row r="313" spans="4:17" x14ac:dyDescent="0.25">
      <c r="D313" s="211">
        <f t="shared" si="14"/>
        <v>310</v>
      </c>
      <c r="E313" s="211" t="s">
        <v>863</v>
      </c>
      <c r="F313" s="299" t="s">
        <v>3718</v>
      </c>
      <c r="G313" s="203" t="s">
        <v>4431</v>
      </c>
      <c r="H313" s="204">
        <v>782.76884399999994</v>
      </c>
      <c r="I313" s="205">
        <v>1423</v>
      </c>
      <c r="J313" s="210">
        <f t="shared" si="12"/>
        <v>9534100</v>
      </c>
      <c r="K313" s="210">
        <f t="shared" si="13"/>
        <v>9889850</v>
      </c>
      <c r="L313" s="308"/>
      <c r="M313" s="310">
        <v>154</v>
      </c>
      <c r="N313" s="301" t="s">
        <v>883</v>
      </c>
      <c r="O313" s="302"/>
      <c r="P313" s="305"/>
      <c r="Q313" s="305"/>
    </row>
    <row r="314" spans="4:17" x14ac:dyDescent="0.25">
      <c r="D314" s="211">
        <f t="shared" si="14"/>
        <v>311</v>
      </c>
      <c r="E314" s="211" t="s">
        <v>863</v>
      </c>
      <c r="F314" s="299" t="s">
        <v>3717</v>
      </c>
      <c r="G314" s="203" t="s">
        <v>4432</v>
      </c>
      <c r="H314" s="204">
        <v>782.76884399999994</v>
      </c>
      <c r="I314" s="205">
        <v>1423</v>
      </c>
      <c r="J314" s="210">
        <f t="shared" si="12"/>
        <v>9534100</v>
      </c>
      <c r="K314" s="210">
        <f t="shared" si="13"/>
        <v>9889850</v>
      </c>
      <c r="L314" s="308"/>
      <c r="M314" s="310"/>
      <c r="N314" s="301">
        <v>1423</v>
      </c>
      <c r="O314" s="302">
        <v>4</v>
      </c>
      <c r="P314" s="305">
        <v>38136400</v>
      </c>
      <c r="Q314" s="305">
        <v>39559400</v>
      </c>
    </row>
    <row r="315" spans="4:17" x14ac:dyDescent="0.25">
      <c r="D315" s="211">
        <f t="shared" si="14"/>
        <v>312</v>
      </c>
      <c r="E315" s="211" t="s">
        <v>863</v>
      </c>
      <c r="F315" s="299" t="s">
        <v>3716</v>
      </c>
      <c r="G315" s="203" t="s">
        <v>4433</v>
      </c>
      <c r="H315" s="204">
        <v>782.76884399999994</v>
      </c>
      <c r="I315" s="205">
        <v>1423</v>
      </c>
      <c r="J315" s="210">
        <f t="shared" si="12"/>
        <v>9534100</v>
      </c>
      <c r="K315" s="210">
        <f t="shared" si="13"/>
        <v>9889850</v>
      </c>
      <c r="L315" s="308"/>
      <c r="M315" s="310">
        <v>155</v>
      </c>
      <c r="N315" s="301" t="s">
        <v>881</v>
      </c>
      <c r="O315" s="302"/>
      <c r="P315" s="305"/>
      <c r="Q315" s="305"/>
    </row>
    <row r="316" spans="4:17" x14ac:dyDescent="0.25">
      <c r="D316" s="211">
        <f t="shared" si="14"/>
        <v>313</v>
      </c>
      <c r="E316" s="200" t="s">
        <v>861</v>
      </c>
      <c r="F316" s="299" t="s">
        <v>860</v>
      </c>
      <c r="G316" s="203" t="s">
        <v>4434</v>
      </c>
      <c r="H316" s="204">
        <v>780.15319199999988</v>
      </c>
      <c r="I316" s="205">
        <v>1423</v>
      </c>
      <c r="J316" s="210">
        <f t="shared" si="12"/>
        <v>9534100</v>
      </c>
      <c r="K316" s="210">
        <f t="shared" si="13"/>
        <v>9889850</v>
      </c>
      <c r="L316" s="308"/>
      <c r="M316" s="310"/>
      <c r="N316" s="301">
        <v>1423</v>
      </c>
      <c r="O316" s="302">
        <v>4</v>
      </c>
      <c r="P316" s="305">
        <v>38136400</v>
      </c>
      <c r="Q316" s="305">
        <v>39559400</v>
      </c>
    </row>
    <row r="317" spans="4:17" x14ac:dyDescent="0.25">
      <c r="D317" s="211">
        <f t="shared" si="14"/>
        <v>314</v>
      </c>
      <c r="E317" s="200" t="s">
        <v>861</v>
      </c>
      <c r="F317" s="299" t="s">
        <v>3715</v>
      </c>
      <c r="G317" s="203" t="s">
        <v>4435</v>
      </c>
      <c r="H317" s="204">
        <v>780.15319199999988</v>
      </c>
      <c r="I317" s="205">
        <v>1423</v>
      </c>
      <c r="J317" s="210">
        <f t="shared" si="12"/>
        <v>9534100</v>
      </c>
      <c r="K317" s="210">
        <f t="shared" si="13"/>
        <v>9889850</v>
      </c>
      <c r="L317" s="308"/>
      <c r="M317" s="310">
        <v>156</v>
      </c>
      <c r="N317" s="301" t="s">
        <v>1004</v>
      </c>
      <c r="O317" s="302"/>
      <c r="P317" s="305"/>
      <c r="Q317" s="305"/>
    </row>
    <row r="318" spans="4:17" x14ac:dyDescent="0.25">
      <c r="D318" s="211">
        <f t="shared" si="14"/>
        <v>315</v>
      </c>
      <c r="E318" s="200" t="s">
        <v>861</v>
      </c>
      <c r="F318" s="299" t="s">
        <v>3714</v>
      </c>
      <c r="G318" s="203" t="s">
        <v>4436</v>
      </c>
      <c r="H318" s="204">
        <v>780.15319199999988</v>
      </c>
      <c r="I318" s="205">
        <v>1423</v>
      </c>
      <c r="J318" s="210">
        <f t="shared" si="12"/>
        <v>9534100</v>
      </c>
      <c r="K318" s="210">
        <f t="shared" si="13"/>
        <v>9889850</v>
      </c>
      <c r="L318" s="308"/>
      <c r="M318" s="310"/>
      <c r="N318" s="301">
        <v>1423</v>
      </c>
      <c r="O318" s="302">
        <v>4</v>
      </c>
      <c r="P318" s="305">
        <v>38136400</v>
      </c>
      <c r="Q318" s="305">
        <v>39559400</v>
      </c>
    </row>
    <row r="319" spans="4:17" x14ac:dyDescent="0.25">
      <c r="D319" s="211">
        <f t="shared" si="14"/>
        <v>316</v>
      </c>
      <c r="E319" s="200" t="s">
        <v>861</v>
      </c>
      <c r="F319" s="299" t="s">
        <v>3713</v>
      </c>
      <c r="G319" s="203" t="s">
        <v>4437</v>
      </c>
      <c r="H319" s="204">
        <v>780.15319199999988</v>
      </c>
      <c r="I319" s="205">
        <v>1423</v>
      </c>
      <c r="J319" s="210">
        <f t="shared" si="12"/>
        <v>9534100</v>
      </c>
      <c r="K319" s="210">
        <f t="shared" si="13"/>
        <v>9889850</v>
      </c>
      <c r="L319" s="308"/>
      <c r="M319" s="310">
        <v>157</v>
      </c>
      <c r="N319" s="301" t="s">
        <v>879</v>
      </c>
      <c r="O319" s="302"/>
      <c r="P319" s="305"/>
      <c r="Q319" s="305"/>
    </row>
    <row r="320" spans="4:17" x14ac:dyDescent="0.25">
      <c r="D320" s="211">
        <f t="shared" si="14"/>
        <v>317</v>
      </c>
      <c r="E320" s="203" t="s">
        <v>859</v>
      </c>
      <c r="F320" s="299" t="s">
        <v>858</v>
      </c>
      <c r="G320" s="203" t="s">
        <v>4438</v>
      </c>
      <c r="H320" s="204">
        <v>780.15319199999988</v>
      </c>
      <c r="I320" s="205">
        <v>1423</v>
      </c>
      <c r="J320" s="210">
        <f t="shared" si="12"/>
        <v>9534100</v>
      </c>
      <c r="K320" s="210">
        <f t="shared" si="13"/>
        <v>9889850</v>
      </c>
      <c r="L320" s="308"/>
      <c r="M320" s="310"/>
      <c r="N320" s="301">
        <v>1423</v>
      </c>
      <c r="O320" s="302">
        <v>4</v>
      </c>
      <c r="P320" s="305">
        <v>38136400</v>
      </c>
      <c r="Q320" s="305">
        <v>39559400</v>
      </c>
    </row>
    <row r="321" spans="4:17" x14ac:dyDescent="0.25">
      <c r="D321" s="211">
        <f t="shared" si="14"/>
        <v>318</v>
      </c>
      <c r="E321" s="211" t="s">
        <v>859</v>
      </c>
      <c r="F321" s="299" t="s">
        <v>3712</v>
      </c>
      <c r="G321" s="203" t="s">
        <v>4439</v>
      </c>
      <c r="H321" s="204">
        <v>780.15319199999988</v>
      </c>
      <c r="I321" s="205">
        <v>1423</v>
      </c>
      <c r="J321" s="210">
        <f t="shared" si="12"/>
        <v>9534100</v>
      </c>
      <c r="K321" s="210">
        <f t="shared" si="13"/>
        <v>9889850</v>
      </c>
      <c r="L321" s="308"/>
      <c r="M321" s="310">
        <v>158</v>
      </c>
      <c r="N321" s="301" t="s">
        <v>877</v>
      </c>
      <c r="O321" s="302"/>
      <c r="P321" s="305"/>
      <c r="Q321" s="305"/>
    </row>
    <row r="322" spans="4:17" x14ac:dyDescent="0.25">
      <c r="D322" s="211">
        <f t="shared" si="14"/>
        <v>319</v>
      </c>
      <c r="E322" s="211" t="s">
        <v>859</v>
      </c>
      <c r="F322" s="299" t="s">
        <v>3711</v>
      </c>
      <c r="G322" s="203" t="s">
        <v>4440</v>
      </c>
      <c r="H322" s="204">
        <v>780.15319199999988</v>
      </c>
      <c r="I322" s="205">
        <v>1423</v>
      </c>
      <c r="J322" s="210">
        <f t="shared" si="12"/>
        <v>9534100</v>
      </c>
      <c r="K322" s="210">
        <f t="shared" si="13"/>
        <v>9889850</v>
      </c>
      <c r="L322" s="308"/>
      <c r="M322" s="310"/>
      <c r="N322" s="301">
        <v>1423</v>
      </c>
      <c r="O322" s="302">
        <v>4</v>
      </c>
      <c r="P322" s="305">
        <v>38136400</v>
      </c>
      <c r="Q322" s="305">
        <v>39559400</v>
      </c>
    </row>
    <row r="323" spans="4:17" x14ac:dyDescent="0.25">
      <c r="D323" s="211">
        <f t="shared" si="14"/>
        <v>320</v>
      </c>
      <c r="E323" s="211" t="s">
        <v>859</v>
      </c>
      <c r="F323" s="299" t="s">
        <v>3710</v>
      </c>
      <c r="G323" s="203" t="s">
        <v>4441</v>
      </c>
      <c r="H323" s="204">
        <v>780.15319199999988</v>
      </c>
      <c r="I323" s="205">
        <v>1423</v>
      </c>
      <c r="J323" s="210">
        <f t="shared" si="12"/>
        <v>9534100</v>
      </c>
      <c r="K323" s="210">
        <f t="shared" si="13"/>
        <v>9889850</v>
      </c>
      <c r="L323" s="308"/>
      <c r="M323" s="310">
        <v>159</v>
      </c>
      <c r="N323" s="301" t="s">
        <v>875</v>
      </c>
      <c r="O323" s="302"/>
      <c r="P323" s="305"/>
      <c r="Q323" s="305"/>
    </row>
    <row r="324" spans="4:17" x14ac:dyDescent="0.25">
      <c r="D324" s="211">
        <f t="shared" si="14"/>
        <v>321</v>
      </c>
      <c r="E324" s="200" t="s">
        <v>857</v>
      </c>
      <c r="F324" s="299" t="s">
        <v>856</v>
      </c>
      <c r="G324" s="203" t="s">
        <v>4442</v>
      </c>
      <c r="H324" s="204">
        <v>782.76884399999994</v>
      </c>
      <c r="I324" s="205">
        <v>1423</v>
      </c>
      <c r="J324" s="210">
        <f t="shared" si="12"/>
        <v>9534100</v>
      </c>
      <c r="K324" s="210">
        <f t="shared" si="13"/>
        <v>9889850</v>
      </c>
      <c r="L324" s="308"/>
      <c r="M324" s="310"/>
      <c r="N324" s="301">
        <v>1423</v>
      </c>
      <c r="O324" s="302">
        <v>4</v>
      </c>
      <c r="P324" s="305">
        <v>38136400</v>
      </c>
      <c r="Q324" s="305">
        <v>39559400</v>
      </c>
    </row>
    <row r="325" spans="4:17" x14ac:dyDescent="0.25">
      <c r="D325" s="211">
        <f t="shared" si="14"/>
        <v>322</v>
      </c>
      <c r="E325" s="200" t="s">
        <v>857</v>
      </c>
      <c r="F325" s="299" t="s">
        <v>3709</v>
      </c>
      <c r="G325" s="203" t="s">
        <v>4443</v>
      </c>
      <c r="H325" s="204">
        <v>782.76884399999994</v>
      </c>
      <c r="I325" s="205">
        <v>1423</v>
      </c>
      <c r="J325" s="210">
        <f t="shared" ref="J325:J388" si="15">6700*I325</f>
        <v>9534100</v>
      </c>
      <c r="K325" s="210">
        <f t="shared" ref="K325:K388" si="16">I325*6950</f>
        <v>9889850</v>
      </c>
      <c r="L325" s="308"/>
      <c r="M325" s="310">
        <v>160</v>
      </c>
      <c r="N325" s="301" t="s">
        <v>873</v>
      </c>
      <c r="O325" s="302"/>
      <c r="P325" s="305"/>
      <c r="Q325" s="305"/>
    </row>
    <row r="326" spans="4:17" x14ac:dyDescent="0.25">
      <c r="D326" s="211">
        <f t="shared" ref="D326:D389" si="17">D325+1</f>
        <v>323</v>
      </c>
      <c r="E326" s="200" t="s">
        <v>857</v>
      </c>
      <c r="F326" s="299" t="s">
        <v>3708</v>
      </c>
      <c r="G326" s="203" t="s">
        <v>4444</v>
      </c>
      <c r="H326" s="204">
        <v>782.76884399999994</v>
      </c>
      <c r="I326" s="205">
        <v>1423</v>
      </c>
      <c r="J326" s="210">
        <f t="shared" si="15"/>
        <v>9534100</v>
      </c>
      <c r="K326" s="210">
        <f t="shared" si="16"/>
        <v>9889850</v>
      </c>
      <c r="L326" s="308"/>
      <c r="M326" s="310"/>
      <c r="N326" s="301">
        <v>1423</v>
      </c>
      <c r="O326" s="302">
        <v>4</v>
      </c>
      <c r="P326" s="305">
        <v>38136400</v>
      </c>
      <c r="Q326" s="305">
        <v>39559400</v>
      </c>
    </row>
    <row r="327" spans="4:17" x14ac:dyDescent="0.25">
      <c r="D327" s="211">
        <f t="shared" si="17"/>
        <v>324</v>
      </c>
      <c r="E327" s="200" t="s">
        <v>857</v>
      </c>
      <c r="F327" s="299" t="s">
        <v>3707</v>
      </c>
      <c r="G327" s="203" t="s">
        <v>4445</v>
      </c>
      <c r="H327" s="204">
        <v>782.76884399999994</v>
      </c>
      <c r="I327" s="205">
        <v>1423</v>
      </c>
      <c r="J327" s="210">
        <f t="shared" si="15"/>
        <v>9534100</v>
      </c>
      <c r="K327" s="210">
        <f t="shared" si="16"/>
        <v>9889850</v>
      </c>
      <c r="L327" s="308"/>
      <c r="M327" s="310">
        <v>161</v>
      </c>
      <c r="N327" s="301" t="s">
        <v>871</v>
      </c>
      <c r="O327" s="302"/>
      <c r="P327" s="305"/>
      <c r="Q327" s="305"/>
    </row>
    <row r="328" spans="4:17" x14ac:dyDescent="0.25">
      <c r="D328" s="211">
        <f t="shared" si="17"/>
        <v>325</v>
      </c>
      <c r="E328" s="203" t="s">
        <v>855</v>
      </c>
      <c r="F328" s="299" t="s">
        <v>854</v>
      </c>
      <c r="G328" s="203" t="s">
        <v>4446</v>
      </c>
      <c r="H328" s="204">
        <v>780.15319199999988</v>
      </c>
      <c r="I328" s="205">
        <v>1423</v>
      </c>
      <c r="J328" s="210">
        <f t="shared" si="15"/>
        <v>9534100</v>
      </c>
      <c r="K328" s="210">
        <f t="shared" si="16"/>
        <v>9889850</v>
      </c>
      <c r="L328" s="308"/>
      <c r="M328" s="310"/>
      <c r="N328" s="301">
        <v>1423</v>
      </c>
      <c r="O328" s="302">
        <v>4</v>
      </c>
      <c r="P328" s="305">
        <v>38136400</v>
      </c>
      <c r="Q328" s="305">
        <v>39559400</v>
      </c>
    </row>
    <row r="329" spans="4:17" x14ac:dyDescent="0.25">
      <c r="D329" s="211">
        <f t="shared" si="17"/>
        <v>326</v>
      </c>
      <c r="E329" s="211" t="s">
        <v>855</v>
      </c>
      <c r="F329" s="299" t="s">
        <v>3706</v>
      </c>
      <c r="G329" s="203" t="s">
        <v>4447</v>
      </c>
      <c r="H329" s="204">
        <v>780.15319199999988</v>
      </c>
      <c r="I329" s="205">
        <v>1423</v>
      </c>
      <c r="J329" s="210">
        <f t="shared" si="15"/>
        <v>9534100</v>
      </c>
      <c r="K329" s="210">
        <f t="shared" si="16"/>
        <v>9889850</v>
      </c>
      <c r="L329" s="308"/>
      <c r="M329" s="310">
        <v>162</v>
      </c>
      <c r="N329" s="301" t="s">
        <v>869</v>
      </c>
      <c r="O329" s="302"/>
      <c r="P329" s="305"/>
      <c r="Q329" s="305"/>
    </row>
    <row r="330" spans="4:17" x14ac:dyDescent="0.25">
      <c r="D330" s="211">
        <f t="shared" si="17"/>
        <v>327</v>
      </c>
      <c r="E330" s="211" t="s">
        <v>855</v>
      </c>
      <c r="F330" s="299" t="s">
        <v>3705</v>
      </c>
      <c r="G330" s="203" t="s">
        <v>4448</v>
      </c>
      <c r="H330" s="204">
        <v>780.15319199999988</v>
      </c>
      <c r="I330" s="205">
        <v>1423</v>
      </c>
      <c r="J330" s="210">
        <f t="shared" si="15"/>
        <v>9534100</v>
      </c>
      <c r="K330" s="210">
        <f t="shared" si="16"/>
        <v>9889850</v>
      </c>
      <c r="L330" s="308"/>
      <c r="M330" s="310"/>
      <c r="N330" s="301">
        <v>1423</v>
      </c>
      <c r="O330" s="302">
        <v>4</v>
      </c>
      <c r="P330" s="305">
        <v>38136400</v>
      </c>
      <c r="Q330" s="305">
        <v>39559400</v>
      </c>
    </row>
    <row r="331" spans="4:17" x14ac:dyDescent="0.25">
      <c r="D331" s="211">
        <f t="shared" si="17"/>
        <v>328</v>
      </c>
      <c r="E331" s="211" t="s">
        <v>855</v>
      </c>
      <c r="F331" s="299" t="s">
        <v>3704</v>
      </c>
      <c r="G331" s="203" t="s">
        <v>4449</v>
      </c>
      <c r="H331" s="204">
        <v>780.15319199999988</v>
      </c>
      <c r="I331" s="205">
        <v>1423</v>
      </c>
      <c r="J331" s="210">
        <f t="shared" si="15"/>
        <v>9534100</v>
      </c>
      <c r="K331" s="210">
        <f t="shared" si="16"/>
        <v>9889850</v>
      </c>
      <c r="L331" s="308"/>
      <c r="M331" s="310">
        <v>163</v>
      </c>
      <c r="N331" s="301" t="s">
        <v>867</v>
      </c>
      <c r="O331" s="302"/>
      <c r="P331" s="305"/>
      <c r="Q331" s="305"/>
    </row>
    <row r="332" spans="4:17" x14ac:dyDescent="0.25">
      <c r="D332" s="211">
        <f t="shared" si="17"/>
        <v>329</v>
      </c>
      <c r="E332" s="200" t="s">
        <v>853</v>
      </c>
      <c r="F332" s="299" t="s">
        <v>852</v>
      </c>
      <c r="G332" s="203" t="s">
        <v>4450</v>
      </c>
      <c r="H332" s="204">
        <v>780.15319199999988</v>
      </c>
      <c r="I332" s="205">
        <v>1423</v>
      </c>
      <c r="J332" s="210">
        <f t="shared" si="15"/>
        <v>9534100</v>
      </c>
      <c r="K332" s="210">
        <f t="shared" si="16"/>
        <v>9889850</v>
      </c>
      <c r="L332" s="308"/>
      <c r="M332" s="310"/>
      <c r="N332" s="301">
        <v>1423</v>
      </c>
      <c r="O332" s="302">
        <v>4</v>
      </c>
      <c r="P332" s="305">
        <v>38136400</v>
      </c>
      <c r="Q332" s="305">
        <v>39559400</v>
      </c>
    </row>
    <row r="333" spans="4:17" x14ac:dyDescent="0.25">
      <c r="D333" s="211">
        <f t="shared" si="17"/>
        <v>330</v>
      </c>
      <c r="E333" s="200" t="s">
        <v>853</v>
      </c>
      <c r="F333" s="299" t="s">
        <v>3703</v>
      </c>
      <c r="G333" s="203" t="s">
        <v>4451</v>
      </c>
      <c r="H333" s="204">
        <v>780.15319199999988</v>
      </c>
      <c r="I333" s="205">
        <v>1423</v>
      </c>
      <c r="J333" s="210">
        <f t="shared" si="15"/>
        <v>9534100</v>
      </c>
      <c r="K333" s="210">
        <f t="shared" si="16"/>
        <v>9889850</v>
      </c>
      <c r="L333" s="308"/>
      <c r="M333" s="310">
        <v>164</v>
      </c>
      <c r="N333" s="301" t="s">
        <v>865</v>
      </c>
      <c r="O333" s="302"/>
      <c r="P333" s="305"/>
      <c r="Q333" s="305"/>
    </row>
    <row r="334" spans="4:17" x14ac:dyDescent="0.25">
      <c r="D334" s="211">
        <f t="shared" si="17"/>
        <v>331</v>
      </c>
      <c r="E334" s="200" t="s">
        <v>853</v>
      </c>
      <c r="F334" s="299" t="s">
        <v>3702</v>
      </c>
      <c r="G334" s="203" t="s">
        <v>4452</v>
      </c>
      <c r="H334" s="204">
        <v>780.15319199999988</v>
      </c>
      <c r="I334" s="205">
        <v>1423</v>
      </c>
      <c r="J334" s="210">
        <f t="shared" si="15"/>
        <v>9534100</v>
      </c>
      <c r="K334" s="210">
        <f t="shared" si="16"/>
        <v>9889850</v>
      </c>
      <c r="L334" s="308"/>
      <c r="M334" s="310"/>
      <c r="N334" s="301">
        <v>1423</v>
      </c>
      <c r="O334" s="302">
        <v>4</v>
      </c>
      <c r="P334" s="305">
        <v>38136400</v>
      </c>
      <c r="Q334" s="305">
        <v>39559400</v>
      </c>
    </row>
    <row r="335" spans="4:17" x14ac:dyDescent="0.25">
      <c r="D335" s="211">
        <f t="shared" si="17"/>
        <v>332</v>
      </c>
      <c r="E335" s="200" t="s">
        <v>853</v>
      </c>
      <c r="F335" s="299" t="s">
        <v>3701</v>
      </c>
      <c r="G335" s="203" t="s">
        <v>4453</v>
      </c>
      <c r="H335" s="204">
        <v>780.15319199999988</v>
      </c>
      <c r="I335" s="205">
        <v>1423</v>
      </c>
      <c r="J335" s="210">
        <f t="shared" si="15"/>
        <v>9534100</v>
      </c>
      <c r="K335" s="210">
        <f t="shared" si="16"/>
        <v>9889850</v>
      </c>
      <c r="L335" s="308"/>
      <c r="M335" s="310">
        <v>165</v>
      </c>
      <c r="N335" s="301" t="s">
        <v>863</v>
      </c>
      <c r="O335" s="302"/>
      <c r="P335" s="305"/>
      <c r="Q335" s="305"/>
    </row>
    <row r="336" spans="4:17" x14ac:dyDescent="0.25">
      <c r="D336" s="211">
        <f t="shared" si="17"/>
        <v>333</v>
      </c>
      <c r="E336" s="203" t="s">
        <v>851</v>
      </c>
      <c r="F336" s="299" t="s">
        <v>850</v>
      </c>
      <c r="G336" s="203" t="s">
        <v>4454</v>
      </c>
      <c r="H336" s="204">
        <v>780.15319199999988</v>
      </c>
      <c r="I336" s="205">
        <v>1423</v>
      </c>
      <c r="J336" s="210">
        <f t="shared" si="15"/>
        <v>9534100</v>
      </c>
      <c r="K336" s="210">
        <f t="shared" si="16"/>
        <v>9889850</v>
      </c>
      <c r="L336" s="308"/>
      <c r="M336" s="310"/>
      <c r="N336" s="301">
        <v>1423</v>
      </c>
      <c r="O336" s="302">
        <v>4</v>
      </c>
      <c r="P336" s="305">
        <v>38136400</v>
      </c>
      <c r="Q336" s="305">
        <v>39559400</v>
      </c>
    </row>
    <row r="337" spans="4:17" x14ac:dyDescent="0.25">
      <c r="D337" s="211">
        <f t="shared" si="17"/>
        <v>334</v>
      </c>
      <c r="E337" s="211" t="s">
        <v>851</v>
      </c>
      <c r="F337" s="299" t="s">
        <v>3700</v>
      </c>
      <c r="G337" s="203" t="s">
        <v>4455</v>
      </c>
      <c r="H337" s="204">
        <v>780.15319199999988</v>
      </c>
      <c r="I337" s="205">
        <v>1423</v>
      </c>
      <c r="J337" s="210">
        <f t="shared" si="15"/>
        <v>9534100</v>
      </c>
      <c r="K337" s="210">
        <f t="shared" si="16"/>
        <v>9889850</v>
      </c>
      <c r="L337" s="308"/>
      <c r="M337" s="310">
        <v>166</v>
      </c>
      <c r="N337" s="301" t="s">
        <v>861</v>
      </c>
      <c r="O337" s="302"/>
      <c r="P337" s="305"/>
      <c r="Q337" s="305"/>
    </row>
    <row r="338" spans="4:17" x14ac:dyDescent="0.25">
      <c r="D338" s="211">
        <f t="shared" si="17"/>
        <v>335</v>
      </c>
      <c r="E338" s="211" t="s">
        <v>851</v>
      </c>
      <c r="F338" s="299" t="s">
        <v>3699</v>
      </c>
      <c r="G338" s="203" t="s">
        <v>4456</v>
      </c>
      <c r="H338" s="204">
        <v>780.15319199999988</v>
      </c>
      <c r="I338" s="205">
        <v>1423</v>
      </c>
      <c r="J338" s="210">
        <f t="shared" si="15"/>
        <v>9534100</v>
      </c>
      <c r="K338" s="210">
        <f t="shared" si="16"/>
        <v>9889850</v>
      </c>
      <c r="L338" s="308"/>
      <c r="M338" s="310"/>
      <c r="N338" s="301">
        <v>1423</v>
      </c>
      <c r="O338" s="302">
        <v>4</v>
      </c>
      <c r="P338" s="305">
        <v>38136400</v>
      </c>
      <c r="Q338" s="305">
        <v>39559400</v>
      </c>
    </row>
    <row r="339" spans="4:17" x14ac:dyDescent="0.25">
      <c r="D339" s="211">
        <f t="shared" si="17"/>
        <v>336</v>
      </c>
      <c r="E339" s="211" t="s">
        <v>851</v>
      </c>
      <c r="F339" s="299" t="s">
        <v>3698</v>
      </c>
      <c r="G339" s="203" t="s">
        <v>4457</v>
      </c>
      <c r="H339" s="204">
        <v>780.15319199999988</v>
      </c>
      <c r="I339" s="205">
        <v>1423</v>
      </c>
      <c r="J339" s="210">
        <f t="shared" si="15"/>
        <v>9534100</v>
      </c>
      <c r="K339" s="210">
        <f t="shared" si="16"/>
        <v>9889850</v>
      </c>
      <c r="L339" s="308"/>
      <c r="M339" s="310">
        <v>167</v>
      </c>
      <c r="N339" s="301" t="s">
        <v>1002</v>
      </c>
      <c r="O339" s="302"/>
      <c r="P339" s="305"/>
      <c r="Q339" s="305"/>
    </row>
    <row r="340" spans="4:17" x14ac:dyDescent="0.25">
      <c r="D340" s="211">
        <f t="shared" si="17"/>
        <v>337</v>
      </c>
      <c r="E340" s="200" t="s">
        <v>849</v>
      </c>
      <c r="F340" s="299" t="s">
        <v>848</v>
      </c>
      <c r="G340" s="203" t="s">
        <v>4458</v>
      </c>
      <c r="H340" s="204">
        <v>780.15319199999988</v>
      </c>
      <c r="I340" s="205">
        <v>1423</v>
      </c>
      <c r="J340" s="210">
        <f t="shared" si="15"/>
        <v>9534100</v>
      </c>
      <c r="K340" s="210">
        <f t="shared" si="16"/>
        <v>9889850</v>
      </c>
      <c r="L340" s="308"/>
      <c r="M340" s="310"/>
      <c r="N340" s="301">
        <v>1423</v>
      </c>
      <c r="O340" s="302">
        <v>4</v>
      </c>
      <c r="P340" s="305">
        <v>38136400</v>
      </c>
      <c r="Q340" s="305">
        <v>39559400</v>
      </c>
    </row>
    <row r="341" spans="4:17" x14ac:dyDescent="0.25">
      <c r="D341" s="211">
        <f t="shared" si="17"/>
        <v>338</v>
      </c>
      <c r="E341" s="200" t="s">
        <v>849</v>
      </c>
      <c r="F341" s="299" t="s">
        <v>3697</v>
      </c>
      <c r="G341" s="203" t="s">
        <v>4459</v>
      </c>
      <c r="H341" s="204">
        <v>780.15319199999988</v>
      </c>
      <c r="I341" s="205">
        <v>1423</v>
      </c>
      <c r="J341" s="210">
        <f t="shared" si="15"/>
        <v>9534100</v>
      </c>
      <c r="K341" s="210">
        <f t="shared" si="16"/>
        <v>9889850</v>
      </c>
      <c r="L341" s="308"/>
      <c r="M341" s="310">
        <v>168</v>
      </c>
      <c r="N341" s="301" t="s">
        <v>859</v>
      </c>
      <c r="O341" s="302"/>
      <c r="P341" s="305"/>
      <c r="Q341" s="305"/>
    </row>
    <row r="342" spans="4:17" x14ac:dyDescent="0.25">
      <c r="D342" s="211">
        <f t="shared" si="17"/>
        <v>339</v>
      </c>
      <c r="E342" s="200" t="s">
        <v>849</v>
      </c>
      <c r="F342" s="299" t="s">
        <v>3696</v>
      </c>
      <c r="G342" s="203" t="s">
        <v>4460</v>
      </c>
      <c r="H342" s="204">
        <v>780.15319199999988</v>
      </c>
      <c r="I342" s="205">
        <v>1423</v>
      </c>
      <c r="J342" s="210">
        <f t="shared" si="15"/>
        <v>9534100</v>
      </c>
      <c r="K342" s="210">
        <f t="shared" si="16"/>
        <v>9889850</v>
      </c>
      <c r="L342" s="308"/>
      <c r="M342" s="310"/>
      <c r="N342" s="301">
        <v>1423</v>
      </c>
      <c r="O342" s="302">
        <v>4</v>
      </c>
      <c r="P342" s="305">
        <v>38136400</v>
      </c>
      <c r="Q342" s="305">
        <v>39559400</v>
      </c>
    </row>
    <row r="343" spans="4:17" x14ac:dyDescent="0.25">
      <c r="D343" s="211">
        <f t="shared" si="17"/>
        <v>340</v>
      </c>
      <c r="E343" s="200" t="s">
        <v>849</v>
      </c>
      <c r="F343" s="299" t="s">
        <v>3695</v>
      </c>
      <c r="G343" s="203" t="s">
        <v>4461</v>
      </c>
      <c r="H343" s="204">
        <v>780.15319199999988</v>
      </c>
      <c r="I343" s="205">
        <v>1423</v>
      </c>
      <c r="J343" s="210">
        <f t="shared" si="15"/>
        <v>9534100</v>
      </c>
      <c r="K343" s="210">
        <f t="shared" si="16"/>
        <v>9889850</v>
      </c>
      <c r="L343" s="308"/>
      <c r="M343" s="310">
        <v>169</v>
      </c>
      <c r="N343" s="301" t="s">
        <v>857</v>
      </c>
      <c r="O343" s="302"/>
      <c r="P343" s="305"/>
      <c r="Q343" s="305"/>
    </row>
    <row r="344" spans="4:17" x14ac:dyDescent="0.25">
      <c r="D344" s="211">
        <f t="shared" si="17"/>
        <v>341</v>
      </c>
      <c r="E344" s="203" t="s">
        <v>847</v>
      </c>
      <c r="F344" s="299" t="s">
        <v>846</v>
      </c>
      <c r="G344" s="203" t="s">
        <v>4462</v>
      </c>
      <c r="H344" s="204">
        <v>780.15319199999988</v>
      </c>
      <c r="I344" s="205">
        <v>1423</v>
      </c>
      <c r="J344" s="210">
        <f t="shared" si="15"/>
        <v>9534100</v>
      </c>
      <c r="K344" s="210">
        <f t="shared" si="16"/>
        <v>9889850</v>
      </c>
      <c r="L344" s="308"/>
      <c r="M344" s="310"/>
      <c r="N344" s="301">
        <v>1423</v>
      </c>
      <c r="O344" s="302">
        <v>4</v>
      </c>
      <c r="P344" s="305">
        <v>38136400</v>
      </c>
      <c r="Q344" s="305">
        <v>39559400</v>
      </c>
    </row>
    <row r="345" spans="4:17" x14ac:dyDescent="0.25">
      <c r="D345" s="211">
        <f t="shared" si="17"/>
        <v>342</v>
      </c>
      <c r="E345" s="211" t="s">
        <v>847</v>
      </c>
      <c r="F345" s="299" t="s">
        <v>3694</v>
      </c>
      <c r="G345" s="203" t="s">
        <v>4463</v>
      </c>
      <c r="H345" s="204">
        <v>780.15319199999988</v>
      </c>
      <c r="I345" s="205">
        <v>1423</v>
      </c>
      <c r="J345" s="210">
        <f t="shared" si="15"/>
        <v>9534100</v>
      </c>
      <c r="K345" s="210">
        <f t="shared" si="16"/>
        <v>9889850</v>
      </c>
      <c r="L345" s="308"/>
      <c r="M345" s="310">
        <v>170</v>
      </c>
      <c r="N345" s="301" t="s">
        <v>855</v>
      </c>
      <c r="O345" s="302"/>
      <c r="P345" s="305"/>
      <c r="Q345" s="305"/>
    </row>
    <row r="346" spans="4:17" x14ac:dyDescent="0.25">
      <c r="D346" s="211">
        <f t="shared" si="17"/>
        <v>343</v>
      </c>
      <c r="E346" s="211" t="s">
        <v>847</v>
      </c>
      <c r="F346" s="299" t="s">
        <v>3693</v>
      </c>
      <c r="G346" s="203" t="s">
        <v>4464</v>
      </c>
      <c r="H346" s="204">
        <v>780.15319199999988</v>
      </c>
      <c r="I346" s="205">
        <v>1423</v>
      </c>
      <c r="J346" s="210">
        <f t="shared" si="15"/>
        <v>9534100</v>
      </c>
      <c r="K346" s="210">
        <f t="shared" si="16"/>
        <v>9889850</v>
      </c>
      <c r="L346" s="308"/>
      <c r="M346" s="310"/>
      <c r="N346" s="301">
        <v>1423</v>
      </c>
      <c r="O346" s="302">
        <v>4</v>
      </c>
      <c r="P346" s="305">
        <v>38136400</v>
      </c>
      <c r="Q346" s="305">
        <v>39559400</v>
      </c>
    </row>
    <row r="347" spans="4:17" x14ac:dyDescent="0.25">
      <c r="D347" s="211">
        <f t="shared" si="17"/>
        <v>344</v>
      </c>
      <c r="E347" s="211" t="s">
        <v>847</v>
      </c>
      <c r="F347" s="299" t="s">
        <v>3692</v>
      </c>
      <c r="G347" s="203" t="s">
        <v>4465</v>
      </c>
      <c r="H347" s="204">
        <v>780.15319199999988</v>
      </c>
      <c r="I347" s="205">
        <v>1423</v>
      </c>
      <c r="J347" s="210">
        <f t="shared" si="15"/>
        <v>9534100</v>
      </c>
      <c r="K347" s="210">
        <f t="shared" si="16"/>
        <v>9889850</v>
      </c>
      <c r="L347" s="308"/>
      <c r="M347" s="310">
        <v>171</v>
      </c>
      <c r="N347" s="301" t="s">
        <v>853</v>
      </c>
      <c r="O347" s="302"/>
      <c r="P347" s="305"/>
      <c r="Q347" s="305"/>
    </row>
    <row r="348" spans="4:17" x14ac:dyDescent="0.25">
      <c r="D348" s="211">
        <f t="shared" si="17"/>
        <v>345</v>
      </c>
      <c r="E348" s="200" t="s">
        <v>845</v>
      </c>
      <c r="F348" s="299" t="s">
        <v>844</v>
      </c>
      <c r="G348" s="203" t="s">
        <v>4466</v>
      </c>
      <c r="H348" s="204">
        <v>780.15319199999988</v>
      </c>
      <c r="I348" s="205">
        <v>1423</v>
      </c>
      <c r="J348" s="210">
        <f t="shared" si="15"/>
        <v>9534100</v>
      </c>
      <c r="K348" s="210">
        <f t="shared" si="16"/>
        <v>9889850</v>
      </c>
      <c r="L348" s="308"/>
      <c r="M348" s="310"/>
      <c r="N348" s="301">
        <v>1423</v>
      </c>
      <c r="O348" s="302">
        <v>4</v>
      </c>
      <c r="P348" s="305">
        <v>38136400</v>
      </c>
      <c r="Q348" s="305">
        <v>39559400</v>
      </c>
    </row>
    <row r="349" spans="4:17" x14ac:dyDescent="0.25">
      <c r="D349" s="211">
        <f t="shared" si="17"/>
        <v>346</v>
      </c>
      <c r="E349" s="200" t="s">
        <v>845</v>
      </c>
      <c r="F349" s="299" t="s">
        <v>3691</v>
      </c>
      <c r="G349" s="203" t="s">
        <v>4467</v>
      </c>
      <c r="H349" s="204">
        <v>780.15319199999988</v>
      </c>
      <c r="I349" s="205">
        <v>1423</v>
      </c>
      <c r="J349" s="210">
        <f t="shared" si="15"/>
        <v>9534100</v>
      </c>
      <c r="K349" s="210">
        <f t="shared" si="16"/>
        <v>9889850</v>
      </c>
      <c r="L349" s="308"/>
      <c r="M349" s="310">
        <v>172</v>
      </c>
      <c r="N349" s="301" t="s">
        <v>851</v>
      </c>
      <c r="O349" s="302"/>
      <c r="P349" s="305"/>
      <c r="Q349" s="305"/>
    </row>
    <row r="350" spans="4:17" x14ac:dyDescent="0.25">
      <c r="D350" s="211">
        <f t="shared" si="17"/>
        <v>347</v>
      </c>
      <c r="E350" s="200" t="s">
        <v>845</v>
      </c>
      <c r="F350" s="299" t="s">
        <v>3690</v>
      </c>
      <c r="G350" s="203" t="s">
        <v>4468</v>
      </c>
      <c r="H350" s="204">
        <v>780.15319199999988</v>
      </c>
      <c r="I350" s="205">
        <v>1423</v>
      </c>
      <c r="J350" s="210">
        <f t="shared" si="15"/>
        <v>9534100</v>
      </c>
      <c r="K350" s="210">
        <f t="shared" si="16"/>
        <v>9889850</v>
      </c>
      <c r="L350" s="308"/>
      <c r="M350" s="310"/>
      <c r="N350" s="301">
        <v>1423</v>
      </c>
      <c r="O350" s="302">
        <v>4</v>
      </c>
      <c r="P350" s="305">
        <v>38136400</v>
      </c>
      <c r="Q350" s="305">
        <v>39559400</v>
      </c>
    </row>
    <row r="351" spans="4:17" x14ac:dyDescent="0.25">
      <c r="D351" s="211">
        <f t="shared" si="17"/>
        <v>348</v>
      </c>
      <c r="E351" s="200" t="s">
        <v>845</v>
      </c>
      <c r="F351" s="299" t="s">
        <v>3689</v>
      </c>
      <c r="G351" s="203" t="s">
        <v>4469</v>
      </c>
      <c r="H351" s="204">
        <v>780.15319199999988</v>
      </c>
      <c r="I351" s="205">
        <v>1423</v>
      </c>
      <c r="J351" s="210">
        <f t="shared" si="15"/>
        <v>9534100</v>
      </c>
      <c r="K351" s="210">
        <f t="shared" si="16"/>
        <v>9889850</v>
      </c>
      <c r="L351" s="308"/>
      <c r="M351" s="310">
        <v>173</v>
      </c>
      <c r="N351" s="301" t="s">
        <v>849</v>
      </c>
      <c r="O351" s="302"/>
      <c r="P351" s="305"/>
      <c r="Q351" s="305"/>
    </row>
    <row r="352" spans="4:17" x14ac:dyDescent="0.25">
      <c r="D352" s="211">
        <f t="shared" si="17"/>
        <v>349</v>
      </c>
      <c r="E352" s="203" t="s">
        <v>843</v>
      </c>
      <c r="F352" s="299" t="s">
        <v>842</v>
      </c>
      <c r="G352" s="203" t="s">
        <v>4470</v>
      </c>
      <c r="H352" s="204">
        <v>780.15319199999988</v>
      </c>
      <c r="I352" s="205">
        <v>1423</v>
      </c>
      <c r="J352" s="210">
        <f t="shared" si="15"/>
        <v>9534100</v>
      </c>
      <c r="K352" s="210">
        <f t="shared" si="16"/>
        <v>9889850</v>
      </c>
      <c r="L352" s="308"/>
      <c r="M352" s="310"/>
      <c r="N352" s="301">
        <v>1423</v>
      </c>
      <c r="O352" s="302">
        <v>4</v>
      </c>
      <c r="P352" s="305">
        <v>38136400</v>
      </c>
      <c r="Q352" s="305">
        <v>39559400</v>
      </c>
    </row>
    <row r="353" spans="4:17" x14ac:dyDescent="0.25">
      <c r="D353" s="211">
        <f t="shared" si="17"/>
        <v>350</v>
      </c>
      <c r="E353" s="211" t="s">
        <v>843</v>
      </c>
      <c r="F353" s="299" t="s">
        <v>3688</v>
      </c>
      <c r="G353" s="203" t="s">
        <v>4471</v>
      </c>
      <c r="H353" s="204">
        <v>780.15319199999988</v>
      </c>
      <c r="I353" s="205">
        <v>1423</v>
      </c>
      <c r="J353" s="210">
        <f t="shared" si="15"/>
        <v>9534100</v>
      </c>
      <c r="K353" s="210">
        <f t="shared" si="16"/>
        <v>9889850</v>
      </c>
      <c r="L353" s="308"/>
      <c r="M353" s="310">
        <v>174</v>
      </c>
      <c r="N353" s="301" t="s">
        <v>847</v>
      </c>
      <c r="O353" s="302"/>
      <c r="P353" s="305"/>
      <c r="Q353" s="305"/>
    </row>
    <row r="354" spans="4:17" x14ac:dyDescent="0.25">
      <c r="D354" s="211">
        <f t="shared" si="17"/>
        <v>351</v>
      </c>
      <c r="E354" s="211" t="s">
        <v>843</v>
      </c>
      <c r="F354" s="299" t="s">
        <v>3687</v>
      </c>
      <c r="G354" s="203" t="s">
        <v>4472</v>
      </c>
      <c r="H354" s="204">
        <v>780.15319199999988</v>
      </c>
      <c r="I354" s="205">
        <v>1423</v>
      </c>
      <c r="J354" s="210">
        <f t="shared" si="15"/>
        <v>9534100</v>
      </c>
      <c r="K354" s="210">
        <f t="shared" si="16"/>
        <v>9889850</v>
      </c>
      <c r="L354" s="308"/>
      <c r="M354" s="310"/>
      <c r="N354" s="301">
        <v>1423</v>
      </c>
      <c r="O354" s="302">
        <v>4</v>
      </c>
      <c r="P354" s="305">
        <v>38136400</v>
      </c>
      <c r="Q354" s="305">
        <v>39559400</v>
      </c>
    </row>
    <row r="355" spans="4:17" x14ac:dyDescent="0.25">
      <c r="D355" s="211">
        <f t="shared" si="17"/>
        <v>352</v>
      </c>
      <c r="E355" s="211" t="s">
        <v>843</v>
      </c>
      <c r="F355" s="299" t="s">
        <v>3686</v>
      </c>
      <c r="G355" s="203" t="s">
        <v>4473</v>
      </c>
      <c r="H355" s="204">
        <v>780.15319199999988</v>
      </c>
      <c r="I355" s="205">
        <v>1423</v>
      </c>
      <c r="J355" s="210">
        <f t="shared" si="15"/>
        <v>9534100</v>
      </c>
      <c r="K355" s="210">
        <f t="shared" si="16"/>
        <v>9889850</v>
      </c>
      <c r="L355" s="308"/>
      <c r="M355" s="310">
        <v>175</v>
      </c>
      <c r="N355" s="301" t="s">
        <v>845</v>
      </c>
      <c r="O355" s="302"/>
      <c r="P355" s="305"/>
      <c r="Q355" s="305"/>
    </row>
    <row r="356" spans="4:17" x14ac:dyDescent="0.25">
      <c r="D356" s="211">
        <f t="shared" si="17"/>
        <v>353</v>
      </c>
      <c r="E356" s="200" t="s">
        <v>841</v>
      </c>
      <c r="F356" s="299" t="s">
        <v>840</v>
      </c>
      <c r="G356" s="203" t="s">
        <v>4474</v>
      </c>
      <c r="H356" s="204">
        <v>780.15319199999988</v>
      </c>
      <c r="I356" s="205">
        <v>1423</v>
      </c>
      <c r="J356" s="210">
        <f t="shared" si="15"/>
        <v>9534100</v>
      </c>
      <c r="K356" s="210">
        <f t="shared" si="16"/>
        <v>9889850</v>
      </c>
      <c r="L356" s="308"/>
      <c r="M356" s="310"/>
      <c r="N356" s="301">
        <v>1423</v>
      </c>
      <c r="O356" s="302">
        <v>4</v>
      </c>
      <c r="P356" s="305">
        <v>38136400</v>
      </c>
      <c r="Q356" s="305">
        <v>39559400</v>
      </c>
    </row>
    <row r="357" spans="4:17" x14ac:dyDescent="0.25">
      <c r="D357" s="211">
        <f t="shared" si="17"/>
        <v>354</v>
      </c>
      <c r="E357" s="200" t="s">
        <v>841</v>
      </c>
      <c r="F357" s="299" t="s">
        <v>3685</v>
      </c>
      <c r="G357" s="203" t="s">
        <v>4475</v>
      </c>
      <c r="H357" s="204">
        <v>780.15319199999988</v>
      </c>
      <c r="I357" s="205">
        <v>1423</v>
      </c>
      <c r="J357" s="210">
        <f t="shared" si="15"/>
        <v>9534100</v>
      </c>
      <c r="K357" s="210">
        <f t="shared" si="16"/>
        <v>9889850</v>
      </c>
      <c r="L357" s="308"/>
      <c r="M357" s="310">
        <v>176</v>
      </c>
      <c r="N357" s="301" t="s">
        <v>843</v>
      </c>
      <c r="O357" s="302"/>
      <c r="P357" s="305"/>
      <c r="Q357" s="305"/>
    </row>
    <row r="358" spans="4:17" x14ac:dyDescent="0.25">
      <c r="D358" s="211">
        <f t="shared" si="17"/>
        <v>355</v>
      </c>
      <c r="E358" s="200" t="s">
        <v>841</v>
      </c>
      <c r="F358" s="299" t="s">
        <v>3684</v>
      </c>
      <c r="G358" s="203" t="s">
        <v>4476</v>
      </c>
      <c r="H358" s="204">
        <v>780.15319199999988</v>
      </c>
      <c r="I358" s="205">
        <v>1423</v>
      </c>
      <c r="J358" s="210">
        <f t="shared" si="15"/>
        <v>9534100</v>
      </c>
      <c r="K358" s="210">
        <f t="shared" si="16"/>
        <v>9889850</v>
      </c>
      <c r="L358" s="308"/>
      <c r="M358" s="310"/>
      <c r="N358" s="301">
        <v>1423</v>
      </c>
      <c r="O358" s="302">
        <v>4</v>
      </c>
      <c r="P358" s="305">
        <v>38136400</v>
      </c>
      <c r="Q358" s="305">
        <v>39559400</v>
      </c>
    </row>
    <row r="359" spans="4:17" x14ac:dyDescent="0.25">
      <c r="D359" s="211">
        <f t="shared" si="17"/>
        <v>356</v>
      </c>
      <c r="E359" s="200" t="s">
        <v>841</v>
      </c>
      <c r="F359" s="299" t="s">
        <v>3683</v>
      </c>
      <c r="G359" s="203" t="s">
        <v>4477</v>
      </c>
      <c r="H359" s="204">
        <v>780.15319199999988</v>
      </c>
      <c r="I359" s="205">
        <v>1423</v>
      </c>
      <c r="J359" s="210">
        <f t="shared" si="15"/>
        <v>9534100</v>
      </c>
      <c r="K359" s="210">
        <f t="shared" si="16"/>
        <v>9889850</v>
      </c>
      <c r="L359" s="308"/>
      <c r="M359" s="310">
        <v>177</v>
      </c>
      <c r="N359" s="301" t="s">
        <v>841</v>
      </c>
      <c r="O359" s="302"/>
      <c r="P359" s="305"/>
      <c r="Q359" s="305"/>
    </row>
    <row r="360" spans="4:17" x14ac:dyDescent="0.25">
      <c r="D360" s="211">
        <f t="shared" si="17"/>
        <v>357</v>
      </c>
      <c r="E360" s="203" t="s">
        <v>839</v>
      </c>
      <c r="F360" s="299" t="s">
        <v>838</v>
      </c>
      <c r="G360" s="203" t="s">
        <v>4478</v>
      </c>
      <c r="H360" s="204">
        <v>782.76884399999994</v>
      </c>
      <c r="I360" s="205">
        <v>1423</v>
      </c>
      <c r="J360" s="210">
        <f t="shared" si="15"/>
        <v>9534100</v>
      </c>
      <c r="K360" s="210">
        <f t="shared" si="16"/>
        <v>9889850</v>
      </c>
      <c r="L360" s="308"/>
      <c r="M360" s="310"/>
      <c r="N360" s="301">
        <v>1423</v>
      </c>
      <c r="O360" s="302">
        <v>4</v>
      </c>
      <c r="P360" s="305">
        <v>38136400</v>
      </c>
      <c r="Q360" s="305">
        <v>39559400</v>
      </c>
    </row>
    <row r="361" spans="4:17" x14ac:dyDescent="0.25">
      <c r="D361" s="211">
        <f t="shared" si="17"/>
        <v>358</v>
      </c>
      <c r="E361" s="211" t="s">
        <v>839</v>
      </c>
      <c r="F361" s="299" t="s">
        <v>3682</v>
      </c>
      <c r="G361" s="203" t="s">
        <v>4479</v>
      </c>
      <c r="H361" s="204">
        <v>782.76884399999994</v>
      </c>
      <c r="I361" s="205">
        <v>1423</v>
      </c>
      <c r="J361" s="210">
        <f t="shared" si="15"/>
        <v>9534100</v>
      </c>
      <c r="K361" s="210">
        <f t="shared" si="16"/>
        <v>9889850</v>
      </c>
      <c r="L361" s="308"/>
      <c r="M361" s="310">
        <v>178</v>
      </c>
      <c r="N361" s="301" t="s">
        <v>1000</v>
      </c>
      <c r="O361" s="302"/>
      <c r="P361" s="305"/>
      <c r="Q361" s="305"/>
    </row>
    <row r="362" spans="4:17" x14ac:dyDescent="0.25">
      <c r="D362" s="211">
        <f t="shared" si="17"/>
        <v>359</v>
      </c>
      <c r="E362" s="211" t="s">
        <v>839</v>
      </c>
      <c r="F362" s="299" t="s">
        <v>3681</v>
      </c>
      <c r="G362" s="203" t="s">
        <v>4480</v>
      </c>
      <c r="H362" s="204">
        <v>782.76884399999994</v>
      </c>
      <c r="I362" s="205">
        <v>1423</v>
      </c>
      <c r="J362" s="210">
        <f t="shared" si="15"/>
        <v>9534100</v>
      </c>
      <c r="K362" s="210">
        <f t="shared" si="16"/>
        <v>9889850</v>
      </c>
      <c r="L362" s="308"/>
      <c r="M362" s="310"/>
      <c r="N362" s="301">
        <v>1423</v>
      </c>
      <c r="O362" s="302">
        <v>4</v>
      </c>
      <c r="P362" s="305">
        <v>38136400</v>
      </c>
      <c r="Q362" s="305">
        <v>39559400</v>
      </c>
    </row>
    <row r="363" spans="4:17" x14ac:dyDescent="0.25">
      <c r="D363" s="211">
        <f t="shared" si="17"/>
        <v>360</v>
      </c>
      <c r="E363" s="211" t="s">
        <v>839</v>
      </c>
      <c r="F363" s="299" t="s">
        <v>3680</v>
      </c>
      <c r="G363" s="203" t="s">
        <v>4481</v>
      </c>
      <c r="H363" s="204">
        <v>782.76884399999994</v>
      </c>
      <c r="I363" s="205">
        <v>1423</v>
      </c>
      <c r="J363" s="210">
        <f t="shared" si="15"/>
        <v>9534100</v>
      </c>
      <c r="K363" s="210">
        <f t="shared" si="16"/>
        <v>9889850</v>
      </c>
      <c r="L363" s="308"/>
      <c r="M363" s="310">
        <v>179</v>
      </c>
      <c r="N363" s="301" t="s">
        <v>839</v>
      </c>
      <c r="O363" s="302"/>
      <c r="P363" s="305"/>
      <c r="Q363" s="305"/>
    </row>
    <row r="364" spans="4:17" x14ac:dyDescent="0.25">
      <c r="D364" s="211">
        <f t="shared" si="17"/>
        <v>361</v>
      </c>
      <c r="E364" s="200" t="s">
        <v>837</v>
      </c>
      <c r="F364" s="299" t="s">
        <v>836</v>
      </c>
      <c r="G364" s="203" t="s">
        <v>4482</v>
      </c>
      <c r="H364" s="204">
        <v>780.15319199999988</v>
      </c>
      <c r="I364" s="205">
        <v>1423</v>
      </c>
      <c r="J364" s="210">
        <f t="shared" si="15"/>
        <v>9534100</v>
      </c>
      <c r="K364" s="210">
        <f t="shared" si="16"/>
        <v>9889850</v>
      </c>
      <c r="L364" s="308"/>
      <c r="M364" s="310"/>
      <c r="N364" s="301">
        <v>1423</v>
      </c>
      <c r="O364" s="302">
        <v>4</v>
      </c>
      <c r="P364" s="305">
        <v>38136400</v>
      </c>
      <c r="Q364" s="305">
        <v>39559400</v>
      </c>
    </row>
    <row r="365" spans="4:17" x14ac:dyDescent="0.25">
      <c r="D365" s="211">
        <f t="shared" si="17"/>
        <v>362</v>
      </c>
      <c r="E365" s="200" t="s">
        <v>837</v>
      </c>
      <c r="F365" s="299" t="s">
        <v>3679</v>
      </c>
      <c r="G365" s="203" t="s">
        <v>4483</v>
      </c>
      <c r="H365" s="204">
        <v>780.15319199999988</v>
      </c>
      <c r="I365" s="205">
        <v>1423</v>
      </c>
      <c r="J365" s="210">
        <f t="shared" si="15"/>
        <v>9534100</v>
      </c>
      <c r="K365" s="210">
        <f t="shared" si="16"/>
        <v>9889850</v>
      </c>
      <c r="L365" s="308"/>
      <c r="M365" s="310">
        <v>180</v>
      </c>
      <c r="N365" s="301" t="s">
        <v>837</v>
      </c>
      <c r="O365" s="302"/>
      <c r="P365" s="305"/>
      <c r="Q365" s="305"/>
    </row>
    <row r="366" spans="4:17" x14ac:dyDescent="0.25">
      <c r="D366" s="211">
        <f t="shared" si="17"/>
        <v>363</v>
      </c>
      <c r="E366" s="200" t="s">
        <v>837</v>
      </c>
      <c r="F366" s="299" t="s">
        <v>3678</v>
      </c>
      <c r="G366" s="203" t="s">
        <v>4484</v>
      </c>
      <c r="H366" s="204">
        <v>780.15319199999988</v>
      </c>
      <c r="I366" s="205">
        <v>1423</v>
      </c>
      <c r="J366" s="210">
        <f t="shared" si="15"/>
        <v>9534100</v>
      </c>
      <c r="K366" s="210">
        <f t="shared" si="16"/>
        <v>9889850</v>
      </c>
      <c r="L366" s="308"/>
      <c r="M366" s="310"/>
      <c r="N366" s="301">
        <v>1423</v>
      </c>
      <c r="O366" s="302">
        <v>4</v>
      </c>
      <c r="P366" s="305">
        <v>38136400</v>
      </c>
      <c r="Q366" s="305">
        <v>39559400</v>
      </c>
    </row>
    <row r="367" spans="4:17" x14ac:dyDescent="0.25">
      <c r="D367" s="211">
        <f t="shared" si="17"/>
        <v>364</v>
      </c>
      <c r="E367" s="200" t="s">
        <v>837</v>
      </c>
      <c r="F367" s="299" t="s">
        <v>3677</v>
      </c>
      <c r="G367" s="203" t="s">
        <v>4485</v>
      </c>
      <c r="H367" s="204">
        <v>780.15319199999988</v>
      </c>
      <c r="I367" s="205">
        <v>1423</v>
      </c>
      <c r="J367" s="210">
        <f t="shared" si="15"/>
        <v>9534100</v>
      </c>
      <c r="K367" s="210">
        <f t="shared" si="16"/>
        <v>9889850</v>
      </c>
      <c r="L367" s="308"/>
      <c r="M367" s="310">
        <v>181</v>
      </c>
      <c r="N367" s="301" t="s">
        <v>835</v>
      </c>
      <c r="O367" s="302"/>
      <c r="P367" s="305"/>
      <c r="Q367" s="305"/>
    </row>
    <row r="368" spans="4:17" x14ac:dyDescent="0.25">
      <c r="D368" s="211">
        <f t="shared" si="17"/>
        <v>365</v>
      </c>
      <c r="E368" s="203" t="s">
        <v>835</v>
      </c>
      <c r="F368" s="299" t="s">
        <v>834</v>
      </c>
      <c r="G368" s="203" t="s">
        <v>4486</v>
      </c>
      <c r="H368" s="204">
        <v>780.15319199999988</v>
      </c>
      <c r="I368" s="205">
        <v>1423</v>
      </c>
      <c r="J368" s="210">
        <f t="shared" si="15"/>
        <v>9534100</v>
      </c>
      <c r="K368" s="210">
        <f t="shared" si="16"/>
        <v>9889850</v>
      </c>
      <c r="L368" s="308"/>
      <c r="M368" s="310"/>
      <c r="N368" s="301">
        <v>1423</v>
      </c>
      <c r="O368" s="302">
        <v>4</v>
      </c>
      <c r="P368" s="305">
        <v>38136400</v>
      </c>
      <c r="Q368" s="305">
        <v>39559400</v>
      </c>
    </row>
    <row r="369" spans="4:17" x14ac:dyDescent="0.25">
      <c r="D369" s="211">
        <f t="shared" si="17"/>
        <v>366</v>
      </c>
      <c r="E369" s="211" t="s">
        <v>835</v>
      </c>
      <c r="F369" s="299" t="s">
        <v>3676</v>
      </c>
      <c r="G369" s="203" t="s">
        <v>4487</v>
      </c>
      <c r="H369" s="204">
        <v>780.15319199999988</v>
      </c>
      <c r="I369" s="205">
        <v>1423</v>
      </c>
      <c r="J369" s="210">
        <f t="shared" si="15"/>
        <v>9534100</v>
      </c>
      <c r="K369" s="210">
        <f t="shared" si="16"/>
        <v>9889850</v>
      </c>
      <c r="L369" s="308"/>
      <c r="M369" s="310">
        <v>182</v>
      </c>
      <c r="N369" s="301" t="s">
        <v>833</v>
      </c>
      <c r="O369" s="302"/>
      <c r="P369" s="305"/>
      <c r="Q369" s="305"/>
    </row>
    <row r="370" spans="4:17" x14ac:dyDescent="0.25">
      <c r="D370" s="211">
        <f t="shared" si="17"/>
        <v>367</v>
      </c>
      <c r="E370" s="211" t="s">
        <v>835</v>
      </c>
      <c r="F370" s="299" t="s">
        <v>3675</v>
      </c>
      <c r="G370" s="203" t="s">
        <v>4488</v>
      </c>
      <c r="H370" s="204">
        <v>780.15319199999988</v>
      </c>
      <c r="I370" s="205">
        <v>1423</v>
      </c>
      <c r="J370" s="210">
        <f t="shared" si="15"/>
        <v>9534100</v>
      </c>
      <c r="K370" s="210">
        <f t="shared" si="16"/>
        <v>9889850</v>
      </c>
      <c r="L370" s="308"/>
      <c r="M370" s="310"/>
      <c r="N370" s="301">
        <v>1423</v>
      </c>
      <c r="O370" s="302">
        <v>4</v>
      </c>
      <c r="P370" s="305">
        <v>38136400</v>
      </c>
      <c r="Q370" s="305">
        <v>39559400</v>
      </c>
    </row>
    <row r="371" spans="4:17" x14ac:dyDescent="0.25">
      <c r="D371" s="211">
        <f t="shared" si="17"/>
        <v>368</v>
      </c>
      <c r="E371" s="211" t="s">
        <v>835</v>
      </c>
      <c r="F371" s="299" t="s">
        <v>3674</v>
      </c>
      <c r="G371" s="203" t="s">
        <v>4489</v>
      </c>
      <c r="H371" s="204">
        <v>780.15319199999988</v>
      </c>
      <c r="I371" s="205">
        <v>1423</v>
      </c>
      <c r="J371" s="210">
        <f t="shared" si="15"/>
        <v>9534100</v>
      </c>
      <c r="K371" s="210">
        <f t="shared" si="16"/>
        <v>9889850</v>
      </c>
      <c r="L371" s="308"/>
      <c r="M371" s="310">
        <v>183</v>
      </c>
      <c r="N371" s="301" t="s">
        <v>831</v>
      </c>
      <c r="O371" s="302"/>
      <c r="P371" s="305"/>
      <c r="Q371" s="305"/>
    </row>
    <row r="372" spans="4:17" x14ac:dyDescent="0.25">
      <c r="D372" s="211">
        <f t="shared" si="17"/>
        <v>369</v>
      </c>
      <c r="E372" s="200" t="s">
        <v>833</v>
      </c>
      <c r="F372" s="299" t="s">
        <v>832</v>
      </c>
      <c r="G372" s="203" t="s">
        <v>4490</v>
      </c>
      <c r="H372" s="204">
        <v>782.76884399999994</v>
      </c>
      <c r="I372" s="205">
        <v>1423</v>
      </c>
      <c r="J372" s="210">
        <f t="shared" si="15"/>
        <v>9534100</v>
      </c>
      <c r="K372" s="210">
        <f t="shared" si="16"/>
        <v>9889850</v>
      </c>
      <c r="L372" s="308"/>
      <c r="M372" s="310"/>
      <c r="N372" s="301">
        <v>1423</v>
      </c>
      <c r="O372" s="302">
        <v>4</v>
      </c>
      <c r="P372" s="305">
        <v>38136400</v>
      </c>
      <c r="Q372" s="305">
        <v>39559400</v>
      </c>
    </row>
    <row r="373" spans="4:17" x14ac:dyDescent="0.25">
      <c r="D373" s="211">
        <f t="shared" si="17"/>
        <v>370</v>
      </c>
      <c r="E373" s="200" t="s">
        <v>833</v>
      </c>
      <c r="F373" s="299" t="s">
        <v>3673</v>
      </c>
      <c r="G373" s="203" t="s">
        <v>4491</v>
      </c>
      <c r="H373" s="204">
        <v>782.76884399999994</v>
      </c>
      <c r="I373" s="205">
        <v>1423</v>
      </c>
      <c r="J373" s="210">
        <f t="shared" si="15"/>
        <v>9534100</v>
      </c>
      <c r="K373" s="210">
        <f t="shared" si="16"/>
        <v>9889850</v>
      </c>
      <c r="L373" s="308"/>
      <c r="M373" s="310">
        <v>184</v>
      </c>
      <c r="N373" s="301" t="s">
        <v>829</v>
      </c>
      <c r="O373" s="302"/>
      <c r="P373" s="305"/>
      <c r="Q373" s="305"/>
    </row>
    <row r="374" spans="4:17" x14ac:dyDescent="0.25">
      <c r="D374" s="211">
        <f t="shared" si="17"/>
        <v>371</v>
      </c>
      <c r="E374" s="200" t="s">
        <v>833</v>
      </c>
      <c r="F374" s="299" t="s">
        <v>3672</v>
      </c>
      <c r="G374" s="203" t="s">
        <v>4492</v>
      </c>
      <c r="H374" s="204">
        <v>782.76884399999994</v>
      </c>
      <c r="I374" s="205">
        <v>1423</v>
      </c>
      <c r="J374" s="210">
        <f t="shared" si="15"/>
        <v>9534100</v>
      </c>
      <c r="K374" s="210">
        <f t="shared" si="16"/>
        <v>9889850</v>
      </c>
      <c r="L374" s="308"/>
      <c r="M374" s="310"/>
      <c r="N374" s="301">
        <v>1423</v>
      </c>
      <c r="O374" s="302">
        <v>4</v>
      </c>
      <c r="P374" s="305">
        <v>38136400</v>
      </c>
      <c r="Q374" s="305">
        <v>39559400</v>
      </c>
    </row>
    <row r="375" spans="4:17" x14ac:dyDescent="0.25">
      <c r="D375" s="211">
        <f t="shared" si="17"/>
        <v>372</v>
      </c>
      <c r="E375" s="200" t="s">
        <v>833</v>
      </c>
      <c r="F375" s="299" t="s">
        <v>3671</v>
      </c>
      <c r="G375" s="203" t="s">
        <v>4493</v>
      </c>
      <c r="H375" s="204">
        <v>782.76884399999994</v>
      </c>
      <c r="I375" s="205">
        <v>1423</v>
      </c>
      <c r="J375" s="210">
        <f t="shared" si="15"/>
        <v>9534100</v>
      </c>
      <c r="K375" s="210">
        <f t="shared" si="16"/>
        <v>9889850</v>
      </c>
      <c r="L375" s="308"/>
      <c r="M375" s="310">
        <v>185</v>
      </c>
      <c r="N375" s="301" t="s">
        <v>827</v>
      </c>
      <c r="O375" s="302"/>
      <c r="P375" s="305"/>
      <c r="Q375" s="305"/>
    </row>
    <row r="376" spans="4:17" x14ac:dyDescent="0.25">
      <c r="D376" s="211">
        <f t="shared" si="17"/>
        <v>373</v>
      </c>
      <c r="E376" s="203" t="s">
        <v>831</v>
      </c>
      <c r="F376" s="299" t="s">
        <v>830</v>
      </c>
      <c r="G376" s="203" t="s">
        <v>4494</v>
      </c>
      <c r="H376" s="204">
        <v>780.15319199999988</v>
      </c>
      <c r="I376" s="205">
        <v>1423</v>
      </c>
      <c r="J376" s="210">
        <f t="shared" si="15"/>
        <v>9534100</v>
      </c>
      <c r="K376" s="210">
        <f t="shared" si="16"/>
        <v>9889850</v>
      </c>
      <c r="L376" s="308"/>
      <c r="M376" s="310"/>
      <c r="N376" s="301">
        <v>1423</v>
      </c>
      <c r="O376" s="302">
        <v>4</v>
      </c>
      <c r="P376" s="305">
        <v>38136400</v>
      </c>
      <c r="Q376" s="305">
        <v>39559400</v>
      </c>
    </row>
    <row r="377" spans="4:17" x14ac:dyDescent="0.25">
      <c r="D377" s="211">
        <f t="shared" si="17"/>
        <v>374</v>
      </c>
      <c r="E377" s="211" t="s">
        <v>831</v>
      </c>
      <c r="F377" s="299" t="s">
        <v>3670</v>
      </c>
      <c r="G377" s="203" t="s">
        <v>4495</v>
      </c>
      <c r="H377" s="204">
        <v>780.15319199999988</v>
      </c>
      <c r="I377" s="205">
        <v>1423</v>
      </c>
      <c r="J377" s="210">
        <f t="shared" si="15"/>
        <v>9534100</v>
      </c>
      <c r="K377" s="210">
        <f t="shared" si="16"/>
        <v>9889850</v>
      </c>
      <c r="L377" s="308"/>
      <c r="M377" s="310">
        <v>186</v>
      </c>
      <c r="N377" s="301" t="s">
        <v>825</v>
      </c>
      <c r="O377" s="302"/>
      <c r="P377" s="305"/>
      <c r="Q377" s="305"/>
    </row>
    <row r="378" spans="4:17" x14ac:dyDescent="0.25">
      <c r="D378" s="211">
        <f t="shared" si="17"/>
        <v>375</v>
      </c>
      <c r="E378" s="211" t="s">
        <v>831</v>
      </c>
      <c r="F378" s="299" t="s">
        <v>3669</v>
      </c>
      <c r="G378" s="203" t="s">
        <v>4496</v>
      </c>
      <c r="H378" s="204">
        <v>780.15319199999988</v>
      </c>
      <c r="I378" s="205">
        <v>1423</v>
      </c>
      <c r="J378" s="210">
        <f t="shared" si="15"/>
        <v>9534100</v>
      </c>
      <c r="K378" s="210">
        <f t="shared" si="16"/>
        <v>9889850</v>
      </c>
      <c r="L378" s="308"/>
      <c r="M378" s="310"/>
      <c r="N378" s="301">
        <v>1423</v>
      </c>
      <c r="O378" s="302">
        <v>4</v>
      </c>
      <c r="P378" s="305">
        <v>38136400</v>
      </c>
      <c r="Q378" s="305">
        <v>39559400</v>
      </c>
    </row>
    <row r="379" spans="4:17" x14ac:dyDescent="0.25">
      <c r="D379" s="211">
        <f t="shared" si="17"/>
        <v>376</v>
      </c>
      <c r="E379" s="211" t="s">
        <v>831</v>
      </c>
      <c r="F379" s="299" t="s">
        <v>3668</v>
      </c>
      <c r="G379" s="203" t="s">
        <v>4497</v>
      </c>
      <c r="H379" s="204">
        <v>780.15319199999988</v>
      </c>
      <c r="I379" s="205">
        <v>1423</v>
      </c>
      <c r="J379" s="210">
        <f t="shared" si="15"/>
        <v>9534100</v>
      </c>
      <c r="K379" s="210">
        <f t="shared" si="16"/>
        <v>9889850</v>
      </c>
      <c r="L379" s="308"/>
      <c r="M379" s="310">
        <v>187</v>
      </c>
      <c r="N379" s="301" t="s">
        <v>823</v>
      </c>
      <c r="O379" s="302"/>
      <c r="P379" s="305"/>
      <c r="Q379" s="305"/>
    </row>
    <row r="380" spans="4:17" x14ac:dyDescent="0.25">
      <c r="D380" s="211">
        <f t="shared" si="17"/>
        <v>377</v>
      </c>
      <c r="E380" s="200" t="s">
        <v>829</v>
      </c>
      <c r="F380" s="299" t="s">
        <v>828</v>
      </c>
      <c r="G380" s="203" t="s">
        <v>4498</v>
      </c>
      <c r="H380" s="204">
        <v>780.15319199999988</v>
      </c>
      <c r="I380" s="205">
        <v>1423</v>
      </c>
      <c r="J380" s="210">
        <f t="shared" si="15"/>
        <v>9534100</v>
      </c>
      <c r="K380" s="210">
        <f t="shared" si="16"/>
        <v>9889850</v>
      </c>
      <c r="L380" s="308"/>
      <c r="M380" s="310"/>
      <c r="N380" s="301">
        <v>1423</v>
      </c>
      <c r="O380" s="302">
        <v>4</v>
      </c>
      <c r="P380" s="305">
        <v>38136400</v>
      </c>
      <c r="Q380" s="305">
        <v>39559400</v>
      </c>
    </row>
    <row r="381" spans="4:17" x14ac:dyDescent="0.25">
      <c r="D381" s="211">
        <f t="shared" si="17"/>
        <v>378</v>
      </c>
      <c r="E381" s="200" t="s">
        <v>829</v>
      </c>
      <c r="F381" s="299" t="s">
        <v>3667</v>
      </c>
      <c r="G381" s="203" t="s">
        <v>4499</v>
      </c>
      <c r="H381" s="204">
        <v>780.15319199999988</v>
      </c>
      <c r="I381" s="205">
        <v>1423</v>
      </c>
      <c r="J381" s="210">
        <f t="shared" si="15"/>
        <v>9534100</v>
      </c>
      <c r="K381" s="210">
        <f t="shared" si="16"/>
        <v>9889850</v>
      </c>
      <c r="L381" s="308"/>
      <c r="M381" s="310">
        <v>188</v>
      </c>
      <c r="N381" s="301" t="s">
        <v>821</v>
      </c>
      <c r="O381" s="302"/>
      <c r="P381" s="305"/>
      <c r="Q381" s="305"/>
    </row>
    <row r="382" spans="4:17" x14ac:dyDescent="0.25">
      <c r="D382" s="211">
        <f t="shared" si="17"/>
        <v>379</v>
      </c>
      <c r="E382" s="200" t="s">
        <v>829</v>
      </c>
      <c r="F382" s="299" t="s">
        <v>3666</v>
      </c>
      <c r="G382" s="203" t="s">
        <v>4500</v>
      </c>
      <c r="H382" s="204">
        <v>780.15319199999988</v>
      </c>
      <c r="I382" s="205">
        <v>1423</v>
      </c>
      <c r="J382" s="210">
        <f t="shared" si="15"/>
        <v>9534100</v>
      </c>
      <c r="K382" s="210">
        <f t="shared" si="16"/>
        <v>9889850</v>
      </c>
      <c r="L382" s="308"/>
      <c r="M382" s="310"/>
      <c r="N382" s="301">
        <v>1423</v>
      </c>
      <c r="O382" s="302">
        <v>4</v>
      </c>
      <c r="P382" s="305">
        <v>38136400</v>
      </c>
      <c r="Q382" s="305">
        <v>39559400</v>
      </c>
    </row>
    <row r="383" spans="4:17" x14ac:dyDescent="0.25">
      <c r="D383" s="211">
        <f t="shared" si="17"/>
        <v>380</v>
      </c>
      <c r="E383" s="200" t="s">
        <v>829</v>
      </c>
      <c r="F383" s="299" t="s">
        <v>3665</v>
      </c>
      <c r="G383" s="203" t="s">
        <v>4501</v>
      </c>
      <c r="H383" s="204">
        <v>780.15319199999988</v>
      </c>
      <c r="I383" s="205">
        <v>1423</v>
      </c>
      <c r="J383" s="210">
        <f t="shared" si="15"/>
        <v>9534100</v>
      </c>
      <c r="K383" s="210">
        <f t="shared" si="16"/>
        <v>9889850</v>
      </c>
      <c r="L383" s="308"/>
      <c r="M383" s="310">
        <v>189</v>
      </c>
      <c r="N383" s="301" t="s">
        <v>510</v>
      </c>
      <c r="O383" s="302"/>
      <c r="P383" s="305"/>
      <c r="Q383" s="305"/>
    </row>
    <row r="384" spans="4:17" x14ac:dyDescent="0.25">
      <c r="D384" s="211">
        <f t="shared" si="17"/>
        <v>381</v>
      </c>
      <c r="E384" s="203" t="s">
        <v>827</v>
      </c>
      <c r="F384" s="299" t="s">
        <v>826</v>
      </c>
      <c r="G384" s="203" t="s">
        <v>4502</v>
      </c>
      <c r="H384" s="204">
        <v>782.76884399999994</v>
      </c>
      <c r="I384" s="205">
        <v>1423</v>
      </c>
      <c r="J384" s="210">
        <f t="shared" si="15"/>
        <v>9534100</v>
      </c>
      <c r="K384" s="210">
        <f t="shared" si="16"/>
        <v>9889850</v>
      </c>
      <c r="L384" s="308"/>
      <c r="M384" s="310"/>
      <c r="N384" s="301">
        <v>1103</v>
      </c>
      <c r="O384" s="302">
        <v>4</v>
      </c>
      <c r="P384" s="305">
        <v>29560400</v>
      </c>
      <c r="Q384" s="305">
        <v>30663400</v>
      </c>
    </row>
    <row r="385" spans="4:17" x14ac:dyDescent="0.25">
      <c r="D385" s="211">
        <f t="shared" si="17"/>
        <v>382</v>
      </c>
      <c r="E385" s="211" t="s">
        <v>827</v>
      </c>
      <c r="F385" s="299" t="s">
        <v>3664</v>
      </c>
      <c r="G385" s="203" t="s">
        <v>4503</v>
      </c>
      <c r="H385" s="204">
        <v>782.76884399999994</v>
      </c>
      <c r="I385" s="205">
        <v>1423</v>
      </c>
      <c r="J385" s="210">
        <f t="shared" si="15"/>
        <v>9534100</v>
      </c>
      <c r="K385" s="210">
        <f t="shared" si="16"/>
        <v>9889850</v>
      </c>
      <c r="L385" s="308"/>
      <c r="M385" s="310">
        <v>190</v>
      </c>
      <c r="N385" s="301" t="s">
        <v>492</v>
      </c>
      <c r="O385" s="302"/>
      <c r="P385" s="305"/>
      <c r="Q385" s="305"/>
    </row>
    <row r="386" spans="4:17" x14ac:dyDescent="0.25">
      <c r="D386" s="211">
        <f t="shared" si="17"/>
        <v>383</v>
      </c>
      <c r="E386" s="211" t="s">
        <v>827</v>
      </c>
      <c r="F386" s="299" t="s">
        <v>3663</v>
      </c>
      <c r="G386" s="203" t="s">
        <v>4504</v>
      </c>
      <c r="H386" s="204">
        <v>782.76884399999994</v>
      </c>
      <c r="I386" s="205">
        <v>1423</v>
      </c>
      <c r="J386" s="210">
        <f t="shared" si="15"/>
        <v>9534100</v>
      </c>
      <c r="K386" s="210">
        <f t="shared" si="16"/>
        <v>9889850</v>
      </c>
      <c r="L386" s="308"/>
      <c r="M386" s="310"/>
      <c r="N386" s="301">
        <v>1103</v>
      </c>
      <c r="O386" s="302">
        <v>4</v>
      </c>
      <c r="P386" s="305">
        <v>29560400</v>
      </c>
      <c r="Q386" s="305">
        <v>30663400</v>
      </c>
    </row>
    <row r="387" spans="4:17" x14ac:dyDescent="0.25">
      <c r="D387" s="211">
        <f t="shared" si="17"/>
        <v>384</v>
      </c>
      <c r="E387" s="211" t="s">
        <v>827</v>
      </c>
      <c r="F387" s="299" t="s">
        <v>3662</v>
      </c>
      <c r="G387" s="203" t="s">
        <v>4505</v>
      </c>
      <c r="H387" s="204">
        <v>782.76884399999994</v>
      </c>
      <c r="I387" s="205">
        <v>1423</v>
      </c>
      <c r="J387" s="210">
        <f t="shared" si="15"/>
        <v>9534100</v>
      </c>
      <c r="K387" s="210">
        <f t="shared" si="16"/>
        <v>9889850</v>
      </c>
      <c r="L387" s="308"/>
      <c r="M387" s="310">
        <v>191</v>
      </c>
      <c r="N387" s="301" t="s">
        <v>508</v>
      </c>
      <c r="O387" s="302"/>
      <c r="P387" s="305"/>
      <c r="Q387" s="305"/>
    </row>
    <row r="388" spans="4:17" x14ac:dyDescent="0.25">
      <c r="D388" s="211">
        <f t="shared" si="17"/>
        <v>385</v>
      </c>
      <c r="E388" s="200" t="s">
        <v>825</v>
      </c>
      <c r="F388" s="299" t="s">
        <v>824</v>
      </c>
      <c r="G388" s="203" t="s">
        <v>4506</v>
      </c>
      <c r="H388" s="204">
        <v>782.76884399999994</v>
      </c>
      <c r="I388" s="205">
        <v>1423</v>
      </c>
      <c r="J388" s="210">
        <f t="shared" si="15"/>
        <v>9534100</v>
      </c>
      <c r="K388" s="210">
        <f t="shared" si="16"/>
        <v>9889850</v>
      </c>
      <c r="L388" s="308"/>
      <c r="M388" s="310"/>
      <c r="N388" s="301">
        <v>1103</v>
      </c>
      <c r="O388" s="302">
        <v>4</v>
      </c>
      <c r="P388" s="305">
        <v>29560400</v>
      </c>
      <c r="Q388" s="305">
        <v>30663400</v>
      </c>
    </row>
    <row r="389" spans="4:17" x14ac:dyDescent="0.25">
      <c r="D389" s="211">
        <f t="shared" si="17"/>
        <v>386</v>
      </c>
      <c r="E389" s="200" t="s">
        <v>825</v>
      </c>
      <c r="F389" s="299" t="s">
        <v>3661</v>
      </c>
      <c r="G389" s="203" t="s">
        <v>4507</v>
      </c>
      <c r="H389" s="204">
        <v>782.76884399999994</v>
      </c>
      <c r="I389" s="205">
        <v>1423</v>
      </c>
      <c r="J389" s="210">
        <f t="shared" ref="J389:J452" si="18">6700*I389</f>
        <v>9534100</v>
      </c>
      <c r="K389" s="210">
        <f t="shared" ref="K389:K452" si="19">I389*6950</f>
        <v>9889850</v>
      </c>
      <c r="L389" s="308"/>
      <c r="M389" s="310">
        <v>192</v>
      </c>
      <c r="N389" s="301" t="s">
        <v>472</v>
      </c>
      <c r="O389" s="302"/>
      <c r="P389" s="305"/>
      <c r="Q389" s="305"/>
    </row>
    <row r="390" spans="4:17" x14ac:dyDescent="0.25">
      <c r="D390" s="211">
        <f t="shared" ref="D390:D453" si="20">D389+1</f>
        <v>387</v>
      </c>
      <c r="E390" s="200" t="s">
        <v>825</v>
      </c>
      <c r="F390" s="299" t="s">
        <v>3660</v>
      </c>
      <c r="G390" s="203" t="s">
        <v>4508</v>
      </c>
      <c r="H390" s="204">
        <v>782.76884399999994</v>
      </c>
      <c r="I390" s="205">
        <v>1423</v>
      </c>
      <c r="J390" s="210">
        <f t="shared" si="18"/>
        <v>9534100</v>
      </c>
      <c r="K390" s="210">
        <f t="shared" si="19"/>
        <v>9889850</v>
      </c>
      <c r="L390" s="308"/>
      <c r="M390" s="310"/>
      <c r="N390" s="301">
        <v>1103</v>
      </c>
      <c r="O390" s="302">
        <v>4</v>
      </c>
      <c r="P390" s="305">
        <v>29560400</v>
      </c>
      <c r="Q390" s="305">
        <v>30663400</v>
      </c>
    </row>
    <row r="391" spans="4:17" x14ac:dyDescent="0.25">
      <c r="D391" s="211">
        <f t="shared" si="20"/>
        <v>388</v>
      </c>
      <c r="E391" s="200" t="s">
        <v>825</v>
      </c>
      <c r="F391" s="299" t="s">
        <v>3659</v>
      </c>
      <c r="G391" s="203" t="s">
        <v>4509</v>
      </c>
      <c r="H391" s="204">
        <v>782.76884399999994</v>
      </c>
      <c r="I391" s="205">
        <v>1423</v>
      </c>
      <c r="J391" s="210">
        <f t="shared" si="18"/>
        <v>9534100</v>
      </c>
      <c r="K391" s="210">
        <f t="shared" si="19"/>
        <v>9889850</v>
      </c>
      <c r="L391" s="308"/>
      <c r="M391" s="310">
        <v>193</v>
      </c>
      <c r="N391" s="301" t="s">
        <v>470</v>
      </c>
      <c r="O391" s="302"/>
      <c r="P391" s="305"/>
      <c r="Q391" s="305"/>
    </row>
    <row r="392" spans="4:17" x14ac:dyDescent="0.25">
      <c r="D392" s="211">
        <f t="shared" si="20"/>
        <v>389</v>
      </c>
      <c r="E392" s="203" t="s">
        <v>823</v>
      </c>
      <c r="F392" s="299" t="s">
        <v>822</v>
      </c>
      <c r="G392" s="203" t="s">
        <v>4510</v>
      </c>
      <c r="H392" s="204">
        <v>782.76884399999994</v>
      </c>
      <c r="I392" s="205">
        <v>1423</v>
      </c>
      <c r="J392" s="210">
        <f t="shared" si="18"/>
        <v>9534100</v>
      </c>
      <c r="K392" s="210">
        <f t="shared" si="19"/>
        <v>9889850</v>
      </c>
      <c r="L392" s="308"/>
      <c r="M392" s="310"/>
      <c r="N392" s="301">
        <v>1103</v>
      </c>
      <c r="O392" s="302">
        <v>4</v>
      </c>
      <c r="P392" s="305">
        <v>29560400</v>
      </c>
      <c r="Q392" s="305">
        <v>30663400</v>
      </c>
    </row>
    <row r="393" spans="4:17" x14ac:dyDescent="0.25">
      <c r="D393" s="211">
        <f t="shared" si="20"/>
        <v>390</v>
      </c>
      <c r="E393" s="211" t="s">
        <v>823</v>
      </c>
      <c r="F393" s="299" t="s">
        <v>3658</v>
      </c>
      <c r="G393" s="203" t="s">
        <v>4511</v>
      </c>
      <c r="H393" s="204">
        <v>782.76884399999994</v>
      </c>
      <c r="I393" s="205">
        <v>1423</v>
      </c>
      <c r="J393" s="210">
        <f t="shared" si="18"/>
        <v>9534100</v>
      </c>
      <c r="K393" s="210">
        <f t="shared" si="19"/>
        <v>9889850</v>
      </c>
      <c r="L393" s="308"/>
      <c r="M393" s="310">
        <v>194</v>
      </c>
      <c r="N393" s="301" t="s">
        <v>468</v>
      </c>
      <c r="O393" s="302"/>
      <c r="P393" s="305"/>
      <c r="Q393" s="305"/>
    </row>
    <row r="394" spans="4:17" x14ac:dyDescent="0.25">
      <c r="D394" s="211">
        <f t="shared" si="20"/>
        <v>391</v>
      </c>
      <c r="E394" s="211" t="s">
        <v>823</v>
      </c>
      <c r="F394" s="299" t="s">
        <v>3657</v>
      </c>
      <c r="G394" s="203" t="s">
        <v>4512</v>
      </c>
      <c r="H394" s="204">
        <v>782.76884399999994</v>
      </c>
      <c r="I394" s="205">
        <v>1423</v>
      </c>
      <c r="J394" s="210">
        <f t="shared" si="18"/>
        <v>9534100</v>
      </c>
      <c r="K394" s="210">
        <f t="shared" si="19"/>
        <v>9889850</v>
      </c>
      <c r="L394" s="308"/>
      <c r="M394" s="310"/>
      <c r="N394" s="301">
        <v>1103</v>
      </c>
      <c r="O394" s="302">
        <v>4</v>
      </c>
      <c r="P394" s="305">
        <v>29560400</v>
      </c>
      <c r="Q394" s="305">
        <v>30663400</v>
      </c>
    </row>
    <row r="395" spans="4:17" x14ac:dyDescent="0.25">
      <c r="D395" s="211">
        <f t="shared" si="20"/>
        <v>392</v>
      </c>
      <c r="E395" s="211" t="s">
        <v>823</v>
      </c>
      <c r="F395" s="299" t="s">
        <v>3656</v>
      </c>
      <c r="G395" s="203" t="s">
        <v>4513</v>
      </c>
      <c r="H395" s="204">
        <v>782.76884399999994</v>
      </c>
      <c r="I395" s="205">
        <v>1423</v>
      </c>
      <c r="J395" s="210">
        <f t="shared" si="18"/>
        <v>9534100</v>
      </c>
      <c r="K395" s="210">
        <f t="shared" si="19"/>
        <v>9889850</v>
      </c>
      <c r="L395" s="308"/>
      <c r="M395" s="310">
        <v>195</v>
      </c>
      <c r="N395" s="301" t="s">
        <v>466</v>
      </c>
      <c r="O395" s="302"/>
      <c r="P395" s="305"/>
      <c r="Q395" s="305"/>
    </row>
    <row r="396" spans="4:17" x14ac:dyDescent="0.25">
      <c r="D396" s="211">
        <f t="shared" si="20"/>
        <v>393</v>
      </c>
      <c r="E396" s="200" t="s">
        <v>821</v>
      </c>
      <c r="F396" s="299" t="s">
        <v>820</v>
      </c>
      <c r="G396" s="203" t="s">
        <v>4514</v>
      </c>
      <c r="H396" s="204">
        <v>782.76884399999994</v>
      </c>
      <c r="I396" s="205">
        <v>1423</v>
      </c>
      <c r="J396" s="210">
        <f t="shared" si="18"/>
        <v>9534100</v>
      </c>
      <c r="K396" s="210">
        <f t="shared" si="19"/>
        <v>9889850</v>
      </c>
      <c r="L396" s="308"/>
      <c r="M396" s="310"/>
      <c r="N396" s="301">
        <v>1103</v>
      </c>
      <c r="O396" s="302">
        <v>4</v>
      </c>
      <c r="P396" s="305">
        <v>29560400</v>
      </c>
      <c r="Q396" s="305">
        <v>30663400</v>
      </c>
    </row>
    <row r="397" spans="4:17" x14ac:dyDescent="0.25">
      <c r="D397" s="211">
        <f t="shared" si="20"/>
        <v>394</v>
      </c>
      <c r="E397" s="200" t="s">
        <v>821</v>
      </c>
      <c r="F397" s="299" t="s">
        <v>3655</v>
      </c>
      <c r="G397" s="203" t="s">
        <v>4515</v>
      </c>
      <c r="H397" s="204">
        <v>782.76884399999994</v>
      </c>
      <c r="I397" s="205">
        <v>1423</v>
      </c>
      <c r="J397" s="210">
        <f t="shared" si="18"/>
        <v>9534100</v>
      </c>
      <c r="K397" s="210">
        <f t="shared" si="19"/>
        <v>9889850</v>
      </c>
      <c r="L397" s="308"/>
      <c r="M397" s="310">
        <v>196</v>
      </c>
      <c r="N397" s="301" t="s">
        <v>464</v>
      </c>
      <c r="O397" s="302"/>
      <c r="P397" s="305"/>
      <c r="Q397" s="305"/>
    </row>
    <row r="398" spans="4:17" x14ac:dyDescent="0.25">
      <c r="D398" s="211">
        <f t="shared" si="20"/>
        <v>395</v>
      </c>
      <c r="E398" s="200" t="s">
        <v>821</v>
      </c>
      <c r="F398" s="299" t="s">
        <v>3654</v>
      </c>
      <c r="G398" s="203" t="s">
        <v>4516</v>
      </c>
      <c r="H398" s="204">
        <v>782.76884399999994</v>
      </c>
      <c r="I398" s="205">
        <v>1423</v>
      </c>
      <c r="J398" s="210">
        <f t="shared" si="18"/>
        <v>9534100</v>
      </c>
      <c r="K398" s="210">
        <f t="shared" si="19"/>
        <v>9889850</v>
      </c>
      <c r="L398" s="308"/>
      <c r="M398" s="310"/>
      <c r="N398" s="301">
        <v>1103</v>
      </c>
      <c r="O398" s="302">
        <v>4</v>
      </c>
      <c r="P398" s="305">
        <v>29560400</v>
      </c>
      <c r="Q398" s="305">
        <v>30663400</v>
      </c>
    </row>
    <row r="399" spans="4:17" x14ac:dyDescent="0.25">
      <c r="D399" s="211">
        <f t="shared" si="20"/>
        <v>396</v>
      </c>
      <c r="E399" s="200" t="s">
        <v>821</v>
      </c>
      <c r="F399" s="299" t="s">
        <v>3653</v>
      </c>
      <c r="G399" s="203" t="s">
        <v>4517</v>
      </c>
      <c r="H399" s="204">
        <v>782.76884399999994</v>
      </c>
      <c r="I399" s="205">
        <v>1423</v>
      </c>
      <c r="J399" s="210">
        <f t="shared" si="18"/>
        <v>9534100</v>
      </c>
      <c r="K399" s="210">
        <f t="shared" si="19"/>
        <v>9889850</v>
      </c>
      <c r="L399" s="308"/>
      <c r="M399" s="310">
        <v>197</v>
      </c>
      <c r="N399" s="301" t="s">
        <v>462</v>
      </c>
      <c r="O399" s="302"/>
      <c r="P399" s="305"/>
      <c r="Q399" s="305"/>
    </row>
    <row r="400" spans="4:17" x14ac:dyDescent="0.25">
      <c r="D400" s="211">
        <f t="shared" si="20"/>
        <v>397</v>
      </c>
      <c r="E400" s="203" t="s">
        <v>819</v>
      </c>
      <c r="F400" s="299" t="s">
        <v>818</v>
      </c>
      <c r="G400" s="203" t="s">
        <v>4518</v>
      </c>
      <c r="H400" s="204">
        <v>782.76884399999994</v>
      </c>
      <c r="I400" s="205">
        <v>1423</v>
      </c>
      <c r="J400" s="210">
        <f t="shared" si="18"/>
        <v>9534100</v>
      </c>
      <c r="K400" s="210">
        <f t="shared" si="19"/>
        <v>9889850</v>
      </c>
      <c r="L400" s="308"/>
      <c r="M400" s="310"/>
      <c r="N400" s="301">
        <v>1103</v>
      </c>
      <c r="O400" s="302">
        <v>4</v>
      </c>
      <c r="P400" s="305">
        <v>29560400</v>
      </c>
      <c r="Q400" s="305">
        <v>30663400</v>
      </c>
    </row>
    <row r="401" spans="4:17" x14ac:dyDescent="0.25">
      <c r="D401" s="211">
        <f t="shared" si="20"/>
        <v>398</v>
      </c>
      <c r="E401" s="211" t="s">
        <v>819</v>
      </c>
      <c r="F401" s="299" t="s">
        <v>3652</v>
      </c>
      <c r="G401" s="203" t="s">
        <v>4519</v>
      </c>
      <c r="H401" s="204">
        <v>782.76884399999994</v>
      </c>
      <c r="I401" s="205">
        <v>1423</v>
      </c>
      <c r="J401" s="210">
        <f t="shared" si="18"/>
        <v>9534100</v>
      </c>
      <c r="K401" s="210">
        <f t="shared" si="19"/>
        <v>9889850</v>
      </c>
      <c r="L401" s="308"/>
      <c r="M401" s="310">
        <v>198</v>
      </c>
      <c r="N401" s="301" t="s">
        <v>460</v>
      </c>
      <c r="O401" s="302"/>
      <c r="P401" s="305"/>
      <c r="Q401" s="305"/>
    </row>
    <row r="402" spans="4:17" x14ac:dyDescent="0.25">
      <c r="D402" s="211">
        <f t="shared" si="20"/>
        <v>399</v>
      </c>
      <c r="E402" s="211" t="s">
        <v>819</v>
      </c>
      <c r="F402" s="299" t="s">
        <v>3651</v>
      </c>
      <c r="G402" s="203" t="s">
        <v>4520</v>
      </c>
      <c r="H402" s="204">
        <v>782.76884399999994</v>
      </c>
      <c r="I402" s="205">
        <v>1423</v>
      </c>
      <c r="J402" s="210">
        <f t="shared" si="18"/>
        <v>9534100</v>
      </c>
      <c r="K402" s="210">
        <f t="shared" si="19"/>
        <v>9889850</v>
      </c>
      <c r="L402" s="308"/>
      <c r="M402" s="310"/>
      <c r="N402" s="301">
        <v>1103</v>
      </c>
      <c r="O402" s="302">
        <v>4</v>
      </c>
      <c r="P402" s="305">
        <v>29560400</v>
      </c>
      <c r="Q402" s="305">
        <v>30663400</v>
      </c>
    </row>
    <row r="403" spans="4:17" x14ac:dyDescent="0.25">
      <c r="D403" s="211">
        <f t="shared" si="20"/>
        <v>400</v>
      </c>
      <c r="E403" s="211" t="s">
        <v>819</v>
      </c>
      <c r="F403" s="299" t="s">
        <v>3650</v>
      </c>
      <c r="G403" s="203" t="s">
        <v>4521</v>
      </c>
      <c r="H403" s="204">
        <v>782.76884399999994</v>
      </c>
      <c r="I403" s="205">
        <v>1423</v>
      </c>
      <c r="J403" s="210">
        <f t="shared" si="18"/>
        <v>9534100</v>
      </c>
      <c r="K403" s="210">
        <f t="shared" si="19"/>
        <v>9889850</v>
      </c>
      <c r="L403" s="308"/>
      <c r="M403" s="310">
        <v>199</v>
      </c>
      <c r="N403" s="301" t="s">
        <v>458</v>
      </c>
      <c r="O403" s="302"/>
      <c r="P403" s="305"/>
      <c r="Q403" s="305"/>
    </row>
    <row r="404" spans="4:17" x14ac:dyDescent="0.25">
      <c r="D404" s="211">
        <f t="shared" si="20"/>
        <v>401</v>
      </c>
      <c r="E404" s="200" t="s">
        <v>817</v>
      </c>
      <c r="F404" s="299" t="s">
        <v>816</v>
      </c>
      <c r="G404" s="203" t="s">
        <v>4522</v>
      </c>
      <c r="H404" s="204">
        <v>782.76884399999994</v>
      </c>
      <c r="I404" s="205">
        <v>1423</v>
      </c>
      <c r="J404" s="210">
        <f t="shared" si="18"/>
        <v>9534100</v>
      </c>
      <c r="K404" s="210">
        <f t="shared" si="19"/>
        <v>9889850</v>
      </c>
      <c r="L404" s="308"/>
      <c r="M404" s="310"/>
      <c r="N404" s="301">
        <v>1103</v>
      </c>
      <c r="O404" s="302">
        <v>4</v>
      </c>
      <c r="P404" s="305">
        <v>29560400</v>
      </c>
      <c r="Q404" s="305">
        <v>30663400</v>
      </c>
    </row>
    <row r="405" spans="4:17" x14ac:dyDescent="0.25">
      <c r="D405" s="211">
        <f t="shared" si="20"/>
        <v>402</v>
      </c>
      <c r="E405" s="200" t="s">
        <v>817</v>
      </c>
      <c r="F405" s="299" t="s">
        <v>3649</v>
      </c>
      <c r="G405" s="203" t="s">
        <v>4523</v>
      </c>
      <c r="H405" s="204">
        <v>782.76884399999994</v>
      </c>
      <c r="I405" s="205">
        <v>1423</v>
      </c>
      <c r="J405" s="210">
        <f t="shared" si="18"/>
        <v>9534100</v>
      </c>
      <c r="K405" s="210">
        <f t="shared" si="19"/>
        <v>9889850</v>
      </c>
      <c r="L405" s="308"/>
      <c r="M405" s="310">
        <v>200</v>
      </c>
      <c r="N405" s="301" t="s">
        <v>456</v>
      </c>
      <c r="O405" s="302"/>
      <c r="P405" s="305"/>
      <c r="Q405" s="305"/>
    </row>
    <row r="406" spans="4:17" x14ac:dyDescent="0.25">
      <c r="D406" s="211">
        <f t="shared" si="20"/>
        <v>403</v>
      </c>
      <c r="E406" s="200" t="s">
        <v>817</v>
      </c>
      <c r="F406" s="299" t="s">
        <v>3648</v>
      </c>
      <c r="G406" s="203" t="s">
        <v>4524</v>
      </c>
      <c r="H406" s="204">
        <v>782.76884399999994</v>
      </c>
      <c r="I406" s="205">
        <v>1423</v>
      </c>
      <c r="J406" s="210">
        <f t="shared" si="18"/>
        <v>9534100</v>
      </c>
      <c r="K406" s="210">
        <f t="shared" si="19"/>
        <v>9889850</v>
      </c>
      <c r="L406" s="308"/>
      <c r="M406" s="310"/>
      <c r="N406" s="301">
        <v>1103</v>
      </c>
      <c r="O406" s="302">
        <v>4</v>
      </c>
      <c r="P406" s="305">
        <v>29560400</v>
      </c>
      <c r="Q406" s="305">
        <v>30663400</v>
      </c>
    </row>
    <row r="407" spans="4:17" x14ac:dyDescent="0.25">
      <c r="D407" s="211">
        <f t="shared" si="20"/>
        <v>404</v>
      </c>
      <c r="E407" s="200" t="s">
        <v>817</v>
      </c>
      <c r="F407" s="299" t="s">
        <v>3647</v>
      </c>
      <c r="G407" s="203" t="s">
        <v>4525</v>
      </c>
      <c r="H407" s="204">
        <v>782.76884399999994</v>
      </c>
      <c r="I407" s="205">
        <v>1423</v>
      </c>
      <c r="J407" s="210">
        <f t="shared" si="18"/>
        <v>9534100</v>
      </c>
      <c r="K407" s="210">
        <f t="shared" si="19"/>
        <v>9889850</v>
      </c>
      <c r="L407" s="308"/>
      <c r="M407" s="310">
        <v>201</v>
      </c>
      <c r="N407" s="301" t="s">
        <v>454</v>
      </c>
      <c r="O407" s="302"/>
      <c r="P407" s="305"/>
      <c r="Q407" s="305"/>
    </row>
    <row r="408" spans="4:17" x14ac:dyDescent="0.25">
      <c r="D408" s="211">
        <f t="shared" si="20"/>
        <v>405</v>
      </c>
      <c r="E408" s="203" t="s">
        <v>815</v>
      </c>
      <c r="F408" s="299" t="s">
        <v>814</v>
      </c>
      <c r="G408" s="203" t="s">
        <v>4526</v>
      </c>
      <c r="H408" s="204">
        <v>782.76884399999994</v>
      </c>
      <c r="I408" s="205">
        <v>1423</v>
      </c>
      <c r="J408" s="210">
        <f t="shared" si="18"/>
        <v>9534100</v>
      </c>
      <c r="K408" s="210">
        <f t="shared" si="19"/>
        <v>9889850</v>
      </c>
      <c r="L408" s="308"/>
      <c r="M408" s="310"/>
      <c r="N408" s="301">
        <v>1103</v>
      </c>
      <c r="O408" s="302">
        <v>4</v>
      </c>
      <c r="P408" s="305">
        <v>29560400</v>
      </c>
      <c r="Q408" s="305">
        <v>30663400</v>
      </c>
    </row>
    <row r="409" spans="4:17" x14ac:dyDescent="0.25">
      <c r="D409" s="211">
        <f t="shared" si="20"/>
        <v>406</v>
      </c>
      <c r="E409" s="211" t="s">
        <v>815</v>
      </c>
      <c r="F409" s="299" t="s">
        <v>3646</v>
      </c>
      <c r="G409" s="203" t="s">
        <v>4527</v>
      </c>
      <c r="H409" s="204">
        <v>782.76884399999994</v>
      </c>
      <c r="I409" s="205">
        <v>1423</v>
      </c>
      <c r="J409" s="210">
        <f t="shared" si="18"/>
        <v>9534100</v>
      </c>
      <c r="K409" s="210">
        <f t="shared" si="19"/>
        <v>9889850</v>
      </c>
      <c r="L409" s="308"/>
      <c r="M409" s="310">
        <v>202</v>
      </c>
      <c r="N409" s="301" t="s">
        <v>506</v>
      </c>
      <c r="O409" s="302"/>
      <c r="P409" s="305"/>
      <c r="Q409" s="305"/>
    </row>
    <row r="410" spans="4:17" x14ac:dyDescent="0.25">
      <c r="D410" s="211">
        <f t="shared" si="20"/>
        <v>407</v>
      </c>
      <c r="E410" s="211" t="s">
        <v>815</v>
      </c>
      <c r="F410" s="299" t="s">
        <v>3645</v>
      </c>
      <c r="G410" s="203" t="s">
        <v>4528</v>
      </c>
      <c r="H410" s="204">
        <v>782.76884399999994</v>
      </c>
      <c r="I410" s="205">
        <v>1423</v>
      </c>
      <c r="J410" s="210">
        <f t="shared" si="18"/>
        <v>9534100</v>
      </c>
      <c r="K410" s="210">
        <f t="shared" si="19"/>
        <v>9889850</v>
      </c>
      <c r="L410" s="308"/>
      <c r="M410" s="310"/>
      <c r="N410" s="301">
        <v>1103</v>
      </c>
      <c r="O410" s="302">
        <v>4</v>
      </c>
      <c r="P410" s="305">
        <v>29560400</v>
      </c>
      <c r="Q410" s="305">
        <v>30663400</v>
      </c>
    </row>
    <row r="411" spans="4:17" x14ac:dyDescent="0.25">
      <c r="D411" s="211">
        <f t="shared" si="20"/>
        <v>408</v>
      </c>
      <c r="E411" s="211" t="s">
        <v>815</v>
      </c>
      <c r="F411" s="299" t="s">
        <v>3644</v>
      </c>
      <c r="G411" s="203" t="s">
        <v>4529</v>
      </c>
      <c r="H411" s="204">
        <v>782.76884399999994</v>
      </c>
      <c r="I411" s="205">
        <v>1423</v>
      </c>
      <c r="J411" s="210">
        <f t="shared" si="18"/>
        <v>9534100</v>
      </c>
      <c r="K411" s="210">
        <f t="shared" si="19"/>
        <v>9889850</v>
      </c>
      <c r="L411" s="308"/>
      <c r="M411" s="310">
        <v>203</v>
      </c>
      <c r="N411" s="301" t="s">
        <v>504</v>
      </c>
      <c r="O411" s="302"/>
      <c r="P411" s="305"/>
      <c r="Q411" s="305"/>
    </row>
    <row r="412" spans="4:17" x14ac:dyDescent="0.25">
      <c r="D412" s="211">
        <f t="shared" si="20"/>
        <v>409</v>
      </c>
      <c r="E412" s="200" t="s">
        <v>813</v>
      </c>
      <c r="F412" s="299" t="s">
        <v>812</v>
      </c>
      <c r="G412" s="203" t="s">
        <v>4530</v>
      </c>
      <c r="H412" s="204">
        <v>782.76884399999994</v>
      </c>
      <c r="I412" s="205">
        <v>1423</v>
      </c>
      <c r="J412" s="210">
        <f t="shared" si="18"/>
        <v>9534100</v>
      </c>
      <c r="K412" s="210">
        <f t="shared" si="19"/>
        <v>9889850</v>
      </c>
      <c r="L412" s="308"/>
      <c r="M412" s="310"/>
      <c r="N412" s="301">
        <v>1103</v>
      </c>
      <c r="O412" s="302">
        <v>4</v>
      </c>
      <c r="P412" s="305">
        <v>29560400</v>
      </c>
      <c r="Q412" s="305">
        <v>30663400</v>
      </c>
    </row>
    <row r="413" spans="4:17" x14ac:dyDescent="0.25">
      <c r="D413" s="211">
        <f t="shared" si="20"/>
        <v>410</v>
      </c>
      <c r="E413" s="200" t="s">
        <v>813</v>
      </c>
      <c r="F413" s="299" t="s">
        <v>3643</v>
      </c>
      <c r="G413" s="203" t="s">
        <v>4531</v>
      </c>
      <c r="H413" s="204">
        <v>782.76884399999994</v>
      </c>
      <c r="I413" s="205">
        <v>1423</v>
      </c>
      <c r="J413" s="210">
        <f t="shared" si="18"/>
        <v>9534100</v>
      </c>
      <c r="K413" s="210">
        <f t="shared" si="19"/>
        <v>9889850</v>
      </c>
      <c r="L413" s="308"/>
      <c r="M413" s="310">
        <v>204</v>
      </c>
      <c r="N413" s="301" t="s">
        <v>502</v>
      </c>
      <c r="O413" s="302"/>
      <c r="P413" s="305"/>
      <c r="Q413" s="305"/>
    </row>
    <row r="414" spans="4:17" x14ac:dyDescent="0.25">
      <c r="D414" s="211">
        <f t="shared" si="20"/>
        <v>411</v>
      </c>
      <c r="E414" s="200" t="s">
        <v>813</v>
      </c>
      <c r="F414" s="299" t="s">
        <v>3642</v>
      </c>
      <c r="G414" s="203" t="s">
        <v>4532</v>
      </c>
      <c r="H414" s="204">
        <v>782.76884399999994</v>
      </c>
      <c r="I414" s="205">
        <v>1423</v>
      </c>
      <c r="J414" s="210">
        <f t="shared" si="18"/>
        <v>9534100</v>
      </c>
      <c r="K414" s="210">
        <f t="shared" si="19"/>
        <v>9889850</v>
      </c>
      <c r="L414" s="308"/>
      <c r="M414" s="310"/>
      <c r="N414" s="301">
        <v>1103</v>
      </c>
      <c r="O414" s="302">
        <v>4</v>
      </c>
      <c r="P414" s="305">
        <v>29560400</v>
      </c>
      <c r="Q414" s="305">
        <v>30663400</v>
      </c>
    </row>
    <row r="415" spans="4:17" x14ac:dyDescent="0.25">
      <c r="D415" s="211">
        <f t="shared" si="20"/>
        <v>412</v>
      </c>
      <c r="E415" s="200" t="s">
        <v>813</v>
      </c>
      <c r="F415" s="299" t="s">
        <v>3641</v>
      </c>
      <c r="G415" s="203" t="s">
        <v>4533</v>
      </c>
      <c r="H415" s="204">
        <v>782.76884399999994</v>
      </c>
      <c r="I415" s="205">
        <v>1423</v>
      </c>
      <c r="J415" s="210">
        <f t="shared" si="18"/>
        <v>9534100</v>
      </c>
      <c r="K415" s="210">
        <f t="shared" si="19"/>
        <v>9889850</v>
      </c>
      <c r="L415" s="308"/>
      <c r="M415" s="310">
        <v>205</v>
      </c>
      <c r="N415" s="301" t="s">
        <v>500</v>
      </c>
      <c r="O415" s="302"/>
      <c r="P415" s="305"/>
      <c r="Q415" s="305"/>
    </row>
    <row r="416" spans="4:17" x14ac:dyDescent="0.25">
      <c r="D416" s="211">
        <f t="shared" si="20"/>
        <v>413</v>
      </c>
      <c r="E416" s="203" t="s">
        <v>811</v>
      </c>
      <c r="F416" s="299" t="s">
        <v>810</v>
      </c>
      <c r="G416" s="203" t="s">
        <v>4534</v>
      </c>
      <c r="H416" s="204">
        <v>782.76884399999994</v>
      </c>
      <c r="I416" s="205">
        <v>1423</v>
      </c>
      <c r="J416" s="210">
        <f t="shared" si="18"/>
        <v>9534100</v>
      </c>
      <c r="K416" s="210">
        <f t="shared" si="19"/>
        <v>9889850</v>
      </c>
      <c r="L416" s="308"/>
      <c r="M416" s="310"/>
      <c r="N416" s="301">
        <v>1103</v>
      </c>
      <c r="O416" s="302">
        <v>4</v>
      </c>
      <c r="P416" s="305">
        <v>29560400</v>
      </c>
      <c r="Q416" s="305">
        <v>30663400</v>
      </c>
    </row>
    <row r="417" spans="4:17" x14ac:dyDescent="0.25">
      <c r="D417" s="211">
        <f t="shared" si="20"/>
        <v>414</v>
      </c>
      <c r="E417" s="211" t="s">
        <v>811</v>
      </c>
      <c r="F417" s="299" t="s">
        <v>3640</v>
      </c>
      <c r="G417" s="203" t="s">
        <v>4535</v>
      </c>
      <c r="H417" s="204">
        <v>782.76884399999994</v>
      </c>
      <c r="I417" s="205">
        <v>1423</v>
      </c>
      <c r="J417" s="210">
        <f t="shared" si="18"/>
        <v>9534100</v>
      </c>
      <c r="K417" s="210">
        <f t="shared" si="19"/>
        <v>9889850</v>
      </c>
      <c r="L417" s="308"/>
      <c r="M417" s="310">
        <v>206</v>
      </c>
      <c r="N417" s="301" t="s">
        <v>498</v>
      </c>
      <c r="O417" s="302"/>
      <c r="P417" s="305"/>
      <c r="Q417" s="305"/>
    </row>
    <row r="418" spans="4:17" x14ac:dyDescent="0.25">
      <c r="D418" s="211">
        <f t="shared" si="20"/>
        <v>415</v>
      </c>
      <c r="E418" s="211" t="s">
        <v>811</v>
      </c>
      <c r="F418" s="299" t="s">
        <v>3639</v>
      </c>
      <c r="G418" s="203" t="s">
        <v>4536</v>
      </c>
      <c r="H418" s="204">
        <v>782.76884399999994</v>
      </c>
      <c r="I418" s="205">
        <v>1423</v>
      </c>
      <c r="J418" s="210">
        <f t="shared" si="18"/>
        <v>9534100</v>
      </c>
      <c r="K418" s="210">
        <f t="shared" si="19"/>
        <v>9889850</v>
      </c>
      <c r="L418" s="308"/>
      <c r="M418" s="310"/>
      <c r="N418" s="301">
        <v>1103</v>
      </c>
      <c r="O418" s="302">
        <v>4</v>
      </c>
      <c r="P418" s="305">
        <v>29560400</v>
      </c>
      <c r="Q418" s="305">
        <v>30663400</v>
      </c>
    </row>
    <row r="419" spans="4:17" x14ac:dyDescent="0.25">
      <c r="D419" s="211">
        <f t="shared" si="20"/>
        <v>416</v>
      </c>
      <c r="E419" s="211" t="s">
        <v>811</v>
      </c>
      <c r="F419" s="299" t="s">
        <v>3638</v>
      </c>
      <c r="G419" s="203" t="s">
        <v>4537</v>
      </c>
      <c r="H419" s="204">
        <v>782.76884399999994</v>
      </c>
      <c r="I419" s="205">
        <v>1423</v>
      </c>
      <c r="J419" s="210">
        <f t="shared" si="18"/>
        <v>9534100</v>
      </c>
      <c r="K419" s="210">
        <f t="shared" si="19"/>
        <v>9889850</v>
      </c>
      <c r="L419" s="308"/>
      <c r="M419" s="310">
        <v>207</v>
      </c>
      <c r="N419" s="301" t="s">
        <v>496</v>
      </c>
      <c r="O419" s="302"/>
      <c r="P419" s="305"/>
      <c r="Q419" s="305"/>
    </row>
    <row r="420" spans="4:17" x14ac:dyDescent="0.25">
      <c r="D420" s="211">
        <f t="shared" si="20"/>
        <v>417</v>
      </c>
      <c r="E420" s="200" t="s">
        <v>809</v>
      </c>
      <c r="F420" s="299" t="s">
        <v>808</v>
      </c>
      <c r="G420" s="203" t="s">
        <v>4538</v>
      </c>
      <c r="H420" s="204">
        <v>782.76884399999994</v>
      </c>
      <c r="I420" s="205">
        <v>1423</v>
      </c>
      <c r="J420" s="210">
        <f t="shared" si="18"/>
        <v>9534100</v>
      </c>
      <c r="K420" s="210">
        <f t="shared" si="19"/>
        <v>9889850</v>
      </c>
      <c r="L420" s="308"/>
      <c r="M420" s="310"/>
      <c r="N420" s="301">
        <v>1103</v>
      </c>
      <c r="O420" s="302">
        <v>4</v>
      </c>
      <c r="P420" s="305">
        <v>29560400</v>
      </c>
      <c r="Q420" s="305">
        <v>30663400</v>
      </c>
    </row>
    <row r="421" spans="4:17" x14ac:dyDescent="0.25">
      <c r="D421" s="211">
        <f t="shared" si="20"/>
        <v>418</v>
      </c>
      <c r="E421" s="200" t="s">
        <v>809</v>
      </c>
      <c r="F421" s="299" t="s">
        <v>3637</v>
      </c>
      <c r="G421" s="203" t="s">
        <v>4539</v>
      </c>
      <c r="H421" s="204">
        <v>782.76884399999994</v>
      </c>
      <c r="I421" s="205">
        <v>1423</v>
      </c>
      <c r="J421" s="210">
        <f t="shared" si="18"/>
        <v>9534100</v>
      </c>
      <c r="K421" s="210">
        <f t="shared" si="19"/>
        <v>9889850</v>
      </c>
      <c r="L421" s="308"/>
      <c r="M421" s="310">
        <v>208</v>
      </c>
      <c r="N421" s="301" t="s">
        <v>494</v>
      </c>
      <c r="O421" s="302"/>
      <c r="P421" s="305"/>
      <c r="Q421" s="305"/>
    </row>
    <row r="422" spans="4:17" x14ac:dyDescent="0.25">
      <c r="D422" s="211">
        <f t="shared" si="20"/>
        <v>419</v>
      </c>
      <c r="E422" s="200" t="s">
        <v>809</v>
      </c>
      <c r="F422" s="299" t="s">
        <v>3636</v>
      </c>
      <c r="G422" s="203" t="s">
        <v>4540</v>
      </c>
      <c r="H422" s="204">
        <v>782.76884399999994</v>
      </c>
      <c r="I422" s="205">
        <v>1423</v>
      </c>
      <c r="J422" s="210">
        <f t="shared" si="18"/>
        <v>9534100</v>
      </c>
      <c r="K422" s="210">
        <f t="shared" si="19"/>
        <v>9889850</v>
      </c>
      <c r="L422" s="308"/>
      <c r="M422" s="310"/>
      <c r="N422" s="301">
        <v>1103</v>
      </c>
      <c r="O422" s="302">
        <v>4</v>
      </c>
      <c r="P422" s="305">
        <v>29560400</v>
      </c>
      <c r="Q422" s="305">
        <v>30663400</v>
      </c>
    </row>
    <row r="423" spans="4:17" x14ac:dyDescent="0.25">
      <c r="D423" s="211">
        <f t="shared" si="20"/>
        <v>420</v>
      </c>
      <c r="E423" s="200" t="s">
        <v>809</v>
      </c>
      <c r="F423" s="299" t="s">
        <v>3635</v>
      </c>
      <c r="G423" s="203" t="s">
        <v>4541</v>
      </c>
      <c r="H423" s="204">
        <v>782.76884399999994</v>
      </c>
      <c r="I423" s="205">
        <v>1423</v>
      </c>
      <c r="J423" s="210">
        <f t="shared" si="18"/>
        <v>9534100</v>
      </c>
      <c r="K423" s="210">
        <f t="shared" si="19"/>
        <v>9889850</v>
      </c>
      <c r="L423" s="308"/>
      <c r="M423" s="310">
        <v>209</v>
      </c>
      <c r="N423" s="301" t="s">
        <v>448</v>
      </c>
      <c r="O423" s="302"/>
      <c r="P423" s="305"/>
      <c r="Q423" s="305"/>
    </row>
    <row r="424" spans="4:17" x14ac:dyDescent="0.25">
      <c r="D424" s="211">
        <f t="shared" si="20"/>
        <v>421</v>
      </c>
      <c r="E424" s="203" t="s">
        <v>807</v>
      </c>
      <c r="F424" s="299" t="s">
        <v>806</v>
      </c>
      <c r="G424" s="203" t="s">
        <v>4542</v>
      </c>
      <c r="H424" s="204">
        <v>782.76884399999994</v>
      </c>
      <c r="I424" s="205">
        <v>1423</v>
      </c>
      <c r="J424" s="210">
        <f t="shared" si="18"/>
        <v>9534100</v>
      </c>
      <c r="K424" s="210">
        <f t="shared" si="19"/>
        <v>9889850</v>
      </c>
      <c r="L424" s="308"/>
      <c r="M424" s="310"/>
      <c r="N424" s="301">
        <v>1499</v>
      </c>
      <c r="O424" s="302">
        <v>4</v>
      </c>
      <c r="P424" s="305">
        <v>40173200</v>
      </c>
      <c r="Q424" s="305">
        <v>41672200</v>
      </c>
    </row>
    <row r="425" spans="4:17" x14ac:dyDescent="0.25">
      <c r="D425" s="211">
        <f t="shared" si="20"/>
        <v>422</v>
      </c>
      <c r="E425" s="211" t="s">
        <v>807</v>
      </c>
      <c r="F425" s="299" t="s">
        <v>3634</v>
      </c>
      <c r="G425" s="203" t="s">
        <v>4543</v>
      </c>
      <c r="H425" s="204">
        <v>782.76884399999994</v>
      </c>
      <c r="I425" s="205">
        <v>1423</v>
      </c>
      <c r="J425" s="210">
        <f t="shared" si="18"/>
        <v>9534100</v>
      </c>
      <c r="K425" s="210">
        <f t="shared" si="19"/>
        <v>9889850</v>
      </c>
      <c r="L425" s="308"/>
      <c r="M425" s="310">
        <v>210</v>
      </c>
      <c r="N425" s="301" t="s">
        <v>446</v>
      </c>
      <c r="O425" s="302"/>
      <c r="P425" s="305"/>
      <c r="Q425" s="305"/>
    </row>
    <row r="426" spans="4:17" x14ac:dyDescent="0.25">
      <c r="D426" s="211">
        <f t="shared" si="20"/>
        <v>423</v>
      </c>
      <c r="E426" s="211" t="s">
        <v>807</v>
      </c>
      <c r="F426" s="299" t="s">
        <v>3633</v>
      </c>
      <c r="G426" s="203" t="s">
        <v>4544</v>
      </c>
      <c r="H426" s="204">
        <v>782.76884399999994</v>
      </c>
      <c r="I426" s="205">
        <v>1423</v>
      </c>
      <c r="J426" s="210">
        <f t="shared" si="18"/>
        <v>9534100</v>
      </c>
      <c r="K426" s="210">
        <f t="shared" si="19"/>
        <v>9889850</v>
      </c>
      <c r="L426" s="308"/>
      <c r="M426" s="310"/>
      <c r="N426" s="301">
        <v>1499</v>
      </c>
      <c r="O426" s="302">
        <v>4</v>
      </c>
      <c r="P426" s="305">
        <v>40173200</v>
      </c>
      <c r="Q426" s="305">
        <v>41672200</v>
      </c>
    </row>
    <row r="427" spans="4:17" x14ac:dyDescent="0.25">
      <c r="D427" s="211">
        <f t="shared" si="20"/>
        <v>424</v>
      </c>
      <c r="E427" s="211" t="s">
        <v>807</v>
      </c>
      <c r="F427" s="299" t="s">
        <v>3632</v>
      </c>
      <c r="G427" s="203" t="s">
        <v>4545</v>
      </c>
      <c r="H427" s="204">
        <v>782.76884399999994</v>
      </c>
      <c r="I427" s="205">
        <v>1423</v>
      </c>
      <c r="J427" s="210">
        <f t="shared" si="18"/>
        <v>9534100</v>
      </c>
      <c r="K427" s="210">
        <f t="shared" si="19"/>
        <v>9889850</v>
      </c>
      <c r="L427" s="308"/>
      <c r="M427" s="310">
        <v>211</v>
      </c>
      <c r="N427" s="301" t="s">
        <v>444</v>
      </c>
      <c r="O427" s="302"/>
      <c r="P427" s="305"/>
      <c r="Q427" s="305"/>
    </row>
    <row r="428" spans="4:17" x14ac:dyDescent="0.25">
      <c r="D428" s="211">
        <f t="shared" si="20"/>
        <v>425</v>
      </c>
      <c r="E428" s="200" t="s">
        <v>805</v>
      </c>
      <c r="F428" s="299" t="s">
        <v>804</v>
      </c>
      <c r="G428" s="203" t="s">
        <v>4546</v>
      </c>
      <c r="H428" s="204">
        <v>782.76884399999994</v>
      </c>
      <c r="I428" s="205">
        <v>1423</v>
      </c>
      <c r="J428" s="210">
        <f t="shared" si="18"/>
        <v>9534100</v>
      </c>
      <c r="K428" s="210">
        <f t="shared" si="19"/>
        <v>9889850</v>
      </c>
      <c r="L428" s="308"/>
      <c r="M428" s="310"/>
      <c r="N428" s="301">
        <v>1499</v>
      </c>
      <c r="O428" s="302">
        <v>4</v>
      </c>
      <c r="P428" s="305">
        <v>40173200</v>
      </c>
      <c r="Q428" s="305">
        <v>41672200</v>
      </c>
    </row>
    <row r="429" spans="4:17" x14ac:dyDescent="0.25">
      <c r="D429" s="211">
        <f t="shared" si="20"/>
        <v>426</v>
      </c>
      <c r="E429" s="200" t="s">
        <v>805</v>
      </c>
      <c r="F429" s="299" t="s">
        <v>3631</v>
      </c>
      <c r="G429" s="203" t="s">
        <v>4547</v>
      </c>
      <c r="H429" s="204">
        <v>782.76884399999994</v>
      </c>
      <c r="I429" s="205">
        <v>1423</v>
      </c>
      <c r="J429" s="210">
        <f t="shared" si="18"/>
        <v>9534100</v>
      </c>
      <c r="K429" s="210">
        <f t="shared" si="19"/>
        <v>9889850</v>
      </c>
      <c r="L429" s="308"/>
      <c r="M429" s="310">
        <v>212</v>
      </c>
      <c r="N429" s="301" t="s">
        <v>442</v>
      </c>
      <c r="O429" s="302"/>
      <c r="P429" s="305"/>
      <c r="Q429" s="305"/>
    </row>
    <row r="430" spans="4:17" x14ac:dyDescent="0.25">
      <c r="D430" s="211">
        <f t="shared" si="20"/>
        <v>427</v>
      </c>
      <c r="E430" s="200" t="s">
        <v>805</v>
      </c>
      <c r="F430" s="299" t="s">
        <v>3630</v>
      </c>
      <c r="G430" s="203" t="s">
        <v>4548</v>
      </c>
      <c r="H430" s="204">
        <v>782.76884399999994</v>
      </c>
      <c r="I430" s="205">
        <v>1423</v>
      </c>
      <c r="J430" s="210">
        <f t="shared" si="18"/>
        <v>9534100</v>
      </c>
      <c r="K430" s="210">
        <f t="shared" si="19"/>
        <v>9889850</v>
      </c>
      <c r="L430" s="308"/>
      <c r="M430" s="310"/>
      <c r="N430" s="301">
        <v>1499</v>
      </c>
      <c r="O430" s="302">
        <v>4</v>
      </c>
      <c r="P430" s="305">
        <v>40173200</v>
      </c>
      <c r="Q430" s="305">
        <v>41672200</v>
      </c>
    </row>
    <row r="431" spans="4:17" x14ac:dyDescent="0.25">
      <c r="D431" s="211">
        <f t="shared" si="20"/>
        <v>428</v>
      </c>
      <c r="E431" s="200" t="s">
        <v>805</v>
      </c>
      <c r="F431" s="299" t="s">
        <v>3629</v>
      </c>
      <c r="G431" s="203" t="s">
        <v>4549</v>
      </c>
      <c r="H431" s="204">
        <v>782.76884399999994</v>
      </c>
      <c r="I431" s="205">
        <v>1423</v>
      </c>
      <c r="J431" s="210">
        <f t="shared" si="18"/>
        <v>9534100</v>
      </c>
      <c r="K431" s="210">
        <f t="shared" si="19"/>
        <v>9889850</v>
      </c>
      <c r="L431" s="308"/>
      <c r="M431" s="310">
        <v>213</v>
      </c>
      <c r="N431" s="301" t="s">
        <v>440</v>
      </c>
      <c r="O431" s="302"/>
      <c r="P431" s="305"/>
      <c r="Q431" s="305"/>
    </row>
    <row r="432" spans="4:17" x14ac:dyDescent="0.25">
      <c r="D432" s="211">
        <f t="shared" si="20"/>
        <v>429</v>
      </c>
      <c r="E432" s="203" t="s">
        <v>803</v>
      </c>
      <c r="F432" s="299" t="s">
        <v>802</v>
      </c>
      <c r="G432" s="203" t="s">
        <v>4550</v>
      </c>
      <c r="H432" s="204">
        <v>782.76884399999994</v>
      </c>
      <c r="I432" s="205">
        <v>1423</v>
      </c>
      <c r="J432" s="210">
        <f t="shared" si="18"/>
        <v>9534100</v>
      </c>
      <c r="K432" s="210">
        <f t="shared" si="19"/>
        <v>9889850</v>
      </c>
      <c r="L432" s="308"/>
      <c r="M432" s="310"/>
      <c r="N432" s="301">
        <v>1499</v>
      </c>
      <c r="O432" s="302">
        <v>4</v>
      </c>
      <c r="P432" s="305">
        <v>40173200</v>
      </c>
      <c r="Q432" s="305">
        <v>41672200</v>
      </c>
    </row>
    <row r="433" spans="4:17" x14ac:dyDescent="0.25">
      <c r="D433" s="211">
        <f t="shared" si="20"/>
        <v>430</v>
      </c>
      <c r="E433" s="211" t="s">
        <v>803</v>
      </c>
      <c r="F433" s="299" t="s">
        <v>3628</v>
      </c>
      <c r="G433" s="203" t="s">
        <v>4551</v>
      </c>
      <c r="H433" s="204">
        <v>782.76884399999994</v>
      </c>
      <c r="I433" s="205">
        <v>1423</v>
      </c>
      <c r="J433" s="210">
        <f t="shared" si="18"/>
        <v>9534100</v>
      </c>
      <c r="K433" s="210">
        <f t="shared" si="19"/>
        <v>9889850</v>
      </c>
      <c r="L433" s="308"/>
      <c r="M433" s="310">
        <v>214</v>
      </c>
      <c r="N433" s="301" t="s">
        <v>438</v>
      </c>
      <c r="O433" s="302"/>
      <c r="P433" s="305"/>
      <c r="Q433" s="305"/>
    </row>
    <row r="434" spans="4:17" x14ac:dyDescent="0.25">
      <c r="D434" s="211">
        <f t="shared" si="20"/>
        <v>431</v>
      </c>
      <c r="E434" s="211" t="s">
        <v>803</v>
      </c>
      <c r="F434" s="299" t="s">
        <v>3627</v>
      </c>
      <c r="G434" s="203" t="s">
        <v>4552</v>
      </c>
      <c r="H434" s="204">
        <v>782.76884399999994</v>
      </c>
      <c r="I434" s="205">
        <v>1423</v>
      </c>
      <c r="J434" s="210">
        <f t="shared" si="18"/>
        <v>9534100</v>
      </c>
      <c r="K434" s="210">
        <f t="shared" si="19"/>
        <v>9889850</v>
      </c>
      <c r="L434" s="308"/>
      <c r="M434" s="310"/>
      <c r="N434" s="301">
        <v>1499</v>
      </c>
      <c r="O434" s="302">
        <v>4</v>
      </c>
      <c r="P434" s="305">
        <v>40173200</v>
      </c>
      <c r="Q434" s="305">
        <v>41672200</v>
      </c>
    </row>
    <row r="435" spans="4:17" x14ac:dyDescent="0.25">
      <c r="D435" s="211">
        <f t="shared" si="20"/>
        <v>432</v>
      </c>
      <c r="E435" s="211" t="s">
        <v>803</v>
      </c>
      <c r="F435" s="299" t="s">
        <v>3626</v>
      </c>
      <c r="G435" s="203" t="s">
        <v>4553</v>
      </c>
      <c r="H435" s="204">
        <v>782.76884399999994</v>
      </c>
      <c r="I435" s="205">
        <v>1423</v>
      </c>
      <c r="J435" s="210">
        <f t="shared" si="18"/>
        <v>9534100</v>
      </c>
      <c r="K435" s="210">
        <f t="shared" si="19"/>
        <v>9889850</v>
      </c>
      <c r="L435" s="308"/>
      <c r="M435" s="310">
        <v>215</v>
      </c>
      <c r="N435" s="301" t="s">
        <v>436</v>
      </c>
      <c r="O435" s="302"/>
      <c r="P435" s="305"/>
      <c r="Q435" s="305"/>
    </row>
    <row r="436" spans="4:17" x14ac:dyDescent="0.25">
      <c r="D436" s="211">
        <f t="shared" si="20"/>
        <v>433</v>
      </c>
      <c r="E436" s="200" t="s">
        <v>801</v>
      </c>
      <c r="F436" s="299" t="s">
        <v>800</v>
      </c>
      <c r="G436" s="203" t="s">
        <v>4554</v>
      </c>
      <c r="H436" s="204">
        <v>782.76884399999994</v>
      </c>
      <c r="I436" s="205">
        <v>1423</v>
      </c>
      <c r="J436" s="210">
        <f t="shared" si="18"/>
        <v>9534100</v>
      </c>
      <c r="K436" s="210">
        <f t="shared" si="19"/>
        <v>9889850</v>
      </c>
      <c r="L436" s="308"/>
      <c r="M436" s="310"/>
      <c r="N436" s="301">
        <v>1499</v>
      </c>
      <c r="O436" s="302">
        <v>4</v>
      </c>
      <c r="P436" s="305">
        <v>40173200</v>
      </c>
      <c r="Q436" s="305">
        <v>41672200</v>
      </c>
    </row>
    <row r="437" spans="4:17" x14ac:dyDescent="0.25">
      <c r="D437" s="211">
        <f t="shared" si="20"/>
        <v>434</v>
      </c>
      <c r="E437" s="200" t="s">
        <v>801</v>
      </c>
      <c r="F437" s="299" t="s">
        <v>3625</v>
      </c>
      <c r="G437" s="203" t="s">
        <v>4555</v>
      </c>
      <c r="H437" s="204">
        <v>782.76884399999994</v>
      </c>
      <c r="I437" s="205">
        <v>1423</v>
      </c>
      <c r="J437" s="210">
        <f t="shared" si="18"/>
        <v>9534100</v>
      </c>
      <c r="K437" s="210">
        <f t="shared" si="19"/>
        <v>9889850</v>
      </c>
      <c r="L437" s="308"/>
      <c r="M437" s="310">
        <v>216</v>
      </c>
      <c r="N437" s="301" t="s">
        <v>434</v>
      </c>
      <c r="O437" s="302"/>
      <c r="P437" s="305"/>
      <c r="Q437" s="305"/>
    </row>
    <row r="438" spans="4:17" x14ac:dyDescent="0.25">
      <c r="D438" s="211">
        <f t="shared" si="20"/>
        <v>435</v>
      </c>
      <c r="E438" s="200" t="s">
        <v>801</v>
      </c>
      <c r="F438" s="299" t="s">
        <v>3624</v>
      </c>
      <c r="G438" s="203" t="s">
        <v>4556</v>
      </c>
      <c r="H438" s="204">
        <v>782.76884399999994</v>
      </c>
      <c r="I438" s="205">
        <v>1423</v>
      </c>
      <c r="J438" s="210">
        <f t="shared" si="18"/>
        <v>9534100</v>
      </c>
      <c r="K438" s="210">
        <f t="shared" si="19"/>
        <v>9889850</v>
      </c>
      <c r="L438" s="308"/>
      <c r="M438" s="310"/>
      <c r="N438" s="301">
        <v>1499</v>
      </c>
      <c r="O438" s="302">
        <v>4</v>
      </c>
      <c r="P438" s="305">
        <v>40173200</v>
      </c>
      <c r="Q438" s="305">
        <v>41672200</v>
      </c>
    </row>
    <row r="439" spans="4:17" x14ac:dyDescent="0.25">
      <c r="D439" s="211">
        <f t="shared" si="20"/>
        <v>436</v>
      </c>
      <c r="E439" s="200" t="s">
        <v>801</v>
      </c>
      <c r="F439" s="299" t="s">
        <v>3623</v>
      </c>
      <c r="G439" s="203" t="s">
        <v>4557</v>
      </c>
      <c r="H439" s="204">
        <v>782.76884399999994</v>
      </c>
      <c r="I439" s="205">
        <v>1423</v>
      </c>
      <c r="J439" s="210">
        <f t="shared" si="18"/>
        <v>9534100</v>
      </c>
      <c r="K439" s="210">
        <f t="shared" si="19"/>
        <v>9889850</v>
      </c>
      <c r="L439" s="308"/>
      <c r="M439" s="14"/>
      <c r="N439" s="301" t="s">
        <v>287</v>
      </c>
      <c r="O439" s="302">
        <v>864</v>
      </c>
      <c r="P439" s="305">
        <v>8003123200</v>
      </c>
      <c r="Q439" s="305">
        <v>8301747200</v>
      </c>
    </row>
    <row r="440" spans="4:17" x14ac:dyDescent="0.25">
      <c r="D440" s="211">
        <f t="shared" si="20"/>
        <v>437</v>
      </c>
      <c r="E440" s="203" t="s">
        <v>799</v>
      </c>
      <c r="F440" s="299" t="s">
        <v>798</v>
      </c>
      <c r="G440" s="203" t="s">
        <v>4558</v>
      </c>
      <c r="H440" s="204">
        <v>780.15319199999988</v>
      </c>
      <c r="I440" s="205">
        <v>1423</v>
      </c>
      <c r="J440" s="210">
        <f t="shared" si="18"/>
        <v>9534100</v>
      </c>
      <c r="K440" s="210">
        <f t="shared" si="19"/>
        <v>9889850</v>
      </c>
      <c r="L440" s="308"/>
    </row>
    <row r="441" spans="4:17" x14ac:dyDescent="0.25">
      <c r="D441" s="211">
        <f t="shared" si="20"/>
        <v>438</v>
      </c>
      <c r="E441" s="211" t="s">
        <v>799</v>
      </c>
      <c r="F441" s="299" t="s">
        <v>3622</v>
      </c>
      <c r="G441" s="203" t="s">
        <v>4559</v>
      </c>
      <c r="H441" s="204">
        <v>780.15319199999988</v>
      </c>
      <c r="I441" s="205">
        <v>1423</v>
      </c>
      <c r="J441" s="210">
        <f t="shared" si="18"/>
        <v>9534100</v>
      </c>
      <c r="K441" s="210">
        <f t="shared" si="19"/>
        <v>9889850</v>
      </c>
      <c r="L441" s="308"/>
    </row>
    <row r="442" spans="4:17" x14ac:dyDescent="0.25">
      <c r="D442" s="211">
        <f t="shared" si="20"/>
        <v>439</v>
      </c>
      <c r="E442" s="211" t="s">
        <v>799</v>
      </c>
      <c r="F442" s="299" t="s">
        <v>3621</v>
      </c>
      <c r="G442" s="203" t="s">
        <v>4560</v>
      </c>
      <c r="H442" s="204">
        <v>780.15319199999988</v>
      </c>
      <c r="I442" s="205">
        <v>1423</v>
      </c>
      <c r="J442" s="210">
        <f t="shared" si="18"/>
        <v>9534100</v>
      </c>
      <c r="K442" s="210">
        <f t="shared" si="19"/>
        <v>9889850</v>
      </c>
      <c r="L442" s="308"/>
    </row>
    <row r="443" spans="4:17" x14ac:dyDescent="0.25">
      <c r="D443" s="211">
        <f t="shared" si="20"/>
        <v>440</v>
      </c>
      <c r="E443" s="211" t="s">
        <v>799</v>
      </c>
      <c r="F443" s="299" t="s">
        <v>3620</v>
      </c>
      <c r="G443" s="203" t="s">
        <v>4561</v>
      </c>
      <c r="H443" s="204">
        <v>780.15319199999988</v>
      </c>
      <c r="I443" s="205">
        <v>1423</v>
      </c>
      <c r="J443" s="210">
        <f t="shared" si="18"/>
        <v>9534100</v>
      </c>
      <c r="K443" s="210">
        <f t="shared" si="19"/>
        <v>9889850</v>
      </c>
      <c r="L443" s="308"/>
    </row>
    <row r="444" spans="4:17" x14ac:dyDescent="0.25">
      <c r="D444" s="211">
        <f t="shared" si="20"/>
        <v>441</v>
      </c>
      <c r="E444" s="200" t="s">
        <v>797</v>
      </c>
      <c r="F444" s="299" t="s">
        <v>796</v>
      </c>
      <c r="G444" s="203" t="s">
        <v>4562</v>
      </c>
      <c r="H444" s="204">
        <v>780.15319199999988</v>
      </c>
      <c r="I444" s="205">
        <v>1423</v>
      </c>
      <c r="J444" s="210">
        <f t="shared" si="18"/>
        <v>9534100</v>
      </c>
      <c r="K444" s="210">
        <f t="shared" si="19"/>
        <v>9889850</v>
      </c>
      <c r="L444" s="308"/>
    </row>
    <row r="445" spans="4:17" x14ac:dyDescent="0.25">
      <c r="D445" s="211">
        <f t="shared" si="20"/>
        <v>442</v>
      </c>
      <c r="E445" s="200" t="s">
        <v>797</v>
      </c>
      <c r="F445" s="299" t="s">
        <v>3619</v>
      </c>
      <c r="G445" s="203" t="s">
        <v>4563</v>
      </c>
      <c r="H445" s="204">
        <v>780.15319199999988</v>
      </c>
      <c r="I445" s="205">
        <v>1423</v>
      </c>
      <c r="J445" s="210">
        <f t="shared" si="18"/>
        <v>9534100</v>
      </c>
      <c r="K445" s="210">
        <f t="shared" si="19"/>
        <v>9889850</v>
      </c>
      <c r="L445" s="308"/>
    </row>
    <row r="446" spans="4:17" x14ac:dyDescent="0.25">
      <c r="D446" s="211">
        <f t="shared" si="20"/>
        <v>443</v>
      </c>
      <c r="E446" s="200" t="s">
        <v>797</v>
      </c>
      <c r="F446" s="299" t="s">
        <v>3618</v>
      </c>
      <c r="G446" s="203" t="s">
        <v>4564</v>
      </c>
      <c r="H446" s="204">
        <v>780.15319199999988</v>
      </c>
      <c r="I446" s="205">
        <v>1423</v>
      </c>
      <c r="J446" s="210">
        <f t="shared" si="18"/>
        <v>9534100</v>
      </c>
      <c r="K446" s="210">
        <f t="shared" si="19"/>
        <v>9889850</v>
      </c>
      <c r="L446" s="308"/>
    </row>
    <row r="447" spans="4:17" x14ac:dyDescent="0.25">
      <c r="D447" s="211">
        <f t="shared" si="20"/>
        <v>444</v>
      </c>
      <c r="E447" s="200" t="s">
        <v>797</v>
      </c>
      <c r="F447" s="299" t="s">
        <v>3617</v>
      </c>
      <c r="G447" s="203" t="s">
        <v>4565</v>
      </c>
      <c r="H447" s="204">
        <v>780.15319199999988</v>
      </c>
      <c r="I447" s="205">
        <v>1423</v>
      </c>
      <c r="J447" s="210">
        <f t="shared" si="18"/>
        <v>9534100</v>
      </c>
      <c r="K447" s="210">
        <f t="shared" si="19"/>
        <v>9889850</v>
      </c>
      <c r="L447" s="308"/>
    </row>
    <row r="448" spans="4:17" x14ac:dyDescent="0.25">
      <c r="D448" s="211">
        <f t="shared" si="20"/>
        <v>445</v>
      </c>
      <c r="E448" s="203" t="s">
        <v>795</v>
      </c>
      <c r="F448" s="299" t="s">
        <v>794</v>
      </c>
      <c r="G448" s="203" t="s">
        <v>4566</v>
      </c>
      <c r="H448" s="204">
        <v>782.76884399999994</v>
      </c>
      <c r="I448" s="205">
        <v>1423</v>
      </c>
      <c r="J448" s="210">
        <f t="shared" si="18"/>
        <v>9534100</v>
      </c>
      <c r="K448" s="210">
        <f t="shared" si="19"/>
        <v>9889850</v>
      </c>
      <c r="L448" s="308"/>
    </row>
    <row r="449" spans="4:12" x14ac:dyDescent="0.25">
      <c r="D449" s="211">
        <f t="shared" si="20"/>
        <v>446</v>
      </c>
      <c r="E449" s="211" t="s">
        <v>795</v>
      </c>
      <c r="F449" s="299" t="s">
        <v>3616</v>
      </c>
      <c r="G449" s="203" t="s">
        <v>4567</v>
      </c>
      <c r="H449" s="204">
        <v>782.76884399999994</v>
      </c>
      <c r="I449" s="205">
        <v>1423</v>
      </c>
      <c r="J449" s="210">
        <f t="shared" si="18"/>
        <v>9534100</v>
      </c>
      <c r="K449" s="210">
        <f t="shared" si="19"/>
        <v>9889850</v>
      </c>
      <c r="L449" s="308"/>
    </row>
    <row r="450" spans="4:12" x14ac:dyDescent="0.25">
      <c r="D450" s="211">
        <f t="shared" si="20"/>
        <v>447</v>
      </c>
      <c r="E450" s="211" t="s">
        <v>795</v>
      </c>
      <c r="F450" s="299" t="s">
        <v>3615</v>
      </c>
      <c r="G450" s="203" t="s">
        <v>4568</v>
      </c>
      <c r="H450" s="204">
        <v>782.76884399999994</v>
      </c>
      <c r="I450" s="205">
        <v>1423</v>
      </c>
      <c r="J450" s="210">
        <f t="shared" si="18"/>
        <v>9534100</v>
      </c>
      <c r="K450" s="210">
        <f t="shared" si="19"/>
        <v>9889850</v>
      </c>
      <c r="L450" s="308"/>
    </row>
    <row r="451" spans="4:12" x14ac:dyDescent="0.25">
      <c r="D451" s="211">
        <f t="shared" si="20"/>
        <v>448</v>
      </c>
      <c r="E451" s="211" t="s">
        <v>795</v>
      </c>
      <c r="F451" s="299" t="s">
        <v>3614</v>
      </c>
      <c r="G451" s="203" t="s">
        <v>4569</v>
      </c>
      <c r="H451" s="204">
        <v>782.76884399999994</v>
      </c>
      <c r="I451" s="205">
        <v>1423</v>
      </c>
      <c r="J451" s="210">
        <f t="shared" si="18"/>
        <v>9534100</v>
      </c>
      <c r="K451" s="210">
        <f t="shared" si="19"/>
        <v>9889850</v>
      </c>
      <c r="L451" s="308"/>
    </row>
    <row r="452" spans="4:12" x14ac:dyDescent="0.25">
      <c r="D452" s="211">
        <f t="shared" si="20"/>
        <v>449</v>
      </c>
      <c r="E452" s="200" t="s">
        <v>793</v>
      </c>
      <c r="F452" s="299" t="s">
        <v>792</v>
      </c>
      <c r="G452" s="203" t="s">
        <v>4570</v>
      </c>
      <c r="H452" s="204">
        <v>782.76884399999994</v>
      </c>
      <c r="I452" s="205">
        <v>1423</v>
      </c>
      <c r="J452" s="210">
        <f t="shared" si="18"/>
        <v>9534100</v>
      </c>
      <c r="K452" s="210">
        <f t="shared" si="19"/>
        <v>9889850</v>
      </c>
      <c r="L452" s="308"/>
    </row>
    <row r="453" spans="4:12" x14ac:dyDescent="0.25">
      <c r="D453" s="211">
        <f t="shared" si="20"/>
        <v>450</v>
      </c>
      <c r="E453" s="200" t="s">
        <v>793</v>
      </c>
      <c r="F453" s="299" t="s">
        <v>3613</v>
      </c>
      <c r="G453" s="203" t="s">
        <v>4571</v>
      </c>
      <c r="H453" s="204">
        <v>782.76884399999994</v>
      </c>
      <c r="I453" s="205">
        <v>1423</v>
      </c>
      <c r="J453" s="210">
        <f t="shared" ref="J453:J516" si="21">6700*I453</f>
        <v>9534100</v>
      </c>
      <c r="K453" s="210">
        <f t="shared" ref="K453:K516" si="22">I453*6950</f>
        <v>9889850</v>
      </c>
      <c r="L453" s="308"/>
    </row>
    <row r="454" spans="4:12" x14ac:dyDescent="0.25">
      <c r="D454" s="211">
        <f t="shared" ref="D454:D517" si="23">D453+1</f>
        <v>451</v>
      </c>
      <c r="E454" s="200" t="s">
        <v>793</v>
      </c>
      <c r="F454" s="299" t="s">
        <v>3612</v>
      </c>
      <c r="G454" s="203" t="s">
        <v>4572</v>
      </c>
      <c r="H454" s="204">
        <v>782.76884399999994</v>
      </c>
      <c r="I454" s="205">
        <v>1423</v>
      </c>
      <c r="J454" s="210">
        <f t="shared" si="21"/>
        <v>9534100</v>
      </c>
      <c r="K454" s="210">
        <f t="shared" si="22"/>
        <v>9889850</v>
      </c>
      <c r="L454" s="308"/>
    </row>
    <row r="455" spans="4:12" x14ac:dyDescent="0.25">
      <c r="D455" s="211">
        <f t="shared" si="23"/>
        <v>452</v>
      </c>
      <c r="E455" s="200" t="s">
        <v>793</v>
      </c>
      <c r="F455" s="299" t="s">
        <v>3611</v>
      </c>
      <c r="G455" s="203" t="s">
        <v>4573</v>
      </c>
      <c r="H455" s="204">
        <v>782.76884399999994</v>
      </c>
      <c r="I455" s="205">
        <v>1423</v>
      </c>
      <c r="J455" s="210">
        <f t="shared" si="21"/>
        <v>9534100</v>
      </c>
      <c r="K455" s="210">
        <f t="shared" si="22"/>
        <v>9889850</v>
      </c>
      <c r="L455" s="308"/>
    </row>
    <row r="456" spans="4:12" x14ac:dyDescent="0.25">
      <c r="D456" s="211">
        <f t="shared" si="23"/>
        <v>453</v>
      </c>
      <c r="E456" s="203" t="s">
        <v>791</v>
      </c>
      <c r="F456" s="299" t="s">
        <v>790</v>
      </c>
      <c r="G456" s="203" t="s">
        <v>4574</v>
      </c>
      <c r="H456" s="204">
        <v>782.76884399999994</v>
      </c>
      <c r="I456" s="205">
        <v>1423</v>
      </c>
      <c r="J456" s="210">
        <f t="shared" si="21"/>
        <v>9534100</v>
      </c>
      <c r="K456" s="210">
        <f t="shared" si="22"/>
        <v>9889850</v>
      </c>
      <c r="L456" s="308"/>
    </row>
    <row r="457" spans="4:12" x14ac:dyDescent="0.25">
      <c r="D457" s="211">
        <f t="shared" si="23"/>
        <v>454</v>
      </c>
      <c r="E457" s="211" t="s">
        <v>791</v>
      </c>
      <c r="F457" s="299" t="s">
        <v>3610</v>
      </c>
      <c r="G457" s="203" t="s">
        <v>4575</v>
      </c>
      <c r="H457" s="204">
        <v>782.76884399999994</v>
      </c>
      <c r="I457" s="205">
        <v>1423</v>
      </c>
      <c r="J457" s="210">
        <f t="shared" si="21"/>
        <v>9534100</v>
      </c>
      <c r="K457" s="210">
        <f t="shared" si="22"/>
        <v>9889850</v>
      </c>
      <c r="L457" s="308"/>
    </row>
    <row r="458" spans="4:12" x14ac:dyDescent="0.25">
      <c r="D458" s="211">
        <f t="shared" si="23"/>
        <v>455</v>
      </c>
      <c r="E458" s="211" t="s">
        <v>791</v>
      </c>
      <c r="F458" s="299" t="s">
        <v>3609</v>
      </c>
      <c r="G458" s="203" t="s">
        <v>4576</v>
      </c>
      <c r="H458" s="204">
        <v>782.76884399999994</v>
      </c>
      <c r="I458" s="205">
        <v>1423</v>
      </c>
      <c r="J458" s="210">
        <f t="shared" si="21"/>
        <v>9534100</v>
      </c>
      <c r="K458" s="210">
        <f t="shared" si="22"/>
        <v>9889850</v>
      </c>
      <c r="L458" s="308"/>
    </row>
    <row r="459" spans="4:12" x14ac:dyDescent="0.25">
      <c r="D459" s="211">
        <f t="shared" si="23"/>
        <v>456</v>
      </c>
      <c r="E459" s="211" t="s">
        <v>791</v>
      </c>
      <c r="F459" s="299" t="s">
        <v>3608</v>
      </c>
      <c r="G459" s="203" t="s">
        <v>4577</v>
      </c>
      <c r="H459" s="204">
        <v>782.76884399999994</v>
      </c>
      <c r="I459" s="205">
        <v>1423</v>
      </c>
      <c r="J459" s="210">
        <f t="shared" si="21"/>
        <v>9534100</v>
      </c>
      <c r="K459" s="210">
        <f t="shared" si="22"/>
        <v>9889850</v>
      </c>
      <c r="L459" s="308"/>
    </row>
    <row r="460" spans="4:12" x14ac:dyDescent="0.25">
      <c r="D460" s="211">
        <f t="shared" si="23"/>
        <v>457</v>
      </c>
      <c r="E460" s="200" t="s">
        <v>789</v>
      </c>
      <c r="F460" s="299" t="s">
        <v>788</v>
      </c>
      <c r="G460" s="203" t="s">
        <v>4578</v>
      </c>
      <c r="H460" s="204">
        <v>782.76884399999994</v>
      </c>
      <c r="I460" s="205">
        <v>1423</v>
      </c>
      <c r="J460" s="210">
        <f t="shared" si="21"/>
        <v>9534100</v>
      </c>
      <c r="K460" s="210">
        <f t="shared" si="22"/>
        <v>9889850</v>
      </c>
      <c r="L460" s="308"/>
    </row>
    <row r="461" spans="4:12" x14ac:dyDescent="0.25">
      <c r="D461" s="211">
        <f t="shared" si="23"/>
        <v>458</v>
      </c>
      <c r="E461" s="200" t="s">
        <v>789</v>
      </c>
      <c r="F461" s="299" t="s">
        <v>3607</v>
      </c>
      <c r="G461" s="203" t="s">
        <v>4579</v>
      </c>
      <c r="H461" s="204">
        <v>782.76884399999994</v>
      </c>
      <c r="I461" s="205">
        <v>1423</v>
      </c>
      <c r="J461" s="210">
        <f t="shared" si="21"/>
        <v>9534100</v>
      </c>
      <c r="K461" s="210">
        <f t="shared" si="22"/>
        <v>9889850</v>
      </c>
      <c r="L461" s="308"/>
    </row>
    <row r="462" spans="4:12" x14ac:dyDescent="0.25">
      <c r="D462" s="211">
        <f t="shared" si="23"/>
        <v>459</v>
      </c>
      <c r="E462" s="200" t="s">
        <v>789</v>
      </c>
      <c r="F462" s="299" t="s">
        <v>3606</v>
      </c>
      <c r="G462" s="203" t="s">
        <v>4580</v>
      </c>
      <c r="H462" s="204">
        <v>782.76884399999994</v>
      </c>
      <c r="I462" s="205">
        <v>1423</v>
      </c>
      <c r="J462" s="210">
        <f t="shared" si="21"/>
        <v>9534100</v>
      </c>
      <c r="K462" s="210">
        <f t="shared" si="22"/>
        <v>9889850</v>
      </c>
      <c r="L462" s="308"/>
    </row>
    <row r="463" spans="4:12" x14ac:dyDescent="0.25">
      <c r="D463" s="211">
        <f t="shared" si="23"/>
        <v>460</v>
      </c>
      <c r="E463" s="200" t="s">
        <v>789</v>
      </c>
      <c r="F463" s="299" t="s">
        <v>3605</v>
      </c>
      <c r="G463" s="203" t="s">
        <v>4581</v>
      </c>
      <c r="H463" s="204">
        <v>782.76884399999994</v>
      </c>
      <c r="I463" s="205">
        <v>1423</v>
      </c>
      <c r="J463" s="210">
        <f t="shared" si="21"/>
        <v>9534100</v>
      </c>
      <c r="K463" s="210">
        <f t="shared" si="22"/>
        <v>9889850</v>
      </c>
      <c r="L463" s="308"/>
    </row>
    <row r="464" spans="4:12" x14ac:dyDescent="0.25">
      <c r="D464" s="211">
        <f t="shared" si="23"/>
        <v>461</v>
      </c>
      <c r="E464" s="203" t="s">
        <v>787</v>
      </c>
      <c r="F464" s="299" t="s">
        <v>786</v>
      </c>
      <c r="G464" s="203" t="s">
        <v>4582</v>
      </c>
      <c r="H464" s="204">
        <v>782.76884399999994</v>
      </c>
      <c r="I464" s="205">
        <v>1423</v>
      </c>
      <c r="J464" s="210">
        <f t="shared" si="21"/>
        <v>9534100</v>
      </c>
      <c r="K464" s="210">
        <f t="shared" si="22"/>
        <v>9889850</v>
      </c>
      <c r="L464" s="308"/>
    </row>
    <row r="465" spans="4:12" x14ac:dyDescent="0.25">
      <c r="D465" s="211">
        <f t="shared" si="23"/>
        <v>462</v>
      </c>
      <c r="E465" s="211" t="s">
        <v>787</v>
      </c>
      <c r="F465" s="299" t="s">
        <v>3604</v>
      </c>
      <c r="G465" s="203" t="s">
        <v>4583</v>
      </c>
      <c r="H465" s="204">
        <v>782.76884399999994</v>
      </c>
      <c r="I465" s="205">
        <v>1423</v>
      </c>
      <c r="J465" s="210">
        <f t="shared" si="21"/>
        <v>9534100</v>
      </c>
      <c r="K465" s="210">
        <f t="shared" si="22"/>
        <v>9889850</v>
      </c>
      <c r="L465" s="308"/>
    </row>
    <row r="466" spans="4:12" x14ac:dyDescent="0.25">
      <c r="D466" s="211">
        <f t="shared" si="23"/>
        <v>463</v>
      </c>
      <c r="E466" s="211" t="s">
        <v>787</v>
      </c>
      <c r="F466" s="299" t="s">
        <v>3603</v>
      </c>
      <c r="G466" s="203" t="s">
        <v>4584</v>
      </c>
      <c r="H466" s="204">
        <v>782.76884399999994</v>
      </c>
      <c r="I466" s="205">
        <v>1423</v>
      </c>
      <c r="J466" s="210">
        <f t="shared" si="21"/>
        <v>9534100</v>
      </c>
      <c r="K466" s="210">
        <f t="shared" si="22"/>
        <v>9889850</v>
      </c>
      <c r="L466" s="308"/>
    </row>
    <row r="467" spans="4:12" x14ac:dyDescent="0.25">
      <c r="D467" s="211">
        <f t="shared" si="23"/>
        <v>464</v>
      </c>
      <c r="E467" s="211" t="s">
        <v>787</v>
      </c>
      <c r="F467" s="299" t="s">
        <v>3602</v>
      </c>
      <c r="G467" s="203" t="s">
        <v>4585</v>
      </c>
      <c r="H467" s="204">
        <v>782.76884399999994</v>
      </c>
      <c r="I467" s="205">
        <v>1423</v>
      </c>
      <c r="J467" s="210">
        <f t="shared" si="21"/>
        <v>9534100</v>
      </c>
      <c r="K467" s="210">
        <f t="shared" si="22"/>
        <v>9889850</v>
      </c>
      <c r="L467" s="308"/>
    </row>
    <row r="468" spans="4:12" x14ac:dyDescent="0.25">
      <c r="D468" s="211">
        <f t="shared" si="23"/>
        <v>465</v>
      </c>
      <c r="E468" s="200" t="s">
        <v>785</v>
      </c>
      <c r="F468" s="299" t="s">
        <v>784</v>
      </c>
      <c r="G468" s="203" t="s">
        <v>4586</v>
      </c>
      <c r="H468" s="204">
        <v>782.76884399999994</v>
      </c>
      <c r="I468" s="205">
        <v>1423</v>
      </c>
      <c r="J468" s="210">
        <f t="shared" si="21"/>
        <v>9534100</v>
      </c>
      <c r="K468" s="210">
        <f t="shared" si="22"/>
        <v>9889850</v>
      </c>
      <c r="L468" s="308"/>
    </row>
    <row r="469" spans="4:12" x14ac:dyDescent="0.25">
      <c r="D469" s="211">
        <f t="shared" si="23"/>
        <v>466</v>
      </c>
      <c r="E469" s="200" t="s">
        <v>785</v>
      </c>
      <c r="F469" s="299" t="s">
        <v>3601</v>
      </c>
      <c r="G469" s="203" t="s">
        <v>4587</v>
      </c>
      <c r="H469" s="204">
        <v>782.76884399999994</v>
      </c>
      <c r="I469" s="205">
        <v>1423</v>
      </c>
      <c r="J469" s="210">
        <f t="shared" si="21"/>
        <v>9534100</v>
      </c>
      <c r="K469" s="210">
        <f t="shared" si="22"/>
        <v>9889850</v>
      </c>
      <c r="L469" s="308"/>
    </row>
    <row r="470" spans="4:12" x14ac:dyDescent="0.25">
      <c r="D470" s="211">
        <f t="shared" si="23"/>
        <v>467</v>
      </c>
      <c r="E470" s="200" t="s">
        <v>785</v>
      </c>
      <c r="F470" s="299" t="s">
        <v>3600</v>
      </c>
      <c r="G470" s="203" t="s">
        <v>4588</v>
      </c>
      <c r="H470" s="204">
        <v>782.76884399999994</v>
      </c>
      <c r="I470" s="205">
        <v>1423</v>
      </c>
      <c r="J470" s="210">
        <f t="shared" si="21"/>
        <v>9534100</v>
      </c>
      <c r="K470" s="210">
        <f t="shared" si="22"/>
        <v>9889850</v>
      </c>
      <c r="L470" s="308"/>
    </row>
    <row r="471" spans="4:12" x14ac:dyDescent="0.25">
      <c r="D471" s="211">
        <f t="shared" si="23"/>
        <v>468</v>
      </c>
      <c r="E471" s="200" t="s">
        <v>785</v>
      </c>
      <c r="F471" s="299" t="s">
        <v>3599</v>
      </c>
      <c r="G471" s="203" t="s">
        <v>4589</v>
      </c>
      <c r="H471" s="204">
        <v>782.76884399999994</v>
      </c>
      <c r="I471" s="205">
        <v>1423</v>
      </c>
      <c r="J471" s="210">
        <f t="shared" si="21"/>
        <v>9534100</v>
      </c>
      <c r="K471" s="210">
        <f t="shared" si="22"/>
        <v>9889850</v>
      </c>
      <c r="L471" s="308"/>
    </row>
    <row r="472" spans="4:12" x14ac:dyDescent="0.25">
      <c r="D472" s="211">
        <f t="shared" si="23"/>
        <v>469</v>
      </c>
      <c r="E472" s="203" t="s">
        <v>783</v>
      </c>
      <c r="F472" s="299" t="s">
        <v>782</v>
      </c>
      <c r="G472" s="203" t="s">
        <v>4590</v>
      </c>
      <c r="H472" s="204">
        <v>782.76884399999994</v>
      </c>
      <c r="I472" s="205">
        <v>1423</v>
      </c>
      <c r="J472" s="210">
        <f t="shared" si="21"/>
        <v>9534100</v>
      </c>
      <c r="K472" s="210">
        <f t="shared" si="22"/>
        <v>9889850</v>
      </c>
      <c r="L472" s="308"/>
    </row>
    <row r="473" spans="4:12" x14ac:dyDescent="0.25">
      <c r="D473" s="211">
        <f t="shared" si="23"/>
        <v>470</v>
      </c>
      <c r="E473" s="211" t="s">
        <v>783</v>
      </c>
      <c r="F473" s="299" t="s">
        <v>3598</v>
      </c>
      <c r="G473" s="203" t="s">
        <v>4591</v>
      </c>
      <c r="H473" s="204">
        <v>782.76884399999994</v>
      </c>
      <c r="I473" s="205">
        <v>1423</v>
      </c>
      <c r="J473" s="210">
        <f t="shared" si="21"/>
        <v>9534100</v>
      </c>
      <c r="K473" s="210">
        <f t="shared" si="22"/>
        <v>9889850</v>
      </c>
      <c r="L473" s="308"/>
    </row>
    <row r="474" spans="4:12" x14ac:dyDescent="0.25">
      <c r="D474" s="211">
        <f t="shared" si="23"/>
        <v>471</v>
      </c>
      <c r="E474" s="211" t="s">
        <v>783</v>
      </c>
      <c r="F474" s="299" t="s">
        <v>3597</v>
      </c>
      <c r="G474" s="203" t="s">
        <v>4592</v>
      </c>
      <c r="H474" s="204">
        <v>782.76884399999994</v>
      </c>
      <c r="I474" s="205">
        <v>1423</v>
      </c>
      <c r="J474" s="210">
        <f t="shared" si="21"/>
        <v>9534100</v>
      </c>
      <c r="K474" s="210">
        <f t="shared" si="22"/>
        <v>9889850</v>
      </c>
      <c r="L474" s="308"/>
    </row>
    <row r="475" spans="4:12" x14ac:dyDescent="0.25">
      <c r="D475" s="211">
        <f t="shared" si="23"/>
        <v>472</v>
      </c>
      <c r="E475" s="211" t="s">
        <v>783</v>
      </c>
      <c r="F475" s="299" t="s">
        <v>3596</v>
      </c>
      <c r="G475" s="203" t="s">
        <v>4593</v>
      </c>
      <c r="H475" s="204">
        <v>782.76884399999994</v>
      </c>
      <c r="I475" s="205">
        <v>1423</v>
      </c>
      <c r="J475" s="210">
        <f t="shared" si="21"/>
        <v>9534100</v>
      </c>
      <c r="K475" s="210">
        <f t="shared" si="22"/>
        <v>9889850</v>
      </c>
      <c r="L475" s="308"/>
    </row>
    <row r="476" spans="4:12" x14ac:dyDescent="0.25">
      <c r="D476" s="211">
        <f t="shared" si="23"/>
        <v>473</v>
      </c>
      <c r="E476" s="200" t="s">
        <v>781</v>
      </c>
      <c r="F476" s="299" t="s">
        <v>780</v>
      </c>
      <c r="G476" s="203" t="s">
        <v>4594</v>
      </c>
      <c r="H476" s="204">
        <v>782.76884399999994</v>
      </c>
      <c r="I476" s="205">
        <v>1423</v>
      </c>
      <c r="J476" s="210">
        <f t="shared" si="21"/>
        <v>9534100</v>
      </c>
      <c r="K476" s="210">
        <f t="shared" si="22"/>
        <v>9889850</v>
      </c>
      <c r="L476" s="308"/>
    </row>
    <row r="477" spans="4:12" x14ac:dyDescent="0.25">
      <c r="D477" s="211">
        <f t="shared" si="23"/>
        <v>474</v>
      </c>
      <c r="E477" s="200" t="s">
        <v>781</v>
      </c>
      <c r="F477" s="299" t="s">
        <v>3595</v>
      </c>
      <c r="G477" s="203" t="s">
        <v>4595</v>
      </c>
      <c r="H477" s="204">
        <v>782.76884399999994</v>
      </c>
      <c r="I477" s="205">
        <v>1423</v>
      </c>
      <c r="J477" s="210">
        <f t="shared" si="21"/>
        <v>9534100</v>
      </c>
      <c r="K477" s="210">
        <f t="shared" si="22"/>
        <v>9889850</v>
      </c>
      <c r="L477" s="308"/>
    </row>
    <row r="478" spans="4:12" x14ac:dyDescent="0.25">
      <c r="D478" s="211">
        <f t="shared" si="23"/>
        <v>475</v>
      </c>
      <c r="E478" s="200" t="s">
        <v>781</v>
      </c>
      <c r="F478" s="299" t="s">
        <v>3594</v>
      </c>
      <c r="G478" s="203" t="s">
        <v>4596</v>
      </c>
      <c r="H478" s="204">
        <v>782.76884399999994</v>
      </c>
      <c r="I478" s="205">
        <v>1423</v>
      </c>
      <c r="J478" s="210">
        <f t="shared" si="21"/>
        <v>9534100</v>
      </c>
      <c r="K478" s="210">
        <f t="shared" si="22"/>
        <v>9889850</v>
      </c>
      <c r="L478" s="308"/>
    </row>
    <row r="479" spans="4:12" x14ac:dyDescent="0.25">
      <c r="D479" s="211">
        <f t="shared" si="23"/>
        <v>476</v>
      </c>
      <c r="E479" s="200" t="s">
        <v>781</v>
      </c>
      <c r="F479" s="299" t="s">
        <v>3593</v>
      </c>
      <c r="G479" s="203" t="s">
        <v>4597</v>
      </c>
      <c r="H479" s="204">
        <v>782.76884399999994</v>
      </c>
      <c r="I479" s="205">
        <v>1423</v>
      </c>
      <c r="J479" s="210">
        <f t="shared" si="21"/>
        <v>9534100</v>
      </c>
      <c r="K479" s="210">
        <f t="shared" si="22"/>
        <v>9889850</v>
      </c>
      <c r="L479" s="308"/>
    </row>
    <row r="480" spans="4:12" x14ac:dyDescent="0.25">
      <c r="D480" s="211">
        <f t="shared" si="23"/>
        <v>477</v>
      </c>
      <c r="E480" s="203" t="s">
        <v>779</v>
      </c>
      <c r="F480" s="299" t="s">
        <v>778</v>
      </c>
      <c r="G480" s="203" t="s">
        <v>4598</v>
      </c>
      <c r="H480" s="204">
        <v>782.76884399999994</v>
      </c>
      <c r="I480" s="205">
        <v>1423</v>
      </c>
      <c r="J480" s="210">
        <f t="shared" si="21"/>
        <v>9534100</v>
      </c>
      <c r="K480" s="210">
        <f t="shared" si="22"/>
        <v>9889850</v>
      </c>
      <c r="L480" s="308"/>
    </row>
    <row r="481" spans="4:12" x14ac:dyDescent="0.25">
      <c r="D481" s="211">
        <f t="shared" si="23"/>
        <v>478</v>
      </c>
      <c r="E481" s="211" t="s">
        <v>779</v>
      </c>
      <c r="F481" s="299" t="s">
        <v>3592</v>
      </c>
      <c r="G481" s="203" t="s">
        <v>4599</v>
      </c>
      <c r="H481" s="204">
        <v>782.76884399999994</v>
      </c>
      <c r="I481" s="205">
        <v>1423</v>
      </c>
      <c r="J481" s="210">
        <f t="shared" si="21"/>
        <v>9534100</v>
      </c>
      <c r="K481" s="210">
        <f t="shared" si="22"/>
        <v>9889850</v>
      </c>
      <c r="L481" s="308"/>
    </row>
    <row r="482" spans="4:12" x14ac:dyDescent="0.25">
      <c r="D482" s="211">
        <f t="shared" si="23"/>
        <v>479</v>
      </c>
      <c r="E482" s="211" t="s">
        <v>779</v>
      </c>
      <c r="F482" s="299" t="s">
        <v>3591</v>
      </c>
      <c r="G482" s="203" t="s">
        <v>4600</v>
      </c>
      <c r="H482" s="204">
        <v>782.76884399999994</v>
      </c>
      <c r="I482" s="205">
        <v>1423</v>
      </c>
      <c r="J482" s="210">
        <f t="shared" si="21"/>
        <v>9534100</v>
      </c>
      <c r="K482" s="210">
        <f t="shared" si="22"/>
        <v>9889850</v>
      </c>
      <c r="L482" s="308"/>
    </row>
    <row r="483" spans="4:12" x14ac:dyDescent="0.25">
      <c r="D483" s="211">
        <f t="shared" si="23"/>
        <v>480</v>
      </c>
      <c r="E483" s="211" t="s">
        <v>779</v>
      </c>
      <c r="F483" s="299" t="s">
        <v>3590</v>
      </c>
      <c r="G483" s="203" t="s">
        <v>4601</v>
      </c>
      <c r="H483" s="204">
        <v>782.76884399999994</v>
      </c>
      <c r="I483" s="205">
        <v>1423</v>
      </c>
      <c r="J483" s="210">
        <f t="shared" si="21"/>
        <v>9534100</v>
      </c>
      <c r="K483" s="210">
        <f t="shared" si="22"/>
        <v>9889850</v>
      </c>
      <c r="L483" s="308"/>
    </row>
    <row r="484" spans="4:12" x14ac:dyDescent="0.25">
      <c r="D484" s="211">
        <f t="shared" si="23"/>
        <v>481</v>
      </c>
      <c r="E484" s="200" t="s">
        <v>777</v>
      </c>
      <c r="F484" s="299" t="s">
        <v>776</v>
      </c>
      <c r="G484" s="203" t="s">
        <v>4602</v>
      </c>
      <c r="H484" s="204">
        <v>782.76884399999994</v>
      </c>
      <c r="I484" s="205">
        <v>1423</v>
      </c>
      <c r="J484" s="210">
        <f t="shared" si="21"/>
        <v>9534100</v>
      </c>
      <c r="K484" s="210">
        <f t="shared" si="22"/>
        <v>9889850</v>
      </c>
      <c r="L484" s="308"/>
    </row>
    <row r="485" spans="4:12" x14ac:dyDescent="0.25">
      <c r="D485" s="211">
        <f t="shared" si="23"/>
        <v>482</v>
      </c>
      <c r="E485" s="200" t="s">
        <v>777</v>
      </c>
      <c r="F485" s="299" t="s">
        <v>3589</v>
      </c>
      <c r="G485" s="203" t="s">
        <v>4603</v>
      </c>
      <c r="H485" s="204">
        <v>782.76884399999994</v>
      </c>
      <c r="I485" s="205">
        <v>1423</v>
      </c>
      <c r="J485" s="210">
        <f t="shared" si="21"/>
        <v>9534100</v>
      </c>
      <c r="K485" s="210">
        <f t="shared" si="22"/>
        <v>9889850</v>
      </c>
      <c r="L485" s="308"/>
    </row>
    <row r="486" spans="4:12" x14ac:dyDescent="0.25">
      <c r="D486" s="211">
        <f t="shared" si="23"/>
        <v>483</v>
      </c>
      <c r="E486" s="200" t="s">
        <v>777</v>
      </c>
      <c r="F486" s="299" t="s">
        <v>3588</v>
      </c>
      <c r="G486" s="203" t="s">
        <v>4604</v>
      </c>
      <c r="H486" s="204">
        <v>782.76884399999994</v>
      </c>
      <c r="I486" s="205">
        <v>1423</v>
      </c>
      <c r="J486" s="210">
        <f t="shared" si="21"/>
        <v>9534100</v>
      </c>
      <c r="K486" s="210">
        <f t="shared" si="22"/>
        <v>9889850</v>
      </c>
      <c r="L486" s="308"/>
    </row>
    <row r="487" spans="4:12" x14ac:dyDescent="0.25">
      <c r="D487" s="211">
        <f t="shared" si="23"/>
        <v>484</v>
      </c>
      <c r="E487" s="200" t="s">
        <v>777</v>
      </c>
      <c r="F487" s="299" t="s">
        <v>3587</v>
      </c>
      <c r="G487" s="203" t="s">
        <v>4605</v>
      </c>
      <c r="H487" s="204">
        <v>782.76884399999994</v>
      </c>
      <c r="I487" s="205">
        <v>1423</v>
      </c>
      <c r="J487" s="210">
        <f t="shared" si="21"/>
        <v>9534100</v>
      </c>
      <c r="K487" s="210">
        <f t="shared" si="22"/>
        <v>9889850</v>
      </c>
      <c r="L487" s="308"/>
    </row>
    <row r="488" spans="4:12" x14ac:dyDescent="0.25">
      <c r="D488" s="211">
        <f t="shared" si="23"/>
        <v>485</v>
      </c>
      <c r="E488" s="203" t="s">
        <v>775</v>
      </c>
      <c r="F488" s="299" t="s">
        <v>774</v>
      </c>
      <c r="G488" s="203" t="s">
        <v>4606</v>
      </c>
      <c r="H488" s="204">
        <v>782.76884399999994</v>
      </c>
      <c r="I488" s="205">
        <v>1423</v>
      </c>
      <c r="J488" s="210">
        <f t="shared" si="21"/>
        <v>9534100</v>
      </c>
      <c r="K488" s="210">
        <f t="shared" si="22"/>
        <v>9889850</v>
      </c>
      <c r="L488" s="308"/>
    </row>
    <row r="489" spans="4:12" x14ac:dyDescent="0.25">
      <c r="D489" s="211">
        <f t="shared" si="23"/>
        <v>486</v>
      </c>
      <c r="E489" s="211" t="s">
        <v>775</v>
      </c>
      <c r="F489" s="299" t="s">
        <v>3586</v>
      </c>
      <c r="G489" s="203" t="s">
        <v>4607</v>
      </c>
      <c r="H489" s="204">
        <v>782.76884399999994</v>
      </c>
      <c r="I489" s="205">
        <v>1423</v>
      </c>
      <c r="J489" s="210">
        <f t="shared" si="21"/>
        <v>9534100</v>
      </c>
      <c r="K489" s="210">
        <f t="shared" si="22"/>
        <v>9889850</v>
      </c>
      <c r="L489" s="308"/>
    </row>
    <row r="490" spans="4:12" x14ac:dyDescent="0.25">
      <c r="D490" s="211">
        <f t="shared" si="23"/>
        <v>487</v>
      </c>
      <c r="E490" s="211" t="s">
        <v>775</v>
      </c>
      <c r="F490" s="299" t="s">
        <v>3585</v>
      </c>
      <c r="G490" s="203" t="s">
        <v>4608</v>
      </c>
      <c r="H490" s="204">
        <v>782.76884399999994</v>
      </c>
      <c r="I490" s="205">
        <v>1423</v>
      </c>
      <c r="J490" s="210">
        <f t="shared" si="21"/>
        <v>9534100</v>
      </c>
      <c r="K490" s="210">
        <f t="shared" si="22"/>
        <v>9889850</v>
      </c>
      <c r="L490" s="308"/>
    </row>
    <row r="491" spans="4:12" x14ac:dyDescent="0.25">
      <c r="D491" s="211">
        <f t="shared" si="23"/>
        <v>488</v>
      </c>
      <c r="E491" s="211" t="s">
        <v>775</v>
      </c>
      <c r="F491" s="299" t="s">
        <v>3584</v>
      </c>
      <c r="G491" s="203" t="s">
        <v>4609</v>
      </c>
      <c r="H491" s="204">
        <v>782.76884399999994</v>
      </c>
      <c r="I491" s="205">
        <v>1423</v>
      </c>
      <c r="J491" s="210">
        <f t="shared" si="21"/>
        <v>9534100</v>
      </c>
      <c r="K491" s="210">
        <f t="shared" si="22"/>
        <v>9889850</v>
      </c>
      <c r="L491" s="308"/>
    </row>
    <row r="492" spans="4:12" x14ac:dyDescent="0.25">
      <c r="D492" s="211">
        <f t="shared" si="23"/>
        <v>489</v>
      </c>
      <c r="E492" s="200" t="s">
        <v>773</v>
      </c>
      <c r="F492" s="299" t="s">
        <v>772</v>
      </c>
      <c r="G492" s="203" t="s">
        <v>4610</v>
      </c>
      <c r="H492" s="204">
        <v>782.76884399999994</v>
      </c>
      <c r="I492" s="205">
        <v>1423</v>
      </c>
      <c r="J492" s="210">
        <f t="shared" si="21"/>
        <v>9534100</v>
      </c>
      <c r="K492" s="210">
        <f t="shared" si="22"/>
        <v>9889850</v>
      </c>
      <c r="L492" s="308"/>
    </row>
    <row r="493" spans="4:12" x14ac:dyDescent="0.25">
      <c r="D493" s="211">
        <f t="shared" si="23"/>
        <v>490</v>
      </c>
      <c r="E493" s="200" t="s">
        <v>773</v>
      </c>
      <c r="F493" s="299" t="s">
        <v>3583</v>
      </c>
      <c r="G493" s="203" t="s">
        <v>4611</v>
      </c>
      <c r="H493" s="204">
        <v>782.76884399999994</v>
      </c>
      <c r="I493" s="205">
        <v>1423</v>
      </c>
      <c r="J493" s="210">
        <f t="shared" si="21"/>
        <v>9534100</v>
      </c>
      <c r="K493" s="210">
        <f t="shared" si="22"/>
        <v>9889850</v>
      </c>
      <c r="L493" s="308"/>
    </row>
    <row r="494" spans="4:12" x14ac:dyDescent="0.25">
      <c r="D494" s="211">
        <f t="shared" si="23"/>
        <v>491</v>
      </c>
      <c r="E494" s="200" t="s">
        <v>773</v>
      </c>
      <c r="F494" s="299" t="s">
        <v>3582</v>
      </c>
      <c r="G494" s="203" t="s">
        <v>4612</v>
      </c>
      <c r="H494" s="204">
        <v>782.76884399999994</v>
      </c>
      <c r="I494" s="205">
        <v>1423</v>
      </c>
      <c r="J494" s="210">
        <f t="shared" si="21"/>
        <v>9534100</v>
      </c>
      <c r="K494" s="210">
        <f t="shared" si="22"/>
        <v>9889850</v>
      </c>
      <c r="L494" s="308"/>
    </row>
    <row r="495" spans="4:12" x14ac:dyDescent="0.25">
      <c r="D495" s="211">
        <f t="shared" si="23"/>
        <v>492</v>
      </c>
      <c r="E495" s="200" t="s">
        <v>773</v>
      </c>
      <c r="F495" s="299" t="s">
        <v>3581</v>
      </c>
      <c r="G495" s="203" t="s">
        <v>4613</v>
      </c>
      <c r="H495" s="204">
        <v>782.76884399999994</v>
      </c>
      <c r="I495" s="205">
        <v>1423</v>
      </c>
      <c r="J495" s="210">
        <f t="shared" si="21"/>
        <v>9534100</v>
      </c>
      <c r="K495" s="210">
        <f t="shared" si="22"/>
        <v>9889850</v>
      </c>
      <c r="L495" s="308"/>
    </row>
    <row r="496" spans="4:12" x14ac:dyDescent="0.25">
      <c r="D496" s="211">
        <f t="shared" si="23"/>
        <v>493</v>
      </c>
      <c r="E496" s="203" t="s">
        <v>771</v>
      </c>
      <c r="F496" s="299" t="s">
        <v>770</v>
      </c>
      <c r="G496" s="203" t="s">
        <v>4614</v>
      </c>
      <c r="H496" s="204">
        <v>782.76884399999994</v>
      </c>
      <c r="I496" s="205">
        <v>1423</v>
      </c>
      <c r="J496" s="210">
        <f t="shared" si="21"/>
        <v>9534100</v>
      </c>
      <c r="K496" s="210">
        <f t="shared" si="22"/>
        <v>9889850</v>
      </c>
      <c r="L496" s="308"/>
    </row>
    <row r="497" spans="4:12" x14ac:dyDescent="0.25">
      <c r="D497" s="211">
        <f t="shared" si="23"/>
        <v>494</v>
      </c>
      <c r="E497" s="211" t="s">
        <v>771</v>
      </c>
      <c r="F497" s="299" t="s">
        <v>3580</v>
      </c>
      <c r="G497" s="203" t="s">
        <v>4615</v>
      </c>
      <c r="H497" s="204">
        <v>782.76884399999994</v>
      </c>
      <c r="I497" s="205">
        <v>1423</v>
      </c>
      <c r="J497" s="210">
        <f t="shared" si="21"/>
        <v>9534100</v>
      </c>
      <c r="K497" s="210">
        <f t="shared" si="22"/>
        <v>9889850</v>
      </c>
      <c r="L497" s="308"/>
    </row>
    <row r="498" spans="4:12" x14ac:dyDescent="0.25">
      <c r="D498" s="211">
        <f t="shared" si="23"/>
        <v>495</v>
      </c>
      <c r="E498" s="211" t="s">
        <v>771</v>
      </c>
      <c r="F498" s="299" t="s">
        <v>3579</v>
      </c>
      <c r="G498" s="203" t="s">
        <v>4616</v>
      </c>
      <c r="H498" s="204">
        <v>782.76884399999994</v>
      </c>
      <c r="I498" s="205">
        <v>1423</v>
      </c>
      <c r="J498" s="210">
        <f t="shared" si="21"/>
        <v>9534100</v>
      </c>
      <c r="K498" s="210">
        <f t="shared" si="22"/>
        <v>9889850</v>
      </c>
      <c r="L498" s="308"/>
    </row>
    <row r="499" spans="4:12" x14ac:dyDescent="0.25">
      <c r="D499" s="211">
        <f t="shared" si="23"/>
        <v>496</v>
      </c>
      <c r="E499" s="211" t="s">
        <v>771</v>
      </c>
      <c r="F499" s="299" t="s">
        <v>3578</v>
      </c>
      <c r="G499" s="203" t="s">
        <v>4617</v>
      </c>
      <c r="H499" s="204">
        <v>782.76884399999994</v>
      </c>
      <c r="I499" s="205">
        <v>1423</v>
      </c>
      <c r="J499" s="210">
        <f t="shared" si="21"/>
        <v>9534100</v>
      </c>
      <c r="K499" s="210">
        <f t="shared" si="22"/>
        <v>9889850</v>
      </c>
      <c r="L499" s="308"/>
    </row>
    <row r="500" spans="4:12" x14ac:dyDescent="0.25">
      <c r="D500" s="211">
        <f t="shared" si="23"/>
        <v>497</v>
      </c>
      <c r="E500" s="200" t="s">
        <v>769</v>
      </c>
      <c r="F500" s="299" t="s">
        <v>768</v>
      </c>
      <c r="G500" s="203" t="s">
        <v>4618</v>
      </c>
      <c r="H500" s="204">
        <v>782.76884399999994</v>
      </c>
      <c r="I500" s="205">
        <v>1423</v>
      </c>
      <c r="J500" s="210">
        <f t="shared" si="21"/>
        <v>9534100</v>
      </c>
      <c r="K500" s="210">
        <f t="shared" si="22"/>
        <v>9889850</v>
      </c>
      <c r="L500" s="308"/>
    </row>
    <row r="501" spans="4:12" x14ac:dyDescent="0.25">
      <c r="D501" s="211">
        <f t="shared" si="23"/>
        <v>498</v>
      </c>
      <c r="E501" s="200" t="s">
        <v>769</v>
      </c>
      <c r="F501" s="299" t="s">
        <v>3577</v>
      </c>
      <c r="G501" s="203" t="s">
        <v>4619</v>
      </c>
      <c r="H501" s="204">
        <v>782.76884399999994</v>
      </c>
      <c r="I501" s="205">
        <v>1423</v>
      </c>
      <c r="J501" s="210">
        <f t="shared" si="21"/>
        <v>9534100</v>
      </c>
      <c r="K501" s="210">
        <f t="shared" si="22"/>
        <v>9889850</v>
      </c>
      <c r="L501" s="308"/>
    </row>
    <row r="502" spans="4:12" x14ac:dyDescent="0.25">
      <c r="D502" s="211">
        <f t="shared" si="23"/>
        <v>499</v>
      </c>
      <c r="E502" s="200" t="s">
        <v>769</v>
      </c>
      <c r="F502" s="299" t="s">
        <v>3576</v>
      </c>
      <c r="G502" s="203" t="s">
        <v>4620</v>
      </c>
      <c r="H502" s="204">
        <v>782.76884399999994</v>
      </c>
      <c r="I502" s="205">
        <v>1423</v>
      </c>
      <c r="J502" s="210">
        <f t="shared" si="21"/>
        <v>9534100</v>
      </c>
      <c r="K502" s="210">
        <f t="shared" si="22"/>
        <v>9889850</v>
      </c>
      <c r="L502" s="308"/>
    </row>
    <row r="503" spans="4:12" x14ac:dyDescent="0.25">
      <c r="D503" s="211">
        <f t="shared" si="23"/>
        <v>500</v>
      </c>
      <c r="E503" s="200" t="s">
        <v>769</v>
      </c>
      <c r="F503" s="299" t="s">
        <v>3575</v>
      </c>
      <c r="G503" s="203" t="s">
        <v>4621</v>
      </c>
      <c r="H503" s="204">
        <v>782.76884399999994</v>
      </c>
      <c r="I503" s="205">
        <v>1423</v>
      </c>
      <c r="J503" s="210">
        <f t="shared" si="21"/>
        <v>9534100</v>
      </c>
      <c r="K503" s="210">
        <f t="shared" si="22"/>
        <v>9889850</v>
      </c>
      <c r="L503" s="308"/>
    </row>
    <row r="504" spans="4:12" x14ac:dyDescent="0.25">
      <c r="D504" s="211">
        <f t="shared" si="23"/>
        <v>501</v>
      </c>
      <c r="E504" s="203" t="s">
        <v>767</v>
      </c>
      <c r="F504" s="299" t="s">
        <v>766</v>
      </c>
      <c r="G504" s="203" t="s">
        <v>4622</v>
      </c>
      <c r="H504" s="204">
        <v>780.15319199999988</v>
      </c>
      <c r="I504" s="205">
        <v>1423</v>
      </c>
      <c r="J504" s="210">
        <f t="shared" si="21"/>
        <v>9534100</v>
      </c>
      <c r="K504" s="210">
        <f t="shared" si="22"/>
        <v>9889850</v>
      </c>
      <c r="L504" s="308"/>
    </row>
    <row r="505" spans="4:12" x14ac:dyDescent="0.25">
      <c r="D505" s="211">
        <f t="shared" si="23"/>
        <v>502</v>
      </c>
      <c r="E505" s="211" t="s">
        <v>767</v>
      </c>
      <c r="F505" s="299" t="s">
        <v>3574</v>
      </c>
      <c r="G505" s="203" t="s">
        <v>4623</v>
      </c>
      <c r="H505" s="204">
        <v>780.15319199999988</v>
      </c>
      <c r="I505" s="205">
        <v>1423</v>
      </c>
      <c r="J505" s="210">
        <f t="shared" si="21"/>
        <v>9534100</v>
      </c>
      <c r="K505" s="210">
        <f t="shared" si="22"/>
        <v>9889850</v>
      </c>
      <c r="L505" s="308"/>
    </row>
    <row r="506" spans="4:12" x14ac:dyDescent="0.25">
      <c r="D506" s="211">
        <f t="shared" si="23"/>
        <v>503</v>
      </c>
      <c r="E506" s="211" t="s">
        <v>767</v>
      </c>
      <c r="F506" s="299" t="s">
        <v>3573</v>
      </c>
      <c r="G506" s="203" t="s">
        <v>4624</v>
      </c>
      <c r="H506" s="204">
        <v>780.15319199999988</v>
      </c>
      <c r="I506" s="205">
        <v>1423</v>
      </c>
      <c r="J506" s="210">
        <f t="shared" si="21"/>
        <v>9534100</v>
      </c>
      <c r="K506" s="210">
        <f t="shared" si="22"/>
        <v>9889850</v>
      </c>
      <c r="L506" s="308"/>
    </row>
    <row r="507" spans="4:12" x14ac:dyDescent="0.25">
      <c r="D507" s="211">
        <f t="shared" si="23"/>
        <v>504</v>
      </c>
      <c r="E507" s="211" t="s">
        <v>767</v>
      </c>
      <c r="F507" s="299" t="s">
        <v>3572</v>
      </c>
      <c r="G507" s="203" t="s">
        <v>4625</v>
      </c>
      <c r="H507" s="204">
        <v>780.15319199999988</v>
      </c>
      <c r="I507" s="205">
        <v>1423</v>
      </c>
      <c r="J507" s="210">
        <f t="shared" si="21"/>
        <v>9534100</v>
      </c>
      <c r="K507" s="210">
        <f t="shared" si="22"/>
        <v>9889850</v>
      </c>
      <c r="L507" s="308"/>
    </row>
    <row r="508" spans="4:12" x14ac:dyDescent="0.25">
      <c r="D508" s="211">
        <f t="shared" si="23"/>
        <v>505</v>
      </c>
      <c r="E508" s="200" t="s">
        <v>765</v>
      </c>
      <c r="F508" s="299" t="s">
        <v>764</v>
      </c>
      <c r="G508" s="203" t="s">
        <v>4626</v>
      </c>
      <c r="H508" s="204">
        <v>780.15319199999988</v>
      </c>
      <c r="I508" s="205">
        <v>1423</v>
      </c>
      <c r="J508" s="210">
        <f t="shared" si="21"/>
        <v>9534100</v>
      </c>
      <c r="K508" s="210">
        <f t="shared" si="22"/>
        <v>9889850</v>
      </c>
      <c r="L508" s="308"/>
    </row>
    <row r="509" spans="4:12" x14ac:dyDescent="0.25">
      <c r="D509" s="211">
        <f t="shared" si="23"/>
        <v>506</v>
      </c>
      <c r="E509" s="200" t="s">
        <v>765</v>
      </c>
      <c r="F509" s="299" t="s">
        <v>3571</v>
      </c>
      <c r="G509" s="203" t="s">
        <v>4627</v>
      </c>
      <c r="H509" s="204">
        <v>780.15319199999988</v>
      </c>
      <c r="I509" s="205">
        <v>1423</v>
      </c>
      <c r="J509" s="210">
        <f t="shared" si="21"/>
        <v>9534100</v>
      </c>
      <c r="K509" s="210">
        <f t="shared" si="22"/>
        <v>9889850</v>
      </c>
      <c r="L509" s="308"/>
    </row>
    <row r="510" spans="4:12" x14ac:dyDescent="0.25">
      <c r="D510" s="211">
        <f t="shared" si="23"/>
        <v>507</v>
      </c>
      <c r="E510" s="200" t="s">
        <v>765</v>
      </c>
      <c r="F510" s="299" t="s">
        <v>3570</v>
      </c>
      <c r="G510" s="203" t="s">
        <v>4628</v>
      </c>
      <c r="H510" s="204">
        <v>780.15319199999988</v>
      </c>
      <c r="I510" s="205">
        <v>1423</v>
      </c>
      <c r="J510" s="210">
        <f t="shared" si="21"/>
        <v>9534100</v>
      </c>
      <c r="K510" s="210">
        <f t="shared" si="22"/>
        <v>9889850</v>
      </c>
      <c r="L510" s="308"/>
    </row>
    <row r="511" spans="4:12" x14ac:dyDescent="0.25">
      <c r="D511" s="211">
        <f t="shared" si="23"/>
        <v>508</v>
      </c>
      <c r="E511" s="200" t="s">
        <v>765</v>
      </c>
      <c r="F511" s="299" t="s">
        <v>3569</v>
      </c>
      <c r="G511" s="203" t="s">
        <v>4629</v>
      </c>
      <c r="H511" s="204">
        <v>780.15319199999988</v>
      </c>
      <c r="I511" s="205">
        <v>1423</v>
      </c>
      <c r="J511" s="210">
        <f t="shared" si="21"/>
        <v>9534100</v>
      </c>
      <c r="K511" s="210">
        <f t="shared" si="22"/>
        <v>9889850</v>
      </c>
      <c r="L511" s="308"/>
    </row>
    <row r="512" spans="4:12" x14ac:dyDescent="0.25">
      <c r="D512" s="211">
        <f t="shared" si="23"/>
        <v>509</v>
      </c>
      <c r="E512" s="203" t="s">
        <v>763</v>
      </c>
      <c r="F512" s="299" t="s">
        <v>762</v>
      </c>
      <c r="G512" s="203" t="s">
        <v>4630</v>
      </c>
      <c r="H512" s="204">
        <v>782.76884399999994</v>
      </c>
      <c r="I512" s="205">
        <v>1423</v>
      </c>
      <c r="J512" s="210">
        <f t="shared" si="21"/>
        <v>9534100</v>
      </c>
      <c r="K512" s="210">
        <f t="shared" si="22"/>
        <v>9889850</v>
      </c>
      <c r="L512" s="308"/>
    </row>
    <row r="513" spans="4:12" x14ac:dyDescent="0.25">
      <c r="D513" s="211">
        <f t="shared" si="23"/>
        <v>510</v>
      </c>
      <c r="E513" s="211" t="s">
        <v>763</v>
      </c>
      <c r="F513" s="299" t="s">
        <v>3567</v>
      </c>
      <c r="G513" s="203" t="s">
        <v>4631</v>
      </c>
      <c r="H513" s="204">
        <v>782.76884399999994</v>
      </c>
      <c r="I513" s="205">
        <v>1423</v>
      </c>
      <c r="J513" s="210">
        <f t="shared" si="21"/>
        <v>9534100</v>
      </c>
      <c r="K513" s="210">
        <f t="shared" si="22"/>
        <v>9889850</v>
      </c>
      <c r="L513" s="308"/>
    </row>
    <row r="514" spans="4:12" x14ac:dyDescent="0.25">
      <c r="D514" s="211">
        <f t="shared" si="23"/>
        <v>511</v>
      </c>
      <c r="E514" s="211" t="s">
        <v>763</v>
      </c>
      <c r="F514" s="299" t="s">
        <v>3566</v>
      </c>
      <c r="G514" s="203" t="s">
        <v>4632</v>
      </c>
      <c r="H514" s="204">
        <v>782.76884399999994</v>
      </c>
      <c r="I514" s="205">
        <v>1423</v>
      </c>
      <c r="J514" s="210">
        <f t="shared" si="21"/>
        <v>9534100</v>
      </c>
      <c r="K514" s="210">
        <f t="shared" si="22"/>
        <v>9889850</v>
      </c>
      <c r="L514" s="308"/>
    </row>
    <row r="515" spans="4:12" x14ac:dyDescent="0.25">
      <c r="D515" s="211">
        <f t="shared" si="23"/>
        <v>512</v>
      </c>
      <c r="E515" s="211" t="s">
        <v>763</v>
      </c>
      <c r="F515" s="299" t="s">
        <v>3565</v>
      </c>
      <c r="G515" s="203" t="s">
        <v>4633</v>
      </c>
      <c r="H515" s="204">
        <v>782.76884399999994</v>
      </c>
      <c r="I515" s="205">
        <v>1423</v>
      </c>
      <c r="J515" s="210">
        <f t="shared" si="21"/>
        <v>9534100</v>
      </c>
      <c r="K515" s="210">
        <f t="shared" si="22"/>
        <v>9889850</v>
      </c>
      <c r="L515" s="308"/>
    </row>
    <row r="516" spans="4:12" x14ac:dyDescent="0.25">
      <c r="D516" s="211">
        <f t="shared" si="23"/>
        <v>513</v>
      </c>
      <c r="E516" s="200" t="s">
        <v>761</v>
      </c>
      <c r="F516" s="299" t="s">
        <v>760</v>
      </c>
      <c r="G516" s="203" t="s">
        <v>4634</v>
      </c>
      <c r="H516" s="204">
        <v>782.76884399999994</v>
      </c>
      <c r="I516" s="205">
        <v>1423</v>
      </c>
      <c r="J516" s="210">
        <f t="shared" si="21"/>
        <v>9534100</v>
      </c>
      <c r="K516" s="210">
        <f t="shared" si="22"/>
        <v>9889850</v>
      </c>
      <c r="L516" s="308"/>
    </row>
    <row r="517" spans="4:12" x14ac:dyDescent="0.25">
      <c r="D517" s="211">
        <f t="shared" si="23"/>
        <v>514</v>
      </c>
      <c r="E517" s="200" t="s">
        <v>761</v>
      </c>
      <c r="F517" s="299" t="s">
        <v>3563</v>
      </c>
      <c r="G517" s="203" t="s">
        <v>4635</v>
      </c>
      <c r="H517" s="204">
        <v>782.76884399999994</v>
      </c>
      <c r="I517" s="205">
        <v>1423</v>
      </c>
      <c r="J517" s="210">
        <f t="shared" ref="J517:J580" si="24">6700*I517</f>
        <v>9534100</v>
      </c>
      <c r="K517" s="210">
        <f t="shared" ref="K517:K580" si="25">I517*6950</f>
        <v>9889850</v>
      </c>
      <c r="L517" s="308"/>
    </row>
    <row r="518" spans="4:12" x14ac:dyDescent="0.25">
      <c r="D518" s="211">
        <f t="shared" ref="D518:D581" si="26">D517+1</f>
        <v>515</v>
      </c>
      <c r="E518" s="200" t="s">
        <v>761</v>
      </c>
      <c r="F518" s="299" t="s">
        <v>3562</v>
      </c>
      <c r="G518" s="203" t="s">
        <v>4636</v>
      </c>
      <c r="H518" s="204">
        <v>782.76884399999994</v>
      </c>
      <c r="I518" s="205">
        <v>1423</v>
      </c>
      <c r="J518" s="210">
        <f t="shared" si="24"/>
        <v>9534100</v>
      </c>
      <c r="K518" s="210">
        <f t="shared" si="25"/>
        <v>9889850</v>
      </c>
      <c r="L518" s="308"/>
    </row>
    <row r="519" spans="4:12" x14ac:dyDescent="0.25">
      <c r="D519" s="211">
        <f t="shared" si="26"/>
        <v>516</v>
      </c>
      <c r="E519" s="200" t="s">
        <v>761</v>
      </c>
      <c r="F519" s="299" t="s">
        <v>3561</v>
      </c>
      <c r="G519" s="203" t="s">
        <v>4637</v>
      </c>
      <c r="H519" s="204">
        <v>782.76884399999994</v>
      </c>
      <c r="I519" s="205">
        <v>1423</v>
      </c>
      <c r="J519" s="210">
        <f t="shared" si="24"/>
        <v>9534100</v>
      </c>
      <c r="K519" s="210">
        <f t="shared" si="25"/>
        <v>9889850</v>
      </c>
      <c r="L519" s="308"/>
    </row>
    <row r="520" spans="4:12" x14ac:dyDescent="0.25">
      <c r="D520" s="211">
        <f t="shared" si="26"/>
        <v>517</v>
      </c>
      <c r="E520" s="203" t="s">
        <v>759</v>
      </c>
      <c r="F520" s="299" t="s">
        <v>758</v>
      </c>
      <c r="G520" s="203" t="s">
        <v>4638</v>
      </c>
      <c r="H520" s="204">
        <v>782.76884399999994</v>
      </c>
      <c r="I520" s="205">
        <v>1423</v>
      </c>
      <c r="J520" s="210">
        <f t="shared" si="24"/>
        <v>9534100</v>
      </c>
      <c r="K520" s="210">
        <f t="shared" si="25"/>
        <v>9889850</v>
      </c>
      <c r="L520" s="308"/>
    </row>
    <row r="521" spans="4:12" x14ac:dyDescent="0.25">
      <c r="D521" s="211">
        <f t="shared" si="26"/>
        <v>518</v>
      </c>
      <c r="E521" s="211" t="s">
        <v>759</v>
      </c>
      <c r="F521" s="299" t="s">
        <v>3559</v>
      </c>
      <c r="G521" s="203" t="s">
        <v>4639</v>
      </c>
      <c r="H521" s="204">
        <v>782.76884399999994</v>
      </c>
      <c r="I521" s="205">
        <v>1423</v>
      </c>
      <c r="J521" s="210">
        <f t="shared" si="24"/>
        <v>9534100</v>
      </c>
      <c r="K521" s="210">
        <f t="shared" si="25"/>
        <v>9889850</v>
      </c>
      <c r="L521" s="308"/>
    </row>
    <row r="522" spans="4:12" x14ac:dyDescent="0.25">
      <c r="D522" s="211">
        <f t="shared" si="26"/>
        <v>519</v>
      </c>
      <c r="E522" s="211" t="s">
        <v>759</v>
      </c>
      <c r="F522" s="299" t="s">
        <v>3558</v>
      </c>
      <c r="G522" s="203" t="s">
        <v>4640</v>
      </c>
      <c r="H522" s="204">
        <v>782.76884399999994</v>
      </c>
      <c r="I522" s="205">
        <v>1423</v>
      </c>
      <c r="J522" s="210">
        <f t="shared" si="24"/>
        <v>9534100</v>
      </c>
      <c r="K522" s="210">
        <f t="shared" si="25"/>
        <v>9889850</v>
      </c>
      <c r="L522" s="308"/>
    </row>
    <row r="523" spans="4:12" x14ac:dyDescent="0.25">
      <c r="D523" s="211">
        <f t="shared" si="26"/>
        <v>520</v>
      </c>
      <c r="E523" s="211" t="s">
        <v>759</v>
      </c>
      <c r="F523" s="299" t="s">
        <v>3557</v>
      </c>
      <c r="G523" s="203" t="s">
        <v>4641</v>
      </c>
      <c r="H523" s="204">
        <v>782.76884399999994</v>
      </c>
      <c r="I523" s="205">
        <v>1423</v>
      </c>
      <c r="J523" s="210">
        <f t="shared" si="24"/>
        <v>9534100</v>
      </c>
      <c r="K523" s="210">
        <f t="shared" si="25"/>
        <v>9889850</v>
      </c>
      <c r="L523" s="308"/>
    </row>
    <row r="524" spans="4:12" x14ac:dyDescent="0.25">
      <c r="D524" s="211">
        <f t="shared" si="26"/>
        <v>521</v>
      </c>
      <c r="E524" s="200" t="s">
        <v>757</v>
      </c>
      <c r="F524" s="299" t="s">
        <v>756</v>
      </c>
      <c r="G524" s="203" t="s">
        <v>4642</v>
      </c>
      <c r="H524" s="204">
        <v>782.76884399999994</v>
      </c>
      <c r="I524" s="205">
        <v>1423</v>
      </c>
      <c r="J524" s="210">
        <f t="shared" si="24"/>
        <v>9534100</v>
      </c>
      <c r="K524" s="210">
        <f t="shared" si="25"/>
        <v>9889850</v>
      </c>
      <c r="L524" s="308"/>
    </row>
    <row r="525" spans="4:12" x14ac:dyDescent="0.25">
      <c r="D525" s="211">
        <f t="shared" si="26"/>
        <v>522</v>
      </c>
      <c r="E525" s="200" t="s">
        <v>757</v>
      </c>
      <c r="F525" s="299" t="s">
        <v>3555</v>
      </c>
      <c r="G525" s="203" t="s">
        <v>4643</v>
      </c>
      <c r="H525" s="204">
        <v>782.76884399999994</v>
      </c>
      <c r="I525" s="205">
        <v>1423</v>
      </c>
      <c r="J525" s="210">
        <f t="shared" si="24"/>
        <v>9534100</v>
      </c>
      <c r="K525" s="210">
        <f t="shared" si="25"/>
        <v>9889850</v>
      </c>
      <c r="L525" s="308"/>
    </row>
    <row r="526" spans="4:12" x14ac:dyDescent="0.25">
      <c r="D526" s="211">
        <f t="shared" si="26"/>
        <v>523</v>
      </c>
      <c r="E526" s="200" t="s">
        <v>757</v>
      </c>
      <c r="F526" s="299" t="s">
        <v>3554</v>
      </c>
      <c r="G526" s="203" t="s">
        <v>4644</v>
      </c>
      <c r="H526" s="204">
        <v>782.76884399999994</v>
      </c>
      <c r="I526" s="205">
        <v>1423</v>
      </c>
      <c r="J526" s="210">
        <f t="shared" si="24"/>
        <v>9534100</v>
      </c>
      <c r="K526" s="210">
        <f t="shared" si="25"/>
        <v>9889850</v>
      </c>
      <c r="L526" s="308"/>
    </row>
    <row r="527" spans="4:12" x14ac:dyDescent="0.25">
      <c r="D527" s="211">
        <f t="shared" si="26"/>
        <v>524</v>
      </c>
      <c r="E527" s="200" t="s">
        <v>757</v>
      </c>
      <c r="F527" s="299" t="s">
        <v>3553</v>
      </c>
      <c r="G527" s="203" t="s">
        <v>4645</v>
      </c>
      <c r="H527" s="204">
        <v>782.76884399999994</v>
      </c>
      <c r="I527" s="205">
        <v>1423</v>
      </c>
      <c r="J527" s="210">
        <f t="shared" si="24"/>
        <v>9534100</v>
      </c>
      <c r="K527" s="210">
        <f t="shared" si="25"/>
        <v>9889850</v>
      </c>
      <c r="L527" s="308"/>
    </row>
    <row r="528" spans="4:12" x14ac:dyDescent="0.25">
      <c r="D528" s="211">
        <f t="shared" si="26"/>
        <v>525</v>
      </c>
      <c r="E528" s="203" t="s">
        <v>755</v>
      </c>
      <c r="F528" s="299" t="s">
        <v>754</v>
      </c>
      <c r="G528" s="203" t="s">
        <v>4646</v>
      </c>
      <c r="H528" s="204">
        <v>780.15319199999988</v>
      </c>
      <c r="I528" s="205">
        <v>1423</v>
      </c>
      <c r="J528" s="210">
        <f t="shared" si="24"/>
        <v>9534100</v>
      </c>
      <c r="K528" s="210">
        <f t="shared" si="25"/>
        <v>9889850</v>
      </c>
      <c r="L528" s="308"/>
    </row>
    <row r="529" spans="4:12" x14ac:dyDescent="0.25">
      <c r="D529" s="211">
        <f t="shared" si="26"/>
        <v>526</v>
      </c>
      <c r="E529" s="211" t="s">
        <v>755</v>
      </c>
      <c r="F529" s="299" t="s">
        <v>3551</v>
      </c>
      <c r="G529" s="203" t="s">
        <v>4647</v>
      </c>
      <c r="H529" s="204">
        <v>780.15319199999988</v>
      </c>
      <c r="I529" s="205">
        <v>1423</v>
      </c>
      <c r="J529" s="210">
        <f t="shared" si="24"/>
        <v>9534100</v>
      </c>
      <c r="K529" s="210">
        <f t="shared" si="25"/>
        <v>9889850</v>
      </c>
      <c r="L529" s="308"/>
    </row>
    <row r="530" spans="4:12" x14ac:dyDescent="0.25">
      <c r="D530" s="211">
        <f t="shared" si="26"/>
        <v>527</v>
      </c>
      <c r="E530" s="211" t="s">
        <v>755</v>
      </c>
      <c r="F530" s="299" t="s">
        <v>3550</v>
      </c>
      <c r="G530" s="203" t="s">
        <v>4648</v>
      </c>
      <c r="H530" s="204">
        <v>780.15319199999988</v>
      </c>
      <c r="I530" s="205">
        <v>1423</v>
      </c>
      <c r="J530" s="210">
        <f t="shared" si="24"/>
        <v>9534100</v>
      </c>
      <c r="K530" s="210">
        <f t="shared" si="25"/>
        <v>9889850</v>
      </c>
      <c r="L530" s="308"/>
    </row>
    <row r="531" spans="4:12" x14ac:dyDescent="0.25">
      <c r="D531" s="211">
        <f t="shared" si="26"/>
        <v>528</v>
      </c>
      <c r="E531" s="211" t="s">
        <v>755</v>
      </c>
      <c r="F531" s="299" t="s">
        <v>3549</v>
      </c>
      <c r="G531" s="203" t="s">
        <v>4649</v>
      </c>
      <c r="H531" s="204">
        <v>780.15319199999988</v>
      </c>
      <c r="I531" s="205">
        <v>1423</v>
      </c>
      <c r="J531" s="210">
        <f t="shared" si="24"/>
        <v>9534100</v>
      </c>
      <c r="K531" s="210">
        <f t="shared" si="25"/>
        <v>9889850</v>
      </c>
      <c r="L531" s="308"/>
    </row>
    <row r="532" spans="4:12" x14ac:dyDescent="0.25">
      <c r="D532" s="211">
        <f t="shared" si="26"/>
        <v>529</v>
      </c>
      <c r="E532" s="200" t="s">
        <v>753</v>
      </c>
      <c r="F532" s="299" t="s">
        <v>752</v>
      </c>
      <c r="G532" s="203" t="s">
        <v>4650</v>
      </c>
      <c r="H532" s="204">
        <v>780.15319199999988</v>
      </c>
      <c r="I532" s="205">
        <v>1423</v>
      </c>
      <c r="J532" s="210">
        <f t="shared" si="24"/>
        <v>9534100</v>
      </c>
      <c r="K532" s="210">
        <f t="shared" si="25"/>
        <v>9889850</v>
      </c>
      <c r="L532" s="308"/>
    </row>
    <row r="533" spans="4:12" x14ac:dyDescent="0.25">
      <c r="D533" s="211">
        <f t="shared" si="26"/>
        <v>530</v>
      </c>
      <c r="E533" s="200" t="s">
        <v>753</v>
      </c>
      <c r="F533" s="299" t="s">
        <v>3547</v>
      </c>
      <c r="G533" s="203" t="s">
        <v>4651</v>
      </c>
      <c r="H533" s="204">
        <v>780.15319199999988</v>
      </c>
      <c r="I533" s="205">
        <v>1423</v>
      </c>
      <c r="J533" s="210">
        <f t="shared" si="24"/>
        <v>9534100</v>
      </c>
      <c r="K533" s="210">
        <f t="shared" si="25"/>
        <v>9889850</v>
      </c>
      <c r="L533" s="308"/>
    </row>
    <row r="534" spans="4:12" x14ac:dyDescent="0.25">
      <c r="D534" s="211">
        <f t="shared" si="26"/>
        <v>531</v>
      </c>
      <c r="E534" s="200" t="s">
        <v>753</v>
      </c>
      <c r="F534" s="299" t="s">
        <v>3546</v>
      </c>
      <c r="G534" s="203" t="s">
        <v>4652</v>
      </c>
      <c r="H534" s="204">
        <v>780.15319199999988</v>
      </c>
      <c r="I534" s="205">
        <v>1423</v>
      </c>
      <c r="J534" s="210">
        <f t="shared" si="24"/>
        <v>9534100</v>
      </c>
      <c r="K534" s="210">
        <f t="shared" si="25"/>
        <v>9889850</v>
      </c>
      <c r="L534" s="308"/>
    </row>
    <row r="535" spans="4:12" x14ac:dyDescent="0.25">
      <c r="D535" s="211">
        <f t="shared" si="26"/>
        <v>532</v>
      </c>
      <c r="E535" s="200" t="s">
        <v>753</v>
      </c>
      <c r="F535" s="299" t="s">
        <v>3545</v>
      </c>
      <c r="G535" s="203" t="s">
        <v>4653</v>
      </c>
      <c r="H535" s="204">
        <v>780.15319199999988</v>
      </c>
      <c r="I535" s="205">
        <v>1423</v>
      </c>
      <c r="J535" s="210">
        <f t="shared" si="24"/>
        <v>9534100</v>
      </c>
      <c r="K535" s="210">
        <f t="shared" si="25"/>
        <v>9889850</v>
      </c>
      <c r="L535" s="308"/>
    </row>
    <row r="536" spans="4:12" x14ac:dyDescent="0.25">
      <c r="D536" s="211">
        <f t="shared" si="26"/>
        <v>533</v>
      </c>
      <c r="E536" s="203" t="s">
        <v>751</v>
      </c>
      <c r="F536" s="299" t="s">
        <v>750</v>
      </c>
      <c r="G536" s="203" t="s">
        <v>4654</v>
      </c>
      <c r="H536" s="204">
        <v>782.76884399999994</v>
      </c>
      <c r="I536" s="205">
        <v>1423</v>
      </c>
      <c r="J536" s="210">
        <f t="shared" si="24"/>
        <v>9534100</v>
      </c>
      <c r="K536" s="210">
        <f t="shared" si="25"/>
        <v>9889850</v>
      </c>
      <c r="L536" s="308"/>
    </row>
    <row r="537" spans="4:12" x14ac:dyDescent="0.25">
      <c r="D537" s="211">
        <f t="shared" si="26"/>
        <v>534</v>
      </c>
      <c r="E537" s="211" t="s">
        <v>751</v>
      </c>
      <c r="F537" s="299" t="s">
        <v>3543</v>
      </c>
      <c r="G537" s="203" t="s">
        <v>4655</v>
      </c>
      <c r="H537" s="204">
        <v>782.76884399999994</v>
      </c>
      <c r="I537" s="205">
        <v>1423</v>
      </c>
      <c r="J537" s="210">
        <f t="shared" si="24"/>
        <v>9534100</v>
      </c>
      <c r="K537" s="210">
        <f t="shared" si="25"/>
        <v>9889850</v>
      </c>
      <c r="L537" s="308"/>
    </row>
    <row r="538" spans="4:12" x14ac:dyDescent="0.25">
      <c r="D538" s="211">
        <f t="shared" si="26"/>
        <v>535</v>
      </c>
      <c r="E538" s="211" t="s">
        <v>751</v>
      </c>
      <c r="F538" s="299" t="s">
        <v>3542</v>
      </c>
      <c r="G538" s="203" t="s">
        <v>4656</v>
      </c>
      <c r="H538" s="204">
        <v>782.76884399999994</v>
      </c>
      <c r="I538" s="205">
        <v>1423</v>
      </c>
      <c r="J538" s="210">
        <f t="shared" si="24"/>
        <v>9534100</v>
      </c>
      <c r="K538" s="210">
        <f t="shared" si="25"/>
        <v>9889850</v>
      </c>
      <c r="L538" s="308"/>
    </row>
    <row r="539" spans="4:12" x14ac:dyDescent="0.25">
      <c r="D539" s="211">
        <f t="shared" si="26"/>
        <v>536</v>
      </c>
      <c r="E539" s="211" t="s">
        <v>751</v>
      </c>
      <c r="F539" s="299" t="s">
        <v>3541</v>
      </c>
      <c r="G539" s="203" t="s">
        <v>4657</v>
      </c>
      <c r="H539" s="204">
        <v>782.76884399999994</v>
      </c>
      <c r="I539" s="205">
        <v>1423</v>
      </c>
      <c r="J539" s="210">
        <f t="shared" si="24"/>
        <v>9534100</v>
      </c>
      <c r="K539" s="210">
        <f t="shared" si="25"/>
        <v>9889850</v>
      </c>
      <c r="L539" s="308"/>
    </row>
    <row r="540" spans="4:12" x14ac:dyDescent="0.25">
      <c r="D540" s="211">
        <f t="shared" si="26"/>
        <v>537</v>
      </c>
      <c r="E540" s="200" t="s">
        <v>749</v>
      </c>
      <c r="F540" s="299" t="s">
        <v>748</v>
      </c>
      <c r="G540" s="203" t="s">
        <v>4658</v>
      </c>
      <c r="H540" s="204">
        <v>782.76884399999994</v>
      </c>
      <c r="I540" s="205">
        <v>1423</v>
      </c>
      <c r="J540" s="210">
        <f t="shared" si="24"/>
        <v>9534100</v>
      </c>
      <c r="K540" s="210">
        <f t="shared" si="25"/>
        <v>9889850</v>
      </c>
      <c r="L540" s="308"/>
    </row>
    <row r="541" spans="4:12" x14ac:dyDescent="0.25">
      <c r="D541" s="211">
        <f t="shared" si="26"/>
        <v>538</v>
      </c>
      <c r="E541" s="200" t="s">
        <v>749</v>
      </c>
      <c r="F541" s="299" t="s">
        <v>3539</v>
      </c>
      <c r="G541" s="203" t="s">
        <v>4659</v>
      </c>
      <c r="H541" s="204">
        <v>782.76884399999994</v>
      </c>
      <c r="I541" s="205">
        <v>1423</v>
      </c>
      <c r="J541" s="210">
        <f t="shared" si="24"/>
        <v>9534100</v>
      </c>
      <c r="K541" s="210">
        <f t="shared" si="25"/>
        <v>9889850</v>
      </c>
      <c r="L541" s="308"/>
    </row>
    <row r="542" spans="4:12" x14ac:dyDescent="0.25">
      <c r="D542" s="211">
        <f t="shared" si="26"/>
        <v>539</v>
      </c>
      <c r="E542" s="200" t="s">
        <v>749</v>
      </c>
      <c r="F542" s="299" t="s">
        <v>3538</v>
      </c>
      <c r="G542" s="203" t="s">
        <v>4660</v>
      </c>
      <c r="H542" s="204">
        <v>782.76884399999994</v>
      </c>
      <c r="I542" s="205">
        <v>1423</v>
      </c>
      <c r="J542" s="210">
        <f t="shared" si="24"/>
        <v>9534100</v>
      </c>
      <c r="K542" s="210">
        <f t="shared" si="25"/>
        <v>9889850</v>
      </c>
      <c r="L542" s="308"/>
    </row>
    <row r="543" spans="4:12" x14ac:dyDescent="0.25">
      <c r="D543" s="211">
        <f t="shared" si="26"/>
        <v>540</v>
      </c>
      <c r="E543" s="200" t="s">
        <v>749</v>
      </c>
      <c r="F543" s="299" t="s">
        <v>3537</v>
      </c>
      <c r="G543" s="203" t="s">
        <v>4661</v>
      </c>
      <c r="H543" s="204">
        <v>782.76884399999994</v>
      </c>
      <c r="I543" s="205">
        <v>1423</v>
      </c>
      <c r="J543" s="210">
        <f t="shared" si="24"/>
        <v>9534100</v>
      </c>
      <c r="K543" s="210">
        <f t="shared" si="25"/>
        <v>9889850</v>
      </c>
      <c r="L543" s="308"/>
    </row>
    <row r="544" spans="4:12" x14ac:dyDescent="0.25">
      <c r="D544" s="211">
        <f t="shared" si="26"/>
        <v>541</v>
      </c>
      <c r="E544" s="203" t="s">
        <v>747</v>
      </c>
      <c r="F544" s="299" t="s">
        <v>746</v>
      </c>
      <c r="G544" s="203" t="s">
        <v>4662</v>
      </c>
      <c r="H544" s="204">
        <v>782.76884399999994</v>
      </c>
      <c r="I544" s="205">
        <v>1423</v>
      </c>
      <c r="J544" s="210">
        <f t="shared" si="24"/>
        <v>9534100</v>
      </c>
      <c r="K544" s="210">
        <f t="shared" si="25"/>
        <v>9889850</v>
      </c>
      <c r="L544" s="308"/>
    </row>
    <row r="545" spans="4:12" x14ac:dyDescent="0.25">
      <c r="D545" s="211">
        <f t="shared" si="26"/>
        <v>542</v>
      </c>
      <c r="E545" s="211" t="s">
        <v>747</v>
      </c>
      <c r="F545" s="299" t="s">
        <v>3535</v>
      </c>
      <c r="G545" s="203" t="s">
        <v>4663</v>
      </c>
      <c r="H545" s="204">
        <v>782.76884399999994</v>
      </c>
      <c r="I545" s="205">
        <v>1423</v>
      </c>
      <c r="J545" s="210">
        <f t="shared" si="24"/>
        <v>9534100</v>
      </c>
      <c r="K545" s="210">
        <f t="shared" si="25"/>
        <v>9889850</v>
      </c>
      <c r="L545" s="308"/>
    </row>
    <row r="546" spans="4:12" x14ac:dyDescent="0.25">
      <c r="D546" s="211">
        <f t="shared" si="26"/>
        <v>543</v>
      </c>
      <c r="E546" s="211" t="s">
        <v>747</v>
      </c>
      <c r="F546" s="299" t="s">
        <v>3534</v>
      </c>
      <c r="G546" s="203" t="s">
        <v>4664</v>
      </c>
      <c r="H546" s="204">
        <v>782.76884399999994</v>
      </c>
      <c r="I546" s="205">
        <v>1423</v>
      </c>
      <c r="J546" s="210">
        <f t="shared" si="24"/>
        <v>9534100</v>
      </c>
      <c r="K546" s="210">
        <f t="shared" si="25"/>
        <v>9889850</v>
      </c>
      <c r="L546" s="308"/>
    </row>
    <row r="547" spans="4:12" x14ac:dyDescent="0.25">
      <c r="D547" s="211">
        <f t="shared" si="26"/>
        <v>544</v>
      </c>
      <c r="E547" s="211" t="s">
        <v>747</v>
      </c>
      <c r="F547" s="299" t="s">
        <v>3533</v>
      </c>
      <c r="G547" s="203" t="s">
        <v>4665</v>
      </c>
      <c r="H547" s="204">
        <v>782.76884399999994</v>
      </c>
      <c r="I547" s="205">
        <v>1423</v>
      </c>
      <c r="J547" s="210">
        <f t="shared" si="24"/>
        <v>9534100</v>
      </c>
      <c r="K547" s="210">
        <f t="shared" si="25"/>
        <v>9889850</v>
      </c>
      <c r="L547" s="308"/>
    </row>
    <row r="548" spans="4:12" x14ac:dyDescent="0.25">
      <c r="D548" s="211">
        <f t="shared" si="26"/>
        <v>545</v>
      </c>
      <c r="E548" s="200" t="s">
        <v>745</v>
      </c>
      <c r="F548" s="299" t="s">
        <v>744</v>
      </c>
      <c r="G548" s="203" t="s">
        <v>4666</v>
      </c>
      <c r="H548" s="204">
        <v>782.76884399999994</v>
      </c>
      <c r="I548" s="205">
        <v>1423</v>
      </c>
      <c r="J548" s="210">
        <f t="shared" si="24"/>
        <v>9534100</v>
      </c>
      <c r="K548" s="210">
        <f t="shared" si="25"/>
        <v>9889850</v>
      </c>
      <c r="L548" s="308"/>
    </row>
    <row r="549" spans="4:12" x14ac:dyDescent="0.25">
      <c r="D549" s="211">
        <f t="shared" si="26"/>
        <v>546</v>
      </c>
      <c r="E549" s="200" t="s">
        <v>745</v>
      </c>
      <c r="F549" s="299" t="s">
        <v>3531</v>
      </c>
      <c r="G549" s="203" t="s">
        <v>4667</v>
      </c>
      <c r="H549" s="204">
        <v>782.76884399999994</v>
      </c>
      <c r="I549" s="205">
        <v>1423</v>
      </c>
      <c r="J549" s="210">
        <f t="shared" si="24"/>
        <v>9534100</v>
      </c>
      <c r="K549" s="210">
        <f t="shared" si="25"/>
        <v>9889850</v>
      </c>
      <c r="L549" s="308"/>
    </row>
    <row r="550" spans="4:12" x14ac:dyDescent="0.25">
      <c r="D550" s="211">
        <f t="shared" si="26"/>
        <v>547</v>
      </c>
      <c r="E550" s="200" t="s">
        <v>745</v>
      </c>
      <c r="F550" s="299" t="s">
        <v>3530</v>
      </c>
      <c r="G550" s="203" t="s">
        <v>4668</v>
      </c>
      <c r="H550" s="204">
        <v>782.76884399999994</v>
      </c>
      <c r="I550" s="205">
        <v>1423</v>
      </c>
      <c r="J550" s="210">
        <f t="shared" si="24"/>
        <v>9534100</v>
      </c>
      <c r="K550" s="210">
        <f t="shared" si="25"/>
        <v>9889850</v>
      </c>
      <c r="L550" s="308"/>
    </row>
    <row r="551" spans="4:12" x14ac:dyDescent="0.25">
      <c r="D551" s="211">
        <f t="shared" si="26"/>
        <v>548</v>
      </c>
      <c r="E551" s="200" t="s">
        <v>745</v>
      </c>
      <c r="F551" s="299" t="s">
        <v>3529</v>
      </c>
      <c r="G551" s="203" t="s">
        <v>4669</v>
      </c>
      <c r="H551" s="204">
        <v>782.76884399999994</v>
      </c>
      <c r="I551" s="205">
        <v>1423</v>
      </c>
      <c r="J551" s="210">
        <f t="shared" si="24"/>
        <v>9534100</v>
      </c>
      <c r="K551" s="210">
        <f t="shared" si="25"/>
        <v>9889850</v>
      </c>
      <c r="L551" s="308"/>
    </row>
    <row r="552" spans="4:12" x14ac:dyDescent="0.25">
      <c r="D552" s="211">
        <f t="shared" si="26"/>
        <v>549</v>
      </c>
      <c r="E552" s="203" t="s">
        <v>743</v>
      </c>
      <c r="F552" s="299" t="s">
        <v>742</v>
      </c>
      <c r="G552" s="203" t="s">
        <v>4670</v>
      </c>
      <c r="H552" s="204">
        <v>780.15319199999988</v>
      </c>
      <c r="I552" s="205">
        <v>1423</v>
      </c>
      <c r="J552" s="210">
        <f t="shared" si="24"/>
        <v>9534100</v>
      </c>
      <c r="K552" s="210">
        <f t="shared" si="25"/>
        <v>9889850</v>
      </c>
      <c r="L552" s="308"/>
    </row>
    <row r="553" spans="4:12" x14ac:dyDescent="0.25">
      <c r="D553" s="211">
        <f t="shared" si="26"/>
        <v>550</v>
      </c>
      <c r="E553" s="211" t="s">
        <v>743</v>
      </c>
      <c r="F553" s="299" t="s">
        <v>3528</v>
      </c>
      <c r="G553" s="203" t="s">
        <v>4671</v>
      </c>
      <c r="H553" s="204">
        <v>780.15319199999988</v>
      </c>
      <c r="I553" s="205">
        <v>1423</v>
      </c>
      <c r="J553" s="210">
        <f t="shared" si="24"/>
        <v>9534100</v>
      </c>
      <c r="K553" s="210">
        <f t="shared" si="25"/>
        <v>9889850</v>
      </c>
      <c r="L553" s="308"/>
    </row>
    <row r="554" spans="4:12" x14ac:dyDescent="0.25">
      <c r="D554" s="211">
        <f t="shared" si="26"/>
        <v>551</v>
      </c>
      <c r="E554" s="211" t="s">
        <v>743</v>
      </c>
      <c r="F554" s="299" t="s">
        <v>3527</v>
      </c>
      <c r="G554" s="203" t="s">
        <v>4672</v>
      </c>
      <c r="H554" s="204">
        <v>780.15319199999988</v>
      </c>
      <c r="I554" s="205">
        <v>1423</v>
      </c>
      <c r="J554" s="210">
        <f t="shared" si="24"/>
        <v>9534100</v>
      </c>
      <c r="K554" s="210">
        <f t="shared" si="25"/>
        <v>9889850</v>
      </c>
      <c r="L554" s="308"/>
    </row>
    <row r="555" spans="4:12" x14ac:dyDescent="0.25">
      <c r="D555" s="211">
        <f t="shared" si="26"/>
        <v>552</v>
      </c>
      <c r="E555" s="211" t="s">
        <v>743</v>
      </c>
      <c r="F555" s="299" t="s">
        <v>3526</v>
      </c>
      <c r="G555" s="203" t="s">
        <v>4673</v>
      </c>
      <c r="H555" s="204">
        <v>780.15319199999988</v>
      </c>
      <c r="I555" s="205">
        <v>1423</v>
      </c>
      <c r="J555" s="210">
        <f t="shared" si="24"/>
        <v>9534100</v>
      </c>
      <c r="K555" s="210">
        <f t="shared" si="25"/>
        <v>9889850</v>
      </c>
      <c r="L555" s="308"/>
    </row>
    <row r="556" spans="4:12" x14ac:dyDescent="0.25">
      <c r="D556" s="211">
        <f t="shared" si="26"/>
        <v>553</v>
      </c>
      <c r="E556" s="200" t="s">
        <v>741</v>
      </c>
      <c r="F556" s="299" t="s">
        <v>740</v>
      </c>
      <c r="G556" s="203" t="s">
        <v>4674</v>
      </c>
      <c r="H556" s="204">
        <v>780.15319199999988</v>
      </c>
      <c r="I556" s="205">
        <v>1423</v>
      </c>
      <c r="J556" s="210">
        <f t="shared" si="24"/>
        <v>9534100</v>
      </c>
      <c r="K556" s="210">
        <f t="shared" si="25"/>
        <v>9889850</v>
      </c>
      <c r="L556" s="308"/>
    </row>
    <row r="557" spans="4:12" x14ac:dyDescent="0.25">
      <c r="D557" s="211">
        <f t="shared" si="26"/>
        <v>554</v>
      </c>
      <c r="E557" s="200" t="s">
        <v>741</v>
      </c>
      <c r="F557" s="299" t="s">
        <v>3525</v>
      </c>
      <c r="G557" s="203" t="s">
        <v>4675</v>
      </c>
      <c r="H557" s="204">
        <v>780.15319199999988</v>
      </c>
      <c r="I557" s="205">
        <v>1423</v>
      </c>
      <c r="J557" s="210">
        <f t="shared" si="24"/>
        <v>9534100</v>
      </c>
      <c r="K557" s="210">
        <f t="shared" si="25"/>
        <v>9889850</v>
      </c>
      <c r="L557" s="308"/>
    </row>
    <row r="558" spans="4:12" x14ac:dyDescent="0.25">
      <c r="D558" s="211">
        <f t="shared" si="26"/>
        <v>555</v>
      </c>
      <c r="E558" s="200" t="s">
        <v>741</v>
      </c>
      <c r="F558" s="299" t="s">
        <v>3524</v>
      </c>
      <c r="G558" s="203" t="s">
        <v>4676</v>
      </c>
      <c r="H558" s="204">
        <v>780.15319199999988</v>
      </c>
      <c r="I558" s="205">
        <v>1423</v>
      </c>
      <c r="J558" s="210">
        <f t="shared" si="24"/>
        <v>9534100</v>
      </c>
      <c r="K558" s="210">
        <f t="shared" si="25"/>
        <v>9889850</v>
      </c>
      <c r="L558" s="308"/>
    </row>
    <row r="559" spans="4:12" x14ac:dyDescent="0.25">
      <c r="D559" s="211">
        <f t="shared" si="26"/>
        <v>556</v>
      </c>
      <c r="E559" s="200" t="s">
        <v>741</v>
      </c>
      <c r="F559" s="299" t="s">
        <v>3523</v>
      </c>
      <c r="G559" s="203" t="s">
        <v>4677</v>
      </c>
      <c r="H559" s="204">
        <v>780.15319199999988</v>
      </c>
      <c r="I559" s="205">
        <v>1423</v>
      </c>
      <c r="J559" s="210">
        <f t="shared" si="24"/>
        <v>9534100</v>
      </c>
      <c r="K559" s="210">
        <f t="shared" si="25"/>
        <v>9889850</v>
      </c>
      <c r="L559" s="308"/>
    </row>
    <row r="560" spans="4:12" x14ac:dyDescent="0.25">
      <c r="D560" s="211">
        <f t="shared" si="26"/>
        <v>557</v>
      </c>
      <c r="E560" s="203" t="s">
        <v>739</v>
      </c>
      <c r="F560" s="299" t="s">
        <v>738</v>
      </c>
      <c r="G560" s="203" t="s">
        <v>4678</v>
      </c>
      <c r="H560" s="204">
        <v>780.15319199999988</v>
      </c>
      <c r="I560" s="205">
        <v>1423</v>
      </c>
      <c r="J560" s="210">
        <f t="shared" si="24"/>
        <v>9534100</v>
      </c>
      <c r="K560" s="210">
        <f t="shared" si="25"/>
        <v>9889850</v>
      </c>
      <c r="L560" s="308"/>
    </row>
    <row r="561" spans="4:12" x14ac:dyDescent="0.25">
      <c r="D561" s="211">
        <f t="shared" si="26"/>
        <v>558</v>
      </c>
      <c r="E561" s="211" t="s">
        <v>739</v>
      </c>
      <c r="F561" s="299" t="s">
        <v>3522</v>
      </c>
      <c r="G561" s="203" t="s">
        <v>4679</v>
      </c>
      <c r="H561" s="204">
        <v>780.15319199999988</v>
      </c>
      <c r="I561" s="205">
        <v>1423</v>
      </c>
      <c r="J561" s="210">
        <f t="shared" si="24"/>
        <v>9534100</v>
      </c>
      <c r="K561" s="210">
        <f t="shared" si="25"/>
        <v>9889850</v>
      </c>
      <c r="L561" s="308"/>
    </row>
    <row r="562" spans="4:12" x14ac:dyDescent="0.25">
      <c r="D562" s="211">
        <f t="shared" si="26"/>
        <v>559</v>
      </c>
      <c r="E562" s="211" t="s">
        <v>739</v>
      </c>
      <c r="F562" s="299" t="s">
        <v>3521</v>
      </c>
      <c r="G562" s="203" t="s">
        <v>4680</v>
      </c>
      <c r="H562" s="204">
        <v>780.15319199999988</v>
      </c>
      <c r="I562" s="205">
        <v>1423</v>
      </c>
      <c r="J562" s="210">
        <f t="shared" si="24"/>
        <v>9534100</v>
      </c>
      <c r="K562" s="210">
        <f t="shared" si="25"/>
        <v>9889850</v>
      </c>
      <c r="L562" s="308"/>
    </row>
    <row r="563" spans="4:12" x14ac:dyDescent="0.25">
      <c r="D563" s="211">
        <f t="shared" si="26"/>
        <v>560</v>
      </c>
      <c r="E563" s="211" t="s">
        <v>739</v>
      </c>
      <c r="F563" s="299" t="s">
        <v>3520</v>
      </c>
      <c r="G563" s="203" t="s">
        <v>4681</v>
      </c>
      <c r="H563" s="204">
        <v>780.15319199999988</v>
      </c>
      <c r="I563" s="205">
        <v>1423</v>
      </c>
      <c r="J563" s="210">
        <f t="shared" si="24"/>
        <v>9534100</v>
      </c>
      <c r="K563" s="210">
        <f t="shared" si="25"/>
        <v>9889850</v>
      </c>
      <c r="L563" s="308"/>
    </row>
    <row r="564" spans="4:12" x14ac:dyDescent="0.25">
      <c r="D564" s="211">
        <f t="shared" si="26"/>
        <v>561</v>
      </c>
      <c r="E564" s="200" t="s">
        <v>737</v>
      </c>
      <c r="F564" s="299" t="s">
        <v>736</v>
      </c>
      <c r="G564" s="203" t="s">
        <v>4682</v>
      </c>
      <c r="H564" s="204">
        <v>780.15319199999988</v>
      </c>
      <c r="I564" s="205">
        <v>1423</v>
      </c>
      <c r="J564" s="210">
        <f t="shared" si="24"/>
        <v>9534100</v>
      </c>
      <c r="K564" s="210">
        <f t="shared" si="25"/>
        <v>9889850</v>
      </c>
      <c r="L564" s="308"/>
    </row>
    <row r="565" spans="4:12" x14ac:dyDescent="0.25">
      <c r="D565" s="211">
        <f t="shared" si="26"/>
        <v>562</v>
      </c>
      <c r="E565" s="200" t="s">
        <v>737</v>
      </c>
      <c r="F565" s="299" t="s">
        <v>3519</v>
      </c>
      <c r="G565" s="203" t="s">
        <v>4683</v>
      </c>
      <c r="H565" s="204">
        <v>780.15319199999988</v>
      </c>
      <c r="I565" s="205">
        <v>1423</v>
      </c>
      <c r="J565" s="210">
        <f t="shared" si="24"/>
        <v>9534100</v>
      </c>
      <c r="K565" s="210">
        <f t="shared" si="25"/>
        <v>9889850</v>
      </c>
      <c r="L565" s="308"/>
    </row>
    <row r="566" spans="4:12" x14ac:dyDescent="0.25">
      <c r="D566" s="211">
        <f t="shared" si="26"/>
        <v>563</v>
      </c>
      <c r="E566" s="200" t="s">
        <v>737</v>
      </c>
      <c r="F566" s="299" t="s">
        <v>3518</v>
      </c>
      <c r="G566" s="203" t="s">
        <v>4684</v>
      </c>
      <c r="H566" s="204">
        <v>780.15319199999988</v>
      </c>
      <c r="I566" s="205">
        <v>1423</v>
      </c>
      <c r="J566" s="210">
        <f t="shared" si="24"/>
        <v>9534100</v>
      </c>
      <c r="K566" s="210">
        <f t="shared" si="25"/>
        <v>9889850</v>
      </c>
      <c r="L566" s="308"/>
    </row>
    <row r="567" spans="4:12" x14ac:dyDescent="0.25">
      <c r="D567" s="211">
        <f t="shared" si="26"/>
        <v>564</v>
      </c>
      <c r="E567" s="200" t="s">
        <v>737</v>
      </c>
      <c r="F567" s="299" t="s">
        <v>3517</v>
      </c>
      <c r="G567" s="203" t="s">
        <v>4685</v>
      </c>
      <c r="H567" s="204">
        <v>780.15319199999988</v>
      </c>
      <c r="I567" s="205">
        <v>1423</v>
      </c>
      <c r="J567" s="210">
        <f t="shared" si="24"/>
        <v>9534100</v>
      </c>
      <c r="K567" s="210">
        <f t="shared" si="25"/>
        <v>9889850</v>
      </c>
      <c r="L567" s="308"/>
    </row>
    <row r="568" spans="4:12" x14ac:dyDescent="0.25">
      <c r="D568" s="211">
        <f t="shared" si="26"/>
        <v>565</v>
      </c>
      <c r="E568" s="203" t="s">
        <v>735</v>
      </c>
      <c r="F568" s="299" t="s">
        <v>734</v>
      </c>
      <c r="G568" s="203" t="s">
        <v>4686</v>
      </c>
      <c r="H568" s="204">
        <v>782.76884399999994</v>
      </c>
      <c r="I568" s="205">
        <v>1423</v>
      </c>
      <c r="J568" s="210">
        <f t="shared" si="24"/>
        <v>9534100</v>
      </c>
      <c r="K568" s="210">
        <f t="shared" si="25"/>
        <v>9889850</v>
      </c>
      <c r="L568" s="308"/>
    </row>
    <row r="569" spans="4:12" x14ac:dyDescent="0.25">
      <c r="D569" s="211">
        <f t="shared" si="26"/>
        <v>566</v>
      </c>
      <c r="E569" s="211" t="s">
        <v>735</v>
      </c>
      <c r="F569" s="299" t="s">
        <v>3516</v>
      </c>
      <c r="G569" s="203" t="s">
        <v>4687</v>
      </c>
      <c r="H569" s="204">
        <v>782.76884399999994</v>
      </c>
      <c r="I569" s="205">
        <v>1423</v>
      </c>
      <c r="J569" s="210">
        <f t="shared" si="24"/>
        <v>9534100</v>
      </c>
      <c r="K569" s="210">
        <f t="shared" si="25"/>
        <v>9889850</v>
      </c>
      <c r="L569" s="308"/>
    </row>
    <row r="570" spans="4:12" x14ac:dyDescent="0.25">
      <c r="D570" s="211">
        <f t="shared" si="26"/>
        <v>567</v>
      </c>
      <c r="E570" s="211" t="s">
        <v>735</v>
      </c>
      <c r="F570" s="299" t="s">
        <v>3515</v>
      </c>
      <c r="G570" s="203" t="s">
        <v>4688</v>
      </c>
      <c r="H570" s="204">
        <v>782.76884399999994</v>
      </c>
      <c r="I570" s="205">
        <v>1423</v>
      </c>
      <c r="J570" s="210">
        <f t="shared" si="24"/>
        <v>9534100</v>
      </c>
      <c r="K570" s="210">
        <f t="shared" si="25"/>
        <v>9889850</v>
      </c>
      <c r="L570" s="308"/>
    </row>
    <row r="571" spans="4:12" x14ac:dyDescent="0.25">
      <c r="D571" s="211">
        <f t="shared" si="26"/>
        <v>568</v>
      </c>
      <c r="E571" s="211" t="s">
        <v>735</v>
      </c>
      <c r="F571" s="299" t="s">
        <v>3514</v>
      </c>
      <c r="G571" s="203" t="s">
        <v>4689</v>
      </c>
      <c r="H571" s="204">
        <v>782.76884399999994</v>
      </c>
      <c r="I571" s="205">
        <v>1423</v>
      </c>
      <c r="J571" s="210">
        <f t="shared" si="24"/>
        <v>9534100</v>
      </c>
      <c r="K571" s="210">
        <f t="shared" si="25"/>
        <v>9889850</v>
      </c>
      <c r="L571" s="308"/>
    </row>
    <row r="572" spans="4:12" x14ac:dyDescent="0.25">
      <c r="D572" s="211">
        <f t="shared" si="26"/>
        <v>569</v>
      </c>
      <c r="E572" s="200" t="s">
        <v>733</v>
      </c>
      <c r="F572" s="299" t="s">
        <v>732</v>
      </c>
      <c r="G572" s="203" t="s">
        <v>4690</v>
      </c>
      <c r="H572" s="204">
        <v>782.76884399999994</v>
      </c>
      <c r="I572" s="205">
        <v>1423</v>
      </c>
      <c r="J572" s="210">
        <f t="shared" si="24"/>
        <v>9534100</v>
      </c>
      <c r="K572" s="210">
        <f t="shared" si="25"/>
        <v>9889850</v>
      </c>
      <c r="L572" s="308"/>
    </row>
    <row r="573" spans="4:12" x14ac:dyDescent="0.25">
      <c r="D573" s="211">
        <f t="shared" si="26"/>
        <v>570</v>
      </c>
      <c r="E573" s="200" t="s">
        <v>733</v>
      </c>
      <c r="F573" s="299" t="s">
        <v>3513</v>
      </c>
      <c r="G573" s="203" t="s">
        <v>4691</v>
      </c>
      <c r="H573" s="204">
        <v>782.76884399999994</v>
      </c>
      <c r="I573" s="205">
        <v>1423</v>
      </c>
      <c r="J573" s="210">
        <f t="shared" si="24"/>
        <v>9534100</v>
      </c>
      <c r="K573" s="210">
        <f t="shared" si="25"/>
        <v>9889850</v>
      </c>
      <c r="L573" s="308"/>
    </row>
    <row r="574" spans="4:12" x14ac:dyDescent="0.25">
      <c r="D574" s="211">
        <f t="shared" si="26"/>
        <v>571</v>
      </c>
      <c r="E574" s="200" t="s">
        <v>733</v>
      </c>
      <c r="F574" s="299" t="s">
        <v>3512</v>
      </c>
      <c r="G574" s="203" t="s">
        <v>4692</v>
      </c>
      <c r="H574" s="204">
        <v>782.76884399999994</v>
      </c>
      <c r="I574" s="205">
        <v>1423</v>
      </c>
      <c r="J574" s="210">
        <f t="shared" si="24"/>
        <v>9534100</v>
      </c>
      <c r="K574" s="210">
        <f t="shared" si="25"/>
        <v>9889850</v>
      </c>
      <c r="L574" s="308"/>
    </row>
    <row r="575" spans="4:12" x14ac:dyDescent="0.25">
      <c r="D575" s="211">
        <f t="shared" si="26"/>
        <v>572</v>
      </c>
      <c r="E575" s="200" t="s">
        <v>733</v>
      </c>
      <c r="F575" s="299" t="s">
        <v>3511</v>
      </c>
      <c r="G575" s="203" t="s">
        <v>4693</v>
      </c>
      <c r="H575" s="204">
        <v>782.76884399999994</v>
      </c>
      <c r="I575" s="205">
        <v>1423</v>
      </c>
      <c r="J575" s="210">
        <f t="shared" si="24"/>
        <v>9534100</v>
      </c>
      <c r="K575" s="210">
        <f t="shared" si="25"/>
        <v>9889850</v>
      </c>
      <c r="L575" s="308"/>
    </row>
    <row r="576" spans="4:12" x14ac:dyDescent="0.25">
      <c r="D576" s="211">
        <f t="shared" si="26"/>
        <v>573</v>
      </c>
      <c r="E576" s="203" t="s">
        <v>731</v>
      </c>
      <c r="F576" s="299" t="s">
        <v>730</v>
      </c>
      <c r="G576" s="203" t="s">
        <v>4694</v>
      </c>
      <c r="H576" s="204">
        <v>782.76884399999994</v>
      </c>
      <c r="I576" s="205">
        <v>1423</v>
      </c>
      <c r="J576" s="210">
        <f t="shared" si="24"/>
        <v>9534100</v>
      </c>
      <c r="K576" s="210">
        <f t="shared" si="25"/>
        <v>9889850</v>
      </c>
      <c r="L576" s="308"/>
    </row>
    <row r="577" spans="4:12" x14ac:dyDescent="0.25">
      <c r="D577" s="211">
        <f t="shared" si="26"/>
        <v>574</v>
      </c>
      <c r="E577" s="211" t="s">
        <v>731</v>
      </c>
      <c r="F577" s="299" t="s">
        <v>3510</v>
      </c>
      <c r="G577" s="203" t="s">
        <v>4695</v>
      </c>
      <c r="H577" s="204">
        <v>782.76884399999994</v>
      </c>
      <c r="I577" s="205">
        <v>1423</v>
      </c>
      <c r="J577" s="210">
        <f t="shared" si="24"/>
        <v>9534100</v>
      </c>
      <c r="K577" s="210">
        <f t="shared" si="25"/>
        <v>9889850</v>
      </c>
      <c r="L577" s="308"/>
    </row>
    <row r="578" spans="4:12" x14ac:dyDescent="0.25">
      <c r="D578" s="211">
        <f t="shared" si="26"/>
        <v>575</v>
      </c>
      <c r="E578" s="211" t="s">
        <v>731</v>
      </c>
      <c r="F578" s="299" t="s">
        <v>3509</v>
      </c>
      <c r="G578" s="203" t="s">
        <v>4696</v>
      </c>
      <c r="H578" s="204">
        <v>782.76884399999994</v>
      </c>
      <c r="I578" s="205">
        <v>1423</v>
      </c>
      <c r="J578" s="210">
        <f t="shared" si="24"/>
        <v>9534100</v>
      </c>
      <c r="K578" s="210">
        <f t="shared" si="25"/>
        <v>9889850</v>
      </c>
      <c r="L578" s="308"/>
    </row>
    <row r="579" spans="4:12" x14ac:dyDescent="0.25">
      <c r="D579" s="211">
        <f t="shared" si="26"/>
        <v>576</v>
      </c>
      <c r="E579" s="211" t="s">
        <v>731</v>
      </c>
      <c r="F579" s="299" t="s">
        <v>3508</v>
      </c>
      <c r="G579" s="203" t="s">
        <v>4697</v>
      </c>
      <c r="H579" s="204">
        <v>782.76884399999994</v>
      </c>
      <c r="I579" s="205">
        <v>1423</v>
      </c>
      <c r="J579" s="210">
        <f t="shared" si="24"/>
        <v>9534100</v>
      </c>
      <c r="K579" s="210">
        <f t="shared" si="25"/>
        <v>9889850</v>
      </c>
      <c r="L579" s="308"/>
    </row>
    <row r="580" spans="4:12" x14ac:dyDescent="0.25">
      <c r="D580" s="211">
        <f t="shared" si="26"/>
        <v>577</v>
      </c>
      <c r="E580" s="200" t="s">
        <v>729</v>
      </c>
      <c r="F580" s="299" t="s">
        <v>728</v>
      </c>
      <c r="G580" s="203" t="s">
        <v>4698</v>
      </c>
      <c r="H580" s="204">
        <v>782.76884399999994</v>
      </c>
      <c r="I580" s="205">
        <v>1423</v>
      </c>
      <c r="J580" s="210">
        <f t="shared" si="24"/>
        <v>9534100</v>
      </c>
      <c r="K580" s="210">
        <f t="shared" si="25"/>
        <v>9889850</v>
      </c>
      <c r="L580" s="308"/>
    </row>
    <row r="581" spans="4:12" x14ac:dyDescent="0.25">
      <c r="D581" s="211">
        <f t="shared" si="26"/>
        <v>578</v>
      </c>
      <c r="E581" s="200" t="s">
        <v>729</v>
      </c>
      <c r="F581" s="299" t="s">
        <v>3507</v>
      </c>
      <c r="G581" s="203" t="s">
        <v>4699</v>
      </c>
      <c r="H581" s="204">
        <v>782.76884399999994</v>
      </c>
      <c r="I581" s="205">
        <v>1423</v>
      </c>
      <c r="J581" s="210">
        <f t="shared" ref="J581:J644" si="27">6700*I581</f>
        <v>9534100</v>
      </c>
      <c r="K581" s="210">
        <f t="shared" ref="K581:K644" si="28">I581*6950</f>
        <v>9889850</v>
      </c>
      <c r="L581" s="308"/>
    </row>
    <row r="582" spans="4:12" x14ac:dyDescent="0.25">
      <c r="D582" s="211">
        <f t="shared" ref="D582:D645" si="29">D581+1</f>
        <v>579</v>
      </c>
      <c r="E582" s="200" t="s">
        <v>729</v>
      </c>
      <c r="F582" s="299" t="s">
        <v>3506</v>
      </c>
      <c r="G582" s="203" t="s">
        <v>4700</v>
      </c>
      <c r="H582" s="204">
        <v>782.76884399999994</v>
      </c>
      <c r="I582" s="205">
        <v>1423</v>
      </c>
      <c r="J582" s="210">
        <f t="shared" si="27"/>
        <v>9534100</v>
      </c>
      <c r="K582" s="210">
        <f t="shared" si="28"/>
        <v>9889850</v>
      </c>
      <c r="L582" s="308"/>
    </row>
    <row r="583" spans="4:12" x14ac:dyDescent="0.25">
      <c r="D583" s="211">
        <f t="shared" si="29"/>
        <v>580</v>
      </c>
      <c r="E583" s="200" t="s">
        <v>729</v>
      </c>
      <c r="F583" s="299" t="s">
        <v>3505</v>
      </c>
      <c r="G583" s="203" t="s">
        <v>4701</v>
      </c>
      <c r="H583" s="204">
        <v>782.76884399999994</v>
      </c>
      <c r="I583" s="205">
        <v>1423</v>
      </c>
      <c r="J583" s="210">
        <f t="shared" si="27"/>
        <v>9534100</v>
      </c>
      <c r="K583" s="210">
        <f t="shared" si="28"/>
        <v>9889850</v>
      </c>
      <c r="L583" s="308"/>
    </row>
    <row r="584" spans="4:12" x14ac:dyDescent="0.25">
      <c r="D584" s="211">
        <f t="shared" si="29"/>
        <v>581</v>
      </c>
      <c r="E584" s="203" t="s">
        <v>727</v>
      </c>
      <c r="F584" s="299" t="s">
        <v>726</v>
      </c>
      <c r="G584" s="203" t="s">
        <v>4702</v>
      </c>
      <c r="H584" s="204">
        <v>782.76884399999994</v>
      </c>
      <c r="I584" s="205">
        <v>1423</v>
      </c>
      <c r="J584" s="210">
        <f t="shared" si="27"/>
        <v>9534100</v>
      </c>
      <c r="K584" s="210">
        <f t="shared" si="28"/>
        <v>9889850</v>
      </c>
      <c r="L584" s="308"/>
    </row>
    <row r="585" spans="4:12" x14ac:dyDescent="0.25">
      <c r="D585" s="211">
        <f t="shared" si="29"/>
        <v>582</v>
      </c>
      <c r="E585" s="211" t="s">
        <v>727</v>
      </c>
      <c r="F585" s="299" t="s">
        <v>3504</v>
      </c>
      <c r="G585" s="203" t="s">
        <v>4703</v>
      </c>
      <c r="H585" s="204">
        <v>782.76884399999994</v>
      </c>
      <c r="I585" s="205">
        <v>1423</v>
      </c>
      <c r="J585" s="210">
        <f t="shared" si="27"/>
        <v>9534100</v>
      </c>
      <c r="K585" s="210">
        <f t="shared" si="28"/>
        <v>9889850</v>
      </c>
      <c r="L585" s="308"/>
    </row>
    <row r="586" spans="4:12" x14ac:dyDescent="0.25">
      <c r="D586" s="211">
        <f t="shared" si="29"/>
        <v>583</v>
      </c>
      <c r="E586" s="211" t="s">
        <v>727</v>
      </c>
      <c r="F586" s="299" t="s">
        <v>3503</v>
      </c>
      <c r="G586" s="203" t="s">
        <v>4704</v>
      </c>
      <c r="H586" s="204">
        <v>782.76884399999994</v>
      </c>
      <c r="I586" s="205">
        <v>1423</v>
      </c>
      <c r="J586" s="210">
        <f t="shared" si="27"/>
        <v>9534100</v>
      </c>
      <c r="K586" s="210">
        <f t="shared" si="28"/>
        <v>9889850</v>
      </c>
      <c r="L586" s="308"/>
    </row>
    <row r="587" spans="4:12" x14ac:dyDescent="0.25">
      <c r="D587" s="211">
        <f t="shared" si="29"/>
        <v>584</v>
      </c>
      <c r="E587" s="211" t="s">
        <v>727</v>
      </c>
      <c r="F587" s="299" t="s">
        <v>3502</v>
      </c>
      <c r="G587" s="203" t="s">
        <v>4705</v>
      </c>
      <c r="H587" s="204">
        <v>782.76884399999994</v>
      </c>
      <c r="I587" s="205">
        <v>1423</v>
      </c>
      <c r="J587" s="210">
        <f t="shared" si="27"/>
        <v>9534100</v>
      </c>
      <c r="K587" s="210">
        <f t="shared" si="28"/>
        <v>9889850</v>
      </c>
      <c r="L587" s="308"/>
    </row>
    <row r="588" spans="4:12" x14ac:dyDescent="0.25">
      <c r="D588" s="211">
        <f t="shared" si="29"/>
        <v>585</v>
      </c>
      <c r="E588" s="200" t="s">
        <v>725</v>
      </c>
      <c r="F588" s="299" t="s">
        <v>724</v>
      </c>
      <c r="G588" s="203" t="s">
        <v>4706</v>
      </c>
      <c r="H588" s="204">
        <v>782.76884399999994</v>
      </c>
      <c r="I588" s="205">
        <v>1423</v>
      </c>
      <c r="J588" s="210">
        <f t="shared" si="27"/>
        <v>9534100</v>
      </c>
      <c r="K588" s="210">
        <f t="shared" si="28"/>
        <v>9889850</v>
      </c>
      <c r="L588" s="308"/>
    </row>
    <row r="589" spans="4:12" x14ac:dyDescent="0.25">
      <c r="D589" s="211">
        <f t="shared" si="29"/>
        <v>586</v>
      </c>
      <c r="E589" s="200" t="s">
        <v>725</v>
      </c>
      <c r="F589" s="299" t="s">
        <v>3501</v>
      </c>
      <c r="G589" s="203" t="s">
        <v>4707</v>
      </c>
      <c r="H589" s="204">
        <v>782.76884399999994</v>
      </c>
      <c r="I589" s="205">
        <v>1423</v>
      </c>
      <c r="J589" s="210">
        <f t="shared" si="27"/>
        <v>9534100</v>
      </c>
      <c r="K589" s="210">
        <f t="shared" si="28"/>
        <v>9889850</v>
      </c>
      <c r="L589" s="308"/>
    </row>
    <row r="590" spans="4:12" x14ac:dyDescent="0.25">
      <c r="D590" s="211">
        <f t="shared" si="29"/>
        <v>587</v>
      </c>
      <c r="E590" s="200" t="s">
        <v>725</v>
      </c>
      <c r="F590" s="299" t="s">
        <v>3500</v>
      </c>
      <c r="G590" s="203" t="s">
        <v>4708</v>
      </c>
      <c r="H590" s="204">
        <v>782.76884399999994</v>
      </c>
      <c r="I590" s="205">
        <v>1423</v>
      </c>
      <c r="J590" s="210">
        <f t="shared" si="27"/>
        <v>9534100</v>
      </c>
      <c r="K590" s="210">
        <f t="shared" si="28"/>
        <v>9889850</v>
      </c>
      <c r="L590" s="308"/>
    </row>
    <row r="591" spans="4:12" x14ac:dyDescent="0.25">
      <c r="D591" s="211">
        <f t="shared" si="29"/>
        <v>588</v>
      </c>
      <c r="E591" s="200" t="s">
        <v>725</v>
      </c>
      <c r="F591" s="299" t="s">
        <v>3499</v>
      </c>
      <c r="G591" s="203" t="s">
        <v>4709</v>
      </c>
      <c r="H591" s="204">
        <v>782.76884399999994</v>
      </c>
      <c r="I591" s="205">
        <v>1423</v>
      </c>
      <c r="J591" s="210">
        <f t="shared" si="27"/>
        <v>9534100</v>
      </c>
      <c r="K591" s="210">
        <f t="shared" si="28"/>
        <v>9889850</v>
      </c>
      <c r="L591" s="308"/>
    </row>
    <row r="592" spans="4:12" x14ac:dyDescent="0.25">
      <c r="D592" s="211">
        <f t="shared" si="29"/>
        <v>589</v>
      </c>
      <c r="E592" s="203" t="s">
        <v>723</v>
      </c>
      <c r="F592" s="299" t="s">
        <v>722</v>
      </c>
      <c r="G592" s="203" t="s">
        <v>4710</v>
      </c>
      <c r="H592" s="204">
        <v>782.76884399999994</v>
      </c>
      <c r="I592" s="205">
        <v>1423</v>
      </c>
      <c r="J592" s="210">
        <f t="shared" si="27"/>
        <v>9534100</v>
      </c>
      <c r="K592" s="210">
        <f t="shared" si="28"/>
        <v>9889850</v>
      </c>
      <c r="L592" s="308"/>
    </row>
    <row r="593" spans="4:12" x14ac:dyDescent="0.25">
      <c r="D593" s="211">
        <f t="shared" si="29"/>
        <v>590</v>
      </c>
      <c r="E593" s="211" t="s">
        <v>723</v>
      </c>
      <c r="F593" s="299" t="s">
        <v>3498</v>
      </c>
      <c r="G593" s="203" t="s">
        <v>4711</v>
      </c>
      <c r="H593" s="204">
        <v>782.76884399999994</v>
      </c>
      <c r="I593" s="205">
        <v>1423</v>
      </c>
      <c r="J593" s="210">
        <f t="shared" si="27"/>
        <v>9534100</v>
      </c>
      <c r="K593" s="210">
        <f t="shared" si="28"/>
        <v>9889850</v>
      </c>
      <c r="L593" s="308"/>
    </row>
    <row r="594" spans="4:12" x14ac:dyDescent="0.25">
      <c r="D594" s="211">
        <f t="shared" si="29"/>
        <v>591</v>
      </c>
      <c r="E594" s="211" t="s">
        <v>723</v>
      </c>
      <c r="F594" s="299" t="s">
        <v>3497</v>
      </c>
      <c r="G594" s="203" t="s">
        <v>4712</v>
      </c>
      <c r="H594" s="204">
        <v>782.76884399999994</v>
      </c>
      <c r="I594" s="205">
        <v>1423</v>
      </c>
      <c r="J594" s="210">
        <f t="shared" si="27"/>
        <v>9534100</v>
      </c>
      <c r="K594" s="210">
        <f t="shared" si="28"/>
        <v>9889850</v>
      </c>
      <c r="L594" s="308"/>
    </row>
    <row r="595" spans="4:12" x14ac:dyDescent="0.25">
      <c r="D595" s="211">
        <f t="shared" si="29"/>
        <v>592</v>
      </c>
      <c r="E595" s="211" t="s">
        <v>723</v>
      </c>
      <c r="F595" s="299" t="s">
        <v>3496</v>
      </c>
      <c r="G595" s="203" t="s">
        <v>4713</v>
      </c>
      <c r="H595" s="204">
        <v>782.76884399999994</v>
      </c>
      <c r="I595" s="205">
        <v>1423</v>
      </c>
      <c r="J595" s="210">
        <f t="shared" si="27"/>
        <v>9534100</v>
      </c>
      <c r="K595" s="210">
        <f t="shared" si="28"/>
        <v>9889850</v>
      </c>
      <c r="L595" s="308"/>
    </row>
    <row r="596" spans="4:12" x14ac:dyDescent="0.25">
      <c r="D596" s="211">
        <f t="shared" si="29"/>
        <v>593</v>
      </c>
      <c r="E596" s="200" t="s">
        <v>721</v>
      </c>
      <c r="F596" s="299" t="s">
        <v>720</v>
      </c>
      <c r="G596" s="203" t="s">
        <v>4714</v>
      </c>
      <c r="H596" s="204">
        <v>782.76884399999994</v>
      </c>
      <c r="I596" s="205">
        <v>1423</v>
      </c>
      <c r="J596" s="210">
        <f t="shared" si="27"/>
        <v>9534100</v>
      </c>
      <c r="K596" s="210">
        <f t="shared" si="28"/>
        <v>9889850</v>
      </c>
      <c r="L596" s="308"/>
    </row>
    <row r="597" spans="4:12" x14ac:dyDescent="0.25">
      <c r="D597" s="211">
        <f t="shared" si="29"/>
        <v>594</v>
      </c>
      <c r="E597" s="200" t="s">
        <v>721</v>
      </c>
      <c r="F597" s="299" t="s">
        <v>3495</v>
      </c>
      <c r="G597" s="203" t="s">
        <v>4715</v>
      </c>
      <c r="H597" s="204">
        <v>782.76884399999994</v>
      </c>
      <c r="I597" s="205">
        <v>1423</v>
      </c>
      <c r="J597" s="210">
        <f t="shared" si="27"/>
        <v>9534100</v>
      </c>
      <c r="K597" s="210">
        <f t="shared" si="28"/>
        <v>9889850</v>
      </c>
      <c r="L597" s="308"/>
    </row>
    <row r="598" spans="4:12" x14ac:dyDescent="0.25">
      <c r="D598" s="211">
        <f t="shared" si="29"/>
        <v>595</v>
      </c>
      <c r="E598" s="200" t="s">
        <v>721</v>
      </c>
      <c r="F598" s="299" t="s">
        <v>3494</v>
      </c>
      <c r="G598" s="203" t="s">
        <v>4716</v>
      </c>
      <c r="H598" s="204">
        <v>782.76884399999994</v>
      </c>
      <c r="I598" s="205">
        <v>1423</v>
      </c>
      <c r="J598" s="210">
        <f t="shared" si="27"/>
        <v>9534100</v>
      </c>
      <c r="K598" s="210">
        <f t="shared" si="28"/>
        <v>9889850</v>
      </c>
      <c r="L598" s="308"/>
    </row>
    <row r="599" spans="4:12" x14ac:dyDescent="0.25">
      <c r="D599" s="211">
        <f t="shared" si="29"/>
        <v>596</v>
      </c>
      <c r="E599" s="200" t="s">
        <v>721</v>
      </c>
      <c r="F599" s="299" t="s">
        <v>3493</v>
      </c>
      <c r="G599" s="203" t="s">
        <v>4717</v>
      </c>
      <c r="H599" s="204">
        <v>782.76884399999994</v>
      </c>
      <c r="I599" s="205">
        <v>1423</v>
      </c>
      <c r="J599" s="210">
        <f t="shared" si="27"/>
        <v>9534100</v>
      </c>
      <c r="K599" s="210">
        <f t="shared" si="28"/>
        <v>9889850</v>
      </c>
      <c r="L599" s="308"/>
    </row>
    <row r="600" spans="4:12" x14ac:dyDescent="0.25">
      <c r="D600" s="211">
        <f t="shared" si="29"/>
        <v>597</v>
      </c>
      <c r="E600" s="203" t="s">
        <v>719</v>
      </c>
      <c r="F600" s="299" t="s">
        <v>718</v>
      </c>
      <c r="G600" s="203" t="s">
        <v>4718</v>
      </c>
      <c r="H600" s="204">
        <v>782.76884399999994</v>
      </c>
      <c r="I600" s="205">
        <v>1423</v>
      </c>
      <c r="J600" s="210">
        <f t="shared" si="27"/>
        <v>9534100</v>
      </c>
      <c r="K600" s="210">
        <f t="shared" si="28"/>
        <v>9889850</v>
      </c>
      <c r="L600" s="308"/>
    </row>
    <row r="601" spans="4:12" x14ac:dyDescent="0.25">
      <c r="D601" s="211">
        <f t="shared" si="29"/>
        <v>598</v>
      </c>
      <c r="E601" s="211" t="s">
        <v>719</v>
      </c>
      <c r="F601" s="299" t="s">
        <v>3492</v>
      </c>
      <c r="G601" s="203" t="s">
        <v>4719</v>
      </c>
      <c r="H601" s="204">
        <v>782.76884399999994</v>
      </c>
      <c r="I601" s="205">
        <v>1423</v>
      </c>
      <c r="J601" s="210">
        <f t="shared" si="27"/>
        <v>9534100</v>
      </c>
      <c r="K601" s="210">
        <f t="shared" si="28"/>
        <v>9889850</v>
      </c>
      <c r="L601" s="308"/>
    </row>
    <row r="602" spans="4:12" x14ac:dyDescent="0.25">
      <c r="D602" s="211">
        <f t="shared" si="29"/>
        <v>599</v>
      </c>
      <c r="E602" s="211" t="s">
        <v>719</v>
      </c>
      <c r="F602" s="299" t="s">
        <v>3491</v>
      </c>
      <c r="G602" s="203" t="s">
        <v>4720</v>
      </c>
      <c r="H602" s="204">
        <v>782.76884399999994</v>
      </c>
      <c r="I602" s="205">
        <v>1423</v>
      </c>
      <c r="J602" s="210">
        <f t="shared" si="27"/>
        <v>9534100</v>
      </c>
      <c r="K602" s="210">
        <f t="shared" si="28"/>
        <v>9889850</v>
      </c>
      <c r="L602" s="308"/>
    </row>
    <row r="603" spans="4:12" x14ac:dyDescent="0.25">
      <c r="D603" s="211">
        <f t="shared" si="29"/>
        <v>600</v>
      </c>
      <c r="E603" s="211" t="s">
        <v>719</v>
      </c>
      <c r="F603" s="299" t="s">
        <v>3490</v>
      </c>
      <c r="G603" s="203" t="s">
        <v>4721</v>
      </c>
      <c r="H603" s="204">
        <v>782.76884399999994</v>
      </c>
      <c r="I603" s="205">
        <v>1423</v>
      </c>
      <c r="J603" s="210">
        <f t="shared" si="27"/>
        <v>9534100</v>
      </c>
      <c r="K603" s="210">
        <f t="shared" si="28"/>
        <v>9889850</v>
      </c>
      <c r="L603" s="308"/>
    </row>
    <row r="604" spans="4:12" x14ac:dyDescent="0.25">
      <c r="D604" s="211">
        <f t="shared" si="29"/>
        <v>601</v>
      </c>
      <c r="E604" s="200" t="s">
        <v>717</v>
      </c>
      <c r="F604" s="299" t="s">
        <v>716</v>
      </c>
      <c r="G604" s="203" t="s">
        <v>4722</v>
      </c>
      <c r="H604" s="204">
        <v>782.76884399999994</v>
      </c>
      <c r="I604" s="205">
        <v>1423</v>
      </c>
      <c r="J604" s="210">
        <f t="shared" si="27"/>
        <v>9534100</v>
      </c>
      <c r="K604" s="210">
        <f t="shared" si="28"/>
        <v>9889850</v>
      </c>
      <c r="L604" s="308"/>
    </row>
    <row r="605" spans="4:12" x14ac:dyDescent="0.25">
      <c r="D605" s="211">
        <f t="shared" si="29"/>
        <v>602</v>
      </c>
      <c r="E605" s="200" t="s">
        <v>717</v>
      </c>
      <c r="F605" s="299" t="s">
        <v>3489</v>
      </c>
      <c r="G605" s="203" t="s">
        <v>4723</v>
      </c>
      <c r="H605" s="204">
        <v>782.76884399999994</v>
      </c>
      <c r="I605" s="205">
        <v>1423</v>
      </c>
      <c r="J605" s="210">
        <f t="shared" si="27"/>
        <v>9534100</v>
      </c>
      <c r="K605" s="210">
        <f t="shared" si="28"/>
        <v>9889850</v>
      </c>
      <c r="L605" s="308"/>
    </row>
    <row r="606" spans="4:12" x14ac:dyDescent="0.25">
      <c r="D606" s="211">
        <f t="shared" si="29"/>
        <v>603</v>
      </c>
      <c r="E606" s="200" t="s">
        <v>717</v>
      </c>
      <c r="F606" s="299" t="s">
        <v>3488</v>
      </c>
      <c r="G606" s="203" t="s">
        <v>4724</v>
      </c>
      <c r="H606" s="204">
        <v>782.76884399999994</v>
      </c>
      <c r="I606" s="205">
        <v>1423</v>
      </c>
      <c r="J606" s="210">
        <f t="shared" si="27"/>
        <v>9534100</v>
      </c>
      <c r="K606" s="210">
        <f t="shared" si="28"/>
        <v>9889850</v>
      </c>
      <c r="L606" s="308"/>
    </row>
    <row r="607" spans="4:12" x14ac:dyDescent="0.25">
      <c r="D607" s="211">
        <f t="shared" si="29"/>
        <v>604</v>
      </c>
      <c r="E607" s="200" t="s">
        <v>717</v>
      </c>
      <c r="F607" s="299" t="s">
        <v>3487</v>
      </c>
      <c r="G607" s="203" t="s">
        <v>4725</v>
      </c>
      <c r="H607" s="204">
        <v>782.76884399999994</v>
      </c>
      <c r="I607" s="205">
        <v>1423</v>
      </c>
      <c r="J607" s="210">
        <f t="shared" si="27"/>
        <v>9534100</v>
      </c>
      <c r="K607" s="210">
        <f t="shared" si="28"/>
        <v>9889850</v>
      </c>
      <c r="L607" s="308"/>
    </row>
    <row r="608" spans="4:12" x14ac:dyDescent="0.25">
      <c r="D608" s="211">
        <f t="shared" si="29"/>
        <v>605</v>
      </c>
      <c r="E608" s="203" t="s">
        <v>715</v>
      </c>
      <c r="F608" s="299" t="s">
        <v>714</v>
      </c>
      <c r="G608" s="203" t="s">
        <v>4726</v>
      </c>
      <c r="H608" s="204">
        <v>780.15319199999988</v>
      </c>
      <c r="I608" s="205">
        <v>1423</v>
      </c>
      <c r="J608" s="210">
        <f t="shared" si="27"/>
        <v>9534100</v>
      </c>
      <c r="K608" s="210">
        <f t="shared" si="28"/>
        <v>9889850</v>
      </c>
      <c r="L608" s="308"/>
    </row>
    <row r="609" spans="4:12" x14ac:dyDescent="0.25">
      <c r="D609" s="211">
        <f t="shared" si="29"/>
        <v>606</v>
      </c>
      <c r="E609" s="211" t="s">
        <v>715</v>
      </c>
      <c r="F609" s="299" t="s">
        <v>3486</v>
      </c>
      <c r="G609" s="203" t="s">
        <v>4727</v>
      </c>
      <c r="H609" s="204">
        <v>780.15319199999988</v>
      </c>
      <c r="I609" s="205">
        <v>1423</v>
      </c>
      <c r="J609" s="210">
        <f t="shared" si="27"/>
        <v>9534100</v>
      </c>
      <c r="K609" s="210">
        <f t="shared" si="28"/>
        <v>9889850</v>
      </c>
      <c r="L609" s="308"/>
    </row>
    <row r="610" spans="4:12" x14ac:dyDescent="0.25">
      <c r="D610" s="211">
        <f t="shared" si="29"/>
        <v>607</v>
      </c>
      <c r="E610" s="211" t="s">
        <v>715</v>
      </c>
      <c r="F610" s="299" t="s">
        <v>3485</v>
      </c>
      <c r="G610" s="203" t="s">
        <v>4728</v>
      </c>
      <c r="H610" s="204">
        <v>780.15319199999988</v>
      </c>
      <c r="I610" s="205">
        <v>1423</v>
      </c>
      <c r="J610" s="210">
        <f t="shared" si="27"/>
        <v>9534100</v>
      </c>
      <c r="K610" s="210">
        <f t="shared" si="28"/>
        <v>9889850</v>
      </c>
      <c r="L610" s="308"/>
    </row>
    <row r="611" spans="4:12" x14ac:dyDescent="0.25">
      <c r="D611" s="211">
        <f t="shared" si="29"/>
        <v>608</v>
      </c>
      <c r="E611" s="211" t="s">
        <v>715</v>
      </c>
      <c r="F611" s="299" t="s">
        <v>3484</v>
      </c>
      <c r="G611" s="203" t="s">
        <v>4729</v>
      </c>
      <c r="H611" s="204">
        <v>780.15319199999988</v>
      </c>
      <c r="I611" s="205">
        <v>1423</v>
      </c>
      <c r="J611" s="210">
        <f t="shared" si="27"/>
        <v>9534100</v>
      </c>
      <c r="K611" s="210">
        <f t="shared" si="28"/>
        <v>9889850</v>
      </c>
      <c r="L611" s="308"/>
    </row>
    <row r="612" spans="4:12" x14ac:dyDescent="0.25">
      <c r="D612" s="211">
        <f t="shared" si="29"/>
        <v>609</v>
      </c>
      <c r="E612" s="200" t="s">
        <v>713</v>
      </c>
      <c r="F612" s="299" t="s">
        <v>3468</v>
      </c>
      <c r="G612" s="203" t="s">
        <v>4730</v>
      </c>
      <c r="H612" s="204">
        <v>780.15319199999988</v>
      </c>
      <c r="I612" s="205">
        <v>1423</v>
      </c>
      <c r="J612" s="210">
        <f t="shared" si="27"/>
        <v>9534100</v>
      </c>
      <c r="K612" s="210">
        <f t="shared" si="28"/>
        <v>9889850</v>
      </c>
      <c r="L612" s="308"/>
    </row>
    <row r="613" spans="4:12" x14ac:dyDescent="0.25">
      <c r="D613" s="211">
        <f t="shared" si="29"/>
        <v>610</v>
      </c>
      <c r="E613" s="200" t="s">
        <v>713</v>
      </c>
      <c r="F613" s="299" t="s">
        <v>3467</v>
      </c>
      <c r="G613" s="203" t="s">
        <v>4731</v>
      </c>
      <c r="H613" s="204">
        <v>780.15319199999988</v>
      </c>
      <c r="I613" s="205">
        <v>1423</v>
      </c>
      <c r="J613" s="210">
        <f t="shared" si="27"/>
        <v>9534100</v>
      </c>
      <c r="K613" s="210">
        <f t="shared" si="28"/>
        <v>9889850</v>
      </c>
      <c r="L613" s="308"/>
    </row>
    <row r="614" spans="4:12" x14ac:dyDescent="0.25">
      <c r="D614" s="211">
        <f t="shared" si="29"/>
        <v>611</v>
      </c>
      <c r="E614" s="200" t="s">
        <v>713</v>
      </c>
      <c r="F614" s="299" t="s">
        <v>3466</v>
      </c>
      <c r="G614" s="203" t="s">
        <v>4732</v>
      </c>
      <c r="H614" s="204">
        <v>780.15319199999988</v>
      </c>
      <c r="I614" s="205">
        <v>1423</v>
      </c>
      <c r="J614" s="210">
        <f t="shared" si="27"/>
        <v>9534100</v>
      </c>
      <c r="K614" s="210">
        <f t="shared" si="28"/>
        <v>9889850</v>
      </c>
      <c r="L614" s="308"/>
    </row>
    <row r="615" spans="4:12" x14ac:dyDescent="0.25">
      <c r="D615" s="211">
        <f t="shared" si="29"/>
        <v>612</v>
      </c>
      <c r="E615" s="200" t="s">
        <v>713</v>
      </c>
      <c r="F615" s="299" t="s">
        <v>3465</v>
      </c>
      <c r="G615" s="203" t="s">
        <v>4733</v>
      </c>
      <c r="H615" s="204">
        <v>780.15319199999988</v>
      </c>
      <c r="I615" s="205">
        <v>1423</v>
      </c>
      <c r="J615" s="210">
        <f t="shared" si="27"/>
        <v>9534100</v>
      </c>
      <c r="K615" s="210">
        <f t="shared" si="28"/>
        <v>9889850</v>
      </c>
      <c r="L615" s="308"/>
    </row>
    <row r="616" spans="4:12" x14ac:dyDescent="0.25">
      <c r="D616" s="211">
        <f t="shared" si="29"/>
        <v>613</v>
      </c>
      <c r="E616" s="203" t="s">
        <v>711</v>
      </c>
      <c r="F616" s="299" t="s">
        <v>710</v>
      </c>
      <c r="G616" s="203" t="s">
        <v>4734</v>
      </c>
      <c r="H616" s="204">
        <v>782.76884399999994</v>
      </c>
      <c r="I616" s="205">
        <v>1423</v>
      </c>
      <c r="J616" s="210">
        <f t="shared" si="27"/>
        <v>9534100</v>
      </c>
      <c r="K616" s="210">
        <f t="shared" si="28"/>
        <v>9889850</v>
      </c>
      <c r="L616" s="308"/>
    </row>
    <row r="617" spans="4:12" x14ac:dyDescent="0.25">
      <c r="D617" s="211">
        <f t="shared" si="29"/>
        <v>614</v>
      </c>
      <c r="E617" s="211" t="s">
        <v>711</v>
      </c>
      <c r="F617" s="299" t="s">
        <v>3449</v>
      </c>
      <c r="G617" s="203" t="s">
        <v>4735</v>
      </c>
      <c r="H617" s="204">
        <v>782.76884399999994</v>
      </c>
      <c r="I617" s="205">
        <v>1423</v>
      </c>
      <c r="J617" s="210">
        <f t="shared" si="27"/>
        <v>9534100</v>
      </c>
      <c r="K617" s="210">
        <f t="shared" si="28"/>
        <v>9889850</v>
      </c>
      <c r="L617" s="308"/>
    </row>
    <row r="618" spans="4:12" x14ac:dyDescent="0.25">
      <c r="D618" s="211">
        <f t="shared" si="29"/>
        <v>615</v>
      </c>
      <c r="E618" s="211" t="s">
        <v>711</v>
      </c>
      <c r="F618" s="299" t="s">
        <v>3448</v>
      </c>
      <c r="G618" s="203" t="s">
        <v>4736</v>
      </c>
      <c r="H618" s="204">
        <v>782.76884399999994</v>
      </c>
      <c r="I618" s="205">
        <v>1423</v>
      </c>
      <c r="J618" s="210">
        <f t="shared" si="27"/>
        <v>9534100</v>
      </c>
      <c r="K618" s="210">
        <f t="shared" si="28"/>
        <v>9889850</v>
      </c>
      <c r="L618" s="308"/>
    </row>
    <row r="619" spans="4:12" x14ac:dyDescent="0.25">
      <c r="D619" s="211">
        <f t="shared" si="29"/>
        <v>616</v>
      </c>
      <c r="E619" s="211" t="s">
        <v>711</v>
      </c>
      <c r="F619" s="299" t="s">
        <v>3447</v>
      </c>
      <c r="G619" s="203" t="s">
        <v>4737</v>
      </c>
      <c r="H619" s="204">
        <v>782.76884399999994</v>
      </c>
      <c r="I619" s="205">
        <v>1423</v>
      </c>
      <c r="J619" s="210">
        <f t="shared" si="27"/>
        <v>9534100</v>
      </c>
      <c r="K619" s="210">
        <f t="shared" si="28"/>
        <v>9889850</v>
      </c>
      <c r="L619" s="308"/>
    </row>
    <row r="620" spans="4:12" x14ac:dyDescent="0.25">
      <c r="D620" s="211">
        <f t="shared" si="29"/>
        <v>617</v>
      </c>
      <c r="E620" s="200" t="s">
        <v>709</v>
      </c>
      <c r="F620" s="299" t="s">
        <v>708</v>
      </c>
      <c r="G620" s="203" t="s">
        <v>4738</v>
      </c>
      <c r="H620" s="204">
        <v>782.76884399999994</v>
      </c>
      <c r="I620" s="205">
        <v>1423</v>
      </c>
      <c r="J620" s="210">
        <f t="shared" si="27"/>
        <v>9534100</v>
      </c>
      <c r="K620" s="210">
        <f t="shared" si="28"/>
        <v>9889850</v>
      </c>
      <c r="L620" s="308"/>
    </row>
    <row r="621" spans="4:12" x14ac:dyDescent="0.25">
      <c r="D621" s="211">
        <f t="shared" si="29"/>
        <v>618</v>
      </c>
      <c r="E621" s="200" t="s">
        <v>709</v>
      </c>
      <c r="F621" s="299" t="s">
        <v>3446</v>
      </c>
      <c r="G621" s="203" t="s">
        <v>4739</v>
      </c>
      <c r="H621" s="204">
        <v>782.76884399999994</v>
      </c>
      <c r="I621" s="205">
        <v>1423</v>
      </c>
      <c r="J621" s="210">
        <f t="shared" si="27"/>
        <v>9534100</v>
      </c>
      <c r="K621" s="210">
        <f t="shared" si="28"/>
        <v>9889850</v>
      </c>
      <c r="L621" s="308"/>
    </row>
    <row r="622" spans="4:12" x14ac:dyDescent="0.25">
      <c r="D622" s="211">
        <f t="shared" si="29"/>
        <v>619</v>
      </c>
      <c r="E622" s="200" t="s">
        <v>709</v>
      </c>
      <c r="F622" s="299" t="s">
        <v>3445</v>
      </c>
      <c r="G622" s="203" t="s">
        <v>4740</v>
      </c>
      <c r="H622" s="204">
        <v>782.76884399999994</v>
      </c>
      <c r="I622" s="205">
        <v>1423</v>
      </c>
      <c r="J622" s="210">
        <f t="shared" si="27"/>
        <v>9534100</v>
      </c>
      <c r="K622" s="210">
        <f t="shared" si="28"/>
        <v>9889850</v>
      </c>
      <c r="L622" s="308"/>
    </row>
    <row r="623" spans="4:12" x14ac:dyDescent="0.25">
      <c r="D623" s="211">
        <f t="shared" si="29"/>
        <v>620</v>
      </c>
      <c r="E623" s="200" t="s">
        <v>709</v>
      </c>
      <c r="F623" s="299" t="s">
        <v>3444</v>
      </c>
      <c r="G623" s="203" t="s">
        <v>4741</v>
      </c>
      <c r="H623" s="204">
        <v>782.76884399999994</v>
      </c>
      <c r="I623" s="205">
        <v>1423</v>
      </c>
      <c r="J623" s="210">
        <f t="shared" si="27"/>
        <v>9534100</v>
      </c>
      <c r="K623" s="210">
        <f t="shared" si="28"/>
        <v>9889850</v>
      </c>
      <c r="L623" s="308"/>
    </row>
    <row r="624" spans="4:12" x14ac:dyDescent="0.25">
      <c r="D624" s="211">
        <f t="shared" si="29"/>
        <v>621</v>
      </c>
      <c r="E624" s="203" t="s">
        <v>707</v>
      </c>
      <c r="F624" s="299" t="s">
        <v>706</v>
      </c>
      <c r="G624" s="203" t="s">
        <v>4742</v>
      </c>
      <c r="H624" s="204">
        <v>782.76884399999994</v>
      </c>
      <c r="I624" s="205">
        <v>1423</v>
      </c>
      <c r="J624" s="210">
        <f t="shared" si="27"/>
        <v>9534100</v>
      </c>
      <c r="K624" s="210">
        <f t="shared" si="28"/>
        <v>9889850</v>
      </c>
      <c r="L624" s="308"/>
    </row>
    <row r="625" spans="4:12" x14ac:dyDescent="0.25">
      <c r="D625" s="211">
        <f t="shared" si="29"/>
        <v>622</v>
      </c>
      <c r="E625" s="211" t="s">
        <v>707</v>
      </c>
      <c r="F625" s="299" t="s">
        <v>3443</v>
      </c>
      <c r="G625" s="203" t="s">
        <v>4743</v>
      </c>
      <c r="H625" s="204">
        <v>782.76884399999994</v>
      </c>
      <c r="I625" s="205">
        <v>1423</v>
      </c>
      <c r="J625" s="210">
        <f t="shared" si="27"/>
        <v>9534100</v>
      </c>
      <c r="K625" s="210">
        <f t="shared" si="28"/>
        <v>9889850</v>
      </c>
      <c r="L625" s="308"/>
    </row>
    <row r="626" spans="4:12" x14ac:dyDescent="0.25">
      <c r="D626" s="211">
        <f t="shared" si="29"/>
        <v>623</v>
      </c>
      <c r="E626" s="211" t="s">
        <v>707</v>
      </c>
      <c r="F626" s="299" t="s">
        <v>3442</v>
      </c>
      <c r="G626" s="203" t="s">
        <v>4744</v>
      </c>
      <c r="H626" s="204">
        <v>782.76884399999994</v>
      </c>
      <c r="I626" s="205">
        <v>1423</v>
      </c>
      <c r="J626" s="210">
        <f t="shared" si="27"/>
        <v>9534100</v>
      </c>
      <c r="K626" s="210">
        <f t="shared" si="28"/>
        <v>9889850</v>
      </c>
      <c r="L626" s="308"/>
    </row>
    <row r="627" spans="4:12" x14ac:dyDescent="0.25">
      <c r="D627" s="211">
        <f t="shared" si="29"/>
        <v>624</v>
      </c>
      <c r="E627" s="211" t="s">
        <v>707</v>
      </c>
      <c r="F627" s="299" t="s">
        <v>3441</v>
      </c>
      <c r="G627" s="203" t="s">
        <v>4745</v>
      </c>
      <c r="H627" s="204">
        <v>782.76884399999994</v>
      </c>
      <c r="I627" s="205">
        <v>1423</v>
      </c>
      <c r="J627" s="210">
        <f t="shared" si="27"/>
        <v>9534100</v>
      </c>
      <c r="K627" s="210">
        <f t="shared" si="28"/>
        <v>9889850</v>
      </c>
      <c r="L627" s="308"/>
    </row>
    <row r="628" spans="4:12" x14ac:dyDescent="0.25">
      <c r="D628" s="211">
        <f t="shared" si="29"/>
        <v>625</v>
      </c>
      <c r="E628" s="200" t="s">
        <v>705</v>
      </c>
      <c r="F628" s="299" t="s">
        <v>704</v>
      </c>
      <c r="G628" s="203" t="s">
        <v>4746</v>
      </c>
      <c r="H628" s="204">
        <v>782.76884399999994</v>
      </c>
      <c r="I628" s="205">
        <v>1423</v>
      </c>
      <c r="J628" s="210">
        <f t="shared" si="27"/>
        <v>9534100</v>
      </c>
      <c r="K628" s="210">
        <f t="shared" si="28"/>
        <v>9889850</v>
      </c>
      <c r="L628" s="308"/>
    </row>
    <row r="629" spans="4:12" x14ac:dyDescent="0.25">
      <c r="D629" s="211">
        <f t="shared" si="29"/>
        <v>626</v>
      </c>
      <c r="E629" s="200" t="s">
        <v>705</v>
      </c>
      <c r="F629" s="299" t="s">
        <v>3440</v>
      </c>
      <c r="G629" s="203" t="s">
        <v>4747</v>
      </c>
      <c r="H629" s="204">
        <v>782.76884399999994</v>
      </c>
      <c r="I629" s="205">
        <v>1423</v>
      </c>
      <c r="J629" s="210">
        <f t="shared" si="27"/>
        <v>9534100</v>
      </c>
      <c r="K629" s="210">
        <f t="shared" si="28"/>
        <v>9889850</v>
      </c>
      <c r="L629" s="308"/>
    </row>
    <row r="630" spans="4:12" x14ac:dyDescent="0.25">
      <c r="D630" s="211">
        <f t="shared" si="29"/>
        <v>627</v>
      </c>
      <c r="E630" s="200" t="s">
        <v>705</v>
      </c>
      <c r="F630" s="299" t="s">
        <v>3439</v>
      </c>
      <c r="G630" s="203" t="s">
        <v>4748</v>
      </c>
      <c r="H630" s="204">
        <v>782.76884399999994</v>
      </c>
      <c r="I630" s="205">
        <v>1423</v>
      </c>
      <c r="J630" s="210">
        <f t="shared" si="27"/>
        <v>9534100</v>
      </c>
      <c r="K630" s="210">
        <f t="shared" si="28"/>
        <v>9889850</v>
      </c>
      <c r="L630" s="308"/>
    </row>
    <row r="631" spans="4:12" x14ac:dyDescent="0.25">
      <c r="D631" s="211">
        <f t="shared" si="29"/>
        <v>628</v>
      </c>
      <c r="E631" s="200" t="s">
        <v>705</v>
      </c>
      <c r="F631" s="299" t="s">
        <v>3438</v>
      </c>
      <c r="G631" s="203" t="s">
        <v>4749</v>
      </c>
      <c r="H631" s="204">
        <v>782.76884399999994</v>
      </c>
      <c r="I631" s="205">
        <v>1423</v>
      </c>
      <c r="J631" s="210">
        <f t="shared" si="27"/>
        <v>9534100</v>
      </c>
      <c r="K631" s="210">
        <f t="shared" si="28"/>
        <v>9889850</v>
      </c>
      <c r="L631" s="308"/>
    </row>
    <row r="632" spans="4:12" x14ac:dyDescent="0.25">
      <c r="D632" s="211">
        <f t="shared" si="29"/>
        <v>629</v>
      </c>
      <c r="E632" s="203" t="s">
        <v>703</v>
      </c>
      <c r="F632" s="299" t="s">
        <v>702</v>
      </c>
      <c r="G632" s="203" t="s">
        <v>4750</v>
      </c>
      <c r="H632" s="204">
        <v>782.76884399999994</v>
      </c>
      <c r="I632" s="205">
        <v>1423</v>
      </c>
      <c r="J632" s="210">
        <f t="shared" si="27"/>
        <v>9534100</v>
      </c>
      <c r="K632" s="210">
        <f t="shared" si="28"/>
        <v>9889850</v>
      </c>
      <c r="L632" s="308"/>
    </row>
    <row r="633" spans="4:12" x14ac:dyDescent="0.25">
      <c r="D633" s="211">
        <f t="shared" si="29"/>
        <v>630</v>
      </c>
      <c r="E633" s="211" t="s">
        <v>703</v>
      </c>
      <c r="F633" s="299" t="s">
        <v>3437</v>
      </c>
      <c r="G633" s="203" t="s">
        <v>4751</v>
      </c>
      <c r="H633" s="204">
        <v>782.76884399999994</v>
      </c>
      <c r="I633" s="205">
        <v>1423</v>
      </c>
      <c r="J633" s="210">
        <f t="shared" si="27"/>
        <v>9534100</v>
      </c>
      <c r="K633" s="210">
        <f t="shared" si="28"/>
        <v>9889850</v>
      </c>
      <c r="L633" s="308"/>
    </row>
    <row r="634" spans="4:12" x14ac:dyDescent="0.25">
      <c r="D634" s="211">
        <f t="shared" si="29"/>
        <v>631</v>
      </c>
      <c r="E634" s="211" t="s">
        <v>703</v>
      </c>
      <c r="F634" s="299" t="s">
        <v>3436</v>
      </c>
      <c r="G634" s="203" t="s">
        <v>4752</v>
      </c>
      <c r="H634" s="204">
        <v>782.76884399999994</v>
      </c>
      <c r="I634" s="205">
        <v>1423</v>
      </c>
      <c r="J634" s="210">
        <f t="shared" si="27"/>
        <v>9534100</v>
      </c>
      <c r="K634" s="210">
        <f t="shared" si="28"/>
        <v>9889850</v>
      </c>
      <c r="L634" s="308"/>
    </row>
    <row r="635" spans="4:12" x14ac:dyDescent="0.25">
      <c r="D635" s="211">
        <f t="shared" si="29"/>
        <v>632</v>
      </c>
      <c r="E635" s="211" t="s">
        <v>703</v>
      </c>
      <c r="F635" s="299" t="s">
        <v>3435</v>
      </c>
      <c r="G635" s="203" t="s">
        <v>4753</v>
      </c>
      <c r="H635" s="204">
        <v>782.76884399999994</v>
      </c>
      <c r="I635" s="205">
        <v>1423</v>
      </c>
      <c r="J635" s="210">
        <f t="shared" si="27"/>
        <v>9534100</v>
      </c>
      <c r="K635" s="210">
        <f t="shared" si="28"/>
        <v>9889850</v>
      </c>
      <c r="L635" s="308"/>
    </row>
    <row r="636" spans="4:12" x14ac:dyDescent="0.25">
      <c r="D636" s="211">
        <f t="shared" si="29"/>
        <v>633</v>
      </c>
      <c r="E636" s="200" t="s">
        <v>701</v>
      </c>
      <c r="F636" s="299" t="s">
        <v>700</v>
      </c>
      <c r="G636" s="203" t="s">
        <v>4754</v>
      </c>
      <c r="H636" s="204">
        <v>782.76884399999994</v>
      </c>
      <c r="I636" s="205">
        <v>1423</v>
      </c>
      <c r="J636" s="210">
        <f t="shared" si="27"/>
        <v>9534100</v>
      </c>
      <c r="K636" s="210">
        <f t="shared" si="28"/>
        <v>9889850</v>
      </c>
      <c r="L636" s="308"/>
    </row>
    <row r="637" spans="4:12" x14ac:dyDescent="0.25">
      <c r="D637" s="211">
        <f t="shared" si="29"/>
        <v>634</v>
      </c>
      <c r="E637" s="200" t="s">
        <v>701</v>
      </c>
      <c r="F637" s="299" t="s">
        <v>3434</v>
      </c>
      <c r="G637" s="203" t="s">
        <v>4755</v>
      </c>
      <c r="H637" s="204">
        <v>782.76884399999994</v>
      </c>
      <c r="I637" s="205">
        <v>1423</v>
      </c>
      <c r="J637" s="210">
        <f t="shared" si="27"/>
        <v>9534100</v>
      </c>
      <c r="K637" s="210">
        <f t="shared" si="28"/>
        <v>9889850</v>
      </c>
      <c r="L637" s="308"/>
    </row>
    <row r="638" spans="4:12" x14ac:dyDescent="0.25">
      <c r="D638" s="211">
        <f t="shared" si="29"/>
        <v>635</v>
      </c>
      <c r="E638" s="200" t="s">
        <v>701</v>
      </c>
      <c r="F638" s="299" t="s">
        <v>3433</v>
      </c>
      <c r="G638" s="203" t="s">
        <v>4756</v>
      </c>
      <c r="H638" s="204">
        <v>782.76884399999994</v>
      </c>
      <c r="I638" s="205">
        <v>1423</v>
      </c>
      <c r="J638" s="210">
        <f t="shared" si="27"/>
        <v>9534100</v>
      </c>
      <c r="K638" s="210">
        <f t="shared" si="28"/>
        <v>9889850</v>
      </c>
      <c r="L638" s="308"/>
    </row>
    <row r="639" spans="4:12" x14ac:dyDescent="0.25">
      <c r="D639" s="211">
        <f t="shared" si="29"/>
        <v>636</v>
      </c>
      <c r="E639" s="200" t="s">
        <v>701</v>
      </c>
      <c r="F639" s="299" t="s">
        <v>3432</v>
      </c>
      <c r="G639" s="203" t="s">
        <v>4757</v>
      </c>
      <c r="H639" s="204">
        <v>782.76884399999994</v>
      </c>
      <c r="I639" s="205">
        <v>1423</v>
      </c>
      <c r="J639" s="210">
        <f t="shared" si="27"/>
        <v>9534100</v>
      </c>
      <c r="K639" s="210">
        <f t="shared" si="28"/>
        <v>9889850</v>
      </c>
      <c r="L639" s="308"/>
    </row>
    <row r="640" spans="4:12" x14ac:dyDescent="0.25">
      <c r="D640" s="211">
        <f t="shared" si="29"/>
        <v>637</v>
      </c>
      <c r="E640" s="203" t="s">
        <v>699</v>
      </c>
      <c r="F640" s="299" t="s">
        <v>698</v>
      </c>
      <c r="G640" s="203" t="s">
        <v>4758</v>
      </c>
      <c r="H640" s="204">
        <v>782.76884399999994</v>
      </c>
      <c r="I640" s="205">
        <v>1423</v>
      </c>
      <c r="J640" s="210">
        <f t="shared" si="27"/>
        <v>9534100</v>
      </c>
      <c r="K640" s="210">
        <f t="shared" si="28"/>
        <v>9889850</v>
      </c>
      <c r="L640" s="308"/>
    </row>
    <row r="641" spans="4:12" x14ac:dyDescent="0.25">
      <c r="D641" s="211">
        <f t="shared" si="29"/>
        <v>638</v>
      </c>
      <c r="E641" s="211" t="s">
        <v>699</v>
      </c>
      <c r="F641" s="299" t="s">
        <v>3431</v>
      </c>
      <c r="G641" s="203" t="s">
        <v>4759</v>
      </c>
      <c r="H641" s="204">
        <v>782.76884399999994</v>
      </c>
      <c r="I641" s="205">
        <v>1423</v>
      </c>
      <c r="J641" s="210">
        <f t="shared" si="27"/>
        <v>9534100</v>
      </c>
      <c r="K641" s="210">
        <f t="shared" si="28"/>
        <v>9889850</v>
      </c>
      <c r="L641" s="308"/>
    </row>
    <row r="642" spans="4:12" x14ac:dyDescent="0.25">
      <c r="D642" s="211">
        <f t="shared" si="29"/>
        <v>639</v>
      </c>
      <c r="E642" s="211" t="s">
        <v>699</v>
      </c>
      <c r="F642" s="299" t="s">
        <v>3430</v>
      </c>
      <c r="G642" s="203" t="s">
        <v>4760</v>
      </c>
      <c r="H642" s="204">
        <v>782.76884399999994</v>
      </c>
      <c r="I642" s="205">
        <v>1423</v>
      </c>
      <c r="J642" s="210">
        <f t="shared" si="27"/>
        <v>9534100</v>
      </c>
      <c r="K642" s="210">
        <f t="shared" si="28"/>
        <v>9889850</v>
      </c>
      <c r="L642" s="308"/>
    </row>
    <row r="643" spans="4:12" x14ac:dyDescent="0.25">
      <c r="D643" s="211">
        <f t="shared" si="29"/>
        <v>640</v>
      </c>
      <c r="E643" s="211" t="s">
        <v>699</v>
      </c>
      <c r="F643" s="299" t="s">
        <v>3429</v>
      </c>
      <c r="G643" s="203" t="s">
        <v>4761</v>
      </c>
      <c r="H643" s="204">
        <v>782.76884399999994</v>
      </c>
      <c r="I643" s="205">
        <v>1423</v>
      </c>
      <c r="J643" s="210">
        <f t="shared" si="27"/>
        <v>9534100</v>
      </c>
      <c r="K643" s="210">
        <f t="shared" si="28"/>
        <v>9889850</v>
      </c>
      <c r="L643" s="308"/>
    </row>
    <row r="644" spans="4:12" x14ac:dyDescent="0.25">
      <c r="D644" s="211">
        <f t="shared" si="29"/>
        <v>641</v>
      </c>
      <c r="E644" s="200" t="s">
        <v>697</v>
      </c>
      <c r="F644" s="299" t="s">
        <v>696</v>
      </c>
      <c r="G644" s="203" t="s">
        <v>4762</v>
      </c>
      <c r="H644" s="204">
        <v>782.76884399999994</v>
      </c>
      <c r="I644" s="205">
        <v>1423</v>
      </c>
      <c r="J644" s="210">
        <f t="shared" si="27"/>
        <v>9534100</v>
      </c>
      <c r="K644" s="210">
        <f t="shared" si="28"/>
        <v>9889850</v>
      </c>
      <c r="L644" s="308"/>
    </row>
    <row r="645" spans="4:12" x14ac:dyDescent="0.25">
      <c r="D645" s="211">
        <f t="shared" si="29"/>
        <v>642</v>
      </c>
      <c r="E645" s="200" t="s">
        <v>697</v>
      </c>
      <c r="F645" s="299" t="s">
        <v>3428</v>
      </c>
      <c r="G645" s="203" t="s">
        <v>4763</v>
      </c>
      <c r="H645" s="204">
        <v>782.76884399999994</v>
      </c>
      <c r="I645" s="205">
        <v>1423</v>
      </c>
      <c r="J645" s="210">
        <f t="shared" ref="J645:J708" si="30">6700*I645</f>
        <v>9534100</v>
      </c>
      <c r="K645" s="210">
        <f t="shared" ref="K645:K708" si="31">I645*6950</f>
        <v>9889850</v>
      </c>
      <c r="L645" s="308"/>
    </row>
    <row r="646" spans="4:12" x14ac:dyDescent="0.25">
      <c r="D646" s="211">
        <f t="shared" ref="D646:D709" si="32">D645+1</f>
        <v>643</v>
      </c>
      <c r="E646" s="200" t="s">
        <v>697</v>
      </c>
      <c r="F646" s="299" t="s">
        <v>3427</v>
      </c>
      <c r="G646" s="203" t="s">
        <v>4764</v>
      </c>
      <c r="H646" s="204">
        <v>782.76884399999994</v>
      </c>
      <c r="I646" s="205">
        <v>1423</v>
      </c>
      <c r="J646" s="210">
        <f t="shared" si="30"/>
        <v>9534100</v>
      </c>
      <c r="K646" s="210">
        <f t="shared" si="31"/>
        <v>9889850</v>
      </c>
      <c r="L646" s="308"/>
    </row>
    <row r="647" spans="4:12" x14ac:dyDescent="0.25">
      <c r="D647" s="211">
        <f t="shared" si="32"/>
        <v>644</v>
      </c>
      <c r="E647" s="200" t="s">
        <v>697</v>
      </c>
      <c r="F647" s="299" t="s">
        <v>3426</v>
      </c>
      <c r="G647" s="203" t="s">
        <v>4765</v>
      </c>
      <c r="H647" s="204">
        <v>782.76884399999994</v>
      </c>
      <c r="I647" s="205">
        <v>1423</v>
      </c>
      <c r="J647" s="210">
        <f t="shared" si="30"/>
        <v>9534100</v>
      </c>
      <c r="K647" s="210">
        <f t="shared" si="31"/>
        <v>9889850</v>
      </c>
      <c r="L647" s="308"/>
    </row>
    <row r="648" spans="4:12" x14ac:dyDescent="0.25">
      <c r="D648" s="211">
        <f t="shared" si="32"/>
        <v>645</v>
      </c>
      <c r="E648" s="203" t="s">
        <v>695</v>
      </c>
      <c r="F648" s="299" t="s">
        <v>694</v>
      </c>
      <c r="G648" s="203" t="s">
        <v>4766</v>
      </c>
      <c r="H648" s="204">
        <v>782.76884399999994</v>
      </c>
      <c r="I648" s="205">
        <v>1423</v>
      </c>
      <c r="J648" s="210">
        <f t="shared" si="30"/>
        <v>9534100</v>
      </c>
      <c r="K648" s="210">
        <f t="shared" si="31"/>
        <v>9889850</v>
      </c>
      <c r="L648" s="308"/>
    </row>
    <row r="649" spans="4:12" x14ac:dyDescent="0.25">
      <c r="D649" s="211">
        <f t="shared" si="32"/>
        <v>646</v>
      </c>
      <c r="E649" s="211" t="s">
        <v>695</v>
      </c>
      <c r="F649" s="299" t="s">
        <v>3425</v>
      </c>
      <c r="G649" s="203" t="s">
        <v>4767</v>
      </c>
      <c r="H649" s="204">
        <v>782.76884399999994</v>
      </c>
      <c r="I649" s="205">
        <v>1423</v>
      </c>
      <c r="J649" s="210">
        <f t="shared" si="30"/>
        <v>9534100</v>
      </c>
      <c r="K649" s="210">
        <f t="shared" si="31"/>
        <v>9889850</v>
      </c>
      <c r="L649" s="308"/>
    </row>
    <row r="650" spans="4:12" x14ac:dyDescent="0.25">
      <c r="D650" s="211">
        <f t="shared" si="32"/>
        <v>647</v>
      </c>
      <c r="E650" s="211" t="s">
        <v>695</v>
      </c>
      <c r="F650" s="299" t="s">
        <v>3424</v>
      </c>
      <c r="G650" s="203" t="s">
        <v>4768</v>
      </c>
      <c r="H650" s="204">
        <v>782.76884399999994</v>
      </c>
      <c r="I650" s="205">
        <v>1423</v>
      </c>
      <c r="J650" s="210">
        <f t="shared" si="30"/>
        <v>9534100</v>
      </c>
      <c r="K650" s="210">
        <f t="shared" si="31"/>
        <v>9889850</v>
      </c>
      <c r="L650" s="308"/>
    </row>
    <row r="651" spans="4:12" x14ac:dyDescent="0.25">
      <c r="D651" s="211">
        <f t="shared" si="32"/>
        <v>648</v>
      </c>
      <c r="E651" s="211" t="s">
        <v>695</v>
      </c>
      <c r="F651" s="299" t="s">
        <v>3423</v>
      </c>
      <c r="G651" s="203" t="s">
        <v>4769</v>
      </c>
      <c r="H651" s="204">
        <v>782.76884399999994</v>
      </c>
      <c r="I651" s="205">
        <v>1423</v>
      </c>
      <c r="J651" s="210">
        <f t="shared" si="30"/>
        <v>9534100</v>
      </c>
      <c r="K651" s="210">
        <f t="shared" si="31"/>
        <v>9889850</v>
      </c>
      <c r="L651" s="308"/>
    </row>
    <row r="652" spans="4:12" x14ac:dyDescent="0.25">
      <c r="D652" s="211">
        <f t="shared" si="32"/>
        <v>649</v>
      </c>
      <c r="E652" s="200" t="s">
        <v>693</v>
      </c>
      <c r="F652" s="299" t="s">
        <v>692</v>
      </c>
      <c r="G652" s="203" t="s">
        <v>4770</v>
      </c>
      <c r="H652" s="204">
        <v>782.76884399999994</v>
      </c>
      <c r="I652" s="205">
        <v>1423</v>
      </c>
      <c r="J652" s="210">
        <f t="shared" si="30"/>
        <v>9534100</v>
      </c>
      <c r="K652" s="210">
        <f t="shared" si="31"/>
        <v>9889850</v>
      </c>
      <c r="L652" s="308"/>
    </row>
    <row r="653" spans="4:12" x14ac:dyDescent="0.25">
      <c r="D653" s="211">
        <f t="shared" si="32"/>
        <v>650</v>
      </c>
      <c r="E653" s="200" t="s">
        <v>693</v>
      </c>
      <c r="F653" s="299" t="s">
        <v>3422</v>
      </c>
      <c r="G653" s="203" t="s">
        <v>4771</v>
      </c>
      <c r="H653" s="204">
        <v>782.76884399999994</v>
      </c>
      <c r="I653" s="205">
        <v>1423</v>
      </c>
      <c r="J653" s="210">
        <f t="shared" si="30"/>
        <v>9534100</v>
      </c>
      <c r="K653" s="210">
        <f t="shared" si="31"/>
        <v>9889850</v>
      </c>
      <c r="L653" s="308"/>
    </row>
    <row r="654" spans="4:12" x14ac:dyDescent="0.25">
      <c r="D654" s="211">
        <f t="shared" si="32"/>
        <v>651</v>
      </c>
      <c r="E654" s="200" t="s">
        <v>693</v>
      </c>
      <c r="F654" s="299" t="s">
        <v>3421</v>
      </c>
      <c r="G654" s="203" t="s">
        <v>4772</v>
      </c>
      <c r="H654" s="204">
        <v>782.76884399999994</v>
      </c>
      <c r="I654" s="205">
        <v>1423</v>
      </c>
      <c r="J654" s="210">
        <f t="shared" si="30"/>
        <v>9534100</v>
      </c>
      <c r="K654" s="210">
        <f t="shared" si="31"/>
        <v>9889850</v>
      </c>
      <c r="L654" s="308"/>
    </row>
    <row r="655" spans="4:12" x14ac:dyDescent="0.25">
      <c r="D655" s="211">
        <f t="shared" si="32"/>
        <v>652</v>
      </c>
      <c r="E655" s="200" t="s">
        <v>693</v>
      </c>
      <c r="F655" s="299" t="s">
        <v>3420</v>
      </c>
      <c r="G655" s="203" t="s">
        <v>4773</v>
      </c>
      <c r="H655" s="204">
        <v>782.76884399999994</v>
      </c>
      <c r="I655" s="205">
        <v>1423</v>
      </c>
      <c r="J655" s="210">
        <f t="shared" si="30"/>
        <v>9534100</v>
      </c>
      <c r="K655" s="210">
        <f t="shared" si="31"/>
        <v>9889850</v>
      </c>
      <c r="L655" s="308"/>
    </row>
    <row r="656" spans="4:12" x14ac:dyDescent="0.25">
      <c r="D656" s="211">
        <f t="shared" si="32"/>
        <v>653</v>
      </c>
      <c r="E656" s="203" t="s">
        <v>691</v>
      </c>
      <c r="F656" s="299" t="s">
        <v>690</v>
      </c>
      <c r="G656" s="203" t="s">
        <v>4774</v>
      </c>
      <c r="H656" s="204">
        <v>780.15319199999988</v>
      </c>
      <c r="I656" s="205">
        <v>1423</v>
      </c>
      <c r="J656" s="210">
        <f t="shared" si="30"/>
        <v>9534100</v>
      </c>
      <c r="K656" s="210">
        <f t="shared" si="31"/>
        <v>9889850</v>
      </c>
      <c r="L656" s="308"/>
    </row>
    <row r="657" spans="4:12" x14ac:dyDescent="0.25">
      <c r="D657" s="211">
        <f t="shared" si="32"/>
        <v>654</v>
      </c>
      <c r="E657" s="211" t="s">
        <v>691</v>
      </c>
      <c r="F657" s="299" t="s">
        <v>3419</v>
      </c>
      <c r="G657" s="203" t="s">
        <v>4775</v>
      </c>
      <c r="H657" s="204">
        <v>780.15319199999988</v>
      </c>
      <c r="I657" s="205">
        <v>1423</v>
      </c>
      <c r="J657" s="210">
        <f t="shared" si="30"/>
        <v>9534100</v>
      </c>
      <c r="K657" s="210">
        <f t="shared" si="31"/>
        <v>9889850</v>
      </c>
      <c r="L657" s="308"/>
    </row>
    <row r="658" spans="4:12" x14ac:dyDescent="0.25">
      <c r="D658" s="211">
        <f t="shared" si="32"/>
        <v>655</v>
      </c>
      <c r="E658" s="211" t="s">
        <v>691</v>
      </c>
      <c r="F658" s="299" t="s">
        <v>3418</v>
      </c>
      <c r="G658" s="203" t="s">
        <v>4776</v>
      </c>
      <c r="H658" s="204">
        <v>780.15319199999988</v>
      </c>
      <c r="I658" s="205">
        <v>1423</v>
      </c>
      <c r="J658" s="210">
        <f t="shared" si="30"/>
        <v>9534100</v>
      </c>
      <c r="K658" s="210">
        <f t="shared" si="31"/>
        <v>9889850</v>
      </c>
      <c r="L658" s="308"/>
    </row>
    <row r="659" spans="4:12" x14ac:dyDescent="0.25">
      <c r="D659" s="211">
        <f t="shared" si="32"/>
        <v>656</v>
      </c>
      <c r="E659" s="211" t="s">
        <v>691</v>
      </c>
      <c r="F659" s="299" t="s">
        <v>3417</v>
      </c>
      <c r="G659" s="203" t="s">
        <v>4777</v>
      </c>
      <c r="H659" s="204">
        <v>780.15319199999988</v>
      </c>
      <c r="I659" s="205">
        <v>1423</v>
      </c>
      <c r="J659" s="210">
        <f t="shared" si="30"/>
        <v>9534100</v>
      </c>
      <c r="K659" s="210">
        <f t="shared" si="31"/>
        <v>9889850</v>
      </c>
      <c r="L659" s="308"/>
    </row>
    <row r="660" spans="4:12" x14ac:dyDescent="0.25">
      <c r="D660" s="211">
        <f t="shared" si="32"/>
        <v>657</v>
      </c>
      <c r="E660" s="200" t="s">
        <v>602</v>
      </c>
      <c r="F660" s="299" t="s">
        <v>601</v>
      </c>
      <c r="G660" s="203" t="s">
        <v>4778</v>
      </c>
      <c r="H660" s="204">
        <v>697.81935599999986</v>
      </c>
      <c r="I660" s="205">
        <v>1300</v>
      </c>
      <c r="J660" s="210">
        <f t="shared" si="30"/>
        <v>8710000</v>
      </c>
      <c r="K660" s="210">
        <f t="shared" si="31"/>
        <v>9035000</v>
      </c>
      <c r="L660" s="308"/>
    </row>
    <row r="661" spans="4:12" x14ac:dyDescent="0.25">
      <c r="D661" s="211">
        <f t="shared" si="32"/>
        <v>658</v>
      </c>
      <c r="E661" s="200" t="s">
        <v>602</v>
      </c>
      <c r="F661" s="299" t="s">
        <v>3416</v>
      </c>
      <c r="G661" s="203" t="s">
        <v>4779</v>
      </c>
      <c r="H661" s="204">
        <v>697.81935599999986</v>
      </c>
      <c r="I661" s="205">
        <v>1300</v>
      </c>
      <c r="J661" s="210">
        <f t="shared" si="30"/>
        <v>8710000</v>
      </c>
      <c r="K661" s="210">
        <f t="shared" si="31"/>
        <v>9035000</v>
      </c>
      <c r="L661" s="308"/>
    </row>
    <row r="662" spans="4:12" x14ac:dyDescent="0.25">
      <c r="D662" s="211">
        <f t="shared" si="32"/>
        <v>659</v>
      </c>
      <c r="E662" s="200" t="s">
        <v>602</v>
      </c>
      <c r="F662" s="299" t="s">
        <v>3415</v>
      </c>
      <c r="G662" s="203" t="s">
        <v>4780</v>
      </c>
      <c r="H662" s="204">
        <v>697.81935599999986</v>
      </c>
      <c r="I662" s="205">
        <v>1300</v>
      </c>
      <c r="J662" s="210">
        <f t="shared" si="30"/>
        <v>8710000</v>
      </c>
      <c r="K662" s="210">
        <f t="shared" si="31"/>
        <v>9035000</v>
      </c>
      <c r="L662" s="308"/>
    </row>
    <row r="663" spans="4:12" x14ac:dyDescent="0.25">
      <c r="D663" s="211">
        <f t="shared" si="32"/>
        <v>660</v>
      </c>
      <c r="E663" s="200" t="s">
        <v>602</v>
      </c>
      <c r="F663" s="299" t="s">
        <v>3414</v>
      </c>
      <c r="G663" s="203" t="s">
        <v>4781</v>
      </c>
      <c r="H663" s="204">
        <v>697.81935599999986</v>
      </c>
      <c r="I663" s="205">
        <v>1300</v>
      </c>
      <c r="J663" s="210">
        <f t="shared" si="30"/>
        <v>8710000</v>
      </c>
      <c r="K663" s="210">
        <f t="shared" si="31"/>
        <v>9035000</v>
      </c>
      <c r="L663" s="308"/>
    </row>
    <row r="664" spans="4:12" x14ac:dyDescent="0.25">
      <c r="D664" s="211">
        <f t="shared" si="32"/>
        <v>661</v>
      </c>
      <c r="E664" s="203" t="s">
        <v>600</v>
      </c>
      <c r="F664" s="299" t="s">
        <v>599</v>
      </c>
      <c r="G664" s="203" t="s">
        <v>4782</v>
      </c>
      <c r="H664" s="204">
        <v>701.37147600000003</v>
      </c>
      <c r="I664" s="205">
        <v>1300</v>
      </c>
      <c r="J664" s="210">
        <f t="shared" si="30"/>
        <v>8710000</v>
      </c>
      <c r="K664" s="210">
        <f t="shared" si="31"/>
        <v>9035000</v>
      </c>
      <c r="L664" s="308"/>
    </row>
    <row r="665" spans="4:12" x14ac:dyDescent="0.25">
      <c r="D665" s="211">
        <f t="shared" si="32"/>
        <v>662</v>
      </c>
      <c r="E665" s="211" t="s">
        <v>600</v>
      </c>
      <c r="F665" s="299" t="s">
        <v>3413</v>
      </c>
      <c r="G665" s="203" t="s">
        <v>4783</v>
      </c>
      <c r="H665" s="204">
        <v>701.37147600000003</v>
      </c>
      <c r="I665" s="205">
        <v>1300</v>
      </c>
      <c r="J665" s="210">
        <f t="shared" si="30"/>
        <v>8710000</v>
      </c>
      <c r="K665" s="210">
        <f t="shared" si="31"/>
        <v>9035000</v>
      </c>
      <c r="L665" s="308"/>
    </row>
    <row r="666" spans="4:12" x14ac:dyDescent="0.25">
      <c r="D666" s="211">
        <f t="shared" si="32"/>
        <v>663</v>
      </c>
      <c r="E666" s="211" t="s">
        <v>600</v>
      </c>
      <c r="F666" s="299" t="s">
        <v>3412</v>
      </c>
      <c r="G666" s="203" t="s">
        <v>4784</v>
      </c>
      <c r="H666" s="204">
        <v>701.37147600000003</v>
      </c>
      <c r="I666" s="205">
        <v>1300</v>
      </c>
      <c r="J666" s="210">
        <f t="shared" si="30"/>
        <v>8710000</v>
      </c>
      <c r="K666" s="210">
        <f t="shared" si="31"/>
        <v>9035000</v>
      </c>
      <c r="L666" s="308"/>
    </row>
    <row r="667" spans="4:12" x14ac:dyDescent="0.25">
      <c r="D667" s="211">
        <f t="shared" si="32"/>
        <v>664</v>
      </c>
      <c r="E667" s="211" t="s">
        <v>600</v>
      </c>
      <c r="F667" s="299" t="s">
        <v>3411</v>
      </c>
      <c r="G667" s="203" t="s">
        <v>4785</v>
      </c>
      <c r="H667" s="204">
        <v>701.37147600000003</v>
      </c>
      <c r="I667" s="205">
        <v>1300</v>
      </c>
      <c r="J667" s="210">
        <f t="shared" si="30"/>
        <v>8710000</v>
      </c>
      <c r="K667" s="210">
        <f t="shared" si="31"/>
        <v>9035000</v>
      </c>
      <c r="L667" s="308"/>
    </row>
    <row r="668" spans="4:12" x14ac:dyDescent="0.25">
      <c r="D668" s="211">
        <f t="shared" si="32"/>
        <v>665</v>
      </c>
      <c r="E668" s="200" t="s">
        <v>598</v>
      </c>
      <c r="F668" s="299" t="s">
        <v>597</v>
      </c>
      <c r="G668" s="203" t="s">
        <v>4786</v>
      </c>
      <c r="H668" s="204">
        <v>701.37147600000003</v>
      </c>
      <c r="I668" s="205">
        <v>1300</v>
      </c>
      <c r="J668" s="210">
        <f t="shared" si="30"/>
        <v>8710000</v>
      </c>
      <c r="K668" s="210">
        <f t="shared" si="31"/>
        <v>9035000</v>
      </c>
      <c r="L668" s="308"/>
    </row>
    <row r="669" spans="4:12" x14ac:dyDescent="0.25">
      <c r="D669" s="211">
        <f t="shared" si="32"/>
        <v>666</v>
      </c>
      <c r="E669" s="200" t="s">
        <v>598</v>
      </c>
      <c r="F669" s="299" t="s">
        <v>3410</v>
      </c>
      <c r="G669" s="203" t="s">
        <v>4787</v>
      </c>
      <c r="H669" s="204">
        <v>701.37147600000003</v>
      </c>
      <c r="I669" s="205">
        <v>1300</v>
      </c>
      <c r="J669" s="210">
        <f t="shared" si="30"/>
        <v>8710000</v>
      </c>
      <c r="K669" s="210">
        <f t="shared" si="31"/>
        <v>9035000</v>
      </c>
      <c r="L669" s="308"/>
    </row>
    <row r="670" spans="4:12" x14ac:dyDescent="0.25">
      <c r="D670" s="211">
        <f t="shared" si="32"/>
        <v>667</v>
      </c>
      <c r="E670" s="200" t="s">
        <v>598</v>
      </c>
      <c r="F670" s="299" t="s">
        <v>3409</v>
      </c>
      <c r="G670" s="203" t="s">
        <v>4788</v>
      </c>
      <c r="H670" s="204">
        <v>701.37147600000003</v>
      </c>
      <c r="I670" s="205">
        <v>1300</v>
      </c>
      <c r="J670" s="210">
        <f t="shared" si="30"/>
        <v>8710000</v>
      </c>
      <c r="K670" s="210">
        <f t="shared" si="31"/>
        <v>9035000</v>
      </c>
      <c r="L670" s="308"/>
    </row>
    <row r="671" spans="4:12" x14ac:dyDescent="0.25">
      <c r="D671" s="211">
        <f t="shared" si="32"/>
        <v>668</v>
      </c>
      <c r="E671" s="200" t="s">
        <v>598</v>
      </c>
      <c r="F671" s="299" t="s">
        <v>3408</v>
      </c>
      <c r="G671" s="203" t="s">
        <v>4789</v>
      </c>
      <c r="H671" s="204">
        <v>701.37147600000003</v>
      </c>
      <c r="I671" s="205">
        <v>1300</v>
      </c>
      <c r="J671" s="210">
        <f t="shared" si="30"/>
        <v>8710000</v>
      </c>
      <c r="K671" s="210">
        <f t="shared" si="31"/>
        <v>9035000</v>
      </c>
      <c r="L671" s="308"/>
    </row>
    <row r="672" spans="4:12" x14ac:dyDescent="0.25">
      <c r="D672" s="211">
        <f t="shared" si="32"/>
        <v>669</v>
      </c>
      <c r="E672" s="203" t="s">
        <v>596</v>
      </c>
      <c r="F672" s="299" t="s">
        <v>595</v>
      </c>
      <c r="G672" s="203" t="s">
        <v>4790</v>
      </c>
      <c r="H672" s="204">
        <v>701.37147600000003</v>
      </c>
      <c r="I672" s="205">
        <v>1300</v>
      </c>
      <c r="J672" s="210">
        <f t="shared" si="30"/>
        <v>8710000</v>
      </c>
      <c r="K672" s="210">
        <f t="shared" si="31"/>
        <v>9035000</v>
      </c>
      <c r="L672" s="308"/>
    </row>
    <row r="673" spans="4:12" x14ac:dyDescent="0.25">
      <c r="D673" s="211">
        <f t="shared" si="32"/>
        <v>670</v>
      </c>
      <c r="E673" s="211" t="s">
        <v>596</v>
      </c>
      <c r="F673" s="299" t="s">
        <v>3407</v>
      </c>
      <c r="G673" s="203" t="s">
        <v>4791</v>
      </c>
      <c r="H673" s="204">
        <v>701.37147600000003</v>
      </c>
      <c r="I673" s="205">
        <v>1300</v>
      </c>
      <c r="J673" s="210">
        <f t="shared" si="30"/>
        <v>8710000</v>
      </c>
      <c r="K673" s="210">
        <f t="shared" si="31"/>
        <v>9035000</v>
      </c>
      <c r="L673" s="308"/>
    </row>
    <row r="674" spans="4:12" x14ac:dyDescent="0.25">
      <c r="D674" s="211">
        <f t="shared" si="32"/>
        <v>671</v>
      </c>
      <c r="E674" s="211" t="s">
        <v>596</v>
      </c>
      <c r="F674" s="299" t="s">
        <v>3406</v>
      </c>
      <c r="G674" s="203" t="s">
        <v>4792</v>
      </c>
      <c r="H674" s="204">
        <v>701.37147600000003</v>
      </c>
      <c r="I674" s="205">
        <v>1300</v>
      </c>
      <c r="J674" s="210">
        <f t="shared" si="30"/>
        <v>8710000</v>
      </c>
      <c r="K674" s="210">
        <f t="shared" si="31"/>
        <v>9035000</v>
      </c>
      <c r="L674" s="308"/>
    </row>
    <row r="675" spans="4:12" x14ac:dyDescent="0.25">
      <c r="D675" s="211">
        <f t="shared" si="32"/>
        <v>672</v>
      </c>
      <c r="E675" s="211" t="s">
        <v>596</v>
      </c>
      <c r="F675" s="299" t="s">
        <v>3405</v>
      </c>
      <c r="G675" s="203" t="s">
        <v>4793</v>
      </c>
      <c r="H675" s="204">
        <v>701.37147600000003</v>
      </c>
      <c r="I675" s="205">
        <v>1300</v>
      </c>
      <c r="J675" s="210">
        <f t="shared" si="30"/>
        <v>8710000</v>
      </c>
      <c r="K675" s="210">
        <f t="shared" si="31"/>
        <v>9035000</v>
      </c>
      <c r="L675" s="308"/>
    </row>
    <row r="676" spans="4:12" x14ac:dyDescent="0.25">
      <c r="D676" s="211">
        <f t="shared" si="32"/>
        <v>673</v>
      </c>
      <c r="E676" s="200" t="s">
        <v>594</v>
      </c>
      <c r="F676" s="299" t="s">
        <v>593</v>
      </c>
      <c r="G676" s="203" t="s">
        <v>4794</v>
      </c>
      <c r="H676" s="204">
        <v>701.37147600000003</v>
      </c>
      <c r="I676" s="205">
        <v>1300</v>
      </c>
      <c r="J676" s="210">
        <f t="shared" si="30"/>
        <v>8710000</v>
      </c>
      <c r="K676" s="210">
        <f t="shared" si="31"/>
        <v>9035000</v>
      </c>
      <c r="L676" s="308"/>
    </row>
    <row r="677" spans="4:12" x14ac:dyDescent="0.25">
      <c r="D677" s="211">
        <f t="shared" si="32"/>
        <v>674</v>
      </c>
      <c r="E677" s="200" t="s">
        <v>594</v>
      </c>
      <c r="F677" s="299" t="s">
        <v>3404</v>
      </c>
      <c r="G677" s="203" t="s">
        <v>4795</v>
      </c>
      <c r="H677" s="204">
        <v>701.37147600000003</v>
      </c>
      <c r="I677" s="205">
        <v>1300</v>
      </c>
      <c r="J677" s="210">
        <f t="shared" si="30"/>
        <v>8710000</v>
      </c>
      <c r="K677" s="210">
        <f t="shared" si="31"/>
        <v>9035000</v>
      </c>
      <c r="L677" s="308"/>
    </row>
    <row r="678" spans="4:12" x14ac:dyDescent="0.25">
      <c r="D678" s="211">
        <f t="shared" si="32"/>
        <v>675</v>
      </c>
      <c r="E678" s="200" t="s">
        <v>594</v>
      </c>
      <c r="F678" s="299" t="s">
        <v>3403</v>
      </c>
      <c r="G678" s="203" t="s">
        <v>4796</v>
      </c>
      <c r="H678" s="204">
        <v>701.37147600000003</v>
      </c>
      <c r="I678" s="205">
        <v>1300</v>
      </c>
      <c r="J678" s="210">
        <f t="shared" si="30"/>
        <v>8710000</v>
      </c>
      <c r="K678" s="210">
        <f t="shared" si="31"/>
        <v>9035000</v>
      </c>
      <c r="L678" s="308"/>
    </row>
    <row r="679" spans="4:12" x14ac:dyDescent="0.25">
      <c r="D679" s="211">
        <f t="shared" si="32"/>
        <v>676</v>
      </c>
      <c r="E679" s="200" t="s">
        <v>594</v>
      </c>
      <c r="F679" s="299" t="s">
        <v>3402</v>
      </c>
      <c r="G679" s="203" t="s">
        <v>4797</v>
      </c>
      <c r="H679" s="204">
        <v>701.37147600000003</v>
      </c>
      <c r="I679" s="205">
        <v>1300</v>
      </c>
      <c r="J679" s="210">
        <f t="shared" si="30"/>
        <v>8710000</v>
      </c>
      <c r="K679" s="210">
        <f t="shared" si="31"/>
        <v>9035000</v>
      </c>
      <c r="L679" s="308"/>
    </row>
    <row r="680" spans="4:12" x14ac:dyDescent="0.25">
      <c r="D680" s="211">
        <f t="shared" si="32"/>
        <v>677</v>
      </c>
      <c r="E680" s="203" t="s">
        <v>592</v>
      </c>
      <c r="F680" s="299" t="s">
        <v>591</v>
      </c>
      <c r="G680" s="203" t="s">
        <v>4798</v>
      </c>
      <c r="H680" s="204">
        <v>701.37147600000003</v>
      </c>
      <c r="I680" s="205">
        <v>1300</v>
      </c>
      <c r="J680" s="210">
        <f t="shared" si="30"/>
        <v>8710000</v>
      </c>
      <c r="K680" s="210">
        <f t="shared" si="31"/>
        <v>9035000</v>
      </c>
      <c r="L680" s="308"/>
    </row>
    <row r="681" spans="4:12" x14ac:dyDescent="0.25">
      <c r="D681" s="211">
        <f t="shared" si="32"/>
        <v>678</v>
      </c>
      <c r="E681" s="211" t="s">
        <v>592</v>
      </c>
      <c r="F681" s="299" t="s">
        <v>3401</v>
      </c>
      <c r="G681" s="203" t="s">
        <v>4799</v>
      </c>
      <c r="H681" s="204">
        <v>701.37147600000003</v>
      </c>
      <c r="I681" s="205">
        <v>1300</v>
      </c>
      <c r="J681" s="210">
        <f t="shared" si="30"/>
        <v>8710000</v>
      </c>
      <c r="K681" s="210">
        <f t="shared" si="31"/>
        <v>9035000</v>
      </c>
      <c r="L681" s="308"/>
    </row>
    <row r="682" spans="4:12" x14ac:dyDescent="0.25">
      <c r="D682" s="211">
        <f t="shared" si="32"/>
        <v>679</v>
      </c>
      <c r="E682" s="211" t="s">
        <v>592</v>
      </c>
      <c r="F682" s="299" t="s">
        <v>3400</v>
      </c>
      <c r="G682" s="203" t="s">
        <v>4800</v>
      </c>
      <c r="H682" s="204">
        <v>701.37147600000003</v>
      </c>
      <c r="I682" s="205">
        <v>1300</v>
      </c>
      <c r="J682" s="210">
        <f t="shared" si="30"/>
        <v>8710000</v>
      </c>
      <c r="K682" s="210">
        <f t="shared" si="31"/>
        <v>9035000</v>
      </c>
      <c r="L682" s="308"/>
    </row>
    <row r="683" spans="4:12" x14ac:dyDescent="0.25">
      <c r="D683" s="211">
        <f t="shared" si="32"/>
        <v>680</v>
      </c>
      <c r="E683" s="211" t="s">
        <v>592</v>
      </c>
      <c r="F683" s="299" t="s">
        <v>3399</v>
      </c>
      <c r="G683" s="203" t="s">
        <v>4801</v>
      </c>
      <c r="H683" s="204">
        <v>701.37147600000003</v>
      </c>
      <c r="I683" s="205">
        <v>1300</v>
      </c>
      <c r="J683" s="210">
        <f t="shared" si="30"/>
        <v>8710000</v>
      </c>
      <c r="K683" s="210">
        <f t="shared" si="31"/>
        <v>9035000</v>
      </c>
      <c r="L683" s="308"/>
    </row>
    <row r="684" spans="4:12" x14ac:dyDescent="0.25">
      <c r="D684" s="211">
        <f t="shared" si="32"/>
        <v>681</v>
      </c>
      <c r="E684" s="200" t="s">
        <v>590</v>
      </c>
      <c r="F684" s="299" t="s">
        <v>589</v>
      </c>
      <c r="G684" s="203" t="s">
        <v>4802</v>
      </c>
      <c r="H684" s="204">
        <v>701.37147600000003</v>
      </c>
      <c r="I684" s="205">
        <v>1300</v>
      </c>
      <c r="J684" s="210">
        <f t="shared" si="30"/>
        <v>8710000</v>
      </c>
      <c r="K684" s="210">
        <f t="shared" si="31"/>
        <v>9035000</v>
      </c>
      <c r="L684" s="308"/>
    </row>
    <row r="685" spans="4:12" x14ac:dyDescent="0.25">
      <c r="D685" s="211">
        <f t="shared" si="32"/>
        <v>682</v>
      </c>
      <c r="E685" s="200" t="s">
        <v>590</v>
      </c>
      <c r="F685" s="299" t="s">
        <v>3398</v>
      </c>
      <c r="G685" s="203" t="s">
        <v>4803</v>
      </c>
      <c r="H685" s="204">
        <v>701.37147600000003</v>
      </c>
      <c r="I685" s="205">
        <v>1300</v>
      </c>
      <c r="J685" s="210">
        <f t="shared" si="30"/>
        <v>8710000</v>
      </c>
      <c r="K685" s="210">
        <f t="shared" si="31"/>
        <v>9035000</v>
      </c>
      <c r="L685" s="308"/>
    </row>
    <row r="686" spans="4:12" x14ac:dyDescent="0.25">
      <c r="D686" s="211">
        <f t="shared" si="32"/>
        <v>683</v>
      </c>
      <c r="E686" s="200" t="s">
        <v>590</v>
      </c>
      <c r="F686" s="299" t="s">
        <v>3397</v>
      </c>
      <c r="G686" s="203" t="s">
        <v>4804</v>
      </c>
      <c r="H686" s="204">
        <v>701.37147600000003</v>
      </c>
      <c r="I686" s="205">
        <v>1300</v>
      </c>
      <c r="J686" s="210">
        <f t="shared" si="30"/>
        <v>8710000</v>
      </c>
      <c r="K686" s="210">
        <f t="shared" si="31"/>
        <v>9035000</v>
      </c>
      <c r="L686" s="308"/>
    </row>
    <row r="687" spans="4:12" x14ac:dyDescent="0.25">
      <c r="D687" s="211">
        <f t="shared" si="32"/>
        <v>684</v>
      </c>
      <c r="E687" s="200" t="s">
        <v>590</v>
      </c>
      <c r="F687" s="299" t="s">
        <v>3396</v>
      </c>
      <c r="G687" s="203" t="s">
        <v>4805</v>
      </c>
      <c r="H687" s="204">
        <v>701.37147600000003</v>
      </c>
      <c r="I687" s="205">
        <v>1300</v>
      </c>
      <c r="J687" s="210">
        <f t="shared" si="30"/>
        <v>8710000</v>
      </c>
      <c r="K687" s="210">
        <f t="shared" si="31"/>
        <v>9035000</v>
      </c>
      <c r="L687" s="308"/>
    </row>
    <row r="688" spans="4:12" x14ac:dyDescent="0.25">
      <c r="D688" s="211">
        <f t="shared" si="32"/>
        <v>685</v>
      </c>
      <c r="E688" s="203" t="s">
        <v>588</v>
      </c>
      <c r="F688" s="299" t="s">
        <v>587</v>
      </c>
      <c r="G688" s="203" t="s">
        <v>4806</v>
      </c>
      <c r="H688" s="204">
        <v>701.37147600000003</v>
      </c>
      <c r="I688" s="205">
        <v>1300</v>
      </c>
      <c r="J688" s="210">
        <f t="shared" si="30"/>
        <v>8710000</v>
      </c>
      <c r="K688" s="210">
        <f t="shared" si="31"/>
        <v>9035000</v>
      </c>
      <c r="L688" s="308"/>
    </row>
    <row r="689" spans="4:12" x14ac:dyDescent="0.25">
      <c r="D689" s="211">
        <f t="shared" si="32"/>
        <v>686</v>
      </c>
      <c r="E689" s="211" t="s">
        <v>588</v>
      </c>
      <c r="F689" s="299" t="s">
        <v>3395</v>
      </c>
      <c r="G689" s="203" t="s">
        <v>4807</v>
      </c>
      <c r="H689" s="204">
        <v>701.37147600000003</v>
      </c>
      <c r="I689" s="205">
        <v>1300</v>
      </c>
      <c r="J689" s="210">
        <f t="shared" si="30"/>
        <v>8710000</v>
      </c>
      <c r="K689" s="210">
        <f t="shared" si="31"/>
        <v>9035000</v>
      </c>
      <c r="L689" s="308"/>
    </row>
    <row r="690" spans="4:12" x14ac:dyDescent="0.25">
      <c r="D690" s="211">
        <f t="shared" si="32"/>
        <v>687</v>
      </c>
      <c r="E690" s="211" t="s">
        <v>588</v>
      </c>
      <c r="F690" s="299" t="s">
        <v>3394</v>
      </c>
      <c r="G690" s="203" t="s">
        <v>4808</v>
      </c>
      <c r="H690" s="204">
        <v>701.37147600000003</v>
      </c>
      <c r="I690" s="205">
        <v>1300</v>
      </c>
      <c r="J690" s="210">
        <f t="shared" si="30"/>
        <v>8710000</v>
      </c>
      <c r="K690" s="210">
        <f t="shared" si="31"/>
        <v>9035000</v>
      </c>
      <c r="L690" s="308"/>
    </row>
    <row r="691" spans="4:12" x14ac:dyDescent="0.25">
      <c r="D691" s="211">
        <f t="shared" si="32"/>
        <v>688</v>
      </c>
      <c r="E691" s="211" t="s">
        <v>588</v>
      </c>
      <c r="F691" s="299" t="s">
        <v>3393</v>
      </c>
      <c r="G691" s="203" t="s">
        <v>4809</v>
      </c>
      <c r="H691" s="204">
        <v>701.37147600000003</v>
      </c>
      <c r="I691" s="205">
        <v>1300</v>
      </c>
      <c r="J691" s="210">
        <f t="shared" si="30"/>
        <v>8710000</v>
      </c>
      <c r="K691" s="210">
        <f t="shared" si="31"/>
        <v>9035000</v>
      </c>
      <c r="L691" s="308"/>
    </row>
    <row r="692" spans="4:12" x14ac:dyDescent="0.25">
      <c r="D692" s="211">
        <f t="shared" si="32"/>
        <v>689</v>
      </c>
      <c r="E692" s="200" t="s">
        <v>586</v>
      </c>
      <c r="F692" s="299" t="s">
        <v>585</v>
      </c>
      <c r="G692" s="203" t="s">
        <v>4810</v>
      </c>
      <c r="H692" s="204">
        <v>701.37147600000003</v>
      </c>
      <c r="I692" s="205">
        <v>1300</v>
      </c>
      <c r="J692" s="210">
        <f t="shared" si="30"/>
        <v>8710000</v>
      </c>
      <c r="K692" s="210">
        <f t="shared" si="31"/>
        <v>9035000</v>
      </c>
      <c r="L692" s="308"/>
    </row>
    <row r="693" spans="4:12" x14ac:dyDescent="0.25">
      <c r="D693" s="211">
        <f t="shared" si="32"/>
        <v>690</v>
      </c>
      <c r="E693" s="200" t="s">
        <v>586</v>
      </c>
      <c r="F693" s="299" t="s">
        <v>3392</v>
      </c>
      <c r="G693" s="203" t="s">
        <v>4811</v>
      </c>
      <c r="H693" s="204">
        <v>701.37147600000003</v>
      </c>
      <c r="I693" s="205">
        <v>1300</v>
      </c>
      <c r="J693" s="210">
        <f t="shared" si="30"/>
        <v>8710000</v>
      </c>
      <c r="K693" s="210">
        <f t="shared" si="31"/>
        <v>9035000</v>
      </c>
      <c r="L693" s="308"/>
    </row>
    <row r="694" spans="4:12" x14ac:dyDescent="0.25">
      <c r="D694" s="211">
        <f t="shared" si="32"/>
        <v>691</v>
      </c>
      <c r="E694" s="200" t="s">
        <v>586</v>
      </c>
      <c r="F694" s="299" t="s">
        <v>3391</v>
      </c>
      <c r="G694" s="203" t="s">
        <v>4812</v>
      </c>
      <c r="H694" s="204">
        <v>701.37147600000003</v>
      </c>
      <c r="I694" s="205">
        <v>1300</v>
      </c>
      <c r="J694" s="210">
        <f t="shared" si="30"/>
        <v>8710000</v>
      </c>
      <c r="K694" s="210">
        <f t="shared" si="31"/>
        <v>9035000</v>
      </c>
      <c r="L694" s="308"/>
    </row>
    <row r="695" spans="4:12" x14ac:dyDescent="0.25">
      <c r="D695" s="211">
        <f t="shared" si="32"/>
        <v>692</v>
      </c>
      <c r="E695" s="200" t="s">
        <v>586</v>
      </c>
      <c r="F695" s="299" t="s">
        <v>3390</v>
      </c>
      <c r="G695" s="203" t="s">
        <v>4813</v>
      </c>
      <c r="H695" s="204">
        <v>701.37147600000003</v>
      </c>
      <c r="I695" s="205">
        <v>1300</v>
      </c>
      <c r="J695" s="210">
        <f t="shared" si="30"/>
        <v>8710000</v>
      </c>
      <c r="K695" s="210">
        <f t="shared" si="31"/>
        <v>9035000</v>
      </c>
      <c r="L695" s="308"/>
    </row>
    <row r="696" spans="4:12" x14ac:dyDescent="0.25">
      <c r="D696" s="211">
        <f t="shared" si="32"/>
        <v>693</v>
      </c>
      <c r="E696" s="203" t="s">
        <v>584</v>
      </c>
      <c r="F696" s="299" t="s">
        <v>583</v>
      </c>
      <c r="G696" s="203" t="s">
        <v>4814</v>
      </c>
      <c r="H696" s="204">
        <v>701.37147600000003</v>
      </c>
      <c r="I696" s="205">
        <v>1300</v>
      </c>
      <c r="J696" s="210">
        <f t="shared" si="30"/>
        <v>8710000</v>
      </c>
      <c r="K696" s="210">
        <f t="shared" si="31"/>
        <v>9035000</v>
      </c>
      <c r="L696" s="308"/>
    </row>
    <row r="697" spans="4:12" x14ac:dyDescent="0.25">
      <c r="D697" s="211">
        <f t="shared" si="32"/>
        <v>694</v>
      </c>
      <c r="E697" s="211" t="s">
        <v>584</v>
      </c>
      <c r="F697" s="299" t="s">
        <v>3389</v>
      </c>
      <c r="G697" s="203" t="s">
        <v>4815</v>
      </c>
      <c r="H697" s="204">
        <v>701.37147600000003</v>
      </c>
      <c r="I697" s="205">
        <v>1300</v>
      </c>
      <c r="J697" s="210">
        <f t="shared" si="30"/>
        <v>8710000</v>
      </c>
      <c r="K697" s="210">
        <f t="shared" si="31"/>
        <v>9035000</v>
      </c>
      <c r="L697" s="308"/>
    </row>
    <row r="698" spans="4:12" x14ac:dyDescent="0.25">
      <c r="D698" s="211">
        <f t="shared" si="32"/>
        <v>695</v>
      </c>
      <c r="E698" s="211" t="s">
        <v>584</v>
      </c>
      <c r="F698" s="299" t="s">
        <v>3388</v>
      </c>
      <c r="G698" s="203" t="s">
        <v>4816</v>
      </c>
      <c r="H698" s="204">
        <v>701.37147600000003</v>
      </c>
      <c r="I698" s="205">
        <v>1300</v>
      </c>
      <c r="J698" s="210">
        <f t="shared" si="30"/>
        <v>8710000</v>
      </c>
      <c r="K698" s="210">
        <f t="shared" si="31"/>
        <v>9035000</v>
      </c>
      <c r="L698" s="308"/>
    </row>
    <row r="699" spans="4:12" x14ac:dyDescent="0.25">
      <c r="D699" s="211">
        <f t="shared" si="32"/>
        <v>696</v>
      </c>
      <c r="E699" s="211" t="s">
        <v>584</v>
      </c>
      <c r="F699" s="299" t="s">
        <v>3387</v>
      </c>
      <c r="G699" s="203" t="s">
        <v>4817</v>
      </c>
      <c r="H699" s="204">
        <v>701.37147600000003</v>
      </c>
      <c r="I699" s="205">
        <v>1300</v>
      </c>
      <c r="J699" s="210">
        <f t="shared" si="30"/>
        <v>8710000</v>
      </c>
      <c r="K699" s="210">
        <f t="shared" si="31"/>
        <v>9035000</v>
      </c>
      <c r="L699" s="308"/>
    </row>
    <row r="700" spans="4:12" x14ac:dyDescent="0.25">
      <c r="D700" s="211">
        <f t="shared" si="32"/>
        <v>697</v>
      </c>
      <c r="E700" s="200" t="s">
        <v>582</v>
      </c>
      <c r="F700" s="299" t="s">
        <v>581</v>
      </c>
      <c r="G700" s="203" t="s">
        <v>4818</v>
      </c>
      <c r="H700" s="204">
        <v>701.37147600000003</v>
      </c>
      <c r="I700" s="205">
        <v>1300</v>
      </c>
      <c r="J700" s="210">
        <f t="shared" si="30"/>
        <v>8710000</v>
      </c>
      <c r="K700" s="210">
        <f t="shared" si="31"/>
        <v>9035000</v>
      </c>
      <c r="L700" s="308"/>
    </row>
    <row r="701" spans="4:12" x14ac:dyDescent="0.25">
      <c r="D701" s="211">
        <f t="shared" si="32"/>
        <v>698</v>
      </c>
      <c r="E701" s="200" t="s">
        <v>582</v>
      </c>
      <c r="F701" s="299" t="s">
        <v>3386</v>
      </c>
      <c r="G701" s="203" t="s">
        <v>4819</v>
      </c>
      <c r="H701" s="204">
        <v>701.37147600000003</v>
      </c>
      <c r="I701" s="205">
        <v>1300</v>
      </c>
      <c r="J701" s="210">
        <f t="shared" si="30"/>
        <v>8710000</v>
      </c>
      <c r="K701" s="210">
        <f t="shared" si="31"/>
        <v>9035000</v>
      </c>
      <c r="L701" s="308"/>
    </row>
    <row r="702" spans="4:12" x14ac:dyDescent="0.25">
      <c r="D702" s="211">
        <f t="shared" si="32"/>
        <v>699</v>
      </c>
      <c r="E702" s="200" t="s">
        <v>582</v>
      </c>
      <c r="F702" s="299" t="s">
        <v>3385</v>
      </c>
      <c r="G702" s="203" t="s">
        <v>4820</v>
      </c>
      <c r="H702" s="204">
        <v>701.37147600000003</v>
      </c>
      <c r="I702" s="205">
        <v>1300</v>
      </c>
      <c r="J702" s="210">
        <f t="shared" si="30"/>
        <v>8710000</v>
      </c>
      <c r="K702" s="210">
        <f t="shared" si="31"/>
        <v>9035000</v>
      </c>
      <c r="L702" s="308"/>
    </row>
    <row r="703" spans="4:12" x14ac:dyDescent="0.25">
      <c r="D703" s="211">
        <f t="shared" si="32"/>
        <v>700</v>
      </c>
      <c r="E703" s="200" t="s">
        <v>582</v>
      </c>
      <c r="F703" s="299" t="s">
        <v>3384</v>
      </c>
      <c r="G703" s="203" t="s">
        <v>4821</v>
      </c>
      <c r="H703" s="204">
        <v>701.37147600000003</v>
      </c>
      <c r="I703" s="205">
        <v>1300</v>
      </c>
      <c r="J703" s="210">
        <f t="shared" si="30"/>
        <v>8710000</v>
      </c>
      <c r="K703" s="210">
        <f t="shared" si="31"/>
        <v>9035000</v>
      </c>
      <c r="L703" s="308"/>
    </row>
    <row r="704" spans="4:12" x14ac:dyDescent="0.25">
      <c r="D704" s="211">
        <f t="shared" si="32"/>
        <v>701</v>
      </c>
      <c r="E704" s="203" t="s">
        <v>580</v>
      </c>
      <c r="F704" s="299" t="s">
        <v>579</v>
      </c>
      <c r="G704" s="203" t="s">
        <v>4822</v>
      </c>
      <c r="H704" s="204">
        <v>697.81935599999986</v>
      </c>
      <c r="I704" s="205">
        <v>1300</v>
      </c>
      <c r="J704" s="210">
        <f t="shared" si="30"/>
        <v>8710000</v>
      </c>
      <c r="K704" s="210">
        <f t="shared" si="31"/>
        <v>9035000</v>
      </c>
      <c r="L704" s="308"/>
    </row>
    <row r="705" spans="4:12" x14ac:dyDescent="0.25">
      <c r="D705" s="211">
        <f t="shared" si="32"/>
        <v>702</v>
      </c>
      <c r="E705" s="211" t="s">
        <v>580</v>
      </c>
      <c r="F705" s="299" t="s">
        <v>3383</v>
      </c>
      <c r="G705" s="203" t="s">
        <v>4823</v>
      </c>
      <c r="H705" s="204">
        <v>697.81935599999986</v>
      </c>
      <c r="I705" s="205">
        <v>1300</v>
      </c>
      <c r="J705" s="210">
        <f t="shared" si="30"/>
        <v>8710000</v>
      </c>
      <c r="K705" s="210">
        <f t="shared" si="31"/>
        <v>9035000</v>
      </c>
      <c r="L705" s="308"/>
    </row>
    <row r="706" spans="4:12" x14ac:dyDescent="0.25">
      <c r="D706" s="211">
        <f t="shared" si="32"/>
        <v>703</v>
      </c>
      <c r="E706" s="211" t="s">
        <v>580</v>
      </c>
      <c r="F706" s="299" t="s">
        <v>3382</v>
      </c>
      <c r="G706" s="203" t="s">
        <v>4824</v>
      </c>
      <c r="H706" s="204">
        <v>697.81935599999986</v>
      </c>
      <c r="I706" s="205">
        <v>1300</v>
      </c>
      <c r="J706" s="210">
        <f t="shared" si="30"/>
        <v>8710000</v>
      </c>
      <c r="K706" s="210">
        <f t="shared" si="31"/>
        <v>9035000</v>
      </c>
      <c r="L706" s="308"/>
    </row>
    <row r="707" spans="4:12" x14ac:dyDescent="0.25">
      <c r="D707" s="211">
        <f t="shared" si="32"/>
        <v>704</v>
      </c>
      <c r="E707" s="211" t="s">
        <v>580</v>
      </c>
      <c r="F707" s="299" t="s">
        <v>3381</v>
      </c>
      <c r="G707" s="203" t="s">
        <v>4825</v>
      </c>
      <c r="H707" s="204">
        <v>697.81935599999986</v>
      </c>
      <c r="I707" s="205">
        <v>1300</v>
      </c>
      <c r="J707" s="210">
        <f t="shared" si="30"/>
        <v>8710000</v>
      </c>
      <c r="K707" s="210">
        <f t="shared" si="31"/>
        <v>9035000</v>
      </c>
      <c r="L707" s="308"/>
    </row>
    <row r="708" spans="4:12" x14ac:dyDescent="0.25">
      <c r="D708" s="211">
        <f t="shared" si="32"/>
        <v>705</v>
      </c>
      <c r="E708" s="200" t="s">
        <v>578</v>
      </c>
      <c r="F708" s="299" t="s">
        <v>577</v>
      </c>
      <c r="G708" s="203" t="s">
        <v>4826</v>
      </c>
      <c r="H708" s="204">
        <v>697.81935599999986</v>
      </c>
      <c r="I708" s="205">
        <v>1300</v>
      </c>
      <c r="J708" s="210">
        <f t="shared" si="30"/>
        <v>8710000</v>
      </c>
      <c r="K708" s="210">
        <f t="shared" si="31"/>
        <v>9035000</v>
      </c>
      <c r="L708" s="308"/>
    </row>
    <row r="709" spans="4:12" x14ac:dyDescent="0.25">
      <c r="D709" s="211">
        <f t="shared" si="32"/>
        <v>706</v>
      </c>
      <c r="E709" s="200" t="s">
        <v>578</v>
      </c>
      <c r="F709" s="299" t="s">
        <v>3380</v>
      </c>
      <c r="G709" s="203" t="s">
        <v>4827</v>
      </c>
      <c r="H709" s="204">
        <v>697.81935599999986</v>
      </c>
      <c r="I709" s="205">
        <v>1300</v>
      </c>
      <c r="J709" s="210">
        <f t="shared" ref="J709:J772" si="33">6700*I709</f>
        <v>8710000</v>
      </c>
      <c r="K709" s="210">
        <f t="shared" ref="K709:K772" si="34">I709*6950</f>
        <v>9035000</v>
      </c>
      <c r="L709" s="308"/>
    </row>
    <row r="710" spans="4:12" x14ac:dyDescent="0.25">
      <c r="D710" s="211">
        <f t="shared" ref="D710:D773" si="35">D709+1</f>
        <v>707</v>
      </c>
      <c r="E710" s="200" t="s">
        <v>578</v>
      </c>
      <c r="F710" s="299" t="s">
        <v>3379</v>
      </c>
      <c r="G710" s="203" t="s">
        <v>4828</v>
      </c>
      <c r="H710" s="204">
        <v>697.81935599999986</v>
      </c>
      <c r="I710" s="205">
        <v>1300</v>
      </c>
      <c r="J710" s="210">
        <f t="shared" si="33"/>
        <v>8710000</v>
      </c>
      <c r="K710" s="210">
        <f t="shared" si="34"/>
        <v>9035000</v>
      </c>
      <c r="L710" s="308"/>
    </row>
    <row r="711" spans="4:12" x14ac:dyDescent="0.25">
      <c r="D711" s="211">
        <f t="shared" si="35"/>
        <v>708</v>
      </c>
      <c r="E711" s="200" t="s">
        <v>578</v>
      </c>
      <c r="F711" s="299" t="s">
        <v>3378</v>
      </c>
      <c r="G711" s="203" t="s">
        <v>4829</v>
      </c>
      <c r="H711" s="204">
        <v>697.81935599999986</v>
      </c>
      <c r="I711" s="205">
        <v>1300</v>
      </c>
      <c r="J711" s="210">
        <f t="shared" si="33"/>
        <v>8710000</v>
      </c>
      <c r="K711" s="210">
        <f t="shared" si="34"/>
        <v>9035000</v>
      </c>
      <c r="L711" s="308"/>
    </row>
    <row r="712" spans="4:12" x14ac:dyDescent="0.25">
      <c r="D712" s="211">
        <f t="shared" si="35"/>
        <v>709</v>
      </c>
      <c r="E712" s="203" t="s">
        <v>576</v>
      </c>
      <c r="F712" s="299" t="s">
        <v>575</v>
      </c>
      <c r="G712" s="203" t="s">
        <v>4830</v>
      </c>
      <c r="H712" s="204">
        <v>701.37147600000003</v>
      </c>
      <c r="I712" s="205">
        <v>1300</v>
      </c>
      <c r="J712" s="210">
        <f t="shared" si="33"/>
        <v>8710000</v>
      </c>
      <c r="K712" s="210">
        <f t="shared" si="34"/>
        <v>9035000</v>
      </c>
      <c r="L712" s="308"/>
    </row>
    <row r="713" spans="4:12" x14ac:dyDescent="0.25">
      <c r="D713" s="211">
        <f t="shared" si="35"/>
        <v>710</v>
      </c>
      <c r="E713" s="211" t="s">
        <v>576</v>
      </c>
      <c r="F713" s="299" t="s">
        <v>3377</v>
      </c>
      <c r="G713" s="203" t="s">
        <v>4831</v>
      </c>
      <c r="H713" s="204">
        <v>701.37147600000003</v>
      </c>
      <c r="I713" s="205">
        <v>1300</v>
      </c>
      <c r="J713" s="210">
        <f t="shared" si="33"/>
        <v>8710000</v>
      </c>
      <c r="K713" s="210">
        <f t="shared" si="34"/>
        <v>9035000</v>
      </c>
      <c r="L713" s="308"/>
    </row>
    <row r="714" spans="4:12" x14ac:dyDescent="0.25">
      <c r="D714" s="211">
        <f t="shared" si="35"/>
        <v>711</v>
      </c>
      <c r="E714" s="211" t="s">
        <v>576</v>
      </c>
      <c r="F714" s="299" t="s">
        <v>3376</v>
      </c>
      <c r="G714" s="203" t="s">
        <v>4832</v>
      </c>
      <c r="H714" s="204">
        <v>701.37147600000003</v>
      </c>
      <c r="I714" s="205">
        <v>1300</v>
      </c>
      <c r="J714" s="210">
        <f t="shared" si="33"/>
        <v>8710000</v>
      </c>
      <c r="K714" s="210">
        <f t="shared" si="34"/>
        <v>9035000</v>
      </c>
      <c r="L714" s="308"/>
    </row>
    <row r="715" spans="4:12" x14ac:dyDescent="0.25">
      <c r="D715" s="211">
        <f t="shared" si="35"/>
        <v>712</v>
      </c>
      <c r="E715" s="211" t="s">
        <v>576</v>
      </c>
      <c r="F715" s="299" t="s">
        <v>3375</v>
      </c>
      <c r="G715" s="203" t="s">
        <v>4833</v>
      </c>
      <c r="H715" s="204">
        <v>701.37147600000003</v>
      </c>
      <c r="I715" s="205">
        <v>1300</v>
      </c>
      <c r="J715" s="210">
        <f t="shared" si="33"/>
        <v>8710000</v>
      </c>
      <c r="K715" s="210">
        <f t="shared" si="34"/>
        <v>9035000</v>
      </c>
      <c r="L715" s="308"/>
    </row>
    <row r="716" spans="4:12" x14ac:dyDescent="0.25">
      <c r="D716" s="211">
        <f t="shared" si="35"/>
        <v>713</v>
      </c>
      <c r="E716" s="200" t="s">
        <v>574</v>
      </c>
      <c r="F716" s="299" t="s">
        <v>573</v>
      </c>
      <c r="G716" s="203" t="s">
        <v>4834</v>
      </c>
      <c r="H716" s="204">
        <v>701.37147600000003</v>
      </c>
      <c r="I716" s="205">
        <v>1300</v>
      </c>
      <c r="J716" s="210">
        <f t="shared" si="33"/>
        <v>8710000</v>
      </c>
      <c r="K716" s="210">
        <f t="shared" si="34"/>
        <v>9035000</v>
      </c>
      <c r="L716" s="308"/>
    </row>
    <row r="717" spans="4:12" x14ac:dyDescent="0.25">
      <c r="D717" s="211">
        <f t="shared" si="35"/>
        <v>714</v>
      </c>
      <c r="E717" s="200" t="s">
        <v>574</v>
      </c>
      <c r="F717" s="299" t="s">
        <v>3374</v>
      </c>
      <c r="G717" s="203" t="s">
        <v>4835</v>
      </c>
      <c r="H717" s="204">
        <v>701.37147600000003</v>
      </c>
      <c r="I717" s="205">
        <v>1300</v>
      </c>
      <c r="J717" s="210">
        <f t="shared" si="33"/>
        <v>8710000</v>
      </c>
      <c r="K717" s="210">
        <f t="shared" si="34"/>
        <v>9035000</v>
      </c>
      <c r="L717" s="308"/>
    </row>
    <row r="718" spans="4:12" x14ac:dyDescent="0.25">
      <c r="D718" s="211">
        <f t="shared" si="35"/>
        <v>715</v>
      </c>
      <c r="E718" s="200" t="s">
        <v>574</v>
      </c>
      <c r="F718" s="299" t="s">
        <v>3373</v>
      </c>
      <c r="G718" s="203" t="s">
        <v>4836</v>
      </c>
      <c r="H718" s="204">
        <v>701.37147600000003</v>
      </c>
      <c r="I718" s="205">
        <v>1300</v>
      </c>
      <c r="J718" s="210">
        <f t="shared" si="33"/>
        <v>8710000</v>
      </c>
      <c r="K718" s="210">
        <f t="shared" si="34"/>
        <v>9035000</v>
      </c>
      <c r="L718" s="308"/>
    </row>
    <row r="719" spans="4:12" x14ac:dyDescent="0.25">
      <c r="D719" s="211">
        <f t="shared" si="35"/>
        <v>716</v>
      </c>
      <c r="E719" s="200" t="s">
        <v>574</v>
      </c>
      <c r="F719" s="299" t="s">
        <v>3372</v>
      </c>
      <c r="G719" s="203" t="s">
        <v>4837</v>
      </c>
      <c r="H719" s="204">
        <v>701.37147600000003</v>
      </c>
      <c r="I719" s="205">
        <v>1300</v>
      </c>
      <c r="J719" s="210">
        <f t="shared" si="33"/>
        <v>8710000</v>
      </c>
      <c r="K719" s="210">
        <f t="shared" si="34"/>
        <v>9035000</v>
      </c>
      <c r="L719" s="308"/>
    </row>
    <row r="720" spans="4:12" x14ac:dyDescent="0.25">
      <c r="D720" s="211">
        <f t="shared" si="35"/>
        <v>717</v>
      </c>
      <c r="E720" s="203" t="s">
        <v>572</v>
      </c>
      <c r="F720" s="299" t="s">
        <v>571</v>
      </c>
      <c r="G720" s="203" t="s">
        <v>4838</v>
      </c>
      <c r="H720" s="204">
        <v>701.37147600000003</v>
      </c>
      <c r="I720" s="205">
        <v>1300</v>
      </c>
      <c r="J720" s="210">
        <f t="shared" si="33"/>
        <v>8710000</v>
      </c>
      <c r="K720" s="210">
        <f t="shared" si="34"/>
        <v>9035000</v>
      </c>
      <c r="L720" s="308"/>
    </row>
    <row r="721" spans="4:12" x14ac:dyDescent="0.25">
      <c r="D721" s="211">
        <f t="shared" si="35"/>
        <v>718</v>
      </c>
      <c r="E721" s="211" t="s">
        <v>572</v>
      </c>
      <c r="F721" s="299" t="s">
        <v>3371</v>
      </c>
      <c r="G721" s="203" t="s">
        <v>4839</v>
      </c>
      <c r="H721" s="204">
        <v>701.37147600000003</v>
      </c>
      <c r="I721" s="205">
        <v>1300</v>
      </c>
      <c r="J721" s="210">
        <f t="shared" si="33"/>
        <v>8710000</v>
      </c>
      <c r="K721" s="210">
        <f t="shared" si="34"/>
        <v>9035000</v>
      </c>
      <c r="L721" s="308"/>
    </row>
    <row r="722" spans="4:12" x14ac:dyDescent="0.25">
      <c r="D722" s="211">
        <f t="shared" si="35"/>
        <v>719</v>
      </c>
      <c r="E722" s="211" t="s">
        <v>572</v>
      </c>
      <c r="F722" s="299" t="s">
        <v>3370</v>
      </c>
      <c r="G722" s="203" t="s">
        <v>4840</v>
      </c>
      <c r="H722" s="204">
        <v>701.37147600000003</v>
      </c>
      <c r="I722" s="205">
        <v>1300</v>
      </c>
      <c r="J722" s="210">
        <f t="shared" si="33"/>
        <v>8710000</v>
      </c>
      <c r="K722" s="210">
        <f t="shared" si="34"/>
        <v>9035000</v>
      </c>
      <c r="L722" s="308"/>
    </row>
    <row r="723" spans="4:12" x14ac:dyDescent="0.25">
      <c r="D723" s="211">
        <f t="shared" si="35"/>
        <v>720</v>
      </c>
      <c r="E723" s="211" t="s">
        <v>572</v>
      </c>
      <c r="F723" s="299" t="s">
        <v>3369</v>
      </c>
      <c r="G723" s="203" t="s">
        <v>4841</v>
      </c>
      <c r="H723" s="204">
        <v>701.37147600000003</v>
      </c>
      <c r="I723" s="205">
        <v>1300</v>
      </c>
      <c r="J723" s="210">
        <f t="shared" si="33"/>
        <v>8710000</v>
      </c>
      <c r="K723" s="210">
        <f t="shared" si="34"/>
        <v>9035000</v>
      </c>
      <c r="L723" s="308"/>
    </row>
    <row r="724" spans="4:12" x14ac:dyDescent="0.25">
      <c r="D724" s="211">
        <f t="shared" si="35"/>
        <v>721</v>
      </c>
      <c r="E724" s="200" t="s">
        <v>570</v>
      </c>
      <c r="F724" s="299" t="s">
        <v>569</v>
      </c>
      <c r="G724" s="203" t="s">
        <v>4842</v>
      </c>
      <c r="H724" s="204">
        <v>701.37147600000003</v>
      </c>
      <c r="I724" s="205">
        <v>1300</v>
      </c>
      <c r="J724" s="210">
        <f t="shared" si="33"/>
        <v>8710000</v>
      </c>
      <c r="K724" s="210">
        <f t="shared" si="34"/>
        <v>9035000</v>
      </c>
      <c r="L724" s="308"/>
    </row>
    <row r="725" spans="4:12" x14ac:dyDescent="0.25">
      <c r="D725" s="211">
        <f t="shared" si="35"/>
        <v>722</v>
      </c>
      <c r="E725" s="200" t="s">
        <v>570</v>
      </c>
      <c r="F725" s="299" t="s">
        <v>3368</v>
      </c>
      <c r="G725" s="203" t="s">
        <v>4843</v>
      </c>
      <c r="H725" s="204">
        <v>701.37147600000003</v>
      </c>
      <c r="I725" s="205">
        <v>1300</v>
      </c>
      <c r="J725" s="210">
        <f t="shared" si="33"/>
        <v>8710000</v>
      </c>
      <c r="K725" s="210">
        <f t="shared" si="34"/>
        <v>9035000</v>
      </c>
      <c r="L725" s="308"/>
    </row>
    <row r="726" spans="4:12" x14ac:dyDescent="0.25">
      <c r="D726" s="211">
        <f t="shared" si="35"/>
        <v>723</v>
      </c>
      <c r="E726" s="200" t="s">
        <v>570</v>
      </c>
      <c r="F726" s="299" t="s">
        <v>3367</v>
      </c>
      <c r="G726" s="203" t="s">
        <v>4844</v>
      </c>
      <c r="H726" s="204">
        <v>701.37147600000003</v>
      </c>
      <c r="I726" s="205">
        <v>1300</v>
      </c>
      <c r="J726" s="210">
        <f t="shared" si="33"/>
        <v>8710000</v>
      </c>
      <c r="K726" s="210">
        <f t="shared" si="34"/>
        <v>9035000</v>
      </c>
      <c r="L726" s="308"/>
    </row>
    <row r="727" spans="4:12" x14ac:dyDescent="0.25">
      <c r="D727" s="211">
        <f t="shared" si="35"/>
        <v>724</v>
      </c>
      <c r="E727" s="200" t="s">
        <v>570</v>
      </c>
      <c r="F727" s="299" t="s">
        <v>3366</v>
      </c>
      <c r="G727" s="203" t="s">
        <v>4845</v>
      </c>
      <c r="H727" s="204">
        <v>701.37147600000003</v>
      </c>
      <c r="I727" s="205">
        <v>1300</v>
      </c>
      <c r="J727" s="210">
        <f t="shared" si="33"/>
        <v>8710000</v>
      </c>
      <c r="K727" s="210">
        <f t="shared" si="34"/>
        <v>9035000</v>
      </c>
      <c r="L727" s="308"/>
    </row>
    <row r="728" spans="4:12" x14ac:dyDescent="0.25">
      <c r="D728" s="211">
        <f t="shared" si="35"/>
        <v>725</v>
      </c>
      <c r="E728" s="203" t="s">
        <v>568</v>
      </c>
      <c r="F728" s="299" t="s">
        <v>567</v>
      </c>
      <c r="G728" s="203" t="s">
        <v>4846</v>
      </c>
      <c r="H728" s="204">
        <v>701.37147600000003</v>
      </c>
      <c r="I728" s="205">
        <v>1300</v>
      </c>
      <c r="J728" s="210">
        <f t="shared" si="33"/>
        <v>8710000</v>
      </c>
      <c r="K728" s="210">
        <f t="shared" si="34"/>
        <v>9035000</v>
      </c>
      <c r="L728" s="308"/>
    </row>
    <row r="729" spans="4:12" x14ac:dyDescent="0.25">
      <c r="D729" s="211">
        <f t="shared" si="35"/>
        <v>726</v>
      </c>
      <c r="E729" s="211" t="s">
        <v>568</v>
      </c>
      <c r="F729" s="299" t="s">
        <v>3365</v>
      </c>
      <c r="G729" s="203" t="s">
        <v>4847</v>
      </c>
      <c r="H729" s="204">
        <v>701.37147600000003</v>
      </c>
      <c r="I729" s="205">
        <v>1300</v>
      </c>
      <c r="J729" s="210">
        <f t="shared" si="33"/>
        <v>8710000</v>
      </c>
      <c r="K729" s="210">
        <f t="shared" si="34"/>
        <v>9035000</v>
      </c>
      <c r="L729" s="308"/>
    </row>
    <row r="730" spans="4:12" x14ac:dyDescent="0.25">
      <c r="D730" s="211">
        <f t="shared" si="35"/>
        <v>727</v>
      </c>
      <c r="E730" s="211" t="s">
        <v>568</v>
      </c>
      <c r="F730" s="299" t="s">
        <v>3364</v>
      </c>
      <c r="G730" s="203" t="s">
        <v>4848</v>
      </c>
      <c r="H730" s="204">
        <v>701.37147600000003</v>
      </c>
      <c r="I730" s="205">
        <v>1300</v>
      </c>
      <c r="J730" s="210">
        <f t="shared" si="33"/>
        <v>8710000</v>
      </c>
      <c r="K730" s="210">
        <f t="shared" si="34"/>
        <v>9035000</v>
      </c>
      <c r="L730" s="308"/>
    </row>
    <row r="731" spans="4:12" x14ac:dyDescent="0.25">
      <c r="D731" s="211">
        <f t="shared" si="35"/>
        <v>728</v>
      </c>
      <c r="E731" s="211" t="s">
        <v>568</v>
      </c>
      <c r="F731" s="299" t="s">
        <v>3363</v>
      </c>
      <c r="G731" s="203" t="s">
        <v>4849</v>
      </c>
      <c r="H731" s="204">
        <v>701.37147600000003</v>
      </c>
      <c r="I731" s="205">
        <v>1300</v>
      </c>
      <c r="J731" s="210">
        <f t="shared" si="33"/>
        <v>8710000</v>
      </c>
      <c r="K731" s="210">
        <f t="shared" si="34"/>
        <v>9035000</v>
      </c>
      <c r="L731" s="308"/>
    </row>
    <row r="732" spans="4:12" x14ac:dyDescent="0.25">
      <c r="D732" s="211">
        <f t="shared" si="35"/>
        <v>729</v>
      </c>
      <c r="E732" s="200" t="s">
        <v>566</v>
      </c>
      <c r="F732" s="299" t="s">
        <v>565</v>
      </c>
      <c r="G732" s="203" t="s">
        <v>4850</v>
      </c>
      <c r="H732" s="204">
        <v>701.37147600000003</v>
      </c>
      <c r="I732" s="205">
        <v>1300</v>
      </c>
      <c r="J732" s="210">
        <f t="shared" si="33"/>
        <v>8710000</v>
      </c>
      <c r="K732" s="210">
        <f t="shared" si="34"/>
        <v>9035000</v>
      </c>
      <c r="L732" s="308"/>
    </row>
    <row r="733" spans="4:12" x14ac:dyDescent="0.25">
      <c r="D733" s="211">
        <f t="shared" si="35"/>
        <v>730</v>
      </c>
      <c r="E733" s="200" t="s">
        <v>566</v>
      </c>
      <c r="F733" s="299" t="s">
        <v>3362</v>
      </c>
      <c r="G733" s="203" t="s">
        <v>4851</v>
      </c>
      <c r="H733" s="204">
        <v>701.37147600000003</v>
      </c>
      <c r="I733" s="205">
        <v>1300</v>
      </c>
      <c r="J733" s="210">
        <f t="shared" si="33"/>
        <v>8710000</v>
      </c>
      <c r="K733" s="210">
        <f t="shared" si="34"/>
        <v>9035000</v>
      </c>
      <c r="L733" s="308"/>
    </row>
    <row r="734" spans="4:12" x14ac:dyDescent="0.25">
      <c r="D734" s="211">
        <f t="shared" si="35"/>
        <v>731</v>
      </c>
      <c r="E734" s="200" t="s">
        <v>566</v>
      </c>
      <c r="F734" s="299" t="s">
        <v>3361</v>
      </c>
      <c r="G734" s="203" t="s">
        <v>4852</v>
      </c>
      <c r="H734" s="204">
        <v>701.37147600000003</v>
      </c>
      <c r="I734" s="205">
        <v>1300</v>
      </c>
      <c r="J734" s="210">
        <f t="shared" si="33"/>
        <v>8710000</v>
      </c>
      <c r="K734" s="210">
        <f t="shared" si="34"/>
        <v>9035000</v>
      </c>
      <c r="L734" s="308"/>
    </row>
    <row r="735" spans="4:12" x14ac:dyDescent="0.25">
      <c r="D735" s="211">
        <f t="shared" si="35"/>
        <v>732</v>
      </c>
      <c r="E735" s="200" t="s">
        <v>566</v>
      </c>
      <c r="F735" s="299" t="s">
        <v>3360</v>
      </c>
      <c r="G735" s="203" t="s">
        <v>4853</v>
      </c>
      <c r="H735" s="204">
        <v>701.37147600000003</v>
      </c>
      <c r="I735" s="205">
        <v>1300</v>
      </c>
      <c r="J735" s="210">
        <f t="shared" si="33"/>
        <v>8710000</v>
      </c>
      <c r="K735" s="210">
        <f t="shared" si="34"/>
        <v>9035000</v>
      </c>
      <c r="L735" s="308"/>
    </row>
    <row r="736" spans="4:12" x14ac:dyDescent="0.25">
      <c r="D736" s="211">
        <f t="shared" si="35"/>
        <v>733</v>
      </c>
      <c r="E736" s="203" t="s">
        <v>564</v>
      </c>
      <c r="F736" s="299" t="s">
        <v>563</v>
      </c>
      <c r="G736" s="203" t="s">
        <v>4854</v>
      </c>
      <c r="H736" s="204">
        <v>701.37147600000003</v>
      </c>
      <c r="I736" s="205">
        <v>1300</v>
      </c>
      <c r="J736" s="210">
        <f t="shared" si="33"/>
        <v>8710000</v>
      </c>
      <c r="K736" s="210">
        <f t="shared" si="34"/>
        <v>9035000</v>
      </c>
      <c r="L736" s="308"/>
    </row>
    <row r="737" spans="4:12" x14ac:dyDescent="0.25">
      <c r="D737" s="211">
        <f t="shared" si="35"/>
        <v>734</v>
      </c>
      <c r="E737" s="211" t="s">
        <v>564</v>
      </c>
      <c r="F737" s="299" t="s">
        <v>3359</v>
      </c>
      <c r="G737" s="203" t="s">
        <v>4855</v>
      </c>
      <c r="H737" s="204">
        <v>701.37147600000003</v>
      </c>
      <c r="I737" s="205">
        <v>1300</v>
      </c>
      <c r="J737" s="210">
        <f t="shared" si="33"/>
        <v>8710000</v>
      </c>
      <c r="K737" s="210">
        <f t="shared" si="34"/>
        <v>9035000</v>
      </c>
      <c r="L737" s="308"/>
    </row>
    <row r="738" spans="4:12" x14ac:dyDescent="0.25">
      <c r="D738" s="211">
        <f t="shared" si="35"/>
        <v>735</v>
      </c>
      <c r="E738" s="211" t="s">
        <v>564</v>
      </c>
      <c r="F738" s="299" t="s">
        <v>3358</v>
      </c>
      <c r="G738" s="203" t="s">
        <v>4856</v>
      </c>
      <c r="H738" s="204">
        <v>701.37147600000003</v>
      </c>
      <c r="I738" s="205">
        <v>1300</v>
      </c>
      <c r="J738" s="210">
        <f t="shared" si="33"/>
        <v>8710000</v>
      </c>
      <c r="K738" s="210">
        <f t="shared" si="34"/>
        <v>9035000</v>
      </c>
      <c r="L738" s="308"/>
    </row>
    <row r="739" spans="4:12" x14ac:dyDescent="0.25">
      <c r="D739" s="211">
        <f t="shared" si="35"/>
        <v>736</v>
      </c>
      <c r="E739" s="211" t="s">
        <v>564</v>
      </c>
      <c r="F739" s="299" t="s">
        <v>3357</v>
      </c>
      <c r="G739" s="203" t="s">
        <v>4857</v>
      </c>
      <c r="H739" s="204">
        <v>701.37147600000003</v>
      </c>
      <c r="I739" s="205">
        <v>1300</v>
      </c>
      <c r="J739" s="210">
        <f t="shared" si="33"/>
        <v>8710000</v>
      </c>
      <c r="K739" s="210">
        <f t="shared" si="34"/>
        <v>9035000</v>
      </c>
      <c r="L739" s="308"/>
    </row>
    <row r="740" spans="4:12" x14ac:dyDescent="0.25">
      <c r="D740" s="211">
        <f t="shared" si="35"/>
        <v>737</v>
      </c>
      <c r="E740" s="200" t="s">
        <v>562</v>
      </c>
      <c r="F740" s="299" t="s">
        <v>561</v>
      </c>
      <c r="G740" s="203" t="s">
        <v>4858</v>
      </c>
      <c r="H740" s="204">
        <v>701.37147600000003</v>
      </c>
      <c r="I740" s="205">
        <v>1300</v>
      </c>
      <c r="J740" s="210">
        <f t="shared" si="33"/>
        <v>8710000</v>
      </c>
      <c r="K740" s="210">
        <f t="shared" si="34"/>
        <v>9035000</v>
      </c>
      <c r="L740" s="308"/>
    </row>
    <row r="741" spans="4:12" x14ac:dyDescent="0.25">
      <c r="D741" s="211">
        <f t="shared" si="35"/>
        <v>738</v>
      </c>
      <c r="E741" s="200" t="s">
        <v>562</v>
      </c>
      <c r="F741" s="299" t="s">
        <v>3356</v>
      </c>
      <c r="G741" s="203" t="s">
        <v>4859</v>
      </c>
      <c r="H741" s="204">
        <v>701.37147600000003</v>
      </c>
      <c r="I741" s="205">
        <v>1300</v>
      </c>
      <c r="J741" s="210">
        <f t="shared" si="33"/>
        <v>8710000</v>
      </c>
      <c r="K741" s="210">
        <f t="shared" si="34"/>
        <v>9035000</v>
      </c>
      <c r="L741" s="308"/>
    </row>
    <row r="742" spans="4:12" x14ac:dyDescent="0.25">
      <c r="D742" s="211">
        <f t="shared" si="35"/>
        <v>739</v>
      </c>
      <c r="E742" s="200" t="s">
        <v>562</v>
      </c>
      <c r="F742" s="299" t="s">
        <v>3355</v>
      </c>
      <c r="G742" s="203" t="s">
        <v>4860</v>
      </c>
      <c r="H742" s="204">
        <v>701.37147600000003</v>
      </c>
      <c r="I742" s="205">
        <v>1300</v>
      </c>
      <c r="J742" s="210">
        <f t="shared" si="33"/>
        <v>8710000</v>
      </c>
      <c r="K742" s="210">
        <f t="shared" si="34"/>
        <v>9035000</v>
      </c>
      <c r="L742" s="308"/>
    </row>
    <row r="743" spans="4:12" x14ac:dyDescent="0.25">
      <c r="D743" s="211">
        <f t="shared" si="35"/>
        <v>740</v>
      </c>
      <c r="E743" s="200" t="s">
        <v>562</v>
      </c>
      <c r="F743" s="299" t="s">
        <v>3354</v>
      </c>
      <c r="G743" s="203" t="s">
        <v>4861</v>
      </c>
      <c r="H743" s="204">
        <v>701.37147600000003</v>
      </c>
      <c r="I743" s="205">
        <v>1300</v>
      </c>
      <c r="J743" s="210">
        <f t="shared" si="33"/>
        <v>8710000</v>
      </c>
      <c r="K743" s="210">
        <f t="shared" si="34"/>
        <v>9035000</v>
      </c>
      <c r="L743" s="308"/>
    </row>
    <row r="744" spans="4:12" x14ac:dyDescent="0.25">
      <c r="D744" s="211">
        <f t="shared" si="35"/>
        <v>741</v>
      </c>
      <c r="E744" s="203" t="s">
        <v>560</v>
      </c>
      <c r="F744" s="299" t="s">
        <v>559</v>
      </c>
      <c r="G744" s="203" t="s">
        <v>4862</v>
      </c>
      <c r="H744" s="204">
        <v>701.37147600000003</v>
      </c>
      <c r="I744" s="205">
        <v>1300</v>
      </c>
      <c r="J744" s="210">
        <f t="shared" si="33"/>
        <v>8710000</v>
      </c>
      <c r="K744" s="210">
        <f t="shared" si="34"/>
        <v>9035000</v>
      </c>
      <c r="L744" s="308"/>
    </row>
    <row r="745" spans="4:12" x14ac:dyDescent="0.25">
      <c r="D745" s="211">
        <f t="shared" si="35"/>
        <v>742</v>
      </c>
      <c r="E745" s="211" t="s">
        <v>560</v>
      </c>
      <c r="F745" s="299" t="s">
        <v>3353</v>
      </c>
      <c r="G745" s="203" t="s">
        <v>4863</v>
      </c>
      <c r="H745" s="204">
        <v>701.37147600000003</v>
      </c>
      <c r="I745" s="205">
        <v>1300</v>
      </c>
      <c r="J745" s="210">
        <f t="shared" si="33"/>
        <v>8710000</v>
      </c>
      <c r="K745" s="210">
        <f t="shared" si="34"/>
        <v>9035000</v>
      </c>
      <c r="L745" s="308"/>
    </row>
    <row r="746" spans="4:12" x14ac:dyDescent="0.25">
      <c r="D746" s="211">
        <f t="shared" si="35"/>
        <v>743</v>
      </c>
      <c r="E746" s="211" t="s">
        <v>560</v>
      </c>
      <c r="F746" s="299" t="s">
        <v>3352</v>
      </c>
      <c r="G746" s="203" t="s">
        <v>4864</v>
      </c>
      <c r="H746" s="204">
        <v>701.37147600000003</v>
      </c>
      <c r="I746" s="205">
        <v>1300</v>
      </c>
      <c r="J746" s="210">
        <f t="shared" si="33"/>
        <v>8710000</v>
      </c>
      <c r="K746" s="210">
        <f t="shared" si="34"/>
        <v>9035000</v>
      </c>
      <c r="L746" s="308"/>
    </row>
    <row r="747" spans="4:12" x14ac:dyDescent="0.25">
      <c r="D747" s="211">
        <f t="shared" si="35"/>
        <v>744</v>
      </c>
      <c r="E747" s="211" t="s">
        <v>560</v>
      </c>
      <c r="F747" s="299" t="s">
        <v>3351</v>
      </c>
      <c r="G747" s="203" t="s">
        <v>4865</v>
      </c>
      <c r="H747" s="204">
        <v>701.37147600000003</v>
      </c>
      <c r="I747" s="205">
        <v>1300</v>
      </c>
      <c r="J747" s="210">
        <f t="shared" si="33"/>
        <v>8710000</v>
      </c>
      <c r="K747" s="210">
        <f t="shared" si="34"/>
        <v>9035000</v>
      </c>
      <c r="L747" s="308"/>
    </row>
    <row r="748" spans="4:12" x14ac:dyDescent="0.25">
      <c r="D748" s="211">
        <f t="shared" si="35"/>
        <v>745</v>
      </c>
      <c r="E748" s="200" t="s">
        <v>558</v>
      </c>
      <c r="F748" s="299" t="s">
        <v>557</v>
      </c>
      <c r="G748" s="203" t="s">
        <v>4866</v>
      </c>
      <c r="H748" s="204">
        <v>701.37147600000003</v>
      </c>
      <c r="I748" s="205">
        <v>1300</v>
      </c>
      <c r="J748" s="210">
        <f t="shared" si="33"/>
        <v>8710000</v>
      </c>
      <c r="K748" s="210">
        <f t="shared" si="34"/>
        <v>9035000</v>
      </c>
      <c r="L748" s="308"/>
    </row>
    <row r="749" spans="4:12" x14ac:dyDescent="0.25">
      <c r="D749" s="211">
        <f t="shared" si="35"/>
        <v>746</v>
      </c>
      <c r="E749" s="200" t="s">
        <v>558</v>
      </c>
      <c r="F749" s="299" t="s">
        <v>3350</v>
      </c>
      <c r="G749" s="203" t="s">
        <v>4867</v>
      </c>
      <c r="H749" s="204">
        <v>701.37147600000003</v>
      </c>
      <c r="I749" s="205">
        <v>1300</v>
      </c>
      <c r="J749" s="210">
        <f t="shared" si="33"/>
        <v>8710000</v>
      </c>
      <c r="K749" s="210">
        <f t="shared" si="34"/>
        <v>9035000</v>
      </c>
      <c r="L749" s="308"/>
    </row>
    <row r="750" spans="4:12" x14ac:dyDescent="0.25">
      <c r="D750" s="211">
        <f t="shared" si="35"/>
        <v>747</v>
      </c>
      <c r="E750" s="200" t="s">
        <v>558</v>
      </c>
      <c r="F750" s="299" t="s">
        <v>3349</v>
      </c>
      <c r="G750" s="203" t="s">
        <v>4868</v>
      </c>
      <c r="H750" s="204">
        <v>701.37147600000003</v>
      </c>
      <c r="I750" s="205">
        <v>1300</v>
      </c>
      <c r="J750" s="210">
        <f t="shared" si="33"/>
        <v>8710000</v>
      </c>
      <c r="K750" s="210">
        <f t="shared" si="34"/>
        <v>9035000</v>
      </c>
      <c r="L750" s="308"/>
    </row>
    <row r="751" spans="4:12" x14ac:dyDescent="0.25">
      <c r="D751" s="211">
        <f t="shared" si="35"/>
        <v>748</v>
      </c>
      <c r="E751" s="200" t="s">
        <v>558</v>
      </c>
      <c r="F751" s="299" t="s">
        <v>3348</v>
      </c>
      <c r="G751" s="203" t="s">
        <v>4869</v>
      </c>
      <c r="H751" s="204">
        <v>701.37147600000003</v>
      </c>
      <c r="I751" s="205">
        <v>1300</v>
      </c>
      <c r="J751" s="210">
        <f t="shared" si="33"/>
        <v>8710000</v>
      </c>
      <c r="K751" s="210">
        <f t="shared" si="34"/>
        <v>9035000</v>
      </c>
      <c r="L751" s="308"/>
    </row>
    <row r="752" spans="4:12" x14ac:dyDescent="0.25">
      <c r="D752" s="211">
        <f t="shared" si="35"/>
        <v>749</v>
      </c>
      <c r="E752" s="203" t="s">
        <v>556</v>
      </c>
      <c r="F752" s="299" t="s">
        <v>555</v>
      </c>
      <c r="G752" s="203" t="s">
        <v>4870</v>
      </c>
      <c r="H752" s="204">
        <v>697.81935599999986</v>
      </c>
      <c r="I752" s="205">
        <v>1300</v>
      </c>
      <c r="J752" s="210">
        <f t="shared" si="33"/>
        <v>8710000</v>
      </c>
      <c r="K752" s="210">
        <f t="shared" si="34"/>
        <v>9035000</v>
      </c>
      <c r="L752" s="308"/>
    </row>
    <row r="753" spans="4:12" x14ac:dyDescent="0.25">
      <c r="D753" s="211">
        <f t="shared" si="35"/>
        <v>750</v>
      </c>
      <c r="E753" s="211" t="s">
        <v>556</v>
      </c>
      <c r="F753" s="299" t="s">
        <v>3347</v>
      </c>
      <c r="G753" s="203" t="s">
        <v>4871</v>
      </c>
      <c r="H753" s="204">
        <v>697.81935599999986</v>
      </c>
      <c r="I753" s="205">
        <v>1300</v>
      </c>
      <c r="J753" s="210">
        <f t="shared" si="33"/>
        <v>8710000</v>
      </c>
      <c r="K753" s="210">
        <f t="shared" si="34"/>
        <v>9035000</v>
      </c>
      <c r="L753" s="308"/>
    </row>
    <row r="754" spans="4:12" x14ac:dyDescent="0.25">
      <c r="D754" s="211">
        <f t="shared" si="35"/>
        <v>751</v>
      </c>
      <c r="E754" s="211" t="s">
        <v>556</v>
      </c>
      <c r="F754" s="299" t="s">
        <v>3346</v>
      </c>
      <c r="G754" s="203" t="s">
        <v>4872</v>
      </c>
      <c r="H754" s="204">
        <v>697.81935599999986</v>
      </c>
      <c r="I754" s="205">
        <v>1300</v>
      </c>
      <c r="J754" s="210">
        <f t="shared" si="33"/>
        <v>8710000</v>
      </c>
      <c r="K754" s="210">
        <f t="shared" si="34"/>
        <v>9035000</v>
      </c>
      <c r="L754" s="308"/>
    </row>
    <row r="755" spans="4:12" x14ac:dyDescent="0.25">
      <c r="D755" s="211">
        <f t="shared" si="35"/>
        <v>752</v>
      </c>
      <c r="E755" s="211" t="s">
        <v>556</v>
      </c>
      <c r="F755" s="299" t="s">
        <v>3345</v>
      </c>
      <c r="G755" s="203" t="s">
        <v>4873</v>
      </c>
      <c r="H755" s="204">
        <v>697.81935599999986</v>
      </c>
      <c r="I755" s="205">
        <v>1300</v>
      </c>
      <c r="J755" s="210">
        <f t="shared" si="33"/>
        <v>8710000</v>
      </c>
      <c r="K755" s="210">
        <f t="shared" si="34"/>
        <v>9035000</v>
      </c>
      <c r="L755" s="308"/>
    </row>
    <row r="756" spans="4:12" x14ac:dyDescent="0.25">
      <c r="D756" s="211">
        <f t="shared" si="35"/>
        <v>753</v>
      </c>
      <c r="E756" s="200" t="s">
        <v>510</v>
      </c>
      <c r="F756" s="299" t="s">
        <v>3956</v>
      </c>
      <c r="G756" s="203" t="s">
        <v>3964</v>
      </c>
      <c r="H756" s="204">
        <v>578.23131599999999</v>
      </c>
      <c r="I756" s="205">
        <v>1103</v>
      </c>
      <c r="J756" s="210">
        <f t="shared" si="33"/>
        <v>7390100</v>
      </c>
      <c r="K756" s="210">
        <f t="shared" si="34"/>
        <v>7665850</v>
      </c>
      <c r="L756" s="308"/>
    </row>
    <row r="757" spans="4:12" x14ac:dyDescent="0.25">
      <c r="D757" s="211">
        <f t="shared" si="35"/>
        <v>754</v>
      </c>
      <c r="E757" s="200" t="s">
        <v>510</v>
      </c>
      <c r="F757" s="299" t="s">
        <v>4044</v>
      </c>
      <c r="G757" s="203" t="s">
        <v>3965</v>
      </c>
      <c r="H757" s="204">
        <v>578.23131599999999</v>
      </c>
      <c r="I757" s="205">
        <v>1103</v>
      </c>
      <c r="J757" s="210">
        <f t="shared" si="33"/>
        <v>7390100</v>
      </c>
      <c r="K757" s="210">
        <f t="shared" si="34"/>
        <v>7665850</v>
      </c>
      <c r="L757" s="308"/>
    </row>
    <row r="758" spans="4:12" x14ac:dyDescent="0.25">
      <c r="D758" s="211">
        <f t="shared" si="35"/>
        <v>755</v>
      </c>
      <c r="E758" s="200" t="s">
        <v>510</v>
      </c>
      <c r="F758" s="299" t="s">
        <v>4045</v>
      </c>
      <c r="G758" s="203" t="s">
        <v>3966</v>
      </c>
      <c r="H758" s="204">
        <v>578.23131599999999</v>
      </c>
      <c r="I758" s="205">
        <v>1103</v>
      </c>
      <c r="J758" s="210">
        <f t="shared" si="33"/>
        <v>7390100</v>
      </c>
      <c r="K758" s="210">
        <f t="shared" si="34"/>
        <v>7665850</v>
      </c>
      <c r="L758" s="308"/>
    </row>
    <row r="759" spans="4:12" x14ac:dyDescent="0.25">
      <c r="D759" s="211">
        <f t="shared" si="35"/>
        <v>756</v>
      </c>
      <c r="E759" s="200" t="s">
        <v>510</v>
      </c>
      <c r="F759" s="299" t="s">
        <v>4046</v>
      </c>
      <c r="G759" s="203" t="s">
        <v>3967</v>
      </c>
      <c r="H759" s="204">
        <v>578.23131599999999</v>
      </c>
      <c r="I759" s="205">
        <v>1103</v>
      </c>
      <c r="J759" s="210">
        <f t="shared" si="33"/>
        <v>7390100</v>
      </c>
      <c r="K759" s="210">
        <f t="shared" si="34"/>
        <v>7665850</v>
      </c>
      <c r="L759" s="308"/>
    </row>
    <row r="760" spans="4:12" x14ac:dyDescent="0.25">
      <c r="D760" s="211">
        <f t="shared" si="35"/>
        <v>757</v>
      </c>
      <c r="E760" s="203" t="s">
        <v>508</v>
      </c>
      <c r="F760" s="299" t="s">
        <v>3959</v>
      </c>
      <c r="G760" s="203" t="s">
        <v>3968</v>
      </c>
      <c r="H760" s="204">
        <v>583.09664399999997</v>
      </c>
      <c r="I760" s="205">
        <v>1103</v>
      </c>
      <c r="J760" s="210">
        <f t="shared" si="33"/>
        <v>7390100</v>
      </c>
      <c r="K760" s="210">
        <f t="shared" si="34"/>
        <v>7665850</v>
      </c>
      <c r="L760" s="308"/>
    </row>
    <row r="761" spans="4:12" x14ac:dyDescent="0.25">
      <c r="D761" s="211">
        <f t="shared" si="35"/>
        <v>758</v>
      </c>
      <c r="E761" s="211" t="s">
        <v>508</v>
      </c>
      <c r="F761" s="299" t="s">
        <v>4047</v>
      </c>
      <c r="G761" s="203" t="s">
        <v>3969</v>
      </c>
      <c r="H761" s="204">
        <v>583.09664399999997</v>
      </c>
      <c r="I761" s="205">
        <v>1103</v>
      </c>
      <c r="J761" s="210">
        <f t="shared" si="33"/>
        <v>7390100</v>
      </c>
      <c r="K761" s="210">
        <f t="shared" si="34"/>
        <v>7665850</v>
      </c>
      <c r="L761" s="308"/>
    </row>
    <row r="762" spans="4:12" x14ac:dyDescent="0.25">
      <c r="D762" s="211">
        <f t="shared" si="35"/>
        <v>759</v>
      </c>
      <c r="E762" s="211" t="s">
        <v>508</v>
      </c>
      <c r="F762" s="299" t="s">
        <v>4048</v>
      </c>
      <c r="G762" s="203" t="s">
        <v>3970</v>
      </c>
      <c r="H762" s="204">
        <v>583.09664399999997</v>
      </c>
      <c r="I762" s="205">
        <v>1103</v>
      </c>
      <c r="J762" s="210">
        <f t="shared" si="33"/>
        <v>7390100</v>
      </c>
      <c r="K762" s="210">
        <f t="shared" si="34"/>
        <v>7665850</v>
      </c>
      <c r="L762" s="308"/>
    </row>
    <row r="763" spans="4:12" x14ac:dyDescent="0.25">
      <c r="D763" s="211">
        <f t="shared" si="35"/>
        <v>760</v>
      </c>
      <c r="E763" s="211" t="s">
        <v>508</v>
      </c>
      <c r="F763" s="299" t="s">
        <v>4049</v>
      </c>
      <c r="G763" s="203" t="s">
        <v>3971</v>
      </c>
      <c r="H763" s="204">
        <v>583.09664399999997</v>
      </c>
      <c r="I763" s="205">
        <v>1103</v>
      </c>
      <c r="J763" s="210">
        <f t="shared" si="33"/>
        <v>7390100</v>
      </c>
      <c r="K763" s="210">
        <f t="shared" si="34"/>
        <v>7665850</v>
      </c>
      <c r="L763" s="308"/>
    </row>
    <row r="764" spans="4:12" x14ac:dyDescent="0.25">
      <c r="D764" s="211">
        <f t="shared" si="35"/>
        <v>761</v>
      </c>
      <c r="E764" s="200" t="s">
        <v>506</v>
      </c>
      <c r="F764" s="299" t="s">
        <v>4050</v>
      </c>
      <c r="G764" s="203" t="s">
        <v>3972</v>
      </c>
      <c r="H764" s="204">
        <v>583.09664399999997</v>
      </c>
      <c r="I764" s="205">
        <v>1103</v>
      </c>
      <c r="J764" s="210">
        <f t="shared" si="33"/>
        <v>7390100</v>
      </c>
      <c r="K764" s="210">
        <f t="shared" si="34"/>
        <v>7665850</v>
      </c>
      <c r="L764" s="308"/>
    </row>
    <row r="765" spans="4:12" x14ac:dyDescent="0.25">
      <c r="D765" s="211">
        <f t="shared" si="35"/>
        <v>762</v>
      </c>
      <c r="E765" s="200" t="s">
        <v>506</v>
      </c>
      <c r="F765" s="299" t="s">
        <v>4051</v>
      </c>
      <c r="G765" s="203" t="s">
        <v>3973</v>
      </c>
      <c r="H765" s="204">
        <v>583.09664399999997</v>
      </c>
      <c r="I765" s="205">
        <v>1103</v>
      </c>
      <c r="J765" s="210">
        <f t="shared" si="33"/>
        <v>7390100</v>
      </c>
      <c r="K765" s="210">
        <f t="shared" si="34"/>
        <v>7665850</v>
      </c>
      <c r="L765" s="308"/>
    </row>
    <row r="766" spans="4:12" x14ac:dyDescent="0.25">
      <c r="D766" s="211">
        <f t="shared" si="35"/>
        <v>763</v>
      </c>
      <c r="E766" s="200" t="s">
        <v>506</v>
      </c>
      <c r="F766" s="299" t="s">
        <v>4052</v>
      </c>
      <c r="G766" s="203" t="s">
        <v>3974</v>
      </c>
      <c r="H766" s="204">
        <v>583.09664399999997</v>
      </c>
      <c r="I766" s="205">
        <v>1103</v>
      </c>
      <c r="J766" s="210">
        <f t="shared" si="33"/>
        <v>7390100</v>
      </c>
      <c r="K766" s="210">
        <f t="shared" si="34"/>
        <v>7665850</v>
      </c>
      <c r="L766" s="308"/>
    </row>
    <row r="767" spans="4:12" x14ac:dyDescent="0.25">
      <c r="D767" s="211">
        <f t="shared" si="35"/>
        <v>764</v>
      </c>
      <c r="E767" s="200" t="s">
        <v>506</v>
      </c>
      <c r="F767" s="299" t="s">
        <v>4053</v>
      </c>
      <c r="G767" s="203" t="s">
        <v>3975</v>
      </c>
      <c r="H767" s="204">
        <v>583.09664399999997</v>
      </c>
      <c r="I767" s="205">
        <v>1103</v>
      </c>
      <c r="J767" s="210">
        <f t="shared" si="33"/>
        <v>7390100</v>
      </c>
      <c r="K767" s="210">
        <f t="shared" si="34"/>
        <v>7665850</v>
      </c>
      <c r="L767" s="308"/>
    </row>
    <row r="768" spans="4:12" x14ac:dyDescent="0.25">
      <c r="D768" s="211">
        <f t="shared" si="35"/>
        <v>765</v>
      </c>
      <c r="E768" s="203" t="s">
        <v>504</v>
      </c>
      <c r="F768" s="299" t="s">
        <v>4054</v>
      </c>
      <c r="G768" s="203" t="s">
        <v>3976</v>
      </c>
      <c r="H768" s="204">
        <v>583.09664399999997</v>
      </c>
      <c r="I768" s="205">
        <v>1103</v>
      </c>
      <c r="J768" s="210">
        <f t="shared" si="33"/>
        <v>7390100</v>
      </c>
      <c r="K768" s="210">
        <f t="shared" si="34"/>
        <v>7665850</v>
      </c>
      <c r="L768" s="308"/>
    </row>
    <row r="769" spans="4:12" x14ac:dyDescent="0.25">
      <c r="D769" s="211">
        <f t="shared" si="35"/>
        <v>766</v>
      </c>
      <c r="E769" s="211" t="s">
        <v>504</v>
      </c>
      <c r="F769" s="299" t="s">
        <v>4055</v>
      </c>
      <c r="G769" s="203" t="s">
        <v>3977</v>
      </c>
      <c r="H769" s="204">
        <v>583.09664399999997</v>
      </c>
      <c r="I769" s="205">
        <v>1103</v>
      </c>
      <c r="J769" s="210">
        <f t="shared" si="33"/>
        <v>7390100</v>
      </c>
      <c r="K769" s="210">
        <f t="shared" si="34"/>
        <v>7665850</v>
      </c>
      <c r="L769" s="308"/>
    </row>
    <row r="770" spans="4:12" x14ac:dyDescent="0.25">
      <c r="D770" s="211">
        <f t="shared" si="35"/>
        <v>767</v>
      </c>
      <c r="E770" s="211" t="s">
        <v>504</v>
      </c>
      <c r="F770" s="299" t="s">
        <v>4056</v>
      </c>
      <c r="G770" s="203" t="s">
        <v>3978</v>
      </c>
      <c r="H770" s="204">
        <v>583.09664399999997</v>
      </c>
      <c r="I770" s="205">
        <v>1103</v>
      </c>
      <c r="J770" s="210">
        <f t="shared" si="33"/>
        <v>7390100</v>
      </c>
      <c r="K770" s="210">
        <f t="shared" si="34"/>
        <v>7665850</v>
      </c>
      <c r="L770" s="308"/>
    </row>
    <row r="771" spans="4:12" x14ac:dyDescent="0.25">
      <c r="D771" s="211">
        <f t="shared" si="35"/>
        <v>768</v>
      </c>
      <c r="E771" s="211" t="s">
        <v>504</v>
      </c>
      <c r="F771" s="299" t="s">
        <v>4057</v>
      </c>
      <c r="G771" s="203" t="s">
        <v>3979</v>
      </c>
      <c r="H771" s="204">
        <v>583.09664399999997</v>
      </c>
      <c r="I771" s="205">
        <v>1103</v>
      </c>
      <c r="J771" s="210">
        <f t="shared" si="33"/>
        <v>7390100</v>
      </c>
      <c r="K771" s="210">
        <f t="shared" si="34"/>
        <v>7665850</v>
      </c>
      <c r="L771" s="308"/>
    </row>
    <row r="772" spans="4:12" x14ac:dyDescent="0.25">
      <c r="D772" s="211">
        <f t="shared" si="35"/>
        <v>769</v>
      </c>
      <c r="E772" s="200" t="s">
        <v>502</v>
      </c>
      <c r="F772" s="299" t="s">
        <v>4058</v>
      </c>
      <c r="G772" s="203" t="s">
        <v>3980</v>
      </c>
      <c r="H772" s="204">
        <v>583.09664399999997</v>
      </c>
      <c r="I772" s="205">
        <v>1103</v>
      </c>
      <c r="J772" s="210">
        <f t="shared" si="33"/>
        <v>7390100</v>
      </c>
      <c r="K772" s="210">
        <f t="shared" si="34"/>
        <v>7665850</v>
      </c>
      <c r="L772" s="308"/>
    </row>
    <row r="773" spans="4:12" x14ac:dyDescent="0.25">
      <c r="D773" s="211">
        <f t="shared" si="35"/>
        <v>770</v>
      </c>
      <c r="E773" s="200" t="s">
        <v>502</v>
      </c>
      <c r="F773" s="299" t="s">
        <v>4059</v>
      </c>
      <c r="G773" s="203" t="s">
        <v>3981</v>
      </c>
      <c r="H773" s="204">
        <v>583.09664399999997</v>
      </c>
      <c r="I773" s="205">
        <v>1103</v>
      </c>
      <c r="J773" s="210">
        <f t="shared" ref="J773:J836" si="36">6700*I773</f>
        <v>7390100</v>
      </c>
      <c r="K773" s="210">
        <f t="shared" ref="K773:K836" si="37">I773*6950</f>
        <v>7665850</v>
      </c>
      <c r="L773" s="308"/>
    </row>
    <row r="774" spans="4:12" x14ac:dyDescent="0.25">
      <c r="D774" s="211">
        <f t="shared" ref="D774:D837" si="38">D773+1</f>
        <v>771</v>
      </c>
      <c r="E774" s="200" t="s">
        <v>502</v>
      </c>
      <c r="F774" s="299" t="s">
        <v>4060</v>
      </c>
      <c r="G774" s="203" t="s">
        <v>3982</v>
      </c>
      <c r="H774" s="204">
        <v>583.09664399999997</v>
      </c>
      <c r="I774" s="205">
        <v>1103</v>
      </c>
      <c r="J774" s="210">
        <f t="shared" si="36"/>
        <v>7390100</v>
      </c>
      <c r="K774" s="210">
        <f t="shared" si="37"/>
        <v>7665850</v>
      </c>
      <c r="L774" s="308"/>
    </row>
    <row r="775" spans="4:12" x14ac:dyDescent="0.25">
      <c r="D775" s="211">
        <f t="shared" si="38"/>
        <v>772</v>
      </c>
      <c r="E775" s="200" t="s">
        <v>502</v>
      </c>
      <c r="F775" s="299" t="s">
        <v>4061</v>
      </c>
      <c r="G775" s="203" t="s">
        <v>3983</v>
      </c>
      <c r="H775" s="204">
        <v>583.09664399999997</v>
      </c>
      <c r="I775" s="205">
        <v>1103</v>
      </c>
      <c r="J775" s="210">
        <f t="shared" si="36"/>
        <v>7390100</v>
      </c>
      <c r="K775" s="210">
        <f t="shared" si="37"/>
        <v>7665850</v>
      </c>
      <c r="L775" s="308"/>
    </row>
    <row r="776" spans="4:12" x14ac:dyDescent="0.25">
      <c r="D776" s="211">
        <f t="shared" si="38"/>
        <v>773</v>
      </c>
      <c r="E776" s="203" t="s">
        <v>500</v>
      </c>
      <c r="F776" s="299" t="s">
        <v>4062</v>
      </c>
      <c r="G776" s="203" t="s">
        <v>3984</v>
      </c>
      <c r="H776" s="204">
        <v>583.09664399999997</v>
      </c>
      <c r="I776" s="205">
        <v>1103</v>
      </c>
      <c r="J776" s="210">
        <f t="shared" si="36"/>
        <v>7390100</v>
      </c>
      <c r="K776" s="210">
        <f t="shared" si="37"/>
        <v>7665850</v>
      </c>
      <c r="L776" s="308"/>
    </row>
    <row r="777" spans="4:12" x14ac:dyDescent="0.25">
      <c r="D777" s="211">
        <f t="shared" si="38"/>
        <v>774</v>
      </c>
      <c r="E777" s="211" t="s">
        <v>500</v>
      </c>
      <c r="F777" s="299" t="s">
        <v>4063</v>
      </c>
      <c r="G777" s="203" t="s">
        <v>3985</v>
      </c>
      <c r="H777" s="204">
        <v>583.09664399999997</v>
      </c>
      <c r="I777" s="205">
        <v>1103</v>
      </c>
      <c r="J777" s="210">
        <f t="shared" si="36"/>
        <v>7390100</v>
      </c>
      <c r="K777" s="210">
        <f t="shared" si="37"/>
        <v>7665850</v>
      </c>
      <c r="L777" s="308"/>
    </row>
    <row r="778" spans="4:12" x14ac:dyDescent="0.25">
      <c r="D778" s="211">
        <f t="shared" si="38"/>
        <v>775</v>
      </c>
      <c r="E778" s="211" t="s">
        <v>500</v>
      </c>
      <c r="F778" s="299" t="s">
        <v>4064</v>
      </c>
      <c r="G778" s="203" t="s">
        <v>3986</v>
      </c>
      <c r="H778" s="204">
        <v>583.09664399999997</v>
      </c>
      <c r="I778" s="205">
        <v>1103</v>
      </c>
      <c r="J778" s="210">
        <f t="shared" si="36"/>
        <v>7390100</v>
      </c>
      <c r="K778" s="210">
        <f t="shared" si="37"/>
        <v>7665850</v>
      </c>
      <c r="L778" s="308"/>
    </row>
    <row r="779" spans="4:12" x14ac:dyDescent="0.25">
      <c r="D779" s="211">
        <f t="shared" si="38"/>
        <v>776</v>
      </c>
      <c r="E779" s="211" t="s">
        <v>500</v>
      </c>
      <c r="F779" s="299" t="s">
        <v>4065</v>
      </c>
      <c r="G779" s="203" t="s">
        <v>3987</v>
      </c>
      <c r="H779" s="204">
        <v>583.09664399999997</v>
      </c>
      <c r="I779" s="205">
        <v>1103</v>
      </c>
      <c r="J779" s="210">
        <f t="shared" si="36"/>
        <v>7390100</v>
      </c>
      <c r="K779" s="210">
        <f t="shared" si="37"/>
        <v>7665850</v>
      </c>
      <c r="L779" s="308"/>
    </row>
    <row r="780" spans="4:12" x14ac:dyDescent="0.25">
      <c r="D780" s="211">
        <f t="shared" si="38"/>
        <v>777</v>
      </c>
      <c r="E780" s="200" t="s">
        <v>498</v>
      </c>
      <c r="F780" s="299" t="s">
        <v>4066</v>
      </c>
      <c r="G780" s="203" t="s">
        <v>3988</v>
      </c>
      <c r="H780" s="204">
        <v>583.09664399999997</v>
      </c>
      <c r="I780" s="205">
        <v>1103</v>
      </c>
      <c r="J780" s="210">
        <f t="shared" si="36"/>
        <v>7390100</v>
      </c>
      <c r="K780" s="210">
        <f t="shared" si="37"/>
        <v>7665850</v>
      </c>
      <c r="L780" s="308"/>
    </row>
    <row r="781" spans="4:12" x14ac:dyDescent="0.25">
      <c r="D781" s="211">
        <f t="shared" si="38"/>
        <v>778</v>
      </c>
      <c r="E781" s="200" t="s">
        <v>498</v>
      </c>
      <c r="F781" s="299" t="s">
        <v>4067</v>
      </c>
      <c r="G781" s="203" t="s">
        <v>3989</v>
      </c>
      <c r="H781" s="204">
        <v>583.09664399999997</v>
      </c>
      <c r="I781" s="205">
        <v>1103</v>
      </c>
      <c r="J781" s="210">
        <f t="shared" si="36"/>
        <v>7390100</v>
      </c>
      <c r="K781" s="210">
        <f t="shared" si="37"/>
        <v>7665850</v>
      </c>
      <c r="L781" s="308"/>
    </row>
    <row r="782" spans="4:12" x14ac:dyDescent="0.25">
      <c r="D782" s="211">
        <f t="shared" si="38"/>
        <v>779</v>
      </c>
      <c r="E782" s="200" t="s">
        <v>498</v>
      </c>
      <c r="F782" s="299" t="s">
        <v>4068</v>
      </c>
      <c r="G782" s="203" t="s">
        <v>3990</v>
      </c>
      <c r="H782" s="204">
        <v>583.09664399999997</v>
      </c>
      <c r="I782" s="205">
        <v>1103</v>
      </c>
      <c r="J782" s="210">
        <f t="shared" si="36"/>
        <v>7390100</v>
      </c>
      <c r="K782" s="210">
        <f t="shared" si="37"/>
        <v>7665850</v>
      </c>
      <c r="L782" s="308"/>
    </row>
    <row r="783" spans="4:12" x14ac:dyDescent="0.25">
      <c r="D783" s="211">
        <f t="shared" si="38"/>
        <v>780</v>
      </c>
      <c r="E783" s="200" t="s">
        <v>498</v>
      </c>
      <c r="F783" s="299" t="s">
        <v>4069</v>
      </c>
      <c r="G783" s="203" t="s">
        <v>3991</v>
      </c>
      <c r="H783" s="204">
        <v>583.09664399999997</v>
      </c>
      <c r="I783" s="205">
        <v>1103</v>
      </c>
      <c r="J783" s="210">
        <f t="shared" si="36"/>
        <v>7390100</v>
      </c>
      <c r="K783" s="210">
        <f t="shared" si="37"/>
        <v>7665850</v>
      </c>
      <c r="L783" s="308"/>
    </row>
    <row r="784" spans="4:12" x14ac:dyDescent="0.25">
      <c r="D784" s="211">
        <f t="shared" si="38"/>
        <v>781</v>
      </c>
      <c r="E784" s="203" t="s">
        <v>496</v>
      </c>
      <c r="F784" s="299" t="s">
        <v>4070</v>
      </c>
      <c r="G784" s="203" t="s">
        <v>3992</v>
      </c>
      <c r="H784" s="204">
        <v>583.09664399999997</v>
      </c>
      <c r="I784" s="205">
        <v>1103</v>
      </c>
      <c r="J784" s="210">
        <f t="shared" si="36"/>
        <v>7390100</v>
      </c>
      <c r="K784" s="210">
        <f t="shared" si="37"/>
        <v>7665850</v>
      </c>
      <c r="L784" s="308"/>
    </row>
    <row r="785" spans="4:12" x14ac:dyDescent="0.25">
      <c r="D785" s="211">
        <f t="shared" si="38"/>
        <v>782</v>
      </c>
      <c r="E785" s="211" t="s">
        <v>496</v>
      </c>
      <c r="F785" s="299" t="s">
        <v>4071</v>
      </c>
      <c r="G785" s="203" t="s">
        <v>3993</v>
      </c>
      <c r="H785" s="204">
        <v>583.09664399999997</v>
      </c>
      <c r="I785" s="205">
        <v>1103</v>
      </c>
      <c r="J785" s="210">
        <f t="shared" si="36"/>
        <v>7390100</v>
      </c>
      <c r="K785" s="210">
        <f t="shared" si="37"/>
        <v>7665850</v>
      </c>
      <c r="L785" s="308"/>
    </row>
    <row r="786" spans="4:12" x14ac:dyDescent="0.25">
      <c r="D786" s="211">
        <f t="shared" si="38"/>
        <v>783</v>
      </c>
      <c r="E786" s="211" t="s">
        <v>496</v>
      </c>
      <c r="F786" s="299" t="s">
        <v>4072</v>
      </c>
      <c r="G786" s="203" t="s">
        <v>3994</v>
      </c>
      <c r="H786" s="204">
        <v>583.09664399999997</v>
      </c>
      <c r="I786" s="205">
        <v>1103</v>
      </c>
      <c r="J786" s="210">
        <f t="shared" si="36"/>
        <v>7390100</v>
      </c>
      <c r="K786" s="210">
        <f t="shared" si="37"/>
        <v>7665850</v>
      </c>
      <c r="L786" s="308"/>
    </row>
    <row r="787" spans="4:12" x14ac:dyDescent="0.25">
      <c r="D787" s="211">
        <f t="shared" si="38"/>
        <v>784</v>
      </c>
      <c r="E787" s="211" t="s">
        <v>496</v>
      </c>
      <c r="F787" s="299" t="s">
        <v>4073</v>
      </c>
      <c r="G787" s="203" t="s">
        <v>3995</v>
      </c>
      <c r="H787" s="204">
        <v>583.09664399999997</v>
      </c>
      <c r="I787" s="205">
        <v>1103</v>
      </c>
      <c r="J787" s="210">
        <f t="shared" si="36"/>
        <v>7390100</v>
      </c>
      <c r="K787" s="210">
        <f t="shared" si="37"/>
        <v>7665850</v>
      </c>
      <c r="L787" s="308"/>
    </row>
    <row r="788" spans="4:12" x14ac:dyDescent="0.25">
      <c r="D788" s="211">
        <f t="shared" si="38"/>
        <v>785</v>
      </c>
      <c r="E788" s="200" t="s">
        <v>494</v>
      </c>
      <c r="F788" s="299" t="s">
        <v>4074</v>
      </c>
      <c r="G788" s="203" t="s">
        <v>3996</v>
      </c>
      <c r="H788" s="204">
        <v>583.09664399999997</v>
      </c>
      <c r="I788" s="205">
        <v>1103</v>
      </c>
      <c r="J788" s="210">
        <f t="shared" si="36"/>
        <v>7390100</v>
      </c>
      <c r="K788" s="210">
        <f t="shared" si="37"/>
        <v>7665850</v>
      </c>
      <c r="L788" s="308"/>
    </row>
    <row r="789" spans="4:12" x14ac:dyDescent="0.25">
      <c r="D789" s="211">
        <f t="shared" si="38"/>
        <v>786</v>
      </c>
      <c r="E789" s="200" t="s">
        <v>494</v>
      </c>
      <c r="F789" s="299" t="s">
        <v>4075</v>
      </c>
      <c r="G789" s="203" t="s">
        <v>3997</v>
      </c>
      <c r="H789" s="204">
        <v>583.09664399999997</v>
      </c>
      <c r="I789" s="205">
        <v>1103</v>
      </c>
      <c r="J789" s="210">
        <f t="shared" si="36"/>
        <v>7390100</v>
      </c>
      <c r="K789" s="210">
        <f t="shared" si="37"/>
        <v>7665850</v>
      </c>
      <c r="L789" s="308"/>
    </row>
    <row r="790" spans="4:12" x14ac:dyDescent="0.25">
      <c r="D790" s="211">
        <f t="shared" si="38"/>
        <v>787</v>
      </c>
      <c r="E790" s="200" t="s">
        <v>494</v>
      </c>
      <c r="F790" s="299" t="s">
        <v>4076</v>
      </c>
      <c r="G790" s="203" t="s">
        <v>3998</v>
      </c>
      <c r="H790" s="204">
        <v>583.09664399999997</v>
      </c>
      <c r="I790" s="205">
        <v>1103</v>
      </c>
      <c r="J790" s="210">
        <f t="shared" si="36"/>
        <v>7390100</v>
      </c>
      <c r="K790" s="210">
        <f t="shared" si="37"/>
        <v>7665850</v>
      </c>
      <c r="L790" s="308"/>
    </row>
    <row r="791" spans="4:12" x14ac:dyDescent="0.25">
      <c r="D791" s="211">
        <f t="shared" si="38"/>
        <v>788</v>
      </c>
      <c r="E791" s="200" t="s">
        <v>494</v>
      </c>
      <c r="F791" s="299" t="s">
        <v>4077</v>
      </c>
      <c r="G791" s="203" t="s">
        <v>3999</v>
      </c>
      <c r="H791" s="204">
        <v>583.09664399999997</v>
      </c>
      <c r="I791" s="205">
        <v>1103</v>
      </c>
      <c r="J791" s="210">
        <f t="shared" si="36"/>
        <v>7390100</v>
      </c>
      <c r="K791" s="210">
        <f t="shared" si="37"/>
        <v>7665850</v>
      </c>
      <c r="L791" s="308"/>
    </row>
    <row r="792" spans="4:12" x14ac:dyDescent="0.25">
      <c r="D792" s="211">
        <f t="shared" si="38"/>
        <v>789</v>
      </c>
      <c r="E792" s="203" t="s">
        <v>492</v>
      </c>
      <c r="F792" s="299" t="s">
        <v>4078</v>
      </c>
      <c r="G792" s="203" t="s">
        <v>4000</v>
      </c>
      <c r="H792" s="204">
        <v>578.23131599999999</v>
      </c>
      <c r="I792" s="205">
        <v>1103</v>
      </c>
      <c r="J792" s="210">
        <f t="shared" si="36"/>
        <v>7390100</v>
      </c>
      <c r="K792" s="210">
        <f t="shared" si="37"/>
        <v>7665850</v>
      </c>
      <c r="L792" s="308"/>
    </row>
    <row r="793" spans="4:12" x14ac:dyDescent="0.25">
      <c r="D793" s="211">
        <f t="shared" si="38"/>
        <v>790</v>
      </c>
      <c r="E793" s="211" t="s">
        <v>492</v>
      </c>
      <c r="F793" s="299" t="s">
        <v>4079</v>
      </c>
      <c r="G793" s="203" t="s">
        <v>4001</v>
      </c>
      <c r="H793" s="204">
        <v>578.23131599999999</v>
      </c>
      <c r="I793" s="205">
        <v>1103</v>
      </c>
      <c r="J793" s="210">
        <f t="shared" si="36"/>
        <v>7390100</v>
      </c>
      <c r="K793" s="210">
        <f t="shared" si="37"/>
        <v>7665850</v>
      </c>
      <c r="L793" s="308"/>
    </row>
    <row r="794" spans="4:12" x14ac:dyDescent="0.25">
      <c r="D794" s="211">
        <f t="shared" si="38"/>
        <v>791</v>
      </c>
      <c r="E794" s="211" t="s">
        <v>492</v>
      </c>
      <c r="F794" s="299" t="s">
        <v>4080</v>
      </c>
      <c r="G794" s="203" t="s">
        <v>4002</v>
      </c>
      <c r="H794" s="204">
        <v>578.23131599999999</v>
      </c>
      <c r="I794" s="205">
        <v>1103</v>
      </c>
      <c r="J794" s="210">
        <f t="shared" si="36"/>
        <v>7390100</v>
      </c>
      <c r="K794" s="210">
        <f t="shared" si="37"/>
        <v>7665850</v>
      </c>
      <c r="L794" s="308"/>
    </row>
    <row r="795" spans="4:12" x14ac:dyDescent="0.25">
      <c r="D795" s="211">
        <f t="shared" si="38"/>
        <v>792</v>
      </c>
      <c r="E795" s="211" t="s">
        <v>492</v>
      </c>
      <c r="F795" s="299" t="s">
        <v>4081</v>
      </c>
      <c r="G795" s="203" t="s">
        <v>4003</v>
      </c>
      <c r="H795" s="204">
        <v>578.23131599999999</v>
      </c>
      <c r="I795" s="205">
        <v>1103</v>
      </c>
      <c r="J795" s="210">
        <f t="shared" si="36"/>
        <v>7390100</v>
      </c>
      <c r="K795" s="210">
        <f t="shared" si="37"/>
        <v>7665850</v>
      </c>
      <c r="L795" s="308"/>
    </row>
    <row r="796" spans="4:12" x14ac:dyDescent="0.25">
      <c r="D796" s="211">
        <f t="shared" si="38"/>
        <v>793</v>
      </c>
      <c r="E796" s="200" t="s">
        <v>472</v>
      </c>
      <c r="F796" s="299" t="s">
        <v>4082</v>
      </c>
      <c r="G796" s="203" t="s">
        <v>4004</v>
      </c>
      <c r="H796" s="204">
        <v>578.23131599999999</v>
      </c>
      <c r="I796" s="205">
        <v>1103</v>
      </c>
      <c r="J796" s="210">
        <f t="shared" si="36"/>
        <v>7390100</v>
      </c>
      <c r="K796" s="210">
        <f t="shared" si="37"/>
        <v>7665850</v>
      </c>
      <c r="L796" s="308"/>
    </row>
    <row r="797" spans="4:12" x14ac:dyDescent="0.25">
      <c r="D797" s="211">
        <f t="shared" si="38"/>
        <v>794</v>
      </c>
      <c r="E797" s="200" t="s">
        <v>472</v>
      </c>
      <c r="F797" s="299" t="s">
        <v>4083</v>
      </c>
      <c r="G797" s="203" t="s">
        <v>4005</v>
      </c>
      <c r="H797" s="204">
        <v>578.23131599999999</v>
      </c>
      <c r="I797" s="205">
        <v>1103</v>
      </c>
      <c r="J797" s="210">
        <f t="shared" si="36"/>
        <v>7390100</v>
      </c>
      <c r="K797" s="210">
        <f t="shared" si="37"/>
        <v>7665850</v>
      </c>
      <c r="L797" s="308"/>
    </row>
    <row r="798" spans="4:12" x14ac:dyDescent="0.25">
      <c r="D798" s="211">
        <f t="shared" si="38"/>
        <v>795</v>
      </c>
      <c r="E798" s="200" t="s">
        <v>472</v>
      </c>
      <c r="F798" s="299" t="s">
        <v>4084</v>
      </c>
      <c r="G798" s="203" t="s">
        <v>4006</v>
      </c>
      <c r="H798" s="204">
        <v>578.23131599999999</v>
      </c>
      <c r="I798" s="205">
        <v>1103</v>
      </c>
      <c r="J798" s="210">
        <f t="shared" si="36"/>
        <v>7390100</v>
      </c>
      <c r="K798" s="210">
        <f t="shared" si="37"/>
        <v>7665850</v>
      </c>
      <c r="L798" s="308"/>
    </row>
    <row r="799" spans="4:12" x14ac:dyDescent="0.25">
      <c r="D799" s="211">
        <f t="shared" si="38"/>
        <v>796</v>
      </c>
      <c r="E799" s="200" t="s">
        <v>472</v>
      </c>
      <c r="F799" s="299" t="s">
        <v>4085</v>
      </c>
      <c r="G799" s="203" t="s">
        <v>4007</v>
      </c>
      <c r="H799" s="204">
        <v>578.23131599999999</v>
      </c>
      <c r="I799" s="205">
        <v>1103</v>
      </c>
      <c r="J799" s="210">
        <f t="shared" si="36"/>
        <v>7390100</v>
      </c>
      <c r="K799" s="210">
        <f t="shared" si="37"/>
        <v>7665850</v>
      </c>
      <c r="L799" s="308"/>
    </row>
    <row r="800" spans="4:12" x14ac:dyDescent="0.25">
      <c r="D800" s="211">
        <f t="shared" si="38"/>
        <v>797</v>
      </c>
      <c r="E800" s="203" t="s">
        <v>470</v>
      </c>
      <c r="F800" s="299" t="s">
        <v>4086</v>
      </c>
      <c r="G800" s="203" t="s">
        <v>4008</v>
      </c>
      <c r="H800" s="204">
        <v>583.09664399999997</v>
      </c>
      <c r="I800" s="205">
        <v>1103</v>
      </c>
      <c r="J800" s="210">
        <f t="shared" si="36"/>
        <v>7390100</v>
      </c>
      <c r="K800" s="210">
        <f t="shared" si="37"/>
        <v>7665850</v>
      </c>
      <c r="L800" s="308"/>
    </row>
    <row r="801" spans="4:12" x14ac:dyDescent="0.25">
      <c r="D801" s="211">
        <f t="shared" si="38"/>
        <v>798</v>
      </c>
      <c r="E801" s="211" t="s">
        <v>470</v>
      </c>
      <c r="F801" s="299" t="s">
        <v>4087</v>
      </c>
      <c r="G801" s="203" t="s">
        <v>4009</v>
      </c>
      <c r="H801" s="204">
        <v>583.09664399999997</v>
      </c>
      <c r="I801" s="205">
        <v>1103</v>
      </c>
      <c r="J801" s="210">
        <f t="shared" si="36"/>
        <v>7390100</v>
      </c>
      <c r="K801" s="210">
        <f t="shared" si="37"/>
        <v>7665850</v>
      </c>
      <c r="L801" s="308"/>
    </row>
    <row r="802" spans="4:12" x14ac:dyDescent="0.25">
      <c r="D802" s="211">
        <f t="shared" si="38"/>
        <v>799</v>
      </c>
      <c r="E802" s="211" t="s">
        <v>470</v>
      </c>
      <c r="F802" s="299" t="s">
        <v>4088</v>
      </c>
      <c r="G802" s="203" t="s">
        <v>4010</v>
      </c>
      <c r="H802" s="204">
        <v>583.09664399999997</v>
      </c>
      <c r="I802" s="205">
        <v>1103</v>
      </c>
      <c r="J802" s="210">
        <f t="shared" si="36"/>
        <v>7390100</v>
      </c>
      <c r="K802" s="210">
        <f t="shared" si="37"/>
        <v>7665850</v>
      </c>
      <c r="L802" s="308"/>
    </row>
    <row r="803" spans="4:12" x14ac:dyDescent="0.25">
      <c r="D803" s="211">
        <f t="shared" si="38"/>
        <v>800</v>
      </c>
      <c r="E803" s="211" t="s">
        <v>470</v>
      </c>
      <c r="F803" s="299" t="s">
        <v>4089</v>
      </c>
      <c r="G803" s="203" t="s">
        <v>4011</v>
      </c>
      <c r="H803" s="204">
        <v>583.09664399999997</v>
      </c>
      <c r="I803" s="205">
        <v>1103</v>
      </c>
      <c r="J803" s="210">
        <f t="shared" si="36"/>
        <v>7390100</v>
      </c>
      <c r="K803" s="210">
        <f t="shared" si="37"/>
        <v>7665850</v>
      </c>
      <c r="L803" s="308"/>
    </row>
    <row r="804" spans="4:12" x14ac:dyDescent="0.25">
      <c r="D804" s="211">
        <f t="shared" si="38"/>
        <v>801</v>
      </c>
      <c r="E804" s="200" t="s">
        <v>468</v>
      </c>
      <c r="F804" s="299" t="s">
        <v>4090</v>
      </c>
      <c r="G804" s="203" t="s">
        <v>4012</v>
      </c>
      <c r="H804" s="204">
        <v>583.09664399999997</v>
      </c>
      <c r="I804" s="205">
        <v>1103</v>
      </c>
      <c r="J804" s="210">
        <f t="shared" si="36"/>
        <v>7390100</v>
      </c>
      <c r="K804" s="210">
        <f t="shared" si="37"/>
        <v>7665850</v>
      </c>
      <c r="L804" s="308"/>
    </row>
    <row r="805" spans="4:12" x14ac:dyDescent="0.25">
      <c r="D805" s="211">
        <f t="shared" si="38"/>
        <v>802</v>
      </c>
      <c r="E805" s="200" t="s">
        <v>468</v>
      </c>
      <c r="F805" s="299" t="s">
        <v>4091</v>
      </c>
      <c r="G805" s="203" t="s">
        <v>4013</v>
      </c>
      <c r="H805" s="204">
        <v>583.09664399999997</v>
      </c>
      <c r="I805" s="205">
        <v>1103</v>
      </c>
      <c r="J805" s="210">
        <f t="shared" si="36"/>
        <v>7390100</v>
      </c>
      <c r="K805" s="210">
        <f t="shared" si="37"/>
        <v>7665850</v>
      </c>
      <c r="L805" s="308"/>
    </row>
    <row r="806" spans="4:12" x14ac:dyDescent="0.25">
      <c r="D806" s="211">
        <f t="shared" si="38"/>
        <v>803</v>
      </c>
      <c r="E806" s="200" t="s">
        <v>468</v>
      </c>
      <c r="F806" s="299" t="s">
        <v>4092</v>
      </c>
      <c r="G806" s="203" t="s">
        <v>4014</v>
      </c>
      <c r="H806" s="204">
        <v>583.09664399999997</v>
      </c>
      <c r="I806" s="205">
        <v>1103</v>
      </c>
      <c r="J806" s="210">
        <f t="shared" si="36"/>
        <v>7390100</v>
      </c>
      <c r="K806" s="210">
        <f t="shared" si="37"/>
        <v>7665850</v>
      </c>
      <c r="L806" s="308"/>
    </row>
    <row r="807" spans="4:12" x14ac:dyDescent="0.25">
      <c r="D807" s="211">
        <f t="shared" si="38"/>
        <v>804</v>
      </c>
      <c r="E807" s="200" t="s">
        <v>468</v>
      </c>
      <c r="F807" s="299" t="s">
        <v>4093</v>
      </c>
      <c r="G807" s="203" t="s">
        <v>4015</v>
      </c>
      <c r="H807" s="204">
        <v>583.09664399999997</v>
      </c>
      <c r="I807" s="205">
        <v>1103</v>
      </c>
      <c r="J807" s="210">
        <f t="shared" si="36"/>
        <v>7390100</v>
      </c>
      <c r="K807" s="210">
        <f t="shared" si="37"/>
        <v>7665850</v>
      </c>
      <c r="L807" s="308"/>
    </row>
    <row r="808" spans="4:12" x14ac:dyDescent="0.25">
      <c r="D808" s="211">
        <f t="shared" si="38"/>
        <v>805</v>
      </c>
      <c r="E808" s="203" t="s">
        <v>466</v>
      </c>
      <c r="F808" s="299" t="s">
        <v>4094</v>
      </c>
      <c r="G808" s="203" t="s">
        <v>4016</v>
      </c>
      <c r="H808" s="204">
        <v>583.09664399999997</v>
      </c>
      <c r="I808" s="205">
        <v>1103</v>
      </c>
      <c r="J808" s="210">
        <f t="shared" si="36"/>
        <v>7390100</v>
      </c>
      <c r="K808" s="210">
        <f t="shared" si="37"/>
        <v>7665850</v>
      </c>
      <c r="L808" s="308"/>
    </row>
    <row r="809" spans="4:12" x14ac:dyDescent="0.25">
      <c r="D809" s="211">
        <f t="shared" si="38"/>
        <v>806</v>
      </c>
      <c r="E809" s="211" t="s">
        <v>466</v>
      </c>
      <c r="F809" s="299" t="s">
        <v>4095</v>
      </c>
      <c r="G809" s="203" t="s">
        <v>4017</v>
      </c>
      <c r="H809" s="204">
        <v>583.09664399999997</v>
      </c>
      <c r="I809" s="205">
        <v>1103</v>
      </c>
      <c r="J809" s="210">
        <f t="shared" si="36"/>
        <v>7390100</v>
      </c>
      <c r="K809" s="210">
        <f t="shared" si="37"/>
        <v>7665850</v>
      </c>
      <c r="L809" s="308"/>
    </row>
    <row r="810" spans="4:12" x14ac:dyDescent="0.25">
      <c r="D810" s="211">
        <f t="shared" si="38"/>
        <v>807</v>
      </c>
      <c r="E810" s="211" t="s">
        <v>466</v>
      </c>
      <c r="F810" s="299" t="s">
        <v>4096</v>
      </c>
      <c r="G810" s="203" t="s">
        <v>4018</v>
      </c>
      <c r="H810" s="204">
        <v>583.09664399999997</v>
      </c>
      <c r="I810" s="205">
        <v>1103</v>
      </c>
      <c r="J810" s="210">
        <f t="shared" si="36"/>
        <v>7390100</v>
      </c>
      <c r="K810" s="210">
        <f t="shared" si="37"/>
        <v>7665850</v>
      </c>
      <c r="L810" s="308"/>
    </row>
    <row r="811" spans="4:12" x14ac:dyDescent="0.25">
      <c r="D811" s="211">
        <f t="shared" si="38"/>
        <v>808</v>
      </c>
      <c r="E811" s="211" t="s">
        <v>466</v>
      </c>
      <c r="F811" s="299" t="s">
        <v>4097</v>
      </c>
      <c r="G811" s="203" t="s">
        <v>4019</v>
      </c>
      <c r="H811" s="204">
        <v>583.09664399999997</v>
      </c>
      <c r="I811" s="205">
        <v>1103</v>
      </c>
      <c r="J811" s="210">
        <f t="shared" si="36"/>
        <v>7390100</v>
      </c>
      <c r="K811" s="210">
        <f t="shared" si="37"/>
        <v>7665850</v>
      </c>
      <c r="L811" s="308"/>
    </row>
    <row r="812" spans="4:12" x14ac:dyDescent="0.25">
      <c r="D812" s="211">
        <f t="shared" si="38"/>
        <v>809</v>
      </c>
      <c r="E812" s="200" t="s">
        <v>464</v>
      </c>
      <c r="F812" s="299" t="s">
        <v>4098</v>
      </c>
      <c r="G812" s="203" t="s">
        <v>4020</v>
      </c>
      <c r="H812" s="204">
        <v>583.09664399999997</v>
      </c>
      <c r="I812" s="205">
        <v>1103</v>
      </c>
      <c r="J812" s="210">
        <f t="shared" si="36"/>
        <v>7390100</v>
      </c>
      <c r="K812" s="210">
        <f t="shared" si="37"/>
        <v>7665850</v>
      </c>
      <c r="L812" s="308"/>
    </row>
    <row r="813" spans="4:12" x14ac:dyDescent="0.25">
      <c r="D813" s="211">
        <f t="shared" si="38"/>
        <v>810</v>
      </c>
      <c r="E813" s="200" t="s">
        <v>464</v>
      </c>
      <c r="F813" s="299" t="s">
        <v>4099</v>
      </c>
      <c r="G813" s="203" t="s">
        <v>4021</v>
      </c>
      <c r="H813" s="204">
        <v>583.09664399999997</v>
      </c>
      <c r="I813" s="205">
        <v>1103</v>
      </c>
      <c r="J813" s="210">
        <f t="shared" si="36"/>
        <v>7390100</v>
      </c>
      <c r="K813" s="210">
        <f t="shared" si="37"/>
        <v>7665850</v>
      </c>
      <c r="L813" s="308"/>
    </row>
    <row r="814" spans="4:12" x14ac:dyDescent="0.25">
      <c r="D814" s="211">
        <f t="shared" si="38"/>
        <v>811</v>
      </c>
      <c r="E814" s="200" t="s">
        <v>464</v>
      </c>
      <c r="F814" s="299" t="s">
        <v>4100</v>
      </c>
      <c r="G814" s="203" t="s">
        <v>4022</v>
      </c>
      <c r="H814" s="204">
        <v>583.09664399999997</v>
      </c>
      <c r="I814" s="205">
        <v>1103</v>
      </c>
      <c r="J814" s="210">
        <f t="shared" si="36"/>
        <v>7390100</v>
      </c>
      <c r="K814" s="210">
        <f t="shared" si="37"/>
        <v>7665850</v>
      </c>
      <c r="L814" s="308"/>
    </row>
    <row r="815" spans="4:12" x14ac:dyDescent="0.25">
      <c r="D815" s="211">
        <f t="shared" si="38"/>
        <v>812</v>
      </c>
      <c r="E815" s="200" t="s">
        <v>464</v>
      </c>
      <c r="F815" s="299" t="s">
        <v>4101</v>
      </c>
      <c r="G815" s="203" t="s">
        <v>4023</v>
      </c>
      <c r="H815" s="204">
        <v>583.09664399999997</v>
      </c>
      <c r="I815" s="205">
        <v>1103</v>
      </c>
      <c r="J815" s="210">
        <f t="shared" si="36"/>
        <v>7390100</v>
      </c>
      <c r="K815" s="210">
        <f t="shared" si="37"/>
        <v>7665850</v>
      </c>
      <c r="L815" s="308"/>
    </row>
    <row r="816" spans="4:12" x14ac:dyDescent="0.25">
      <c r="D816" s="211">
        <f t="shared" si="38"/>
        <v>813</v>
      </c>
      <c r="E816" s="203" t="s">
        <v>462</v>
      </c>
      <c r="F816" s="299" t="s">
        <v>4102</v>
      </c>
      <c r="G816" s="203" t="s">
        <v>4024</v>
      </c>
      <c r="H816" s="204">
        <v>583.09664399999997</v>
      </c>
      <c r="I816" s="205">
        <v>1103</v>
      </c>
      <c r="J816" s="210">
        <f t="shared" si="36"/>
        <v>7390100</v>
      </c>
      <c r="K816" s="210">
        <f t="shared" si="37"/>
        <v>7665850</v>
      </c>
      <c r="L816" s="308"/>
    </row>
    <row r="817" spans="4:12" x14ac:dyDescent="0.25">
      <c r="D817" s="211">
        <f t="shared" si="38"/>
        <v>814</v>
      </c>
      <c r="E817" s="211" t="s">
        <v>462</v>
      </c>
      <c r="F817" s="299" t="s">
        <v>4103</v>
      </c>
      <c r="G817" s="203" t="s">
        <v>4025</v>
      </c>
      <c r="H817" s="204">
        <v>583.09664399999997</v>
      </c>
      <c r="I817" s="205">
        <v>1103</v>
      </c>
      <c r="J817" s="210">
        <f t="shared" si="36"/>
        <v>7390100</v>
      </c>
      <c r="K817" s="210">
        <f t="shared" si="37"/>
        <v>7665850</v>
      </c>
      <c r="L817" s="308"/>
    </row>
    <row r="818" spans="4:12" x14ac:dyDescent="0.25">
      <c r="D818" s="211">
        <f t="shared" si="38"/>
        <v>815</v>
      </c>
      <c r="E818" s="211" t="s">
        <v>462</v>
      </c>
      <c r="F818" s="299" t="s">
        <v>4104</v>
      </c>
      <c r="G818" s="203" t="s">
        <v>4026</v>
      </c>
      <c r="H818" s="204">
        <v>583.09664399999997</v>
      </c>
      <c r="I818" s="205">
        <v>1103</v>
      </c>
      <c r="J818" s="210">
        <f t="shared" si="36"/>
        <v>7390100</v>
      </c>
      <c r="K818" s="210">
        <f t="shared" si="37"/>
        <v>7665850</v>
      </c>
      <c r="L818" s="308"/>
    </row>
    <row r="819" spans="4:12" x14ac:dyDescent="0.25">
      <c r="D819" s="211">
        <f t="shared" si="38"/>
        <v>816</v>
      </c>
      <c r="E819" s="211" t="s">
        <v>462</v>
      </c>
      <c r="F819" s="299" t="s">
        <v>4105</v>
      </c>
      <c r="G819" s="203" t="s">
        <v>4027</v>
      </c>
      <c r="H819" s="204">
        <v>583.09664399999997</v>
      </c>
      <c r="I819" s="205">
        <v>1103</v>
      </c>
      <c r="J819" s="210">
        <f t="shared" si="36"/>
        <v>7390100</v>
      </c>
      <c r="K819" s="210">
        <f t="shared" si="37"/>
        <v>7665850</v>
      </c>
      <c r="L819" s="308"/>
    </row>
    <row r="820" spans="4:12" x14ac:dyDescent="0.25">
      <c r="D820" s="211">
        <f t="shared" si="38"/>
        <v>817</v>
      </c>
      <c r="E820" s="200" t="s">
        <v>460</v>
      </c>
      <c r="F820" s="299" t="s">
        <v>4106</v>
      </c>
      <c r="G820" s="203" t="s">
        <v>4028</v>
      </c>
      <c r="H820" s="204">
        <v>583.09664399999997</v>
      </c>
      <c r="I820" s="205">
        <v>1103</v>
      </c>
      <c r="J820" s="210">
        <f t="shared" si="36"/>
        <v>7390100</v>
      </c>
      <c r="K820" s="210">
        <f t="shared" si="37"/>
        <v>7665850</v>
      </c>
      <c r="L820" s="308"/>
    </row>
    <row r="821" spans="4:12" x14ac:dyDescent="0.25">
      <c r="D821" s="211">
        <f t="shared" si="38"/>
        <v>818</v>
      </c>
      <c r="E821" s="200" t="s">
        <v>460</v>
      </c>
      <c r="F821" s="299" t="s">
        <v>4107</v>
      </c>
      <c r="G821" s="203" t="s">
        <v>4029</v>
      </c>
      <c r="H821" s="204">
        <v>583.09664399999997</v>
      </c>
      <c r="I821" s="205">
        <v>1103</v>
      </c>
      <c r="J821" s="210">
        <f t="shared" si="36"/>
        <v>7390100</v>
      </c>
      <c r="K821" s="210">
        <f t="shared" si="37"/>
        <v>7665850</v>
      </c>
      <c r="L821" s="308"/>
    </row>
    <row r="822" spans="4:12" x14ac:dyDescent="0.25">
      <c r="D822" s="211">
        <f t="shared" si="38"/>
        <v>819</v>
      </c>
      <c r="E822" s="200" t="s">
        <v>460</v>
      </c>
      <c r="F822" s="299" t="s">
        <v>4108</v>
      </c>
      <c r="G822" s="203" t="s">
        <v>4030</v>
      </c>
      <c r="H822" s="204">
        <v>583.09664399999997</v>
      </c>
      <c r="I822" s="205">
        <v>1103</v>
      </c>
      <c r="J822" s="210">
        <f t="shared" si="36"/>
        <v>7390100</v>
      </c>
      <c r="K822" s="210">
        <f t="shared" si="37"/>
        <v>7665850</v>
      </c>
      <c r="L822" s="308"/>
    </row>
    <row r="823" spans="4:12" x14ac:dyDescent="0.25">
      <c r="D823" s="211">
        <f t="shared" si="38"/>
        <v>820</v>
      </c>
      <c r="E823" s="200" t="s">
        <v>460</v>
      </c>
      <c r="F823" s="299" t="s">
        <v>4109</v>
      </c>
      <c r="G823" s="203" t="s">
        <v>4031</v>
      </c>
      <c r="H823" s="204">
        <v>583.09664399999997</v>
      </c>
      <c r="I823" s="205">
        <v>1103</v>
      </c>
      <c r="J823" s="210">
        <f t="shared" si="36"/>
        <v>7390100</v>
      </c>
      <c r="K823" s="210">
        <f t="shared" si="37"/>
        <v>7665850</v>
      </c>
      <c r="L823" s="308"/>
    </row>
    <row r="824" spans="4:12" x14ac:dyDescent="0.25">
      <c r="D824" s="211">
        <f t="shared" si="38"/>
        <v>821</v>
      </c>
      <c r="E824" s="203" t="s">
        <v>458</v>
      </c>
      <c r="F824" s="299" t="s">
        <v>4110</v>
      </c>
      <c r="G824" s="203" t="s">
        <v>4032</v>
      </c>
      <c r="H824" s="204">
        <v>583.09664399999997</v>
      </c>
      <c r="I824" s="205">
        <v>1103</v>
      </c>
      <c r="J824" s="210">
        <f t="shared" si="36"/>
        <v>7390100</v>
      </c>
      <c r="K824" s="210">
        <f t="shared" si="37"/>
        <v>7665850</v>
      </c>
      <c r="L824" s="308"/>
    </row>
    <row r="825" spans="4:12" x14ac:dyDescent="0.25">
      <c r="D825" s="211">
        <f t="shared" si="38"/>
        <v>822</v>
      </c>
      <c r="E825" s="211" t="s">
        <v>458</v>
      </c>
      <c r="F825" s="299" t="s">
        <v>4111</v>
      </c>
      <c r="G825" s="203" t="s">
        <v>4033</v>
      </c>
      <c r="H825" s="204">
        <v>583.09664399999997</v>
      </c>
      <c r="I825" s="205">
        <v>1103</v>
      </c>
      <c r="J825" s="210">
        <f t="shared" si="36"/>
        <v>7390100</v>
      </c>
      <c r="K825" s="210">
        <f t="shared" si="37"/>
        <v>7665850</v>
      </c>
      <c r="L825" s="308"/>
    </row>
    <row r="826" spans="4:12" x14ac:dyDescent="0.25">
      <c r="D826" s="211">
        <f t="shared" si="38"/>
        <v>823</v>
      </c>
      <c r="E826" s="211" t="s">
        <v>458</v>
      </c>
      <c r="F826" s="299" t="s">
        <v>4112</v>
      </c>
      <c r="G826" s="203" t="s">
        <v>4034</v>
      </c>
      <c r="H826" s="204">
        <v>583.09664399999997</v>
      </c>
      <c r="I826" s="205">
        <v>1103</v>
      </c>
      <c r="J826" s="210">
        <f t="shared" si="36"/>
        <v>7390100</v>
      </c>
      <c r="K826" s="210">
        <f t="shared" si="37"/>
        <v>7665850</v>
      </c>
      <c r="L826" s="308"/>
    </row>
    <row r="827" spans="4:12" x14ac:dyDescent="0.25">
      <c r="D827" s="211">
        <f t="shared" si="38"/>
        <v>824</v>
      </c>
      <c r="E827" s="211" t="s">
        <v>458</v>
      </c>
      <c r="F827" s="299" t="s">
        <v>4113</v>
      </c>
      <c r="G827" s="203" t="s">
        <v>4035</v>
      </c>
      <c r="H827" s="204">
        <v>583.09664399999997</v>
      </c>
      <c r="I827" s="205">
        <v>1103</v>
      </c>
      <c r="J827" s="210">
        <f t="shared" si="36"/>
        <v>7390100</v>
      </c>
      <c r="K827" s="210">
        <f t="shared" si="37"/>
        <v>7665850</v>
      </c>
      <c r="L827" s="308"/>
    </row>
    <row r="828" spans="4:12" x14ac:dyDescent="0.25">
      <c r="D828" s="211">
        <f t="shared" si="38"/>
        <v>825</v>
      </c>
      <c r="E828" s="200" t="s">
        <v>456</v>
      </c>
      <c r="F828" s="299" t="s">
        <v>4114</v>
      </c>
      <c r="G828" s="203" t="s">
        <v>4036</v>
      </c>
      <c r="H828" s="204">
        <v>583.09664399999997</v>
      </c>
      <c r="I828" s="205">
        <v>1103</v>
      </c>
      <c r="J828" s="210">
        <f t="shared" si="36"/>
        <v>7390100</v>
      </c>
      <c r="K828" s="210">
        <f t="shared" si="37"/>
        <v>7665850</v>
      </c>
      <c r="L828" s="308"/>
    </row>
    <row r="829" spans="4:12" x14ac:dyDescent="0.25">
      <c r="D829" s="211">
        <f t="shared" si="38"/>
        <v>826</v>
      </c>
      <c r="E829" s="200" t="s">
        <v>456</v>
      </c>
      <c r="F829" s="299" t="s">
        <v>4115</v>
      </c>
      <c r="G829" s="203" t="s">
        <v>4037</v>
      </c>
      <c r="H829" s="204">
        <v>583.09664399999997</v>
      </c>
      <c r="I829" s="205">
        <v>1103</v>
      </c>
      <c r="J829" s="210">
        <f t="shared" si="36"/>
        <v>7390100</v>
      </c>
      <c r="K829" s="210">
        <f t="shared" si="37"/>
        <v>7665850</v>
      </c>
      <c r="L829" s="308"/>
    </row>
    <row r="830" spans="4:12" x14ac:dyDescent="0.25">
      <c r="D830" s="211">
        <f t="shared" si="38"/>
        <v>827</v>
      </c>
      <c r="E830" s="200" t="s">
        <v>456</v>
      </c>
      <c r="F830" s="299" t="s">
        <v>4116</v>
      </c>
      <c r="G830" s="203" t="s">
        <v>4038</v>
      </c>
      <c r="H830" s="204">
        <v>583.09664399999997</v>
      </c>
      <c r="I830" s="205">
        <v>1103</v>
      </c>
      <c r="J830" s="210">
        <f t="shared" si="36"/>
        <v>7390100</v>
      </c>
      <c r="K830" s="210">
        <f t="shared" si="37"/>
        <v>7665850</v>
      </c>
      <c r="L830" s="308"/>
    </row>
    <row r="831" spans="4:12" x14ac:dyDescent="0.25">
      <c r="D831" s="211">
        <f t="shared" si="38"/>
        <v>828</v>
      </c>
      <c r="E831" s="200" t="s">
        <v>456</v>
      </c>
      <c r="F831" s="299" t="s">
        <v>4117</v>
      </c>
      <c r="G831" s="203" t="s">
        <v>4039</v>
      </c>
      <c r="H831" s="204">
        <v>583.09664399999997</v>
      </c>
      <c r="I831" s="205">
        <v>1103</v>
      </c>
      <c r="J831" s="210">
        <f t="shared" si="36"/>
        <v>7390100</v>
      </c>
      <c r="K831" s="210">
        <f t="shared" si="37"/>
        <v>7665850</v>
      </c>
      <c r="L831" s="308"/>
    </row>
    <row r="832" spans="4:12" x14ac:dyDescent="0.25">
      <c r="D832" s="211">
        <f t="shared" si="38"/>
        <v>829</v>
      </c>
      <c r="E832" s="203" t="s">
        <v>454</v>
      </c>
      <c r="F832" s="299" t="s">
        <v>4118</v>
      </c>
      <c r="G832" s="203" t="s">
        <v>4040</v>
      </c>
      <c r="H832" s="204">
        <v>578.23131599999999</v>
      </c>
      <c r="I832" s="205">
        <v>1103</v>
      </c>
      <c r="J832" s="210">
        <f t="shared" si="36"/>
        <v>7390100</v>
      </c>
      <c r="K832" s="210">
        <f t="shared" si="37"/>
        <v>7665850</v>
      </c>
      <c r="L832" s="308"/>
    </row>
    <row r="833" spans="4:12" x14ac:dyDescent="0.25">
      <c r="D833" s="211">
        <f t="shared" si="38"/>
        <v>830</v>
      </c>
      <c r="E833" s="211" t="s">
        <v>454</v>
      </c>
      <c r="F833" s="299" t="s">
        <v>4119</v>
      </c>
      <c r="G833" s="203" t="s">
        <v>4041</v>
      </c>
      <c r="H833" s="204">
        <v>578.23131599999999</v>
      </c>
      <c r="I833" s="205">
        <v>1103</v>
      </c>
      <c r="J833" s="210">
        <f t="shared" si="36"/>
        <v>7390100</v>
      </c>
      <c r="K833" s="210">
        <f t="shared" si="37"/>
        <v>7665850</v>
      </c>
      <c r="L833" s="308"/>
    </row>
    <row r="834" spans="4:12" x14ac:dyDescent="0.25">
      <c r="D834" s="211">
        <f t="shared" si="38"/>
        <v>831</v>
      </c>
      <c r="E834" s="211" t="s">
        <v>454</v>
      </c>
      <c r="F834" s="299" t="s">
        <v>4120</v>
      </c>
      <c r="G834" s="203" t="s">
        <v>4042</v>
      </c>
      <c r="H834" s="204">
        <v>578.23131599999999</v>
      </c>
      <c r="I834" s="205">
        <v>1103</v>
      </c>
      <c r="J834" s="210">
        <f t="shared" si="36"/>
        <v>7390100</v>
      </c>
      <c r="K834" s="210">
        <f t="shared" si="37"/>
        <v>7665850</v>
      </c>
      <c r="L834" s="308"/>
    </row>
    <row r="835" spans="4:12" x14ac:dyDescent="0.25">
      <c r="D835" s="211">
        <f t="shared" si="38"/>
        <v>832</v>
      </c>
      <c r="E835" s="211" t="s">
        <v>454</v>
      </c>
      <c r="F835" s="299" t="s">
        <v>4121</v>
      </c>
      <c r="G835" s="203" t="s">
        <v>4043</v>
      </c>
      <c r="H835" s="204">
        <v>578.23131599999999</v>
      </c>
      <c r="I835" s="205">
        <v>1103</v>
      </c>
      <c r="J835" s="210">
        <f t="shared" si="36"/>
        <v>7390100</v>
      </c>
      <c r="K835" s="210">
        <f t="shared" si="37"/>
        <v>7665850</v>
      </c>
      <c r="L835" s="308"/>
    </row>
    <row r="836" spans="4:12" x14ac:dyDescent="0.25">
      <c r="D836" s="211">
        <f t="shared" si="38"/>
        <v>833</v>
      </c>
      <c r="E836" s="200" t="s">
        <v>448</v>
      </c>
      <c r="F836" s="299" t="s">
        <v>447</v>
      </c>
      <c r="G836" s="203" t="s">
        <v>4874</v>
      </c>
      <c r="H836" s="204">
        <v>827.71930799999996</v>
      </c>
      <c r="I836" s="205">
        <v>1499</v>
      </c>
      <c r="J836" s="210">
        <f t="shared" si="36"/>
        <v>10043300</v>
      </c>
      <c r="K836" s="210">
        <f t="shared" si="37"/>
        <v>10418050</v>
      </c>
      <c r="L836" s="308"/>
    </row>
    <row r="837" spans="4:12" x14ac:dyDescent="0.25">
      <c r="D837" s="211">
        <f t="shared" si="38"/>
        <v>834</v>
      </c>
      <c r="E837" s="200" t="s">
        <v>448</v>
      </c>
      <c r="F837" s="299" t="s">
        <v>2438</v>
      </c>
      <c r="G837" s="203" t="s">
        <v>4875</v>
      </c>
      <c r="H837" s="204">
        <v>827.71930799999996</v>
      </c>
      <c r="I837" s="205">
        <v>1499</v>
      </c>
      <c r="J837" s="210">
        <f t="shared" ref="J837:J867" si="39">6700*I837</f>
        <v>10043300</v>
      </c>
      <c r="K837" s="210">
        <f t="shared" ref="K837:K867" si="40">I837*6950</f>
        <v>10418050</v>
      </c>
      <c r="L837" s="308"/>
    </row>
    <row r="838" spans="4:12" x14ac:dyDescent="0.25">
      <c r="D838" s="211">
        <f t="shared" ref="D838:D867" si="41">D837+1</f>
        <v>835</v>
      </c>
      <c r="E838" s="200" t="s">
        <v>448</v>
      </c>
      <c r="F838" s="299" t="s">
        <v>2437</v>
      </c>
      <c r="G838" s="203" t="s">
        <v>4876</v>
      </c>
      <c r="H838" s="204">
        <v>827.71930799999996</v>
      </c>
      <c r="I838" s="205">
        <v>1499</v>
      </c>
      <c r="J838" s="210">
        <f t="shared" si="39"/>
        <v>10043300</v>
      </c>
      <c r="K838" s="210">
        <f t="shared" si="40"/>
        <v>10418050</v>
      </c>
      <c r="L838" s="308"/>
    </row>
    <row r="839" spans="4:12" x14ac:dyDescent="0.25">
      <c r="D839" s="211">
        <f t="shared" si="41"/>
        <v>836</v>
      </c>
      <c r="E839" s="200" t="s">
        <v>448</v>
      </c>
      <c r="F839" s="299" t="s">
        <v>2436</v>
      </c>
      <c r="G839" s="203" t="s">
        <v>4877</v>
      </c>
      <c r="H839" s="204">
        <v>827.71930799999996</v>
      </c>
      <c r="I839" s="205">
        <v>1499</v>
      </c>
      <c r="J839" s="210">
        <f t="shared" si="39"/>
        <v>10043300</v>
      </c>
      <c r="K839" s="210">
        <f t="shared" si="40"/>
        <v>10418050</v>
      </c>
      <c r="L839" s="308"/>
    </row>
    <row r="840" spans="4:12" x14ac:dyDescent="0.25">
      <c r="D840" s="211">
        <f t="shared" si="41"/>
        <v>837</v>
      </c>
      <c r="E840" s="203" t="s">
        <v>446</v>
      </c>
      <c r="F840" s="299" t="s">
        <v>445</v>
      </c>
      <c r="G840" s="203" t="s">
        <v>4878</v>
      </c>
      <c r="H840" s="204">
        <v>831.64816799999994</v>
      </c>
      <c r="I840" s="205">
        <v>1499</v>
      </c>
      <c r="J840" s="210">
        <f t="shared" si="39"/>
        <v>10043300</v>
      </c>
      <c r="K840" s="210">
        <f t="shared" si="40"/>
        <v>10418050</v>
      </c>
      <c r="L840" s="308"/>
    </row>
    <row r="841" spans="4:12" x14ac:dyDescent="0.25">
      <c r="D841" s="211">
        <f t="shared" si="41"/>
        <v>838</v>
      </c>
      <c r="E841" s="211" t="s">
        <v>446</v>
      </c>
      <c r="F841" s="299" t="s">
        <v>2434</v>
      </c>
      <c r="G841" s="203" t="s">
        <v>4879</v>
      </c>
      <c r="H841" s="204">
        <v>831.64816799999994</v>
      </c>
      <c r="I841" s="205">
        <v>1499</v>
      </c>
      <c r="J841" s="210">
        <f t="shared" si="39"/>
        <v>10043300</v>
      </c>
      <c r="K841" s="210">
        <f t="shared" si="40"/>
        <v>10418050</v>
      </c>
      <c r="L841" s="308"/>
    </row>
    <row r="842" spans="4:12" x14ac:dyDescent="0.25">
      <c r="D842" s="211">
        <f t="shared" si="41"/>
        <v>839</v>
      </c>
      <c r="E842" s="211" t="s">
        <v>446</v>
      </c>
      <c r="F842" s="299" t="s">
        <v>2433</v>
      </c>
      <c r="G842" s="203" t="s">
        <v>4880</v>
      </c>
      <c r="H842" s="204">
        <v>831.64816799999994</v>
      </c>
      <c r="I842" s="205">
        <v>1499</v>
      </c>
      <c r="J842" s="210">
        <f t="shared" si="39"/>
        <v>10043300</v>
      </c>
      <c r="K842" s="210">
        <f t="shared" si="40"/>
        <v>10418050</v>
      </c>
      <c r="L842" s="308"/>
    </row>
    <row r="843" spans="4:12" x14ac:dyDescent="0.25">
      <c r="D843" s="211">
        <f t="shared" si="41"/>
        <v>840</v>
      </c>
      <c r="E843" s="211" t="s">
        <v>446</v>
      </c>
      <c r="F843" s="299" t="s">
        <v>2432</v>
      </c>
      <c r="G843" s="203" t="s">
        <v>4881</v>
      </c>
      <c r="H843" s="204">
        <v>831.64816799999994</v>
      </c>
      <c r="I843" s="205">
        <v>1499</v>
      </c>
      <c r="J843" s="210">
        <f t="shared" si="39"/>
        <v>10043300</v>
      </c>
      <c r="K843" s="210">
        <f t="shared" si="40"/>
        <v>10418050</v>
      </c>
      <c r="L843" s="308"/>
    </row>
    <row r="844" spans="4:12" x14ac:dyDescent="0.25">
      <c r="D844" s="211">
        <f t="shared" si="41"/>
        <v>841</v>
      </c>
      <c r="E844" s="200" t="s">
        <v>444</v>
      </c>
      <c r="F844" s="299" t="s">
        <v>443</v>
      </c>
      <c r="G844" s="203" t="s">
        <v>4882</v>
      </c>
      <c r="H844" s="204">
        <v>831.64816799999994</v>
      </c>
      <c r="I844" s="205">
        <v>1499</v>
      </c>
      <c r="J844" s="210">
        <f t="shared" si="39"/>
        <v>10043300</v>
      </c>
      <c r="K844" s="210">
        <f t="shared" si="40"/>
        <v>10418050</v>
      </c>
      <c r="L844" s="308"/>
    </row>
    <row r="845" spans="4:12" x14ac:dyDescent="0.25">
      <c r="D845" s="211">
        <f t="shared" si="41"/>
        <v>842</v>
      </c>
      <c r="E845" s="200" t="s">
        <v>444</v>
      </c>
      <c r="F845" s="299" t="s">
        <v>2430</v>
      </c>
      <c r="G845" s="203" t="s">
        <v>4883</v>
      </c>
      <c r="H845" s="204">
        <v>831.64816799999994</v>
      </c>
      <c r="I845" s="205">
        <v>1499</v>
      </c>
      <c r="J845" s="210">
        <f t="shared" si="39"/>
        <v>10043300</v>
      </c>
      <c r="K845" s="210">
        <f t="shared" si="40"/>
        <v>10418050</v>
      </c>
      <c r="L845" s="308"/>
    </row>
    <row r="846" spans="4:12" x14ac:dyDescent="0.25">
      <c r="D846" s="211">
        <f t="shared" si="41"/>
        <v>843</v>
      </c>
      <c r="E846" s="200" t="s">
        <v>444</v>
      </c>
      <c r="F846" s="299" t="s">
        <v>2429</v>
      </c>
      <c r="G846" s="203" t="s">
        <v>4884</v>
      </c>
      <c r="H846" s="204">
        <v>831.64816799999994</v>
      </c>
      <c r="I846" s="205">
        <v>1499</v>
      </c>
      <c r="J846" s="210">
        <f t="shared" si="39"/>
        <v>10043300</v>
      </c>
      <c r="K846" s="210">
        <f t="shared" si="40"/>
        <v>10418050</v>
      </c>
      <c r="L846" s="308"/>
    </row>
    <row r="847" spans="4:12" x14ac:dyDescent="0.25">
      <c r="D847" s="211">
        <f t="shared" si="41"/>
        <v>844</v>
      </c>
      <c r="E847" s="200" t="s">
        <v>444</v>
      </c>
      <c r="F847" s="299" t="s">
        <v>2428</v>
      </c>
      <c r="G847" s="203" t="s">
        <v>4885</v>
      </c>
      <c r="H847" s="204">
        <v>831.64816799999994</v>
      </c>
      <c r="I847" s="205">
        <v>1499</v>
      </c>
      <c r="J847" s="210">
        <f t="shared" si="39"/>
        <v>10043300</v>
      </c>
      <c r="K847" s="210">
        <f t="shared" si="40"/>
        <v>10418050</v>
      </c>
      <c r="L847" s="308"/>
    </row>
    <row r="848" spans="4:12" x14ac:dyDescent="0.25">
      <c r="D848" s="211">
        <f t="shared" si="41"/>
        <v>845</v>
      </c>
      <c r="E848" s="203" t="s">
        <v>442</v>
      </c>
      <c r="F848" s="299" t="s">
        <v>441</v>
      </c>
      <c r="G848" s="203" t="s">
        <v>4886</v>
      </c>
      <c r="H848" s="204">
        <v>827.71930799999996</v>
      </c>
      <c r="I848" s="205">
        <v>1499</v>
      </c>
      <c r="J848" s="210">
        <f t="shared" si="39"/>
        <v>10043300</v>
      </c>
      <c r="K848" s="210">
        <f t="shared" si="40"/>
        <v>10418050</v>
      </c>
      <c r="L848" s="308"/>
    </row>
    <row r="849" spans="4:12" x14ac:dyDescent="0.25">
      <c r="D849" s="211">
        <f t="shared" si="41"/>
        <v>846</v>
      </c>
      <c r="E849" s="211" t="s">
        <v>442</v>
      </c>
      <c r="F849" s="299" t="s">
        <v>2426</v>
      </c>
      <c r="G849" s="203" t="s">
        <v>4887</v>
      </c>
      <c r="H849" s="204">
        <v>827.71930799999996</v>
      </c>
      <c r="I849" s="205">
        <v>1499</v>
      </c>
      <c r="J849" s="210">
        <f t="shared" si="39"/>
        <v>10043300</v>
      </c>
      <c r="K849" s="210">
        <f t="shared" si="40"/>
        <v>10418050</v>
      </c>
      <c r="L849" s="308"/>
    </row>
    <row r="850" spans="4:12" x14ac:dyDescent="0.25">
      <c r="D850" s="211">
        <f t="shared" si="41"/>
        <v>847</v>
      </c>
      <c r="E850" s="211" t="s">
        <v>442</v>
      </c>
      <c r="F850" s="299" t="s">
        <v>2425</v>
      </c>
      <c r="G850" s="203" t="s">
        <v>4888</v>
      </c>
      <c r="H850" s="204">
        <v>827.71930799999996</v>
      </c>
      <c r="I850" s="205">
        <v>1499</v>
      </c>
      <c r="J850" s="210">
        <f t="shared" si="39"/>
        <v>10043300</v>
      </c>
      <c r="K850" s="210">
        <f t="shared" si="40"/>
        <v>10418050</v>
      </c>
      <c r="L850" s="308"/>
    </row>
    <row r="851" spans="4:12" x14ac:dyDescent="0.25">
      <c r="D851" s="211">
        <f t="shared" si="41"/>
        <v>848</v>
      </c>
      <c r="E851" s="211" t="s">
        <v>442</v>
      </c>
      <c r="F851" s="299" t="s">
        <v>2424</v>
      </c>
      <c r="G851" s="203" t="s">
        <v>4889</v>
      </c>
      <c r="H851" s="204">
        <v>827.71930799999996</v>
      </c>
      <c r="I851" s="205">
        <v>1499</v>
      </c>
      <c r="J851" s="210">
        <f t="shared" si="39"/>
        <v>10043300</v>
      </c>
      <c r="K851" s="210">
        <f t="shared" si="40"/>
        <v>10418050</v>
      </c>
      <c r="L851" s="308"/>
    </row>
    <row r="852" spans="4:12" x14ac:dyDescent="0.25">
      <c r="D852" s="211">
        <f t="shared" si="41"/>
        <v>849</v>
      </c>
      <c r="E852" s="200" t="s">
        <v>440</v>
      </c>
      <c r="F852" s="299" t="s">
        <v>439</v>
      </c>
      <c r="G852" s="203" t="s">
        <v>4890</v>
      </c>
      <c r="H852" s="204">
        <v>827.71930799999996</v>
      </c>
      <c r="I852" s="205">
        <v>1499</v>
      </c>
      <c r="J852" s="210">
        <f t="shared" si="39"/>
        <v>10043300</v>
      </c>
      <c r="K852" s="210">
        <f t="shared" si="40"/>
        <v>10418050</v>
      </c>
      <c r="L852" s="308"/>
    </row>
    <row r="853" spans="4:12" x14ac:dyDescent="0.25">
      <c r="D853" s="211">
        <f t="shared" si="41"/>
        <v>850</v>
      </c>
      <c r="E853" s="200" t="s">
        <v>440</v>
      </c>
      <c r="F853" s="299" t="s">
        <v>2422</v>
      </c>
      <c r="G853" s="203" t="s">
        <v>4891</v>
      </c>
      <c r="H853" s="204">
        <v>827.71930799999996</v>
      </c>
      <c r="I853" s="205">
        <v>1499</v>
      </c>
      <c r="J853" s="210">
        <f t="shared" si="39"/>
        <v>10043300</v>
      </c>
      <c r="K853" s="210">
        <f t="shared" si="40"/>
        <v>10418050</v>
      </c>
      <c r="L853" s="308"/>
    </row>
    <row r="854" spans="4:12" x14ac:dyDescent="0.25">
      <c r="D854" s="211">
        <f t="shared" si="41"/>
        <v>851</v>
      </c>
      <c r="E854" s="200" t="s">
        <v>440</v>
      </c>
      <c r="F854" s="299" t="s">
        <v>2421</v>
      </c>
      <c r="G854" s="203" t="s">
        <v>4892</v>
      </c>
      <c r="H854" s="204">
        <v>827.71930799999996</v>
      </c>
      <c r="I854" s="205">
        <v>1499</v>
      </c>
      <c r="J854" s="210">
        <f t="shared" si="39"/>
        <v>10043300</v>
      </c>
      <c r="K854" s="210">
        <f t="shared" si="40"/>
        <v>10418050</v>
      </c>
      <c r="L854" s="308"/>
    </row>
    <row r="855" spans="4:12" x14ac:dyDescent="0.25">
      <c r="D855" s="211">
        <f t="shared" si="41"/>
        <v>852</v>
      </c>
      <c r="E855" s="200" t="s">
        <v>440</v>
      </c>
      <c r="F855" s="299" t="s">
        <v>2420</v>
      </c>
      <c r="G855" s="203" t="s">
        <v>4893</v>
      </c>
      <c r="H855" s="204">
        <v>827.71930799999996</v>
      </c>
      <c r="I855" s="205">
        <v>1499</v>
      </c>
      <c r="J855" s="210">
        <f t="shared" si="39"/>
        <v>10043300</v>
      </c>
      <c r="K855" s="210">
        <f t="shared" si="40"/>
        <v>10418050</v>
      </c>
      <c r="L855" s="308"/>
    </row>
    <row r="856" spans="4:12" x14ac:dyDescent="0.25">
      <c r="D856" s="211">
        <f t="shared" si="41"/>
        <v>853</v>
      </c>
      <c r="E856" s="203" t="s">
        <v>438</v>
      </c>
      <c r="F856" s="299" t="s">
        <v>437</v>
      </c>
      <c r="G856" s="203" t="s">
        <v>4894</v>
      </c>
      <c r="H856" s="204">
        <v>831.64816799999994</v>
      </c>
      <c r="I856" s="205">
        <v>1499</v>
      </c>
      <c r="J856" s="210">
        <f t="shared" si="39"/>
        <v>10043300</v>
      </c>
      <c r="K856" s="210">
        <f t="shared" si="40"/>
        <v>10418050</v>
      </c>
      <c r="L856" s="308"/>
    </row>
    <row r="857" spans="4:12" x14ac:dyDescent="0.25">
      <c r="D857" s="211">
        <f t="shared" si="41"/>
        <v>854</v>
      </c>
      <c r="E857" s="211" t="s">
        <v>438</v>
      </c>
      <c r="F857" s="299" t="s">
        <v>2418</v>
      </c>
      <c r="G857" s="203" t="s">
        <v>4895</v>
      </c>
      <c r="H857" s="204">
        <v>831.64816799999994</v>
      </c>
      <c r="I857" s="205">
        <v>1499</v>
      </c>
      <c r="J857" s="210">
        <f t="shared" si="39"/>
        <v>10043300</v>
      </c>
      <c r="K857" s="210">
        <f t="shared" si="40"/>
        <v>10418050</v>
      </c>
      <c r="L857" s="308"/>
    </row>
    <row r="858" spans="4:12" x14ac:dyDescent="0.25">
      <c r="D858" s="211">
        <f t="shared" si="41"/>
        <v>855</v>
      </c>
      <c r="E858" s="211" t="s">
        <v>438</v>
      </c>
      <c r="F858" s="299" t="s">
        <v>2417</v>
      </c>
      <c r="G858" s="203" t="s">
        <v>4896</v>
      </c>
      <c r="H858" s="204">
        <v>831.64816799999994</v>
      </c>
      <c r="I858" s="205">
        <v>1499</v>
      </c>
      <c r="J858" s="210">
        <f t="shared" si="39"/>
        <v>10043300</v>
      </c>
      <c r="K858" s="210">
        <f t="shared" si="40"/>
        <v>10418050</v>
      </c>
      <c r="L858" s="308"/>
    </row>
    <row r="859" spans="4:12" x14ac:dyDescent="0.25">
      <c r="D859" s="211">
        <f t="shared" si="41"/>
        <v>856</v>
      </c>
      <c r="E859" s="211" t="s">
        <v>438</v>
      </c>
      <c r="F859" s="299" t="s">
        <v>2416</v>
      </c>
      <c r="G859" s="203" t="s">
        <v>4897</v>
      </c>
      <c r="H859" s="204">
        <v>831.64816799999994</v>
      </c>
      <c r="I859" s="205">
        <v>1499</v>
      </c>
      <c r="J859" s="210">
        <f t="shared" si="39"/>
        <v>10043300</v>
      </c>
      <c r="K859" s="210">
        <f t="shared" si="40"/>
        <v>10418050</v>
      </c>
      <c r="L859" s="308"/>
    </row>
    <row r="860" spans="4:12" x14ac:dyDescent="0.25">
      <c r="D860" s="211">
        <f t="shared" si="41"/>
        <v>857</v>
      </c>
      <c r="E860" s="200" t="s">
        <v>436</v>
      </c>
      <c r="F860" s="299" t="s">
        <v>435</v>
      </c>
      <c r="G860" s="203" t="s">
        <v>4898</v>
      </c>
      <c r="H860" s="204">
        <v>831.64816799999994</v>
      </c>
      <c r="I860" s="205">
        <v>1499</v>
      </c>
      <c r="J860" s="210">
        <f t="shared" si="39"/>
        <v>10043300</v>
      </c>
      <c r="K860" s="210">
        <f t="shared" si="40"/>
        <v>10418050</v>
      </c>
      <c r="L860" s="308"/>
    </row>
    <row r="861" spans="4:12" x14ac:dyDescent="0.25">
      <c r="D861" s="211">
        <f t="shared" si="41"/>
        <v>858</v>
      </c>
      <c r="E861" s="200" t="s">
        <v>436</v>
      </c>
      <c r="F861" s="299" t="s">
        <v>2414</v>
      </c>
      <c r="G861" s="203" t="s">
        <v>4899</v>
      </c>
      <c r="H861" s="204">
        <v>831.64816799999994</v>
      </c>
      <c r="I861" s="205">
        <v>1499</v>
      </c>
      <c r="J861" s="210">
        <f t="shared" si="39"/>
        <v>10043300</v>
      </c>
      <c r="K861" s="210">
        <f t="shared" si="40"/>
        <v>10418050</v>
      </c>
      <c r="L861" s="308"/>
    </row>
    <row r="862" spans="4:12" x14ac:dyDescent="0.25">
      <c r="D862" s="211">
        <f t="shared" si="41"/>
        <v>859</v>
      </c>
      <c r="E862" s="200" t="s">
        <v>436</v>
      </c>
      <c r="F862" s="299" t="s">
        <v>2413</v>
      </c>
      <c r="G862" s="203" t="s">
        <v>4900</v>
      </c>
      <c r="H862" s="204">
        <v>831.64816799999994</v>
      </c>
      <c r="I862" s="205">
        <v>1499</v>
      </c>
      <c r="J862" s="210">
        <f t="shared" si="39"/>
        <v>10043300</v>
      </c>
      <c r="K862" s="210">
        <f t="shared" si="40"/>
        <v>10418050</v>
      </c>
      <c r="L862" s="308"/>
    </row>
    <row r="863" spans="4:12" x14ac:dyDescent="0.25">
      <c r="D863" s="211">
        <f t="shared" si="41"/>
        <v>860</v>
      </c>
      <c r="E863" s="200" t="s">
        <v>436</v>
      </c>
      <c r="F863" s="299" t="s">
        <v>2412</v>
      </c>
      <c r="G863" s="203" t="s">
        <v>4901</v>
      </c>
      <c r="H863" s="204">
        <v>831.64816799999994</v>
      </c>
      <c r="I863" s="205">
        <v>1499</v>
      </c>
      <c r="J863" s="210">
        <f t="shared" si="39"/>
        <v>10043300</v>
      </c>
      <c r="K863" s="210">
        <f t="shared" si="40"/>
        <v>10418050</v>
      </c>
      <c r="L863" s="308"/>
    </row>
    <row r="864" spans="4:12" x14ac:dyDescent="0.25">
      <c r="D864" s="211">
        <f t="shared" si="41"/>
        <v>861</v>
      </c>
      <c r="E864" s="203" t="s">
        <v>434</v>
      </c>
      <c r="F864" s="299" t="s">
        <v>433</v>
      </c>
      <c r="G864" s="203" t="s">
        <v>4902</v>
      </c>
      <c r="H864" s="204">
        <v>827.71930799999996</v>
      </c>
      <c r="I864" s="205">
        <v>1499</v>
      </c>
      <c r="J864" s="210">
        <f t="shared" si="39"/>
        <v>10043300</v>
      </c>
      <c r="K864" s="210">
        <f t="shared" si="40"/>
        <v>10418050</v>
      </c>
      <c r="L864" s="308"/>
    </row>
    <row r="865" spans="4:12" x14ac:dyDescent="0.25">
      <c r="D865" s="211">
        <f t="shared" si="41"/>
        <v>862</v>
      </c>
      <c r="E865" s="211" t="s">
        <v>434</v>
      </c>
      <c r="F865" s="299" t="s">
        <v>2410</v>
      </c>
      <c r="G865" s="203" t="s">
        <v>4903</v>
      </c>
      <c r="H865" s="204">
        <v>827.71930799999996</v>
      </c>
      <c r="I865" s="205">
        <v>1499</v>
      </c>
      <c r="J865" s="210">
        <f t="shared" si="39"/>
        <v>10043300</v>
      </c>
      <c r="K865" s="210">
        <f t="shared" si="40"/>
        <v>10418050</v>
      </c>
      <c r="L865" s="308"/>
    </row>
    <row r="866" spans="4:12" x14ac:dyDescent="0.25">
      <c r="D866" s="211">
        <f t="shared" si="41"/>
        <v>863</v>
      </c>
      <c r="E866" s="211" t="s">
        <v>434</v>
      </c>
      <c r="F866" s="299" t="s">
        <v>2409</v>
      </c>
      <c r="G866" s="203" t="s">
        <v>4904</v>
      </c>
      <c r="H866" s="204">
        <v>827.71930799999996</v>
      </c>
      <c r="I866" s="205">
        <v>1499</v>
      </c>
      <c r="J866" s="210">
        <f t="shared" si="39"/>
        <v>10043300</v>
      </c>
      <c r="K866" s="210">
        <f t="shared" si="40"/>
        <v>10418050</v>
      </c>
      <c r="L866" s="308"/>
    </row>
    <row r="867" spans="4:12" x14ac:dyDescent="0.25">
      <c r="D867" s="211">
        <f t="shared" si="41"/>
        <v>864</v>
      </c>
      <c r="E867" s="211" t="s">
        <v>434</v>
      </c>
      <c r="F867" s="299" t="s">
        <v>2408</v>
      </c>
      <c r="G867" s="203" t="s">
        <v>4905</v>
      </c>
      <c r="H867" s="204">
        <v>827.71930799999996</v>
      </c>
      <c r="I867" s="205">
        <v>1499</v>
      </c>
      <c r="J867" s="210">
        <f t="shared" si="39"/>
        <v>10043300</v>
      </c>
      <c r="K867" s="210">
        <f t="shared" si="40"/>
        <v>10418050</v>
      </c>
      <c r="L867" s="308"/>
    </row>
    <row r="868" spans="4:12" x14ac:dyDescent="0.25">
      <c r="E868" s="211"/>
      <c r="F868" s="239" t="s">
        <v>60</v>
      </c>
      <c r="G868" s="239"/>
      <c r="H868" s="239"/>
      <c r="I868" s="239"/>
      <c r="J868" s="212">
        <f t="shared" ref="J868:K868" si="42">SUM(J4:J867)</f>
        <v>8003123200</v>
      </c>
      <c r="K868" s="212">
        <f t="shared" si="42"/>
        <v>8301747200</v>
      </c>
      <c r="L868" s="309"/>
    </row>
  </sheetData>
  <mergeCells count="219">
    <mergeCell ref="M437:M438"/>
    <mergeCell ref="M427:M428"/>
    <mergeCell ref="M429:M430"/>
    <mergeCell ref="M431:M432"/>
    <mergeCell ref="M433:M434"/>
    <mergeCell ref="M435:M436"/>
    <mergeCell ref="M417:M418"/>
    <mergeCell ref="M419:M420"/>
    <mergeCell ref="M421:M422"/>
    <mergeCell ref="M423:M424"/>
    <mergeCell ref="M425:M426"/>
    <mergeCell ref="M407:M408"/>
    <mergeCell ref="M409:M410"/>
    <mergeCell ref="M411:M412"/>
    <mergeCell ref="M413:M414"/>
    <mergeCell ref="M415:M416"/>
    <mergeCell ref="M397:M398"/>
    <mergeCell ref="M399:M400"/>
    <mergeCell ref="M401:M402"/>
    <mergeCell ref="M403:M404"/>
    <mergeCell ref="M405:M406"/>
    <mergeCell ref="M387:M388"/>
    <mergeCell ref="M389:M390"/>
    <mergeCell ref="M391:M392"/>
    <mergeCell ref="M393:M394"/>
    <mergeCell ref="M395:M396"/>
    <mergeCell ref="M377:M378"/>
    <mergeCell ref="M379:M380"/>
    <mergeCell ref="M381:M382"/>
    <mergeCell ref="M383:M384"/>
    <mergeCell ref="M385:M386"/>
    <mergeCell ref="M367:M368"/>
    <mergeCell ref="M369:M370"/>
    <mergeCell ref="M371:M372"/>
    <mergeCell ref="M373:M374"/>
    <mergeCell ref="M375:M376"/>
    <mergeCell ref="M357:M358"/>
    <mergeCell ref="M359:M360"/>
    <mergeCell ref="M361:M362"/>
    <mergeCell ref="M363:M364"/>
    <mergeCell ref="M365:M366"/>
    <mergeCell ref="M347:M348"/>
    <mergeCell ref="M349:M350"/>
    <mergeCell ref="M351:M352"/>
    <mergeCell ref="M353:M354"/>
    <mergeCell ref="M355:M356"/>
    <mergeCell ref="M337:M338"/>
    <mergeCell ref="M339:M340"/>
    <mergeCell ref="M341:M342"/>
    <mergeCell ref="M343:M344"/>
    <mergeCell ref="M345:M346"/>
    <mergeCell ref="M327:M328"/>
    <mergeCell ref="M329:M330"/>
    <mergeCell ref="M331:M332"/>
    <mergeCell ref="M333:M334"/>
    <mergeCell ref="M335:M336"/>
    <mergeCell ref="M317:M318"/>
    <mergeCell ref="M319:M320"/>
    <mergeCell ref="M321:M322"/>
    <mergeCell ref="M323:M324"/>
    <mergeCell ref="M325:M326"/>
    <mergeCell ref="M307:M308"/>
    <mergeCell ref="M309:M310"/>
    <mergeCell ref="M311:M312"/>
    <mergeCell ref="M313:M314"/>
    <mergeCell ref="M315:M316"/>
    <mergeCell ref="M297:M298"/>
    <mergeCell ref="M299:M300"/>
    <mergeCell ref="M301:M302"/>
    <mergeCell ref="M303:M304"/>
    <mergeCell ref="M305:M306"/>
    <mergeCell ref="M287:M288"/>
    <mergeCell ref="M289:M290"/>
    <mergeCell ref="M291:M292"/>
    <mergeCell ref="M293:M294"/>
    <mergeCell ref="M295:M296"/>
    <mergeCell ref="M277:M278"/>
    <mergeCell ref="M279:M280"/>
    <mergeCell ref="M281:M282"/>
    <mergeCell ref="M283:M284"/>
    <mergeCell ref="M285:M286"/>
    <mergeCell ref="M267:M268"/>
    <mergeCell ref="M269:M270"/>
    <mergeCell ref="M271:M272"/>
    <mergeCell ref="M273:M274"/>
    <mergeCell ref="M275:M276"/>
    <mergeCell ref="M257:M258"/>
    <mergeCell ref="M259:M260"/>
    <mergeCell ref="M261:M262"/>
    <mergeCell ref="M263:M264"/>
    <mergeCell ref="M265:M266"/>
    <mergeCell ref="M247:M248"/>
    <mergeCell ref="M249:M250"/>
    <mergeCell ref="M251:M252"/>
    <mergeCell ref="M253:M254"/>
    <mergeCell ref="M255:M256"/>
    <mergeCell ref="M237:M238"/>
    <mergeCell ref="M239:M240"/>
    <mergeCell ref="M241:M242"/>
    <mergeCell ref="M243:M244"/>
    <mergeCell ref="M245:M246"/>
    <mergeCell ref="M227:M228"/>
    <mergeCell ref="M229:M230"/>
    <mergeCell ref="M231:M232"/>
    <mergeCell ref="M233:M234"/>
    <mergeCell ref="M235:M236"/>
    <mergeCell ref="M217:M218"/>
    <mergeCell ref="M219:M220"/>
    <mergeCell ref="M221:M222"/>
    <mergeCell ref="M223:M224"/>
    <mergeCell ref="M225:M226"/>
    <mergeCell ref="M207:M208"/>
    <mergeCell ref="M209:M210"/>
    <mergeCell ref="M211:M212"/>
    <mergeCell ref="M213:M214"/>
    <mergeCell ref="M215:M216"/>
    <mergeCell ref="M197:M198"/>
    <mergeCell ref="M199:M200"/>
    <mergeCell ref="M201:M202"/>
    <mergeCell ref="M203:M204"/>
    <mergeCell ref="M205:M206"/>
    <mergeCell ref="M187:M188"/>
    <mergeCell ref="M189:M190"/>
    <mergeCell ref="M191:M192"/>
    <mergeCell ref="M193:M194"/>
    <mergeCell ref="M195:M196"/>
    <mergeCell ref="M177:M178"/>
    <mergeCell ref="M179:M180"/>
    <mergeCell ref="M181:M182"/>
    <mergeCell ref="M183:M184"/>
    <mergeCell ref="M185:M186"/>
    <mergeCell ref="M167:M168"/>
    <mergeCell ref="M169:M170"/>
    <mergeCell ref="M171:M172"/>
    <mergeCell ref="M173:M174"/>
    <mergeCell ref="M175:M176"/>
    <mergeCell ref="M157:M158"/>
    <mergeCell ref="M159:M160"/>
    <mergeCell ref="M161:M162"/>
    <mergeCell ref="M163:M164"/>
    <mergeCell ref="M165:M166"/>
    <mergeCell ref="M147:M148"/>
    <mergeCell ref="M149:M150"/>
    <mergeCell ref="M151:M152"/>
    <mergeCell ref="M153:M154"/>
    <mergeCell ref="M155:M156"/>
    <mergeCell ref="M137:M138"/>
    <mergeCell ref="M139:M140"/>
    <mergeCell ref="M141:M142"/>
    <mergeCell ref="M143:M144"/>
    <mergeCell ref="M145:M146"/>
    <mergeCell ref="M127:M128"/>
    <mergeCell ref="M129:M130"/>
    <mergeCell ref="M131:M132"/>
    <mergeCell ref="M133:M134"/>
    <mergeCell ref="M135:M136"/>
    <mergeCell ref="M117:M118"/>
    <mergeCell ref="M119:M120"/>
    <mergeCell ref="M121:M122"/>
    <mergeCell ref="M123:M124"/>
    <mergeCell ref="M125:M126"/>
    <mergeCell ref="M107:M108"/>
    <mergeCell ref="M109:M110"/>
    <mergeCell ref="M111:M112"/>
    <mergeCell ref="M113:M114"/>
    <mergeCell ref="M115:M116"/>
    <mergeCell ref="M97:M98"/>
    <mergeCell ref="M99:M100"/>
    <mergeCell ref="M101:M102"/>
    <mergeCell ref="M103:M104"/>
    <mergeCell ref="M105:M106"/>
    <mergeCell ref="M87:M88"/>
    <mergeCell ref="M89:M90"/>
    <mergeCell ref="M91:M92"/>
    <mergeCell ref="M93:M94"/>
    <mergeCell ref="M95:M96"/>
    <mergeCell ref="M77:M78"/>
    <mergeCell ref="M79:M80"/>
    <mergeCell ref="M81:M82"/>
    <mergeCell ref="M83:M84"/>
    <mergeCell ref="M85:M86"/>
    <mergeCell ref="M67:M68"/>
    <mergeCell ref="M69:M70"/>
    <mergeCell ref="M71:M72"/>
    <mergeCell ref="M73:M74"/>
    <mergeCell ref="M75:M76"/>
    <mergeCell ref="M57:M58"/>
    <mergeCell ref="M59:M60"/>
    <mergeCell ref="M61:M62"/>
    <mergeCell ref="M63:M64"/>
    <mergeCell ref="M65:M66"/>
    <mergeCell ref="M47:M48"/>
    <mergeCell ref="M49:M50"/>
    <mergeCell ref="M51:M52"/>
    <mergeCell ref="M53:M54"/>
    <mergeCell ref="M55:M56"/>
    <mergeCell ref="M37:M38"/>
    <mergeCell ref="M39:M40"/>
    <mergeCell ref="M41:M42"/>
    <mergeCell ref="M43:M44"/>
    <mergeCell ref="M45:M46"/>
    <mergeCell ref="M27:M28"/>
    <mergeCell ref="M29:M30"/>
    <mergeCell ref="M31:M32"/>
    <mergeCell ref="M33:M34"/>
    <mergeCell ref="M35:M36"/>
    <mergeCell ref="F868:I868"/>
    <mergeCell ref="D2:K2"/>
    <mergeCell ref="M5:Q5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</mergeCell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5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145</v>
      </c>
      <c r="D4" s="27" t="s">
        <v>146</v>
      </c>
      <c r="E4" s="27" t="s">
        <v>147</v>
      </c>
      <c r="F4" s="27" t="s">
        <v>148</v>
      </c>
      <c r="G4" s="27">
        <v>454</v>
      </c>
      <c r="H4">
        <f>337736*G4</f>
        <v>153332144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>
        <v>3</v>
      </c>
      <c r="F11" s="27"/>
      <c r="G11" s="27">
        <v>5</v>
      </c>
    </row>
    <row r="12" spans="1:8" x14ac:dyDescent="0.25">
      <c r="A12" s="23">
        <v>9</v>
      </c>
      <c r="B12" t="s">
        <v>136</v>
      </c>
      <c r="C12" s="27" t="s">
        <v>150</v>
      </c>
      <c r="D12" s="27" t="s">
        <v>151</v>
      </c>
      <c r="E12" s="27" t="s">
        <v>152</v>
      </c>
      <c r="F12" s="27" t="s">
        <v>153</v>
      </c>
      <c r="G12" s="27">
        <v>271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x14ac:dyDescent="0.25">
      <c r="G15" s="32">
        <f>SUM(G4:G14)</f>
        <v>810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52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170</v>
      </c>
      <c r="D4" s="27" t="s">
        <v>171</v>
      </c>
      <c r="E4" s="27" t="s">
        <v>172</v>
      </c>
      <c r="F4" s="27" t="s">
        <v>173</v>
      </c>
      <c r="G4" s="27">
        <v>366</v>
      </c>
      <c r="H4">
        <f>337736*G4</f>
        <v>123611376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/>
      <c r="F11" s="31">
        <v>3</v>
      </c>
      <c r="G11" s="27">
        <v>5</v>
      </c>
    </row>
    <row r="12" spans="1:8" x14ac:dyDescent="0.25">
      <c r="A12" s="23">
        <v>9</v>
      </c>
      <c r="B12" t="s">
        <v>136</v>
      </c>
      <c r="C12" s="27" t="s">
        <v>174</v>
      </c>
      <c r="D12" s="27" t="s">
        <v>175</v>
      </c>
      <c r="E12" s="27" t="s">
        <v>152</v>
      </c>
      <c r="F12" s="27" t="s">
        <v>176</v>
      </c>
      <c r="G12" s="27">
        <v>262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ht="15.75" x14ac:dyDescent="0.25">
      <c r="B15" s="28" t="s">
        <v>60</v>
      </c>
      <c r="G15" s="32">
        <f>SUM(G4:G14)</f>
        <v>713</v>
      </c>
    </row>
    <row r="19" spans="1:7" ht="30" x14ac:dyDescent="0.25">
      <c r="A19" s="38" t="s">
        <v>139</v>
      </c>
      <c r="B19" s="39" t="s">
        <v>33</v>
      </c>
      <c r="C19" s="40" t="s">
        <v>177</v>
      </c>
      <c r="D19" s="40" t="s">
        <v>178</v>
      </c>
      <c r="E19" s="35" t="s">
        <v>179</v>
      </c>
      <c r="F19" s="35"/>
      <c r="G19" s="36"/>
    </row>
    <row r="20" spans="1:7" x14ac:dyDescent="0.25">
      <c r="A20" s="41"/>
      <c r="B20" s="41"/>
      <c r="C20" s="41"/>
      <c r="D20" s="41"/>
    </row>
    <row r="21" spans="1:7" x14ac:dyDescent="0.25">
      <c r="A21" s="42">
        <v>1</v>
      </c>
      <c r="B21" s="41" t="s">
        <v>128</v>
      </c>
      <c r="C21" s="43">
        <v>207</v>
      </c>
      <c r="D21" s="43">
        <v>159</v>
      </c>
      <c r="E21" s="27">
        <f>SUM(C21,D21)</f>
        <v>366</v>
      </c>
      <c r="F21" s="45">
        <v>366</v>
      </c>
      <c r="G21" s="27"/>
    </row>
    <row r="22" spans="1:7" x14ac:dyDescent="0.25">
      <c r="A22" s="42">
        <v>2</v>
      </c>
      <c r="B22" s="41" t="s">
        <v>129</v>
      </c>
      <c r="C22" s="43">
        <v>0</v>
      </c>
      <c r="D22" s="43">
        <v>3</v>
      </c>
      <c r="E22" s="27">
        <f t="shared" ref="E22:E31" si="0">SUM(C22,D22)</f>
        <v>3</v>
      </c>
      <c r="F22" s="45">
        <v>3</v>
      </c>
      <c r="G22" s="27"/>
    </row>
    <row r="23" spans="1:7" x14ac:dyDescent="0.25">
      <c r="A23" s="42">
        <v>3</v>
      </c>
      <c r="B23" s="41" t="s">
        <v>130</v>
      </c>
      <c r="C23" s="43">
        <v>0</v>
      </c>
      <c r="D23" s="43">
        <v>2</v>
      </c>
      <c r="E23" s="27">
        <f t="shared" si="0"/>
        <v>2</v>
      </c>
      <c r="F23" s="45">
        <v>2</v>
      </c>
      <c r="G23" s="27"/>
    </row>
    <row r="24" spans="1:7" x14ac:dyDescent="0.25">
      <c r="A24" s="42">
        <v>4</v>
      </c>
      <c r="B24" s="41" t="s">
        <v>131</v>
      </c>
      <c r="C24" s="43">
        <v>24</v>
      </c>
      <c r="D24" s="43">
        <v>0</v>
      </c>
      <c r="E24" s="27">
        <f t="shared" si="0"/>
        <v>24</v>
      </c>
      <c r="F24" s="45">
        <v>24</v>
      </c>
      <c r="G24" s="27"/>
    </row>
    <row r="25" spans="1:7" x14ac:dyDescent="0.25">
      <c r="A25" s="42">
        <v>5</v>
      </c>
      <c r="B25" s="41" t="s">
        <v>132</v>
      </c>
      <c r="C25" s="43">
        <v>16</v>
      </c>
      <c r="D25" s="43">
        <v>0</v>
      </c>
      <c r="E25" s="27">
        <f t="shared" si="0"/>
        <v>16</v>
      </c>
      <c r="F25" s="45">
        <v>16</v>
      </c>
      <c r="G25" s="27"/>
    </row>
    <row r="26" spans="1:7" x14ac:dyDescent="0.25">
      <c r="A26" s="42">
        <v>6</v>
      </c>
      <c r="B26" s="41" t="s">
        <v>133</v>
      </c>
      <c r="C26" s="43">
        <v>2</v>
      </c>
      <c r="D26" s="43">
        <v>0</v>
      </c>
      <c r="E26" s="27">
        <f t="shared" si="0"/>
        <v>2</v>
      </c>
      <c r="F26" s="45">
        <v>2</v>
      </c>
      <c r="G26" s="27"/>
    </row>
    <row r="27" spans="1:7" x14ac:dyDescent="0.25">
      <c r="A27" s="42">
        <v>7</v>
      </c>
      <c r="B27" s="41" t="s">
        <v>134</v>
      </c>
      <c r="C27" s="43">
        <v>1</v>
      </c>
      <c r="D27" s="43">
        <v>2</v>
      </c>
      <c r="E27" s="27">
        <f t="shared" si="0"/>
        <v>3</v>
      </c>
      <c r="F27" s="45">
        <v>3</v>
      </c>
      <c r="G27" s="27"/>
    </row>
    <row r="28" spans="1:7" x14ac:dyDescent="0.25">
      <c r="A28" s="42">
        <v>8</v>
      </c>
      <c r="B28" s="41" t="s">
        <v>135</v>
      </c>
      <c r="C28" s="43">
        <v>5</v>
      </c>
      <c r="D28" s="43">
        <v>0</v>
      </c>
      <c r="E28" s="27">
        <f t="shared" si="0"/>
        <v>5</v>
      </c>
      <c r="F28" s="45">
        <v>5</v>
      </c>
      <c r="G28" s="27"/>
    </row>
    <row r="29" spans="1:7" x14ac:dyDescent="0.25">
      <c r="A29" s="42">
        <v>9</v>
      </c>
      <c r="B29" s="41" t="s">
        <v>136</v>
      </c>
      <c r="C29" s="43">
        <v>85</v>
      </c>
      <c r="D29" s="43">
        <v>178</v>
      </c>
      <c r="E29" s="27">
        <f>SUM(C29,D29)</f>
        <v>263</v>
      </c>
      <c r="F29" s="45">
        <v>263</v>
      </c>
      <c r="G29" s="27"/>
    </row>
    <row r="30" spans="1:7" x14ac:dyDescent="0.25">
      <c r="A30" s="42">
        <v>10</v>
      </c>
      <c r="B30" s="41" t="s">
        <v>137</v>
      </c>
      <c r="C30" s="43">
        <v>22</v>
      </c>
      <c r="D30" s="43">
        <v>0</v>
      </c>
      <c r="E30" s="27">
        <f t="shared" si="0"/>
        <v>22</v>
      </c>
      <c r="F30" s="45">
        <v>22</v>
      </c>
      <c r="G30" s="27"/>
    </row>
    <row r="31" spans="1:7" x14ac:dyDescent="0.25">
      <c r="A31" s="42">
        <v>11</v>
      </c>
      <c r="B31" s="41" t="s">
        <v>138</v>
      </c>
      <c r="C31" s="43">
        <v>6</v>
      </c>
      <c r="D31" s="43">
        <v>2</v>
      </c>
      <c r="E31" s="27">
        <f t="shared" si="0"/>
        <v>8</v>
      </c>
      <c r="F31" s="45">
        <v>8</v>
      </c>
      <c r="G31" s="27"/>
    </row>
    <row r="32" spans="1:7" ht="15.75" x14ac:dyDescent="0.25">
      <c r="A32" s="41"/>
      <c r="B32" s="44" t="s">
        <v>60</v>
      </c>
      <c r="C32" s="41"/>
      <c r="D32" s="41"/>
      <c r="E32" s="27">
        <f>SUM(E21:E31)</f>
        <v>714</v>
      </c>
      <c r="G32" s="32"/>
    </row>
    <row r="42" spans="10:10" x14ac:dyDescent="0.25">
      <c r="J42" s="45">
        <v>366</v>
      </c>
    </row>
    <row r="43" spans="10:10" x14ac:dyDescent="0.25">
      <c r="J43" s="45">
        <v>3</v>
      </c>
    </row>
    <row r="44" spans="10:10" x14ac:dyDescent="0.25">
      <c r="J44" s="45">
        <v>2</v>
      </c>
    </row>
    <row r="45" spans="10:10" x14ac:dyDescent="0.25">
      <c r="J45" s="45">
        <v>24</v>
      </c>
    </row>
    <row r="46" spans="10:10" x14ac:dyDescent="0.25">
      <c r="J46" s="45">
        <v>16</v>
      </c>
    </row>
    <row r="47" spans="10:10" x14ac:dyDescent="0.25">
      <c r="J47" s="45">
        <v>2</v>
      </c>
    </row>
    <row r="48" spans="10:10" x14ac:dyDescent="0.25">
      <c r="J48" s="45">
        <v>3</v>
      </c>
    </row>
    <row r="49" spans="10:10" x14ac:dyDescent="0.25">
      <c r="J49" s="45">
        <v>5</v>
      </c>
    </row>
    <row r="50" spans="10:10" x14ac:dyDescent="0.25">
      <c r="J50" s="45">
        <v>263</v>
      </c>
    </row>
    <row r="51" spans="10:10" x14ac:dyDescent="0.25">
      <c r="J51" s="45">
        <v>22</v>
      </c>
    </row>
    <row r="52" spans="10:10" x14ac:dyDescent="0.25">
      <c r="J52" s="45">
        <v>8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71"/>
  <sheetViews>
    <sheetView workbookViewId="0"/>
  </sheetViews>
  <sheetFormatPr defaultRowHeight="15" x14ac:dyDescent="0.25"/>
  <cols>
    <col min="1" max="1" width="9.42578125" bestFit="1" customWidth="1"/>
    <col min="2" max="2" width="13.7109375" bestFit="1" customWidth="1"/>
    <col min="3" max="3" width="23.7109375" bestFit="1" customWidth="1"/>
    <col min="4" max="4" width="27.140625" customWidth="1"/>
    <col min="5" max="5" width="40.42578125" bestFit="1" customWidth="1"/>
    <col min="6" max="6" width="24.140625" bestFit="1" customWidth="1"/>
    <col min="7" max="7" width="29.140625" bestFit="1" customWidth="1"/>
    <col min="8" max="8" width="34.42578125" bestFit="1" customWidth="1"/>
    <col min="9" max="9" width="17.85546875" bestFit="1" customWidth="1"/>
    <col min="10" max="11" width="13.7109375" bestFit="1" customWidth="1"/>
    <col min="12" max="12" width="14" bestFit="1" customWidth="1"/>
    <col min="13" max="13" width="15.28515625" bestFit="1" customWidth="1"/>
    <col min="15" max="15" width="10.5703125" bestFit="1" customWidth="1"/>
    <col min="16" max="16" width="10" bestFit="1" customWidth="1"/>
  </cols>
  <sheetData>
    <row r="2" spans="1:12" x14ac:dyDescent="0.25">
      <c r="L2" t="e">
        <f>#REF!-#REF!</f>
        <v>#REF!</v>
      </c>
    </row>
    <row r="3" spans="1:12" x14ac:dyDescent="0.25">
      <c r="A3" s="241" t="s">
        <v>231</v>
      </c>
      <c r="B3" s="241"/>
      <c r="C3" s="241"/>
      <c r="D3" s="241"/>
      <c r="E3" s="241"/>
      <c r="F3" s="241"/>
      <c r="G3" s="241"/>
      <c r="H3" s="241"/>
    </row>
    <row r="4" spans="1:12" x14ac:dyDescent="0.25">
      <c r="A4" s="241"/>
      <c r="B4" s="241"/>
      <c r="C4" s="241"/>
      <c r="D4" s="241"/>
      <c r="E4" s="241"/>
      <c r="F4" s="241"/>
      <c r="G4" s="241"/>
      <c r="H4" s="241"/>
    </row>
    <row r="5" spans="1:12" ht="47.25" x14ac:dyDescent="0.25">
      <c r="A5" s="54" t="s">
        <v>139</v>
      </c>
      <c r="B5" s="54" t="s">
        <v>33</v>
      </c>
      <c r="C5" s="53" t="s">
        <v>191</v>
      </c>
      <c r="D5" s="48" t="s">
        <v>233</v>
      </c>
      <c r="E5" s="48" t="s">
        <v>236</v>
      </c>
      <c r="F5" s="48" t="s">
        <v>234</v>
      </c>
      <c r="G5" s="48" t="s">
        <v>235</v>
      </c>
      <c r="H5" s="55" t="s">
        <v>232</v>
      </c>
    </row>
    <row r="6" spans="1:12" ht="15.75" x14ac:dyDescent="0.25">
      <c r="A6" s="47">
        <v>1</v>
      </c>
      <c r="B6" s="47" t="s">
        <v>128</v>
      </c>
      <c r="C6" s="51">
        <v>374</v>
      </c>
      <c r="D6" s="140">
        <v>1277825</v>
      </c>
      <c r="E6" s="137">
        <v>65738140</v>
      </c>
      <c r="F6" s="137">
        <v>31216040</v>
      </c>
      <c r="G6" s="138">
        <v>43774830</v>
      </c>
      <c r="H6" s="137">
        <f>SUM(D6:G6)</f>
        <v>142006835</v>
      </c>
    </row>
    <row r="7" spans="1:12" ht="15.75" x14ac:dyDescent="0.25">
      <c r="A7" s="47">
        <v>2</v>
      </c>
      <c r="B7" s="47" t="s">
        <v>129</v>
      </c>
      <c r="C7" s="51">
        <v>3</v>
      </c>
      <c r="D7" s="140">
        <v>9455</v>
      </c>
      <c r="E7" s="137">
        <v>470450</v>
      </c>
      <c r="F7" s="137">
        <v>231130</v>
      </c>
      <c r="G7" s="137">
        <v>327180</v>
      </c>
      <c r="H7" s="137">
        <f t="shared" ref="H7:H16" si="0">SUM(D7:G7)</f>
        <v>1038215</v>
      </c>
    </row>
    <row r="8" spans="1:12" ht="15.75" x14ac:dyDescent="0.25">
      <c r="A8" s="47">
        <v>3</v>
      </c>
      <c r="B8" s="47" t="s">
        <v>130</v>
      </c>
      <c r="C8" s="51">
        <v>2</v>
      </c>
      <c r="D8" s="140">
        <v>5820</v>
      </c>
      <c r="E8" s="137">
        <v>287945</v>
      </c>
      <c r="F8" s="137">
        <v>148955</v>
      </c>
      <c r="G8" s="137">
        <v>201595</v>
      </c>
      <c r="H8" s="137">
        <f t="shared" si="0"/>
        <v>644315</v>
      </c>
    </row>
    <row r="9" spans="1:12" ht="15.75" x14ac:dyDescent="0.25">
      <c r="A9" s="47">
        <v>4</v>
      </c>
      <c r="B9" s="47" t="s">
        <v>131</v>
      </c>
      <c r="C9" s="51">
        <v>24</v>
      </c>
      <c r="D9" s="140">
        <v>75065</v>
      </c>
      <c r="E9" s="137">
        <v>3884172</v>
      </c>
      <c r="F9" s="137">
        <v>1826175</v>
      </c>
      <c r="G9" s="137">
        <v>2566730</v>
      </c>
      <c r="H9" s="137">
        <f t="shared" si="0"/>
        <v>8352142</v>
      </c>
    </row>
    <row r="10" spans="1:12" ht="15.75" x14ac:dyDescent="0.25">
      <c r="A10" s="47">
        <v>5</v>
      </c>
      <c r="B10" s="47" t="s">
        <v>132</v>
      </c>
      <c r="C10" s="51">
        <v>16</v>
      </c>
      <c r="D10" s="140">
        <v>40870</v>
      </c>
      <c r="E10" s="137">
        <v>1831785</v>
      </c>
      <c r="F10" s="137">
        <v>995540</v>
      </c>
      <c r="G10" s="137">
        <v>1456520</v>
      </c>
      <c r="H10" s="137">
        <f t="shared" si="0"/>
        <v>4324715</v>
      </c>
    </row>
    <row r="11" spans="1:12" ht="15.75" x14ac:dyDescent="0.25">
      <c r="A11" s="47">
        <v>6</v>
      </c>
      <c r="B11" s="47" t="s">
        <v>133</v>
      </c>
      <c r="C11" s="51">
        <v>2</v>
      </c>
      <c r="D11" s="140">
        <v>6375</v>
      </c>
      <c r="E11" s="137">
        <v>318390</v>
      </c>
      <c r="F11" s="137">
        <v>155785</v>
      </c>
      <c r="G11" s="137">
        <v>220320</v>
      </c>
      <c r="H11" s="137">
        <f t="shared" si="0"/>
        <v>700870</v>
      </c>
    </row>
    <row r="12" spans="1:12" ht="15.75" x14ac:dyDescent="0.25">
      <c r="A12" s="47">
        <v>7</v>
      </c>
      <c r="B12" s="47" t="s">
        <v>134</v>
      </c>
      <c r="C12" s="51">
        <v>3</v>
      </c>
      <c r="D12" s="140">
        <v>10115</v>
      </c>
      <c r="E12" s="137">
        <v>519390</v>
      </c>
      <c r="F12" s="137">
        <v>247060</v>
      </c>
      <c r="G12" s="137">
        <v>346595</v>
      </c>
      <c r="H12" s="137">
        <f t="shared" si="0"/>
        <v>1123160</v>
      </c>
    </row>
    <row r="13" spans="1:12" ht="15.75" x14ac:dyDescent="0.25">
      <c r="A13" s="47">
        <v>8</v>
      </c>
      <c r="B13" s="47" t="s">
        <v>135</v>
      </c>
      <c r="C13" s="51">
        <v>5</v>
      </c>
      <c r="D13" s="140">
        <v>19015</v>
      </c>
      <c r="E13" s="137">
        <v>984710</v>
      </c>
      <c r="F13" s="137">
        <v>464265</v>
      </c>
      <c r="G13" s="137">
        <v>649945</v>
      </c>
      <c r="H13" s="137">
        <f t="shared" si="0"/>
        <v>2117935</v>
      </c>
    </row>
    <row r="14" spans="1:12" ht="15.75" x14ac:dyDescent="0.25">
      <c r="A14" s="47">
        <v>9</v>
      </c>
      <c r="B14" s="47" t="s">
        <v>136</v>
      </c>
      <c r="C14" s="51">
        <v>263</v>
      </c>
      <c r="D14" s="140">
        <v>691270</v>
      </c>
      <c r="E14" s="137">
        <v>34708690</v>
      </c>
      <c r="F14" s="137">
        <v>16850235</v>
      </c>
      <c r="G14" s="137">
        <v>23859360</v>
      </c>
      <c r="H14" s="137">
        <f t="shared" si="0"/>
        <v>76109555</v>
      </c>
    </row>
    <row r="15" spans="1:12" ht="15.75" x14ac:dyDescent="0.25">
      <c r="A15" s="47">
        <v>10</v>
      </c>
      <c r="B15" s="47" t="s">
        <v>137</v>
      </c>
      <c r="C15" s="51">
        <v>22</v>
      </c>
      <c r="D15" s="137">
        <v>53985</v>
      </c>
      <c r="E15" s="137">
        <v>1788155</v>
      </c>
      <c r="F15" s="137">
        <v>1316020</v>
      </c>
      <c r="G15" s="137">
        <v>1931015</v>
      </c>
      <c r="H15" s="137">
        <f t="shared" si="0"/>
        <v>5089175</v>
      </c>
    </row>
    <row r="16" spans="1:12" ht="15.75" x14ac:dyDescent="0.25">
      <c r="A16" s="47">
        <v>11</v>
      </c>
      <c r="B16" s="47" t="s">
        <v>138</v>
      </c>
      <c r="C16" s="51">
        <v>8</v>
      </c>
      <c r="D16" s="137">
        <v>28820</v>
      </c>
      <c r="E16" s="137">
        <v>1485195</v>
      </c>
      <c r="F16" s="137">
        <v>702665</v>
      </c>
      <c r="G16" s="137">
        <v>986545</v>
      </c>
      <c r="H16" s="137">
        <f t="shared" si="0"/>
        <v>3203225</v>
      </c>
    </row>
    <row r="17" spans="1:8" ht="15.75" x14ac:dyDescent="0.25">
      <c r="A17" s="56"/>
      <c r="B17" s="56"/>
      <c r="C17" s="46">
        <f>SUM(C6:C16)</f>
        <v>722</v>
      </c>
      <c r="D17" s="139">
        <f>SUM(D6:D16)</f>
        <v>2218615</v>
      </c>
      <c r="E17" s="139">
        <f t="shared" ref="E17:G17" si="1">SUM(E6:E16)</f>
        <v>112017022</v>
      </c>
      <c r="F17" s="139">
        <f t="shared" si="1"/>
        <v>54153870</v>
      </c>
      <c r="G17" s="139">
        <f t="shared" si="1"/>
        <v>76320635</v>
      </c>
      <c r="H17" s="140">
        <f>SUM(H6:H16)</f>
        <v>244710142</v>
      </c>
    </row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25" spans="1:8" ht="18" customHeight="1" x14ac:dyDescent="0.25">
      <c r="A25" s="242" t="s">
        <v>231</v>
      </c>
      <c r="B25" s="243"/>
      <c r="C25" s="243"/>
      <c r="D25" s="243"/>
      <c r="E25" s="243"/>
      <c r="F25" s="243"/>
      <c r="G25" s="243"/>
      <c r="H25" s="244"/>
    </row>
    <row r="26" spans="1:8" ht="18" customHeight="1" x14ac:dyDescent="0.25">
      <c r="A26" s="245"/>
      <c r="B26" s="246"/>
      <c r="C26" s="246"/>
      <c r="D26" s="246"/>
      <c r="E26" s="246"/>
      <c r="F26" s="246"/>
      <c r="G26" s="246"/>
      <c r="H26" s="247"/>
    </row>
    <row r="27" spans="1:8" ht="72" x14ac:dyDescent="0.25">
      <c r="A27" s="50" t="s">
        <v>139</v>
      </c>
      <c r="B27" s="50" t="s">
        <v>33</v>
      </c>
      <c r="C27" s="50" t="s">
        <v>191</v>
      </c>
      <c r="D27" s="58" t="s">
        <v>283</v>
      </c>
      <c r="E27" s="58" t="s">
        <v>282</v>
      </c>
      <c r="F27" s="58" t="s">
        <v>284</v>
      </c>
      <c r="G27" s="58" t="s">
        <v>285</v>
      </c>
      <c r="H27" s="58" t="s">
        <v>286</v>
      </c>
    </row>
    <row r="28" spans="1:8" ht="18" x14ac:dyDescent="0.25">
      <c r="A28" s="50">
        <v>1</v>
      </c>
      <c r="B28" s="50" t="s">
        <v>128</v>
      </c>
      <c r="C28" s="50">
        <v>374</v>
      </c>
      <c r="D28" s="59" t="s">
        <v>237</v>
      </c>
      <c r="E28" s="59" t="s">
        <v>239</v>
      </c>
      <c r="F28" s="59" t="s">
        <v>249</v>
      </c>
      <c r="G28" s="59" t="s">
        <v>260</v>
      </c>
      <c r="H28" s="59" t="s">
        <v>271</v>
      </c>
    </row>
    <row r="29" spans="1:8" ht="18" x14ac:dyDescent="0.25">
      <c r="A29" s="50">
        <v>2</v>
      </c>
      <c r="B29" s="50" t="s">
        <v>129</v>
      </c>
      <c r="C29" s="50">
        <v>3</v>
      </c>
      <c r="D29" s="60">
        <v>9455</v>
      </c>
      <c r="E29" s="59" t="s">
        <v>240</v>
      </c>
      <c r="F29" s="59" t="s">
        <v>250</v>
      </c>
      <c r="G29" s="59" t="s">
        <v>261</v>
      </c>
      <c r="H29" s="59" t="s">
        <v>272</v>
      </c>
    </row>
    <row r="30" spans="1:8" ht="18" x14ac:dyDescent="0.25">
      <c r="A30" s="50">
        <v>3</v>
      </c>
      <c r="B30" s="50" t="s">
        <v>130</v>
      </c>
      <c r="C30" s="50">
        <v>2</v>
      </c>
      <c r="D30" s="60">
        <v>5820</v>
      </c>
      <c r="E30" s="59" t="s">
        <v>241</v>
      </c>
      <c r="F30" s="59" t="s">
        <v>251</v>
      </c>
      <c r="G30" s="59" t="s">
        <v>262</v>
      </c>
      <c r="H30" s="59" t="s">
        <v>273</v>
      </c>
    </row>
    <row r="31" spans="1:8" ht="18" x14ac:dyDescent="0.25">
      <c r="A31" s="50">
        <v>4</v>
      </c>
      <c r="B31" s="50" t="s">
        <v>131</v>
      </c>
      <c r="C31" s="50">
        <v>24</v>
      </c>
      <c r="D31" s="60">
        <v>75065</v>
      </c>
      <c r="E31" s="59" t="s">
        <v>242</v>
      </c>
      <c r="F31" s="59" t="s">
        <v>252</v>
      </c>
      <c r="G31" s="59" t="s">
        <v>263</v>
      </c>
      <c r="H31" s="59" t="s">
        <v>274</v>
      </c>
    </row>
    <row r="32" spans="1:8" ht="18" x14ac:dyDescent="0.25">
      <c r="A32" s="50">
        <v>5</v>
      </c>
      <c r="B32" s="50" t="s">
        <v>132</v>
      </c>
      <c r="C32" s="50">
        <v>16</v>
      </c>
      <c r="D32" s="60">
        <v>40870</v>
      </c>
      <c r="E32" s="59" t="s">
        <v>243</v>
      </c>
      <c r="F32" s="59" t="s">
        <v>253</v>
      </c>
      <c r="G32" s="59" t="s">
        <v>264</v>
      </c>
      <c r="H32" s="59" t="s">
        <v>275</v>
      </c>
    </row>
    <row r="33" spans="1:8" ht="18" x14ac:dyDescent="0.25">
      <c r="A33" s="50">
        <v>6</v>
      </c>
      <c r="B33" s="50" t="s">
        <v>133</v>
      </c>
      <c r="C33" s="50">
        <v>2</v>
      </c>
      <c r="D33" s="60">
        <v>6375</v>
      </c>
      <c r="E33" s="59" t="s">
        <v>244</v>
      </c>
      <c r="F33" s="59" t="s">
        <v>254</v>
      </c>
      <c r="G33" s="59" t="s">
        <v>265</v>
      </c>
      <c r="H33" s="59" t="s">
        <v>206</v>
      </c>
    </row>
    <row r="34" spans="1:8" ht="18" x14ac:dyDescent="0.25">
      <c r="A34" s="50">
        <v>7</v>
      </c>
      <c r="B34" s="50" t="s">
        <v>134</v>
      </c>
      <c r="C34" s="50">
        <v>3</v>
      </c>
      <c r="D34" s="60">
        <v>10115</v>
      </c>
      <c r="E34" s="59" t="s">
        <v>245</v>
      </c>
      <c r="F34" s="59" t="s">
        <v>255</v>
      </c>
      <c r="G34" s="59" t="s">
        <v>266</v>
      </c>
      <c r="H34" s="59" t="s">
        <v>276</v>
      </c>
    </row>
    <row r="35" spans="1:8" ht="18" x14ac:dyDescent="0.25">
      <c r="A35" s="50">
        <v>8</v>
      </c>
      <c r="B35" s="50" t="s">
        <v>135</v>
      </c>
      <c r="C35" s="50">
        <v>5</v>
      </c>
      <c r="D35" s="60">
        <v>19015</v>
      </c>
      <c r="E35" s="60">
        <v>984710</v>
      </c>
      <c r="F35" s="59" t="s">
        <v>256</v>
      </c>
      <c r="G35" s="59" t="s">
        <v>267</v>
      </c>
      <c r="H35" s="59" t="s">
        <v>277</v>
      </c>
    </row>
    <row r="36" spans="1:8" ht="18" x14ac:dyDescent="0.25">
      <c r="A36" s="50">
        <v>9</v>
      </c>
      <c r="B36" s="50" t="s">
        <v>136</v>
      </c>
      <c r="C36" s="50">
        <v>263</v>
      </c>
      <c r="D36" s="59" t="s">
        <v>238</v>
      </c>
      <c r="E36" s="59" t="s">
        <v>246</v>
      </c>
      <c r="F36" s="59" t="s">
        <v>257</v>
      </c>
      <c r="G36" s="59" t="s">
        <v>268</v>
      </c>
      <c r="H36" s="59" t="s">
        <v>278</v>
      </c>
    </row>
    <row r="37" spans="1:8" ht="18" x14ac:dyDescent="0.25">
      <c r="A37" s="50">
        <v>10</v>
      </c>
      <c r="B37" s="50" t="s">
        <v>137</v>
      </c>
      <c r="C37" s="50">
        <v>22</v>
      </c>
      <c r="D37" s="60">
        <v>53985</v>
      </c>
      <c r="E37" s="59" t="s">
        <v>247</v>
      </c>
      <c r="F37" s="59" t="s">
        <v>258</v>
      </c>
      <c r="G37" s="59" t="s">
        <v>269</v>
      </c>
      <c r="H37" s="59" t="s">
        <v>279</v>
      </c>
    </row>
    <row r="38" spans="1:8" ht="18" x14ac:dyDescent="0.25">
      <c r="A38" s="50">
        <v>11</v>
      </c>
      <c r="B38" s="50" t="s">
        <v>138</v>
      </c>
      <c r="C38" s="50">
        <v>8</v>
      </c>
      <c r="D38" s="60">
        <v>28820</v>
      </c>
      <c r="E38" s="59" t="s">
        <v>248</v>
      </c>
      <c r="F38" s="60" t="s">
        <v>259</v>
      </c>
      <c r="G38" s="59" t="s">
        <v>270</v>
      </c>
      <c r="H38" s="59" t="s">
        <v>280</v>
      </c>
    </row>
    <row r="39" spans="1:8" ht="18" x14ac:dyDescent="0.25">
      <c r="A39" s="50"/>
      <c r="B39" s="50"/>
      <c r="C39" s="50">
        <v>722</v>
      </c>
      <c r="D39" s="59"/>
      <c r="E39" s="59"/>
      <c r="F39" s="59"/>
      <c r="G39" s="59"/>
      <c r="H39" s="61" t="s">
        <v>281</v>
      </c>
    </row>
    <row r="40" spans="1:8" ht="15.75" x14ac:dyDescent="0.25">
      <c r="A40" s="57"/>
      <c r="B40" s="57"/>
      <c r="C40" s="57"/>
      <c r="D40" s="57"/>
      <c r="E40" s="57"/>
      <c r="F40" s="57"/>
      <c r="G40" s="57"/>
      <c r="H40" s="57"/>
    </row>
    <row r="52" spans="1:9" ht="15.75" customHeight="1" x14ac:dyDescent="0.25">
      <c r="A52" s="240" t="s">
        <v>194</v>
      </c>
      <c r="B52" s="240"/>
      <c r="C52" s="240"/>
      <c r="D52" s="240"/>
      <c r="E52" s="240"/>
    </row>
    <row r="53" spans="1:9" ht="15" customHeight="1" x14ac:dyDescent="0.25">
      <c r="A53" s="240"/>
      <c r="B53" s="240"/>
      <c r="C53" s="240"/>
      <c r="D53" s="240"/>
      <c r="E53" s="240"/>
      <c r="F53" s="62"/>
      <c r="G53" s="62"/>
      <c r="H53" s="62"/>
      <c r="I53" s="62"/>
    </row>
    <row r="54" spans="1:9" ht="15.75" x14ac:dyDescent="0.25">
      <c r="A54" s="47" t="s">
        <v>139</v>
      </c>
      <c r="B54" s="47" t="s">
        <v>33</v>
      </c>
      <c r="C54" s="49" t="s">
        <v>77</v>
      </c>
      <c r="D54" s="49" t="s">
        <v>191</v>
      </c>
      <c r="E54" s="49" t="s">
        <v>192</v>
      </c>
    </row>
    <row r="55" spans="1:9" ht="15.75" x14ac:dyDescent="0.25">
      <c r="A55" s="47"/>
      <c r="B55" s="47"/>
      <c r="C55" s="49"/>
      <c r="D55" s="49"/>
      <c r="E55" s="49"/>
    </row>
    <row r="56" spans="1:9" ht="15.75" x14ac:dyDescent="0.25">
      <c r="A56" s="47">
        <v>1</v>
      </c>
      <c r="B56" s="47" t="s">
        <v>128</v>
      </c>
      <c r="C56" s="49" t="s">
        <v>197</v>
      </c>
      <c r="D56" s="47">
        <v>374</v>
      </c>
      <c r="E56" s="49" t="s">
        <v>228</v>
      </c>
      <c r="F56" s="66">
        <f>E56/D56</f>
        <v>379700</v>
      </c>
    </row>
    <row r="57" spans="1:9" ht="15.75" x14ac:dyDescent="0.25">
      <c r="A57" s="47">
        <v>2</v>
      </c>
      <c r="B57" s="47" t="s">
        <v>129</v>
      </c>
      <c r="C57" s="49" t="s">
        <v>198</v>
      </c>
      <c r="D57" s="47">
        <v>3</v>
      </c>
      <c r="E57" s="49" t="s">
        <v>199</v>
      </c>
    </row>
    <row r="58" spans="1:9" ht="15.75" x14ac:dyDescent="0.25">
      <c r="A58" s="47">
        <v>3</v>
      </c>
      <c r="B58" s="47" t="s">
        <v>130</v>
      </c>
      <c r="C58" s="49" t="s">
        <v>226</v>
      </c>
      <c r="D58" s="47">
        <v>2</v>
      </c>
      <c r="E58" s="49" t="s">
        <v>224</v>
      </c>
    </row>
    <row r="59" spans="1:9" ht="15.75" x14ac:dyDescent="0.25">
      <c r="A59" s="47">
        <v>4</v>
      </c>
      <c r="B59" s="47" t="s">
        <v>131</v>
      </c>
      <c r="C59" s="49" t="s">
        <v>227</v>
      </c>
      <c r="D59" s="47">
        <v>24</v>
      </c>
      <c r="E59" s="49" t="s">
        <v>225</v>
      </c>
    </row>
    <row r="60" spans="1:9" ht="15.75" x14ac:dyDescent="0.25">
      <c r="A60" s="47">
        <v>5</v>
      </c>
      <c r="B60" s="47" t="s">
        <v>132</v>
      </c>
      <c r="C60" s="49" t="s">
        <v>203</v>
      </c>
      <c r="D60" s="47">
        <v>16</v>
      </c>
      <c r="E60" s="49" t="s">
        <v>204</v>
      </c>
    </row>
    <row r="61" spans="1:9" ht="15.75" x14ac:dyDescent="0.25">
      <c r="A61" s="47">
        <v>6</v>
      </c>
      <c r="B61" s="47" t="s">
        <v>133</v>
      </c>
      <c r="C61" s="49" t="s">
        <v>223</v>
      </c>
      <c r="D61" s="47">
        <v>2</v>
      </c>
      <c r="E61" s="49" t="s">
        <v>206</v>
      </c>
    </row>
    <row r="62" spans="1:9" ht="15.75" x14ac:dyDescent="0.25">
      <c r="A62" s="47">
        <v>7</v>
      </c>
      <c r="B62" s="47" t="s">
        <v>134</v>
      </c>
      <c r="C62" s="49" t="s">
        <v>208</v>
      </c>
      <c r="D62" s="47">
        <v>3</v>
      </c>
      <c r="E62" s="49" t="s">
        <v>209</v>
      </c>
    </row>
    <row r="63" spans="1:9" ht="15.75" x14ac:dyDescent="0.25">
      <c r="A63" s="47">
        <v>8</v>
      </c>
      <c r="B63" s="47" t="s">
        <v>135</v>
      </c>
      <c r="C63" s="49" t="s">
        <v>211</v>
      </c>
      <c r="D63" s="47">
        <v>5</v>
      </c>
      <c r="E63" s="49" t="s">
        <v>212</v>
      </c>
    </row>
    <row r="64" spans="1:9" ht="15.75" x14ac:dyDescent="0.25">
      <c r="A64" s="47">
        <v>9</v>
      </c>
      <c r="B64" s="47" t="s">
        <v>136</v>
      </c>
      <c r="C64" s="49" t="s">
        <v>215</v>
      </c>
      <c r="D64" s="47">
        <v>263</v>
      </c>
      <c r="E64" s="49" t="s">
        <v>216</v>
      </c>
    </row>
    <row r="65" spans="1:9" ht="15.75" x14ac:dyDescent="0.25">
      <c r="A65" s="47">
        <v>10</v>
      </c>
      <c r="B65" s="47" t="s">
        <v>137</v>
      </c>
      <c r="C65" s="49" t="s">
        <v>217</v>
      </c>
      <c r="D65" s="47">
        <v>22</v>
      </c>
      <c r="E65" s="49" t="s">
        <v>218</v>
      </c>
    </row>
    <row r="66" spans="1:9" ht="15.75" x14ac:dyDescent="0.25">
      <c r="A66" s="47">
        <v>11</v>
      </c>
      <c r="B66" s="47" t="s">
        <v>138</v>
      </c>
      <c r="C66" s="49" t="s">
        <v>220</v>
      </c>
      <c r="D66" s="47">
        <v>8</v>
      </c>
      <c r="E66" s="49" t="s">
        <v>221</v>
      </c>
    </row>
    <row r="67" spans="1:9" ht="15.75" x14ac:dyDescent="0.25">
      <c r="A67" s="5"/>
      <c r="B67" s="5"/>
      <c r="C67" s="49"/>
      <c r="D67" s="49">
        <f>SUM(D56:D66)</f>
        <v>722</v>
      </c>
      <c r="E67" s="63" t="s">
        <v>230</v>
      </c>
      <c r="F67" s="66"/>
    </row>
    <row r="68" spans="1:9" ht="15.75" customHeight="1" x14ac:dyDescent="0.25">
      <c r="A68" s="240" t="s">
        <v>229</v>
      </c>
      <c r="B68" s="240"/>
      <c r="C68" s="240"/>
      <c r="D68" s="240"/>
      <c r="E68" s="240"/>
      <c r="F68" s="65"/>
      <c r="G68" s="64"/>
      <c r="H68" s="64"/>
      <c r="I68" s="64"/>
    </row>
    <row r="69" spans="1:9" x14ac:dyDescent="0.25">
      <c r="A69" s="240"/>
      <c r="B69" s="240"/>
      <c r="C69" s="240"/>
      <c r="D69" s="240"/>
      <c r="E69" s="240"/>
    </row>
    <row r="70" spans="1:9" x14ac:dyDescent="0.25">
      <c r="E70" s="66"/>
    </row>
    <row r="71" spans="1:9" ht="13.5" customHeight="1" x14ac:dyDescent="0.25">
      <c r="E71" s="66">
        <f>'Fee for Additional FAR'!$K$16</f>
        <v>0</v>
      </c>
    </row>
  </sheetData>
  <mergeCells count="4">
    <mergeCell ref="A52:E53"/>
    <mergeCell ref="A68:E69"/>
    <mergeCell ref="A3:H4"/>
    <mergeCell ref="A25:H26"/>
  </mergeCells>
  <pageMargins left="0.7" right="0.7" top="0.75" bottom="0.75" header="0.3" footer="0.3"/>
  <pageSetup paperSize="9" scale="4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10" ht="15.75" x14ac:dyDescent="0.25">
      <c r="A1" s="260" t="s">
        <v>15</v>
      </c>
      <c r="B1" s="260"/>
      <c r="C1" s="260"/>
      <c r="D1" s="260"/>
      <c r="E1" s="260"/>
      <c r="F1" s="260"/>
    </row>
    <row r="2" spans="1:10" ht="15.75" x14ac:dyDescent="0.25">
      <c r="A2" s="248" t="s">
        <v>157</v>
      </c>
      <c r="B2" s="248"/>
      <c r="C2" s="248"/>
      <c r="D2" s="248"/>
      <c r="E2" s="248"/>
      <c r="F2" s="248"/>
    </row>
    <row r="3" spans="1:10" ht="15.75" x14ac:dyDescent="0.25">
      <c r="A3" s="248" t="s">
        <v>158</v>
      </c>
      <c r="B3" s="248"/>
      <c r="C3" s="248"/>
      <c r="D3" s="248"/>
      <c r="E3" s="248"/>
      <c r="F3" s="248"/>
    </row>
    <row r="4" spans="1:10" ht="15.75" x14ac:dyDescent="0.25">
      <c r="A4" s="261" t="s">
        <v>159</v>
      </c>
      <c r="B4" s="261"/>
      <c r="C4" s="261"/>
      <c r="D4" s="261"/>
      <c r="E4" s="261"/>
      <c r="F4" s="261"/>
    </row>
    <row r="5" spans="1:10" ht="15.75" x14ac:dyDescent="0.25">
      <c r="A5" s="260" t="s">
        <v>0</v>
      </c>
      <c r="B5" s="260"/>
      <c r="C5" s="260"/>
      <c r="D5" s="260"/>
      <c r="E5" s="260"/>
      <c r="F5" s="260"/>
    </row>
    <row r="6" spans="1:10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10" ht="15.75" x14ac:dyDescent="0.25">
      <c r="A7" s="1">
        <v>1</v>
      </c>
      <c r="B7" s="1" t="s">
        <v>2</v>
      </c>
      <c r="C7" s="1" t="s">
        <v>8</v>
      </c>
      <c r="D7" s="1">
        <v>315.12</v>
      </c>
      <c r="E7" s="1">
        <f>D7*10</f>
        <v>3151.2</v>
      </c>
      <c r="F7" s="262"/>
    </row>
    <row r="8" spans="1:10" ht="15.75" x14ac:dyDescent="0.25">
      <c r="A8" s="1">
        <v>2</v>
      </c>
      <c r="B8" s="1" t="s">
        <v>5</v>
      </c>
      <c r="C8" s="1" t="s">
        <v>9</v>
      </c>
      <c r="D8" s="1">
        <v>72.768000000000001</v>
      </c>
      <c r="E8" s="1">
        <f>D8*2155</f>
        <v>156815.04000000001</v>
      </c>
      <c r="F8" s="263"/>
      <c r="I8">
        <v>315.12</v>
      </c>
      <c r="J8">
        <v>121.176</v>
      </c>
    </row>
    <row r="9" spans="1:10" ht="15.75" x14ac:dyDescent="0.25">
      <c r="A9" s="1">
        <v>3</v>
      </c>
      <c r="B9" s="1" t="s">
        <v>6</v>
      </c>
      <c r="C9" s="1" t="s">
        <v>196</v>
      </c>
      <c r="D9" s="1">
        <v>5324.2821759999997</v>
      </c>
      <c r="E9" s="1">
        <f>D9*14.47</f>
        <v>77042.363086719997</v>
      </c>
      <c r="F9" s="263"/>
      <c r="J9">
        <f>J8*2</f>
        <v>242.352</v>
      </c>
    </row>
    <row r="10" spans="1:10" ht="15.75" x14ac:dyDescent="0.25">
      <c r="A10" s="1">
        <v>4</v>
      </c>
      <c r="B10" s="1" t="s">
        <v>7</v>
      </c>
      <c r="C10" s="1" t="s">
        <v>112</v>
      </c>
      <c r="D10" s="1">
        <v>121.176</v>
      </c>
      <c r="E10" s="1">
        <f>D10*900</f>
        <v>109058.40000000001</v>
      </c>
      <c r="F10" s="263"/>
    </row>
    <row r="11" spans="1:10" ht="15.75" x14ac:dyDescent="0.25">
      <c r="A11" s="1"/>
      <c r="B11" s="1"/>
      <c r="C11" s="1"/>
      <c r="D11" s="1"/>
      <c r="E11" s="1"/>
      <c r="F11" s="263"/>
      <c r="J11">
        <f>I8-J9</f>
        <v>72.768000000000001</v>
      </c>
    </row>
    <row r="12" spans="1:10" ht="15.75" x14ac:dyDescent="0.25">
      <c r="A12" s="1"/>
      <c r="B12" s="5"/>
      <c r="C12" s="1"/>
      <c r="D12" s="1"/>
      <c r="E12" s="1"/>
      <c r="F12" s="264"/>
    </row>
    <row r="13" spans="1:10" ht="15.75" x14ac:dyDescent="0.25">
      <c r="A13" s="248" t="s">
        <v>11</v>
      </c>
      <c r="B13" s="248"/>
      <c r="C13" s="248"/>
      <c r="D13" s="248"/>
      <c r="E13" s="2">
        <f>SUM(E7:E10)</f>
        <v>346067.00308672001</v>
      </c>
      <c r="F13" s="3">
        <v>346070</v>
      </c>
    </row>
    <row r="14" spans="1:10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10" x14ac:dyDescent="0.25">
      <c r="A15" s="251">
        <v>1</v>
      </c>
      <c r="B15" s="251" t="s">
        <v>40</v>
      </c>
      <c r="C15" s="251">
        <v>3</v>
      </c>
      <c r="D15" s="251" t="s">
        <v>198</v>
      </c>
      <c r="E15" s="253" t="s">
        <v>199</v>
      </c>
      <c r="F15" s="254"/>
      <c r="I15">
        <f>F13*C15</f>
        <v>1038210</v>
      </c>
    </row>
    <row r="16" spans="1:10" x14ac:dyDescent="0.25">
      <c r="A16" s="252"/>
      <c r="B16" s="252"/>
      <c r="C16" s="252"/>
      <c r="D16" s="252"/>
      <c r="E16" s="255"/>
      <c r="F16" s="256"/>
    </row>
    <row r="17" spans="1:11" ht="15.75" x14ac:dyDescent="0.25">
      <c r="A17" s="257" t="s">
        <v>200</v>
      </c>
      <c r="B17" s="258"/>
      <c r="C17" s="258"/>
      <c r="D17" s="258"/>
      <c r="E17" s="258"/>
      <c r="F17" s="259"/>
      <c r="J17">
        <v>0</v>
      </c>
      <c r="K17">
        <v>2</v>
      </c>
    </row>
    <row r="18" spans="1:11" ht="15.75" x14ac:dyDescent="0.25">
      <c r="A18" s="248" t="s">
        <v>32</v>
      </c>
      <c r="B18" s="248"/>
      <c r="C18" s="248"/>
      <c r="D18" s="248"/>
      <c r="E18" s="248"/>
      <c r="F18" s="248"/>
      <c r="J18">
        <v>0</v>
      </c>
      <c r="K18">
        <v>1</v>
      </c>
    </row>
    <row r="19" spans="1:11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  <c r="K19">
        <v>3</v>
      </c>
    </row>
    <row r="20" spans="1:11" ht="15.75" x14ac:dyDescent="0.25">
      <c r="A20" s="1">
        <v>1</v>
      </c>
      <c r="B20" s="1" t="s">
        <v>40</v>
      </c>
      <c r="C20" s="1">
        <v>3</v>
      </c>
      <c r="D20" s="1">
        <v>3</v>
      </c>
      <c r="E20" s="1">
        <f>C20-D20</f>
        <v>0</v>
      </c>
      <c r="F20" s="3"/>
    </row>
    <row r="21" spans="1:11" ht="15.75" x14ac:dyDescent="0.25">
      <c r="A21" s="1"/>
      <c r="B21" s="1"/>
      <c r="C21" s="1"/>
      <c r="D21" s="1"/>
      <c r="E21" s="1"/>
      <c r="F21" s="3"/>
    </row>
    <row r="22" spans="1:11" ht="15.75" x14ac:dyDescent="0.25">
      <c r="A22" s="248" t="s">
        <v>17</v>
      </c>
      <c r="B22" s="248"/>
      <c r="C22" s="248"/>
      <c r="D22" s="248"/>
      <c r="E22" s="3"/>
      <c r="F22" s="5"/>
    </row>
    <row r="23" spans="1:11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1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1" ht="15.75" x14ac:dyDescent="0.25">
      <c r="A25" s="5"/>
      <c r="B25" s="1" t="s">
        <v>154</v>
      </c>
      <c r="C25" s="1" t="s">
        <v>115</v>
      </c>
      <c r="D25" s="1">
        <f>I24*I25</f>
        <v>311422.32</v>
      </c>
      <c r="E25" s="5"/>
      <c r="F25" s="5"/>
      <c r="I25">
        <v>121.176</v>
      </c>
    </row>
    <row r="26" spans="1:11" ht="15.75" x14ac:dyDescent="0.25">
      <c r="A26" s="5"/>
      <c r="B26" s="1" t="s">
        <v>24</v>
      </c>
      <c r="C26" s="1">
        <f>D25/3</f>
        <v>103807.44</v>
      </c>
      <c r="D26" s="1"/>
      <c r="E26" s="5"/>
      <c r="F26" s="5"/>
    </row>
    <row r="27" spans="1:11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1" x14ac:dyDescent="0.25">
      <c r="A28" s="5"/>
      <c r="B28" s="5"/>
      <c r="C28" s="5"/>
      <c r="D28" s="5"/>
      <c r="E28" s="5"/>
      <c r="F28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160</v>
      </c>
      <c r="B2" s="248"/>
      <c r="C2" s="248"/>
      <c r="D2" s="248"/>
      <c r="E2" s="248"/>
      <c r="F2" s="248"/>
    </row>
    <row r="3" spans="1:9" ht="15.75" x14ac:dyDescent="0.25">
      <c r="A3" s="248" t="s">
        <v>161</v>
      </c>
      <c r="B3" s="248"/>
      <c r="C3" s="248"/>
      <c r="D3" s="248"/>
      <c r="E3" s="248"/>
      <c r="F3" s="248"/>
    </row>
    <row r="4" spans="1:9" ht="15.75" x14ac:dyDescent="0.25">
      <c r="A4" s="261" t="s">
        <v>162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290.8</v>
      </c>
      <c r="E7" s="37">
        <f>D7*10</f>
        <v>2908</v>
      </c>
      <c r="F7" s="262"/>
    </row>
    <row r="8" spans="1:9" ht="15.75" x14ac:dyDescent="0.25">
      <c r="A8" s="1">
        <v>2</v>
      </c>
      <c r="B8" s="1" t="s">
        <v>5</v>
      </c>
      <c r="C8" s="1" t="s">
        <v>9</v>
      </c>
      <c r="D8" s="1">
        <v>66.808000000000007</v>
      </c>
      <c r="E8" s="1">
        <f>D8*2155</f>
        <v>143971.24000000002</v>
      </c>
      <c r="F8" s="263"/>
    </row>
    <row r="9" spans="1:9" ht="15.75" x14ac:dyDescent="0.25">
      <c r="A9" s="1">
        <v>3</v>
      </c>
      <c r="B9" s="1" t="s">
        <v>6</v>
      </c>
      <c r="C9" s="1" t="s">
        <v>196</v>
      </c>
      <c r="D9" s="1">
        <v>5147</v>
      </c>
      <c r="E9" s="1">
        <f>D9*14.47</f>
        <v>74477.09</v>
      </c>
      <c r="F9" s="263"/>
      <c r="I9">
        <f>478.136*10.7639</f>
        <v>5146.6080904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37">
        <v>111.996</v>
      </c>
      <c r="E10" s="1">
        <f>D10*900</f>
        <v>100796.4</v>
      </c>
      <c r="F10" s="263"/>
    </row>
    <row r="11" spans="1:9" ht="15.75" x14ac:dyDescent="0.25">
      <c r="A11" s="1"/>
      <c r="B11" s="1"/>
      <c r="C11" s="1"/>
      <c r="D11" s="1"/>
      <c r="E11" s="1"/>
      <c r="F11" s="263"/>
      <c r="I11">
        <v>111.996</v>
      </c>
    </row>
    <row r="12" spans="1:9" ht="15.75" x14ac:dyDescent="0.25">
      <c r="A12" s="1"/>
      <c r="B12" s="5"/>
      <c r="C12" s="1"/>
      <c r="D12" s="1"/>
      <c r="E12" s="1"/>
      <c r="F12" s="264"/>
      <c r="I12">
        <f>I11*2</f>
        <v>223.99199999999999</v>
      </c>
    </row>
    <row r="13" spans="1:9" ht="15.75" x14ac:dyDescent="0.25">
      <c r="A13" s="248" t="s">
        <v>11</v>
      </c>
      <c r="B13" s="248"/>
      <c r="C13" s="248"/>
      <c r="D13" s="248"/>
      <c r="E13" s="2">
        <f>SUM(E7:E10)</f>
        <v>322152.73</v>
      </c>
      <c r="F13" s="3">
        <v>322155</v>
      </c>
      <c r="I13">
        <v>290.8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9" ht="15" customHeight="1" x14ac:dyDescent="0.25">
      <c r="A15" s="251">
        <v>1</v>
      </c>
      <c r="B15" s="251" t="s">
        <v>41</v>
      </c>
      <c r="C15" s="251">
        <v>2</v>
      </c>
      <c r="D15" s="265">
        <v>322155</v>
      </c>
      <c r="E15" s="267">
        <f>D15*C15</f>
        <v>644310</v>
      </c>
      <c r="F15" s="268"/>
      <c r="I15">
        <f>I13-I12</f>
        <v>66.808000000000021</v>
      </c>
    </row>
    <row r="16" spans="1:9" ht="15" customHeight="1" x14ac:dyDescent="0.25">
      <c r="A16" s="252"/>
      <c r="B16" s="252"/>
      <c r="C16" s="252"/>
      <c r="D16" s="266"/>
      <c r="E16" s="269"/>
      <c r="F16" s="270"/>
    </row>
    <row r="17" spans="1:9" ht="15.75" x14ac:dyDescent="0.25">
      <c r="A17" s="257" t="s">
        <v>201</v>
      </c>
      <c r="B17" s="258"/>
      <c r="C17" s="258"/>
      <c r="D17" s="258"/>
      <c r="E17" s="258"/>
      <c r="F17" s="259"/>
    </row>
    <row r="18" spans="1:9" ht="15.75" x14ac:dyDescent="0.25">
      <c r="A18" s="248" t="s">
        <v>32</v>
      </c>
      <c r="B18" s="248"/>
      <c r="C18" s="248"/>
      <c r="D18" s="248"/>
      <c r="E18" s="248"/>
      <c r="F18" s="248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41</v>
      </c>
      <c r="C20" s="1">
        <v>2</v>
      </c>
      <c r="D20" s="1">
        <v>2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8" t="s">
        <v>17</v>
      </c>
      <c r="B22" s="248"/>
      <c r="C22" s="248"/>
      <c r="D22" s="248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155</v>
      </c>
      <c r="C25" s="1" t="s">
        <v>156</v>
      </c>
      <c r="D25" s="1">
        <f>I24*I25</f>
        <v>287752.62</v>
      </c>
      <c r="E25" s="5"/>
      <c r="F25" s="5"/>
      <c r="I25">
        <v>111.96599999999999</v>
      </c>
    </row>
    <row r="26" spans="1:9" ht="15.75" x14ac:dyDescent="0.25">
      <c r="A26" s="5"/>
      <c r="B26" s="1" t="s">
        <v>24</v>
      </c>
      <c r="C26" s="1">
        <f>D25/3</f>
        <v>95917.54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  <row r="31" spans="1:9" ht="15.75" x14ac:dyDescent="0.25">
      <c r="A31" s="260"/>
      <c r="B31" s="260"/>
      <c r="C31" s="260"/>
      <c r="D31" s="260"/>
      <c r="E31" s="260"/>
      <c r="F31" s="260"/>
    </row>
    <row r="32" spans="1:9" ht="15.75" x14ac:dyDescent="0.25">
      <c r="A32" s="248"/>
      <c r="B32" s="248"/>
      <c r="C32" s="248"/>
      <c r="D32" s="248"/>
      <c r="E32" s="248"/>
      <c r="F32" s="248"/>
    </row>
    <row r="33" spans="1:6" ht="15.75" x14ac:dyDescent="0.25">
      <c r="A33" s="248"/>
      <c r="B33" s="248"/>
      <c r="C33" s="248"/>
      <c r="D33" s="248"/>
      <c r="E33" s="248"/>
      <c r="F33" s="248"/>
    </row>
    <row r="34" spans="1:6" ht="15.75" x14ac:dyDescent="0.25">
      <c r="A34" s="261"/>
      <c r="B34" s="261"/>
      <c r="C34" s="261"/>
      <c r="D34" s="261"/>
      <c r="E34" s="261"/>
      <c r="F34" s="261"/>
    </row>
    <row r="35" spans="1:6" ht="15.75" x14ac:dyDescent="0.25">
      <c r="A35" s="260"/>
      <c r="B35" s="260"/>
      <c r="C35" s="260"/>
      <c r="D35" s="260"/>
      <c r="E35" s="260"/>
      <c r="F35" s="260"/>
    </row>
    <row r="36" spans="1:6" ht="15.75" x14ac:dyDescent="0.25">
      <c r="A36" s="1"/>
      <c r="B36" s="1"/>
      <c r="C36" s="1"/>
      <c r="D36" s="1"/>
      <c r="E36" s="1"/>
      <c r="F36" s="4"/>
    </row>
    <row r="37" spans="1:6" ht="15.75" x14ac:dyDescent="0.25">
      <c r="A37" s="1"/>
      <c r="B37" s="1"/>
      <c r="C37" s="1"/>
      <c r="D37" s="1"/>
      <c r="E37" s="1"/>
      <c r="F37" s="3"/>
    </row>
    <row r="38" spans="1:6" ht="15.75" x14ac:dyDescent="0.25">
      <c r="A38" s="1"/>
      <c r="B38" s="1"/>
      <c r="C38" s="1"/>
      <c r="D38" s="1"/>
      <c r="E38" s="1"/>
      <c r="F38" s="3"/>
    </row>
    <row r="39" spans="1:6" ht="15.75" x14ac:dyDescent="0.25">
      <c r="A39" s="1"/>
      <c r="B39" s="1"/>
      <c r="C39" s="1"/>
      <c r="D39" s="1"/>
      <c r="E39" s="1"/>
      <c r="F39" s="3"/>
    </row>
    <row r="40" spans="1:6" ht="15.75" x14ac:dyDescent="0.25">
      <c r="A40" s="1"/>
      <c r="B40" s="1"/>
      <c r="C40" s="1"/>
      <c r="D40" s="1"/>
      <c r="E40" s="1"/>
      <c r="F40" s="3"/>
    </row>
    <row r="41" spans="1:6" ht="15.75" x14ac:dyDescent="0.25">
      <c r="A41" s="1"/>
      <c r="B41" s="1"/>
      <c r="C41" s="1"/>
      <c r="D41" s="1"/>
      <c r="E41" s="1"/>
      <c r="F41" s="3"/>
    </row>
    <row r="42" spans="1:6" ht="15.75" x14ac:dyDescent="0.25">
      <c r="A42" s="1"/>
      <c r="B42" s="5"/>
      <c r="C42" s="1"/>
      <c r="D42" s="1"/>
      <c r="E42" s="1"/>
      <c r="F42" s="3"/>
    </row>
    <row r="43" spans="1:6" ht="15.75" x14ac:dyDescent="0.25">
      <c r="A43" s="248"/>
      <c r="B43" s="248"/>
      <c r="C43" s="248"/>
      <c r="D43" s="248"/>
      <c r="E43" s="2"/>
      <c r="F43" s="3"/>
    </row>
    <row r="44" spans="1:6" ht="15.75" x14ac:dyDescent="0.25">
      <c r="A44" s="29"/>
      <c r="B44" s="29"/>
      <c r="C44" s="29"/>
      <c r="D44" s="29"/>
      <c r="E44" s="249"/>
      <c r="F44" s="250"/>
    </row>
    <row r="45" spans="1:6" x14ac:dyDescent="0.25">
      <c r="A45" s="271"/>
      <c r="B45" s="271"/>
      <c r="C45" s="271"/>
      <c r="D45" s="271"/>
      <c r="E45" s="273"/>
      <c r="F45" s="274"/>
    </row>
    <row r="46" spans="1:6" x14ac:dyDescent="0.25">
      <c r="A46" s="272"/>
      <c r="B46" s="272"/>
      <c r="C46" s="272"/>
      <c r="D46" s="272"/>
      <c r="E46" s="275"/>
      <c r="F46" s="276"/>
    </row>
  </sheetData>
  <mergeCells count="28">
    <mergeCell ref="A43:D43"/>
    <mergeCell ref="E44:F44"/>
    <mergeCell ref="A45:A46"/>
    <mergeCell ref="B45:B46"/>
    <mergeCell ref="C45:C46"/>
    <mergeCell ref="D45:D46"/>
    <mergeCell ref="E45:F46"/>
    <mergeCell ref="A31:F31"/>
    <mergeCell ref="A32:F32"/>
    <mergeCell ref="A33:F33"/>
    <mergeCell ref="A34:F34"/>
    <mergeCell ref="A35:F35"/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180</v>
      </c>
      <c r="B2" s="248"/>
      <c r="C2" s="248"/>
      <c r="D2" s="248"/>
      <c r="E2" s="248"/>
      <c r="F2" s="248"/>
    </row>
    <row r="3" spans="1:9" ht="15.75" x14ac:dyDescent="0.25">
      <c r="A3" s="248" t="s">
        <v>181</v>
      </c>
      <c r="B3" s="248"/>
      <c r="C3" s="248"/>
      <c r="D3" s="248"/>
      <c r="E3" s="248"/>
      <c r="F3" s="248"/>
    </row>
    <row r="4" spans="1:9" ht="15.75" x14ac:dyDescent="0.25">
      <c r="A4" s="261" t="s">
        <v>163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312.76</v>
      </c>
      <c r="E7" s="1">
        <f>D7*10</f>
        <v>3127.6</v>
      </c>
      <c r="F7" s="262"/>
    </row>
    <row r="8" spans="1:9" ht="15.75" x14ac:dyDescent="0.25">
      <c r="A8" s="1">
        <v>2</v>
      </c>
      <c r="B8" s="1" t="s">
        <v>5</v>
      </c>
      <c r="C8" s="1" t="s">
        <v>9</v>
      </c>
      <c r="D8" s="37">
        <v>75.099999999999994</v>
      </c>
      <c r="E8" s="1">
        <f>D8*2155</f>
        <v>161840.5</v>
      </c>
      <c r="F8" s="263"/>
    </row>
    <row r="9" spans="1:9" ht="15.75" x14ac:dyDescent="0.25">
      <c r="A9" s="1">
        <v>3</v>
      </c>
      <c r="B9" s="1" t="s">
        <v>6</v>
      </c>
      <c r="C9" s="1" t="s">
        <v>196</v>
      </c>
      <c r="D9" s="37">
        <v>5258.5</v>
      </c>
      <c r="E9" s="1">
        <f>D9*14.47</f>
        <v>76090.49500000001</v>
      </c>
      <c r="F9" s="263"/>
      <c r="I9">
        <f>488.53*10.7639</f>
        <v>5258.4880669999993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118.83</v>
      </c>
      <c r="E10" s="1">
        <f>D10*900</f>
        <v>106947</v>
      </c>
      <c r="F10" s="263"/>
      <c r="I10">
        <v>118.83</v>
      </c>
    </row>
    <row r="11" spans="1:9" ht="15.75" x14ac:dyDescent="0.25">
      <c r="A11" s="1"/>
      <c r="B11" s="1"/>
      <c r="C11" s="1"/>
      <c r="D11" s="1"/>
      <c r="E11" s="1"/>
      <c r="F11" s="263"/>
      <c r="I11">
        <f>I10*2</f>
        <v>237.66</v>
      </c>
    </row>
    <row r="12" spans="1:9" ht="15.75" x14ac:dyDescent="0.25">
      <c r="A12" s="1"/>
      <c r="B12" s="5"/>
      <c r="C12" s="1"/>
      <c r="D12" s="1"/>
      <c r="E12" s="1"/>
      <c r="F12" s="264"/>
      <c r="I12">
        <v>312.76</v>
      </c>
    </row>
    <row r="13" spans="1:9" ht="15.75" x14ac:dyDescent="0.25">
      <c r="A13" s="248" t="s">
        <v>11</v>
      </c>
      <c r="B13" s="248"/>
      <c r="C13" s="248"/>
      <c r="D13" s="248"/>
      <c r="E13" s="2">
        <f>SUM(E7:E10)</f>
        <v>348005.59500000003</v>
      </c>
      <c r="F13" s="3">
        <v>348010</v>
      </c>
      <c r="I13">
        <f>I12-I11</f>
        <v>75.099999999999994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9" x14ac:dyDescent="0.25">
      <c r="A15" s="251">
        <v>1</v>
      </c>
      <c r="B15" s="251" t="s">
        <v>61</v>
      </c>
      <c r="C15" s="251">
        <v>24</v>
      </c>
      <c r="D15" s="265">
        <v>348010</v>
      </c>
      <c r="E15" s="267">
        <f>D15*C15</f>
        <v>8352240</v>
      </c>
      <c r="F15" s="268"/>
    </row>
    <row r="16" spans="1:9" x14ac:dyDescent="0.25">
      <c r="A16" s="252"/>
      <c r="B16" s="252"/>
      <c r="C16" s="252"/>
      <c r="D16" s="266"/>
      <c r="E16" s="269"/>
      <c r="F16" s="270"/>
    </row>
    <row r="17" spans="1:9" ht="15.75" x14ac:dyDescent="0.25">
      <c r="A17" s="257" t="s">
        <v>202</v>
      </c>
      <c r="B17" s="258"/>
      <c r="C17" s="258"/>
      <c r="D17" s="258"/>
      <c r="E17" s="258"/>
      <c r="F17" s="259"/>
    </row>
    <row r="18" spans="1:9" ht="15.75" x14ac:dyDescent="0.25">
      <c r="A18" s="248" t="s">
        <v>32</v>
      </c>
      <c r="B18" s="248"/>
      <c r="C18" s="248"/>
      <c r="D18" s="248"/>
      <c r="E18" s="248"/>
      <c r="F18" s="248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61</v>
      </c>
      <c r="C20" s="26">
        <v>24</v>
      </c>
      <c r="D20" s="26">
        <v>24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8" t="s">
        <v>17</v>
      </c>
      <c r="B22" s="248"/>
      <c r="C22" s="248"/>
      <c r="D22" s="248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28</v>
      </c>
      <c r="C25" s="1" t="s">
        <v>164</v>
      </c>
      <c r="D25" s="1">
        <f>I24*I25</f>
        <v>287403.09999999998</v>
      </c>
      <c r="E25" s="5"/>
      <c r="F25" s="5"/>
      <c r="I25">
        <v>111.83</v>
      </c>
    </row>
    <row r="26" spans="1:9" ht="15.75" x14ac:dyDescent="0.25">
      <c r="A26" s="5"/>
      <c r="B26" s="1" t="s">
        <v>24</v>
      </c>
      <c r="C26" s="1">
        <f>D25/3</f>
        <v>95801.033333333326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166</v>
      </c>
      <c r="B2" s="248"/>
      <c r="C2" s="248"/>
      <c r="D2" s="248"/>
      <c r="E2" s="248"/>
      <c r="F2" s="248"/>
    </row>
    <row r="3" spans="1:9" ht="15.75" x14ac:dyDescent="0.25">
      <c r="A3" s="248" t="s">
        <v>167</v>
      </c>
      <c r="B3" s="248"/>
      <c r="C3" s="248"/>
      <c r="D3" s="248"/>
      <c r="E3" s="248"/>
      <c r="F3" s="248"/>
    </row>
    <row r="4" spans="1:9" ht="15.75" x14ac:dyDescent="0.25">
      <c r="A4" s="261" t="s">
        <v>168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255.42</v>
      </c>
      <c r="E7" s="1">
        <f>D7*10</f>
        <v>2554.1999999999998</v>
      </c>
      <c r="F7" s="262"/>
    </row>
    <row r="8" spans="1:9" ht="15.75" x14ac:dyDescent="0.25">
      <c r="A8" s="1">
        <v>2</v>
      </c>
      <c r="B8" s="1" t="s">
        <v>5</v>
      </c>
      <c r="C8" s="1" t="s">
        <v>9</v>
      </c>
      <c r="D8" s="1">
        <v>53.125999999999998</v>
      </c>
      <c r="E8" s="1">
        <f>D8*2155</f>
        <v>114486.53</v>
      </c>
      <c r="F8" s="263"/>
    </row>
    <row r="9" spans="1:9" ht="15.75" x14ac:dyDescent="0.25">
      <c r="A9" s="1">
        <v>3</v>
      </c>
      <c r="B9" s="1" t="s">
        <v>6</v>
      </c>
      <c r="C9" s="1" t="s">
        <v>196</v>
      </c>
      <c r="D9" s="1">
        <v>4300</v>
      </c>
      <c r="E9" s="1">
        <f>D9*14.47</f>
        <v>62221</v>
      </c>
      <c r="F9" s="263"/>
      <c r="I9">
        <f>399.472*10.7639</f>
        <v>4299.8766607999996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101.14700000000001</v>
      </c>
      <c r="E10" s="1">
        <f>D10*900</f>
        <v>91032.3</v>
      </c>
      <c r="F10" s="263"/>
    </row>
    <row r="11" spans="1:9" ht="15.75" x14ac:dyDescent="0.25">
      <c r="A11" s="1"/>
      <c r="B11" s="1"/>
      <c r="C11" s="1"/>
      <c r="D11" s="1"/>
      <c r="E11" s="1"/>
      <c r="F11" s="263"/>
      <c r="I11">
        <v>101.14700000000001</v>
      </c>
    </row>
    <row r="12" spans="1:9" ht="15.75" x14ac:dyDescent="0.25">
      <c r="A12" s="1"/>
      <c r="B12" s="5"/>
      <c r="C12" s="1"/>
      <c r="D12" s="1"/>
      <c r="E12" s="1"/>
      <c r="F12" s="264"/>
      <c r="I12">
        <f>I11*2</f>
        <v>202.29400000000001</v>
      </c>
    </row>
    <row r="13" spans="1:9" ht="15.75" x14ac:dyDescent="0.25">
      <c r="A13" s="248" t="s">
        <v>11</v>
      </c>
      <c r="B13" s="248"/>
      <c r="C13" s="248"/>
      <c r="D13" s="248"/>
      <c r="E13" s="2">
        <f>SUM(E7:E10)</f>
        <v>270294.02999999997</v>
      </c>
      <c r="F13" s="3">
        <v>270295</v>
      </c>
      <c r="I13">
        <v>255.42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  <c r="I14">
        <f>I13-I12</f>
        <v>53.125999999999976</v>
      </c>
    </row>
    <row r="15" spans="1:9" x14ac:dyDescent="0.25">
      <c r="A15" s="251">
        <v>1</v>
      </c>
      <c r="B15" s="251" t="s">
        <v>62</v>
      </c>
      <c r="C15" s="251">
        <v>16</v>
      </c>
      <c r="D15" s="251" t="s">
        <v>203</v>
      </c>
      <c r="E15" s="253" t="s">
        <v>204</v>
      </c>
      <c r="F15" s="254"/>
    </row>
    <row r="16" spans="1:9" x14ac:dyDescent="0.25">
      <c r="A16" s="252"/>
      <c r="B16" s="252"/>
      <c r="C16" s="252"/>
      <c r="D16" s="252"/>
      <c r="E16" s="255"/>
      <c r="F16" s="256"/>
    </row>
    <row r="17" spans="1:9" ht="15.75" x14ac:dyDescent="0.25">
      <c r="A17" s="257" t="s">
        <v>205</v>
      </c>
      <c r="B17" s="258"/>
      <c r="C17" s="258"/>
      <c r="D17" s="258"/>
      <c r="E17" s="258"/>
      <c r="F17" s="259"/>
    </row>
    <row r="18" spans="1:9" ht="15.75" x14ac:dyDescent="0.25">
      <c r="A18" s="248" t="s">
        <v>32</v>
      </c>
      <c r="B18" s="248"/>
      <c r="C18" s="248"/>
      <c r="D18" s="248"/>
      <c r="E18" s="248"/>
      <c r="F18" s="248"/>
      <c r="I18">
        <f>F13*C15</f>
        <v>4324720</v>
      </c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62</v>
      </c>
      <c r="C20" s="1">
        <v>16</v>
      </c>
      <c r="D20" s="1">
        <v>16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8" t="s">
        <v>17</v>
      </c>
      <c r="B22" s="248"/>
      <c r="C22" s="248"/>
      <c r="D22" s="248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</row>
    <row r="25" spans="1:9" ht="15.75" x14ac:dyDescent="0.25">
      <c r="A25" s="5"/>
      <c r="B25" s="1" t="s">
        <v>28</v>
      </c>
      <c r="C25" s="1" t="s">
        <v>169</v>
      </c>
      <c r="D25" s="1">
        <f>I25*I26</f>
        <v>259947.79</v>
      </c>
      <c r="E25" s="5"/>
      <c r="F25" s="5"/>
      <c r="I25">
        <v>101.14700000000001</v>
      </c>
    </row>
    <row r="26" spans="1:9" ht="15.75" x14ac:dyDescent="0.25">
      <c r="A26" s="5"/>
      <c r="B26" s="1" t="s">
        <v>24</v>
      </c>
      <c r="C26" s="1">
        <f>D25/3</f>
        <v>86649.263333333336</v>
      </c>
      <c r="D26" s="1"/>
      <c r="E26" s="5"/>
      <c r="F26" s="5"/>
      <c r="I26">
        <v>2570</v>
      </c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116</v>
      </c>
      <c r="B2" s="248"/>
      <c r="C2" s="248"/>
      <c r="D2" s="248"/>
      <c r="E2" s="248"/>
      <c r="F2" s="248"/>
    </row>
    <row r="3" spans="1:9" ht="15.75" x14ac:dyDescent="0.25">
      <c r="A3" s="248" t="s">
        <v>118</v>
      </c>
      <c r="B3" s="248"/>
      <c r="C3" s="248"/>
      <c r="D3" s="248"/>
      <c r="E3" s="248"/>
      <c r="F3" s="248"/>
    </row>
    <row r="4" spans="1:9" ht="15.75" x14ac:dyDescent="0.25">
      <c r="A4" s="261" t="s">
        <v>117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  <c r="I6">
        <v>122.4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318.67200000000003</v>
      </c>
      <c r="E7" s="1">
        <f>D7*10</f>
        <v>3186.7200000000003</v>
      </c>
      <c r="F7" s="262"/>
      <c r="I7">
        <f>I6*2</f>
        <v>244.8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73.872</v>
      </c>
      <c r="E8" s="1">
        <f>D8*2155</f>
        <v>159194.16</v>
      </c>
      <c r="F8" s="263"/>
      <c r="I8">
        <f>D7-I7</f>
        <v>73.872000000000014</v>
      </c>
    </row>
    <row r="9" spans="1:9" ht="15.75" x14ac:dyDescent="0.25">
      <c r="A9" s="1">
        <v>3</v>
      </c>
      <c r="B9" s="1" t="s">
        <v>6</v>
      </c>
      <c r="C9" s="1" t="s">
        <v>196</v>
      </c>
      <c r="D9" s="1">
        <v>5383.0316000000003</v>
      </c>
      <c r="E9" s="1">
        <f>D9*14.47</f>
        <v>77892.467252000002</v>
      </c>
      <c r="F9" s="263"/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122.4</v>
      </c>
      <c r="E10" s="1">
        <f>D10*900</f>
        <v>110160</v>
      </c>
      <c r="F10" s="263"/>
    </row>
    <row r="11" spans="1:9" ht="15.75" x14ac:dyDescent="0.25">
      <c r="A11" s="1"/>
      <c r="B11" s="1"/>
      <c r="C11" s="1"/>
      <c r="D11" s="1"/>
      <c r="E11" s="1"/>
      <c r="F11" s="263"/>
    </row>
    <row r="12" spans="1:9" ht="15.75" x14ac:dyDescent="0.25">
      <c r="A12" s="1"/>
      <c r="B12" s="5"/>
      <c r="C12" s="1"/>
      <c r="D12" s="1"/>
      <c r="E12" s="1"/>
      <c r="F12" s="264"/>
    </row>
    <row r="13" spans="1:9" ht="15.75" x14ac:dyDescent="0.25">
      <c r="A13" s="248" t="s">
        <v>11</v>
      </c>
      <c r="B13" s="248"/>
      <c r="C13" s="248"/>
      <c r="D13" s="248"/>
      <c r="E13" s="2">
        <f>SUM(E7:E10)</f>
        <v>350433.34725200001</v>
      </c>
      <c r="F13" s="3">
        <v>350435</v>
      </c>
    </row>
    <row r="14" spans="1:9" ht="15.75" x14ac:dyDescent="0.25">
      <c r="A14" s="24" t="s">
        <v>75</v>
      </c>
      <c r="B14" s="24" t="s">
        <v>33</v>
      </c>
      <c r="C14" s="24" t="s">
        <v>76</v>
      </c>
      <c r="D14" s="24" t="s">
        <v>77</v>
      </c>
      <c r="E14" s="277" t="s">
        <v>60</v>
      </c>
      <c r="F14" s="278"/>
    </row>
    <row r="15" spans="1:9" x14ac:dyDescent="0.25">
      <c r="A15" s="251">
        <v>1</v>
      </c>
      <c r="B15" s="251" t="s">
        <v>63</v>
      </c>
      <c r="C15" s="251">
        <v>2</v>
      </c>
      <c r="D15" s="251" t="s">
        <v>223</v>
      </c>
      <c r="E15" s="253" t="s">
        <v>206</v>
      </c>
      <c r="F15" s="254"/>
    </row>
    <row r="16" spans="1:9" x14ac:dyDescent="0.25">
      <c r="A16" s="252"/>
      <c r="B16" s="252"/>
      <c r="C16" s="252"/>
      <c r="D16" s="252"/>
      <c r="E16" s="255"/>
      <c r="F16" s="256"/>
      <c r="H16">
        <f>F13*C15</f>
        <v>700870</v>
      </c>
    </row>
    <row r="17" spans="1:10" ht="15.75" x14ac:dyDescent="0.25">
      <c r="A17" s="257" t="s">
        <v>207</v>
      </c>
      <c r="B17" s="258"/>
      <c r="C17" s="258"/>
      <c r="D17" s="258"/>
      <c r="E17" s="258"/>
      <c r="F17" s="259"/>
    </row>
    <row r="18" spans="1:10" ht="15.75" x14ac:dyDescent="0.25">
      <c r="A18" s="248" t="s">
        <v>32</v>
      </c>
      <c r="B18" s="248"/>
      <c r="C18" s="248"/>
      <c r="D18" s="248"/>
      <c r="E18" s="248"/>
      <c r="F18" s="248"/>
    </row>
    <row r="19" spans="1:10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10" ht="15.75" x14ac:dyDescent="0.25">
      <c r="A20" s="1">
        <v>1</v>
      </c>
      <c r="B20" s="1" t="s">
        <v>63</v>
      </c>
      <c r="C20" s="1">
        <v>2</v>
      </c>
      <c r="D20" s="27">
        <f t="shared" ref="D20" si="0">SUM(B20,C20)</f>
        <v>2</v>
      </c>
      <c r="E20" s="1">
        <f>C20-D20</f>
        <v>0</v>
      </c>
      <c r="F20" s="3"/>
    </row>
    <row r="21" spans="1:10" ht="15.75" x14ac:dyDescent="0.25">
      <c r="A21" s="1"/>
      <c r="B21" s="1"/>
      <c r="C21" s="1"/>
      <c r="D21" s="1"/>
      <c r="E21" s="1"/>
      <c r="F21" s="3"/>
    </row>
    <row r="22" spans="1:10" ht="15.75" x14ac:dyDescent="0.25">
      <c r="A22" s="248" t="s">
        <v>17</v>
      </c>
      <c r="B22" s="248"/>
      <c r="C22" s="248"/>
      <c r="D22" s="248"/>
      <c r="E22" s="3"/>
      <c r="F22" s="5"/>
    </row>
    <row r="23" spans="1:10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0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0" ht="15.75" x14ac:dyDescent="0.25">
      <c r="A25" s="5"/>
      <c r="B25" s="1" t="s">
        <v>28</v>
      </c>
      <c r="C25" s="1" t="s">
        <v>119</v>
      </c>
      <c r="D25" s="1">
        <f>I24*I25</f>
        <v>314568</v>
      </c>
      <c r="E25" s="5"/>
      <c r="F25" s="5"/>
      <c r="I25">
        <v>122.4</v>
      </c>
    </row>
    <row r="26" spans="1:10" ht="15.75" x14ac:dyDescent="0.25">
      <c r="A26" s="5"/>
      <c r="B26" s="1" t="s">
        <v>24</v>
      </c>
      <c r="C26" s="1">
        <f>D25/3</f>
        <v>104856</v>
      </c>
      <c r="D26" s="1"/>
      <c r="E26" s="5"/>
      <c r="F26" s="5"/>
      <c r="J26">
        <f>I24*I25</f>
        <v>314568</v>
      </c>
    </row>
    <row r="27" spans="1:10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0" x14ac:dyDescent="0.25">
      <c r="A28" s="5"/>
      <c r="B28" s="5"/>
      <c r="C28" s="5"/>
      <c r="D28" s="5"/>
      <c r="E28" s="5"/>
      <c r="F28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120</v>
      </c>
      <c r="B2" s="248"/>
      <c r="C2" s="248"/>
      <c r="D2" s="248"/>
      <c r="E2" s="248"/>
      <c r="F2" s="248"/>
    </row>
    <row r="3" spans="1:9" ht="15.75" x14ac:dyDescent="0.25">
      <c r="A3" s="248" t="s">
        <v>121</v>
      </c>
      <c r="B3" s="248"/>
      <c r="C3" s="248"/>
      <c r="D3" s="248"/>
      <c r="E3" s="248"/>
      <c r="F3" s="248"/>
    </row>
    <row r="4" spans="1:9" ht="15.75" x14ac:dyDescent="0.25">
      <c r="A4" s="261" t="s">
        <v>122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337.072</v>
      </c>
      <c r="E7" s="1">
        <f>D7*10</f>
        <v>3370.7200000000003</v>
      </c>
      <c r="F7" s="262"/>
      <c r="I7">
        <v>128.36699999999999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80.337999999999994</v>
      </c>
      <c r="E8" s="1">
        <f>D8*2155</f>
        <v>173128.38999999998</v>
      </c>
      <c r="F8" s="263"/>
      <c r="I8">
        <f>I7*2</f>
        <v>256.73399999999998</v>
      </c>
    </row>
    <row r="9" spans="1:9" ht="15.75" x14ac:dyDescent="0.25">
      <c r="A9" s="1">
        <v>3</v>
      </c>
      <c r="B9" s="1" t="s">
        <v>6</v>
      </c>
      <c r="C9" s="1" t="s">
        <v>196</v>
      </c>
      <c r="D9" s="25">
        <v>5691.2238820000002</v>
      </c>
      <c r="E9" s="1">
        <f>D9*14.47</f>
        <v>82352.009572540002</v>
      </c>
      <c r="F9" s="263"/>
      <c r="I9">
        <f>D7-I8</f>
        <v>80.338000000000022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128.36699999999999</v>
      </c>
      <c r="E10" s="1">
        <f>D10*900</f>
        <v>115530.29999999999</v>
      </c>
      <c r="F10" s="263"/>
    </row>
    <row r="11" spans="1:9" ht="15.75" x14ac:dyDescent="0.25">
      <c r="A11" s="1"/>
      <c r="B11" s="1"/>
      <c r="C11" s="1"/>
      <c r="D11" s="1"/>
      <c r="E11" s="1"/>
      <c r="F11" s="263"/>
    </row>
    <row r="12" spans="1:9" ht="15.75" x14ac:dyDescent="0.25">
      <c r="A12" s="1"/>
      <c r="B12" s="5"/>
      <c r="C12" s="1"/>
      <c r="D12" s="1"/>
      <c r="E12" s="1"/>
      <c r="F12" s="264"/>
    </row>
    <row r="13" spans="1:9" ht="15.75" x14ac:dyDescent="0.25">
      <c r="A13" s="248" t="s">
        <v>11</v>
      </c>
      <c r="B13" s="248"/>
      <c r="C13" s="248"/>
      <c r="D13" s="248"/>
      <c r="E13" s="2">
        <f>SUM(E7:E10)</f>
        <v>374381.41957253998</v>
      </c>
      <c r="F13" s="3">
        <v>374385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9" x14ac:dyDescent="0.25">
      <c r="A15" s="251">
        <v>1</v>
      </c>
      <c r="B15" s="251" t="s">
        <v>64</v>
      </c>
      <c r="C15" s="251">
        <v>3</v>
      </c>
      <c r="D15" s="251" t="s">
        <v>208</v>
      </c>
      <c r="E15" s="253" t="s">
        <v>209</v>
      </c>
      <c r="F15" s="254"/>
      <c r="I15">
        <f>F13*C15</f>
        <v>1123155</v>
      </c>
    </row>
    <row r="16" spans="1:9" x14ac:dyDescent="0.25">
      <c r="A16" s="252"/>
      <c r="B16" s="252"/>
      <c r="C16" s="252"/>
      <c r="D16" s="252"/>
      <c r="E16" s="255"/>
      <c r="F16" s="256"/>
    </row>
    <row r="17" spans="1:9" ht="15.75" x14ac:dyDescent="0.25">
      <c r="A17" s="257" t="s">
        <v>210</v>
      </c>
      <c r="B17" s="258"/>
      <c r="C17" s="258"/>
      <c r="D17" s="258"/>
      <c r="E17" s="258"/>
      <c r="F17" s="259"/>
    </row>
    <row r="18" spans="1:9" ht="15.75" x14ac:dyDescent="0.25">
      <c r="A18" s="248" t="s">
        <v>32</v>
      </c>
      <c r="B18" s="248"/>
      <c r="C18" s="248"/>
      <c r="D18" s="248"/>
      <c r="E18" s="248"/>
      <c r="F18" s="248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64</v>
      </c>
      <c r="C20" s="1">
        <v>3</v>
      </c>
      <c r="D20" s="1">
        <v>3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8" t="s">
        <v>17</v>
      </c>
      <c r="B22" s="248"/>
      <c r="C22" s="248"/>
      <c r="D22" s="248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128.36699999999999</v>
      </c>
    </row>
    <row r="25" spans="1:9" ht="15.75" x14ac:dyDescent="0.25">
      <c r="A25" s="5"/>
      <c r="B25" s="1" t="s">
        <v>28</v>
      </c>
      <c r="C25" s="1" t="s">
        <v>123</v>
      </c>
      <c r="D25" s="1">
        <f>I23*I24</f>
        <v>329903.19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109967.73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81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48" t="s">
        <v>11</v>
      </c>
      <c r="B13" s="248"/>
      <c r="C13" s="248"/>
      <c r="D13" s="248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6" x14ac:dyDescent="0.25">
      <c r="A15" s="271">
        <v>1</v>
      </c>
      <c r="B15" s="271" t="s">
        <v>42</v>
      </c>
      <c r="C15" s="271"/>
      <c r="D15" s="271"/>
      <c r="E15" s="273">
        <f>D15*C15</f>
        <v>0</v>
      </c>
      <c r="F15" s="274"/>
    </row>
    <row r="16" spans="1:6" x14ac:dyDescent="0.25">
      <c r="A16" s="272"/>
      <c r="B16" s="272"/>
      <c r="C16" s="272"/>
      <c r="D16" s="272"/>
      <c r="E16" s="275"/>
      <c r="F16" s="276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42</v>
      </c>
      <c r="C19" s="1">
        <v>2</v>
      </c>
      <c r="D19" s="1"/>
      <c r="E19" s="1">
        <f>C19-D19</f>
        <v>2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48" t="s">
        <v>17</v>
      </c>
      <c r="B21" s="248"/>
      <c r="C21" s="248"/>
      <c r="D21" s="248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3:D13"/>
    <mergeCell ref="A1:F1"/>
    <mergeCell ref="A2:F2"/>
    <mergeCell ref="A3:F3"/>
    <mergeCell ref="A4:F4"/>
    <mergeCell ref="A5:F5"/>
    <mergeCell ref="A17:F17"/>
    <mergeCell ref="A21:D21"/>
    <mergeCell ref="E14:F14"/>
    <mergeCell ref="A15:A16"/>
    <mergeCell ref="B15:B16"/>
    <mergeCell ref="C15:C16"/>
    <mergeCell ref="D15:D16"/>
    <mergeCell ref="E15:F16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82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48" t="s">
        <v>11</v>
      </c>
      <c r="B13" s="248"/>
      <c r="C13" s="248"/>
      <c r="D13" s="248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6" x14ac:dyDescent="0.25">
      <c r="A15" s="271">
        <v>1</v>
      </c>
      <c r="B15" s="271" t="s">
        <v>65</v>
      </c>
      <c r="C15" s="271"/>
      <c r="D15" s="271"/>
      <c r="E15" s="273">
        <f>D15*C15</f>
        <v>0</v>
      </c>
      <c r="F15" s="274"/>
    </row>
    <row r="16" spans="1:6" x14ac:dyDescent="0.25">
      <c r="A16" s="272"/>
      <c r="B16" s="272"/>
      <c r="C16" s="272"/>
      <c r="D16" s="272"/>
      <c r="E16" s="275"/>
      <c r="F16" s="276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65</v>
      </c>
      <c r="C19" s="1">
        <v>20</v>
      </c>
      <c r="D19" s="1"/>
      <c r="E19" s="1">
        <f>C19-D19</f>
        <v>20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48" t="s">
        <v>17</v>
      </c>
      <c r="B21" s="248"/>
      <c r="C21" s="248"/>
      <c r="D21" s="248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3:D13"/>
    <mergeCell ref="A1:F1"/>
    <mergeCell ref="A2:F2"/>
    <mergeCell ref="A3:F3"/>
    <mergeCell ref="A4:F4"/>
    <mergeCell ref="A5:F5"/>
    <mergeCell ref="A17:F17"/>
    <mergeCell ref="A21:D21"/>
    <mergeCell ref="E14:F14"/>
    <mergeCell ref="A15:A16"/>
    <mergeCell ref="B15:B16"/>
    <mergeCell ref="C15:C16"/>
    <mergeCell ref="D15:D16"/>
    <mergeCell ref="E15:F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8" ht="15.75" x14ac:dyDescent="0.25">
      <c r="A1" s="260" t="s">
        <v>15</v>
      </c>
      <c r="B1" s="260"/>
      <c r="C1" s="260"/>
      <c r="D1" s="260"/>
      <c r="E1" s="260"/>
      <c r="F1" s="260"/>
    </row>
    <row r="2" spans="1:8" ht="15.75" x14ac:dyDescent="0.25">
      <c r="A2" s="248" t="s">
        <v>124</v>
      </c>
      <c r="B2" s="248"/>
      <c r="C2" s="248"/>
      <c r="D2" s="248"/>
      <c r="E2" s="248"/>
      <c r="F2" s="248"/>
    </row>
    <row r="3" spans="1:8" ht="15.75" x14ac:dyDescent="0.25">
      <c r="A3" s="248" t="s">
        <v>125</v>
      </c>
      <c r="B3" s="248"/>
      <c r="C3" s="248"/>
      <c r="D3" s="248"/>
      <c r="E3" s="248"/>
      <c r="F3" s="248"/>
    </row>
    <row r="4" spans="1:8" ht="15.75" x14ac:dyDescent="0.25">
      <c r="A4" s="261" t="s">
        <v>126</v>
      </c>
      <c r="B4" s="261"/>
      <c r="C4" s="261"/>
      <c r="D4" s="261"/>
      <c r="E4" s="261"/>
      <c r="F4" s="261"/>
    </row>
    <row r="5" spans="1:8" ht="15.75" x14ac:dyDescent="0.25">
      <c r="A5" s="260" t="s">
        <v>0</v>
      </c>
      <c r="B5" s="260"/>
      <c r="C5" s="260"/>
      <c r="D5" s="260"/>
      <c r="E5" s="260"/>
      <c r="F5" s="260"/>
    </row>
    <row r="6" spans="1:8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8" ht="15.75" x14ac:dyDescent="0.25">
      <c r="A7" s="1">
        <v>1</v>
      </c>
      <c r="B7" s="1" t="s">
        <v>2</v>
      </c>
      <c r="C7" s="1" t="s">
        <v>8</v>
      </c>
      <c r="D7" s="1">
        <v>380.25200000000001</v>
      </c>
      <c r="E7" s="1">
        <f>D7*10</f>
        <v>3802.52</v>
      </c>
      <c r="F7" s="262"/>
      <c r="H7">
        <v>144.43199999999999</v>
      </c>
    </row>
    <row r="8" spans="1:8" ht="15.75" x14ac:dyDescent="0.25">
      <c r="A8" s="1">
        <v>2</v>
      </c>
      <c r="B8" s="1" t="s">
        <v>5</v>
      </c>
      <c r="C8" s="1" t="s">
        <v>9</v>
      </c>
      <c r="D8" s="1">
        <v>91.388000000000005</v>
      </c>
      <c r="E8" s="1">
        <f>D8*2155</f>
        <v>196941.14</v>
      </c>
      <c r="F8" s="263"/>
      <c r="H8">
        <f>H7*2</f>
        <v>288.86399999999998</v>
      </c>
    </row>
    <row r="9" spans="1:8" ht="15.75" x14ac:dyDescent="0.25">
      <c r="A9" s="1">
        <v>3</v>
      </c>
      <c r="B9" s="1" t="s">
        <v>6</v>
      </c>
      <c r="C9" s="1" t="s">
        <v>196</v>
      </c>
      <c r="D9" s="1">
        <v>6416.8729030000004</v>
      </c>
      <c r="E9" s="1">
        <f>D9*14.47</f>
        <v>92852.15090641001</v>
      </c>
      <c r="F9" s="263"/>
      <c r="H9">
        <f>D7-H8</f>
        <v>91.388000000000034</v>
      </c>
    </row>
    <row r="10" spans="1:8" ht="15.75" x14ac:dyDescent="0.25">
      <c r="A10" s="1">
        <v>4</v>
      </c>
      <c r="B10" s="1" t="s">
        <v>7</v>
      </c>
      <c r="C10" s="1" t="s">
        <v>112</v>
      </c>
      <c r="D10" s="1">
        <v>144.43199999999999</v>
      </c>
      <c r="E10" s="1">
        <f>D10*900</f>
        <v>129988.79999999999</v>
      </c>
      <c r="F10" s="263"/>
    </row>
    <row r="11" spans="1:8" ht="15.75" x14ac:dyDescent="0.25">
      <c r="A11" s="1"/>
      <c r="B11" s="1"/>
      <c r="C11" s="1"/>
      <c r="D11" s="1"/>
      <c r="E11" s="1"/>
      <c r="F11" s="263"/>
    </row>
    <row r="12" spans="1:8" ht="15.75" x14ac:dyDescent="0.25">
      <c r="A12" s="1"/>
      <c r="B12" s="5"/>
      <c r="C12" s="1"/>
      <c r="D12" s="1"/>
      <c r="E12" s="1"/>
      <c r="F12" s="264"/>
    </row>
    <row r="13" spans="1:8" ht="15.75" x14ac:dyDescent="0.25">
      <c r="A13" s="248" t="s">
        <v>11</v>
      </c>
      <c r="B13" s="248"/>
      <c r="C13" s="248"/>
      <c r="D13" s="248"/>
      <c r="E13" s="2">
        <f>SUM(E7:E10)</f>
        <v>423584.61090640997</v>
      </c>
      <c r="F13" s="3">
        <v>423585</v>
      </c>
    </row>
    <row r="14" spans="1:8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9" t="s">
        <v>60</v>
      </c>
      <c r="F14" s="250"/>
    </row>
    <row r="15" spans="1:8" x14ac:dyDescent="0.25">
      <c r="A15" s="251">
        <v>1</v>
      </c>
      <c r="B15" s="251" t="s">
        <v>66</v>
      </c>
      <c r="C15" s="251">
        <v>5</v>
      </c>
      <c r="D15" s="251" t="s">
        <v>211</v>
      </c>
      <c r="E15" s="253" t="s">
        <v>212</v>
      </c>
      <c r="F15" s="254"/>
      <c r="H15">
        <f>F13*C15</f>
        <v>2117925</v>
      </c>
    </row>
    <row r="16" spans="1:8" x14ac:dyDescent="0.25">
      <c r="A16" s="252"/>
      <c r="B16" s="252"/>
      <c r="C16" s="252"/>
      <c r="D16" s="252"/>
      <c r="E16" s="255"/>
      <c r="F16" s="256"/>
    </row>
    <row r="17" spans="1:9" ht="15.75" x14ac:dyDescent="0.25">
      <c r="A17" s="257" t="s">
        <v>213</v>
      </c>
      <c r="B17" s="258"/>
      <c r="C17" s="258"/>
      <c r="D17" s="258"/>
      <c r="E17" s="258"/>
      <c r="F17" s="259"/>
    </row>
    <row r="18" spans="1:9" ht="15.75" x14ac:dyDescent="0.25">
      <c r="A18" s="248" t="s">
        <v>32</v>
      </c>
      <c r="B18" s="248"/>
      <c r="C18" s="248"/>
      <c r="D18" s="248"/>
      <c r="E18" s="248"/>
      <c r="F18" s="248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66</v>
      </c>
      <c r="C20" s="1">
        <v>5</v>
      </c>
      <c r="D20" s="1">
        <v>5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8" t="s">
        <v>17</v>
      </c>
      <c r="B22" s="248"/>
      <c r="C22" s="248"/>
      <c r="D22" s="248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144.43199999999999</v>
      </c>
    </row>
    <row r="25" spans="1:9" ht="15.75" x14ac:dyDescent="0.25">
      <c r="A25" s="5"/>
      <c r="B25" s="1" t="s">
        <v>28</v>
      </c>
      <c r="C25" s="1" t="s">
        <v>193</v>
      </c>
      <c r="D25" s="1">
        <f>I23*I24</f>
        <v>371190.24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123730.08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</sheetData>
  <mergeCells count="16">
    <mergeCell ref="A13:D13"/>
    <mergeCell ref="A1:F1"/>
    <mergeCell ref="A2:F2"/>
    <mergeCell ref="A3:F3"/>
    <mergeCell ref="A4:F4"/>
    <mergeCell ref="A5:F5"/>
    <mergeCell ref="F7:F12"/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</mergeCells>
  <pageMargins left="0.7" right="0.7" top="0.75" bottom="0.75" header="0.3" footer="0.3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L31"/>
  <sheetViews>
    <sheetView workbookViewId="0"/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1.28515625" bestFit="1" customWidth="1"/>
    <col min="6" max="6" width="23" bestFit="1" customWidth="1"/>
    <col min="8" max="8" width="6.5703125" customWidth="1"/>
    <col min="9" max="9" width="12.42578125" customWidth="1"/>
    <col min="12" max="12" width="16.140625" bestFit="1" customWidth="1"/>
  </cols>
  <sheetData>
    <row r="2" spans="1:11" x14ac:dyDescent="0.25">
      <c r="K2">
        <v>0.8</v>
      </c>
    </row>
    <row r="3" spans="1:11" x14ac:dyDescent="0.25">
      <c r="K3">
        <v>100</v>
      </c>
    </row>
    <row r="5" spans="1:11" ht="15.75" x14ac:dyDescent="0.25">
      <c r="A5" s="260" t="s">
        <v>15</v>
      </c>
      <c r="B5" s="260"/>
      <c r="C5" s="260"/>
      <c r="D5" s="260"/>
      <c r="E5" s="260"/>
      <c r="F5" s="260"/>
    </row>
    <row r="6" spans="1:11" ht="15.75" x14ac:dyDescent="0.25">
      <c r="A6" s="248" t="s">
        <v>12</v>
      </c>
      <c r="B6" s="248"/>
      <c r="C6" s="248"/>
      <c r="D6" s="248"/>
      <c r="E6" s="248"/>
      <c r="F6" s="248"/>
    </row>
    <row r="7" spans="1:11" ht="15.75" x14ac:dyDescent="0.25">
      <c r="A7" s="248" t="s">
        <v>13</v>
      </c>
      <c r="B7" s="248"/>
      <c r="C7" s="248"/>
      <c r="D7" s="248"/>
      <c r="E7" s="248"/>
      <c r="F7" s="248"/>
    </row>
    <row r="8" spans="1:11" ht="15.75" x14ac:dyDescent="0.25">
      <c r="A8" s="261" t="s">
        <v>14</v>
      </c>
      <c r="B8" s="261"/>
      <c r="C8" s="261"/>
      <c r="D8" s="261"/>
      <c r="E8" s="261"/>
      <c r="F8" s="261"/>
    </row>
    <row r="9" spans="1:11" ht="15.75" x14ac:dyDescent="0.25">
      <c r="A9" s="260" t="s">
        <v>0</v>
      </c>
      <c r="B9" s="260"/>
      <c r="C9" s="260"/>
      <c r="D9" s="260"/>
      <c r="E9" s="260"/>
      <c r="F9" s="260"/>
    </row>
    <row r="10" spans="1:11" ht="15.75" x14ac:dyDescent="0.25">
      <c r="A10" s="19" t="s">
        <v>37</v>
      </c>
      <c r="B10" s="19" t="s">
        <v>1</v>
      </c>
      <c r="C10" s="19" t="s">
        <v>3</v>
      </c>
      <c r="D10" s="19" t="s">
        <v>4</v>
      </c>
      <c r="E10" s="19" t="s">
        <v>26</v>
      </c>
      <c r="F10" s="13" t="s">
        <v>27</v>
      </c>
    </row>
    <row r="11" spans="1:11" ht="15.75" x14ac:dyDescent="0.25">
      <c r="A11" s="19">
        <v>1</v>
      </c>
      <c r="B11" s="19" t="s">
        <v>2</v>
      </c>
      <c r="C11" s="19" t="s">
        <v>8</v>
      </c>
      <c r="D11" s="19">
        <v>262.83999999999997</v>
      </c>
      <c r="E11" s="19">
        <f>D11*10</f>
        <v>2628.3999999999996</v>
      </c>
      <c r="F11" s="262"/>
    </row>
    <row r="12" spans="1:11" ht="15.75" x14ac:dyDescent="0.25">
      <c r="A12" s="19">
        <v>2</v>
      </c>
      <c r="B12" s="19" t="s">
        <v>5</v>
      </c>
      <c r="C12" s="19" t="s">
        <v>9</v>
      </c>
      <c r="D12" s="19">
        <v>61.24</v>
      </c>
      <c r="E12" s="19">
        <f>D12*2155</f>
        <v>131972.20000000001</v>
      </c>
      <c r="F12" s="263"/>
    </row>
    <row r="13" spans="1:11" ht="15.75" x14ac:dyDescent="0.25">
      <c r="A13" s="19">
        <v>3</v>
      </c>
      <c r="B13" s="19" t="s">
        <v>6</v>
      </c>
      <c r="C13" s="19" t="s">
        <v>214</v>
      </c>
      <c r="D13" s="16">
        <v>4427.7345500000001</v>
      </c>
      <c r="E13" s="19">
        <f>D13*14.47</f>
        <v>64069.318938500008</v>
      </c>
      <c r="F13" s="263"/>
      <c r="J13">
        <v>100.8</v>
      </c>
    </row>
    <row r="14" spans="1:11" ht="15.75" x14ac:dyDescent="0.25">
      <c r="A14" s="19">
        <v>4</v>
      </c>
      <c r="B14" s="19" t="s">
        <v>7</v>
      </c>
      <c r="C14" s="19" t="s">
        <v>113</v>
      </c>
      <c r="D14" s="19">
        <v>100.8</v>
      </c>
      <c r="E14" s="19">
        <f>D14*900</f>
        <v>90720</v>
      </c>
      <c r="F14" s="263"/>
      <c r="J14">
        <f>J13*2</f>
        <v>201.6</v>
      </c>
    </row>
    <row r="15" spans="1:11" ht="15.75" x14ac:dyDescent="0.25">
      <c r="A15" s="19"/>
      <c r="B15" s="19"/>
      <c r="C15" s="19"/>
      <c r="D15" s="19"/>
      <c r="E15" s="19"/>
      <c r="F15" s="264"/>
    </row>
    <row r="16" spans="1:11" ht="15.75" x14ac:dyDescent="0.25">
      <c r="A16" s="248" t="s">
        <v>11</v>
      </c>
      <c r="B16" s="248"/>
      <c r="C16" s="248"/>
      <c r="D16" s="248"/>
      <c r="E16" s="15">
        <f>SUM(E11:E14)</f>
        <v>289389.91893849999</v>
      </c>
      <c r="F16" s="15">
        <v>289390</v>
      </c>
      <c r="J16">
        <f>D11-J14</f>
        <v>61.239999999999981</v>
      </c>
    </row>
    <row r="17" spans="1:12" ht="15.75" x14ac:dyDescent="0.25">
      <c r="A17" s="19" t="s">
        <v>75</v>
      </c>
      <c r="B17" s="19" t="s">
        <v>33</v>
      </c>
      <c r="C17" s="19" t="s">
        <v>76</v>
      </c>
      <c r="D17" s="19" t="s">
        <v>77</v>
      </c>
      <c r="E17" s="249" t="s">
        <v>60</v>
      </c>
      <c r="F17" s="250"/>
    </row>
    <row r="18" spans="1:12" x14ac:dyDescent="0.25">
      <c r="A18" s="251">
        <v>1</v>
      </c>
      <c r="B18" s="251" t="s">
        <v>39</v>
      </c>
      <c r="C18" s="251">
        <v>263</v>
      </c>
      <c r="D18" s="251" t="s">
        <v>215</v>
      </c>
      <c r="E18" s="253" t="s">
        <v>216</v>
      </c>
      <c r="F18" s="254"/>
      <c r="I18">
        <f>F16*C18</f>
        <v>76109570</v>
      </c>
    </row>
    <row r="19" spans="1:12" x14ac:dyDescent="0.25">
      <c r="A19" s="252"/>
      <c r="B19" s="252"/>
      <c r="C19" s="252"/>
      <c r="D19" s="252"/>
      <c r="E19" s="255"/>
      <c r="F19" s="256"/>
      <c r="I19">
        <f>F16*C18</f>
        <v>76109570</v>
      </c>
    </row>
    <row r="20" spans="1:12" ht="15.75" x14ac:dyDescent="0.25">
      <c r="A20" s="257" t="s">
        <v>195</v>
      </c>
      <c r="B20" s="258"/>
      <c r="C20" s="258"/>
      <c r="D20" s="258"/>
      <c r="E20" s="258"/>
      <c r="F20" s="259"/>
      <c r="J20">
        <v>6</v>
      </c>
      <c r="K20">
        <v>8</v>
      </c>
    </row>
    <row r="21" spans="1:12" ht="15.75" x14ac:dyDescent="0.25">
      <c r="A21" s="20"/>
      <c r="B21" s="21"/>
      <c r="C21" s="21"/>
      <c r="D21" s="21"/>
      <c r="E21" s="21"/>
      <c r="F21" s="22"/>
      <c r="J21">
        <v>36</v>
      </c>
      <c r="K21">
        <v>81</v>
      </c>
    </row>
    <row r="22" spans="1:12" ht="15.75" x14ac:dyDescent="0.25">
      <c r="A22" s="260" t="s">
        <v>32</v>
      </c>
      <c r="B22" s="260"/>
      <c r="C22" s="260"/>
      <c r="D22" s="260"/>
      <c r="E22" s="260"/>
      <c r="F22" s="260"/>
      <c r="J22">
        <v>5</v>
      </c>
      <c r="K22">
        <v>8</v>
      </c>
    </row>
    <row r="23" spans="1:12" ht="15.75" x14ac:dyDescent="0.25">
      <c r="A23" s="19" t="s">
        <v>37</v>
      </c>
      <c r="B23" s="19" t="s">
        <v>33</v>
      </c>
      <c r="C23" s="19" t="s">
        <v>34</v>
      </c>
      <c r="D23" s="19" t="s">
        <v>35</v>
      </c>
      <c r="E23" s="282" t="s">
        <v>36</v>
      </c>
      <c r="F23" s="283"/>
      <c r="J23">
        <v>38</v>
      </c>
      <c r="K23">
        <v>81</v>
      </c>
    </row>
    <row r="24" spans="1:12" ht="15.75" x14ac:dyDescent="0.25">
      <c r="A24" s="19">
        <v>1</v>
      </c>
      <c r="B24" s="19" t="s">
        <v>39</v>
      </c>
      <c r="C24" s="19">
        <v>273</v>
      </c>
      <c r="D24" s="27">
        <v>263</v>
      </c>
      <c r="E24" s="282">
        <f>C24-D24</f>
        <v>10</v>
      </c>
      <c r="F24" s="283"/>
      <c r="J24">
        <f>SUM(J20:J23)</f>
        <v>85</v>
      </c>
      <c r="K24">
        <f>SUM(K20:K23)</f>
        <v>178</v>
      </c>
      <c r="L24">
        <f>K24+J24</f>
        <v>263</v>
      </c>
    </row>
    <row r="25" spans="1:12" ht="15.75" x14ac:dyDescent="0.25">
      <c r="A25" s="282"/>
      <c r="B25" s="284"/>
      <c r="C25" s="284"/>
      <c r="D25" s="284"/>
      <c r="E25" s="284"/>
      <c r="F25" s="283"/>
    </row>
    <row r="26" spans="1:12" ht="15.75" x14ac:dyDescent="0.25">
      <c r="A26" s="279" t="s">
        <v>17</v>
      </c>
      <c r="B26" s="280"/>
      <c r="C26" s="280"/>
      <c r="D26" s="280"/>
      <c r="E26" s="280"/>
      <c r="F26" s="281"/>
    </row>
    <row r="27" spans="1:12" ht="15.75" x14ac:dyDescent="0.25">
      <c r="A27" s="14"/>
      <c r="B27" s="19" t="s">
        <v>18</v>
      </c>
      <c r="C27" s="19" t="s">
        <v>19</v>
      </c>
      <c r="D27" s="19"/>
      <c r="E27" s="14"/>
      <c r="F27" s="14"/>
    </row>
    <row r="28" spans="1:12" ht="15.75" x14ac:dyDescent="0.25">
      <c r="A28" s="14"/>
      <c r="B28" s="19" t="s">
        <v>20</v>
      </c>
      <c r="C28" s="19">
        <v>2569.9</v>
      </c>
      <c r="D28" s="19" t="s">
        <v>21</v>
      </c>
      <c r="E28" s="14"/>
      <c r="F28" s="14"/>
      <c r="I28">
        <v>2570</v>
      </c>
    </row>
    <row r="29" spans="1:12" ht="15.75" x14ac:dyDescent="0.25">
      <c r="A29" s="14"/>
      <c r="B29" s="19" t="s">
        <v>22</v>
      </c>
      <c r="C29" s="19" t="s">
        <v>23</v>
      </c>
      <c r="D29" s="19">
        <f>I28*I29</f>
        <v>259056</v>
      </c>
      <c r="E29" s="14"/>
      <c r="F29" s="14"/>
      <c r="I29">
        <v>100.8</v>
      </c>
    </row>
    <row r="30" spans="1:12" ht="15.75" x14ac:dyDescent="0.25">
      <c r="A30" s="14"/>
      <c r="B30" s="19" t="s">
        <v>24</v>
      </c>
      <c r="C30" s="19">
        <f>D29/3</f>
        <v>86352</v>
      </c>
      <c r="D30" s="19"/>
      <c r="E30" s="14"/>
      <c r="F30" s="14"/>
    </row>
    <row r="31" spans="1:12" ht="15.75" x14ac:dyDescent="0.25">
      <c r="A31" s="14"/>
      <c r="B31" s="19" t="s">
        <v>25</v>
      </c>
      <c r="C31" s="17">
        <f>C30/I29</f>
        <v>856.66666666666674</v>
      </c>
      <c r="D31" s="19" t="s">
        <v>114</v>
      </c>
      <c r="E31" s="14"/>
      <c r="F31" s="14"/>
    </row>
  </sheetData>
  <mergeCells count="19">
    <mergeCell ref="A5:F5"/>
    <mergeCell ref="A6:F6"/>
    <mergeCell ref="A7:F7"/>
    <mergeCell ref="A8:F8"/>
    <mergeCell ref="A9:F9"/>
    <mergeCell ref="F11:F15"/>
    <mergeCell ref="A26:F26"/>
    <mergeCell ref="A20:F20"/>
    <mergeCell ref="A22:F22"/>
    <mergeCell ref="E23:F23"/>
    <mergeCell ref="E24:F24"/>
    <mergeCell ref="A25:F25"/>
    <mergeCell ref="A16:D16"/>
    <mergeCell ref="E17:F17"/>
    <mergeCell ref="A18:A19"/>
    <mergeCell ref="B18:B19"/>
    <mergeCell ref="C18:C19"/>
    <mergeCell ref="D18:D19"/>
    <mergeCell ref="E18:F19"/>
  </mergeCells>
  <pageMargins left="0.7" right="0.7" top="0.75" bottom="0.75" header="0.3" footer="0.3"/>
  <pageSetup paperSize="9" scale="6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182</v>
      </c>
      <c r="B2" s="248"/>
      <c r="C2" s="248"/>
      <c r="D2" s="248"/>
      <c r="E2" s="248"/>
      <c r="F2" s="248"/>
    </row>
    <row r="3" spans="1:9" ht="15.75" x14ac:dyDescent="0.25">
      <c r="A3" s="248" t="s">
        <v>183</v>
      </c>
      <c r="B3" s="248"/>
      <c r="C3" s="248"/>
      <c r="D3" s="248"/>
      <c r="E3" s="248"/>
      <c r="F3" s="248"/>
    </row>
    <row r="4" spans="1:9" ht="15.75" x14ac:dyDescent="0.25">
      <c r="A4" s="261" t="s">
        <v>184</v>
      </c>
      <c r="B4" s="261"/>
      <c r="C4" s="261"/>
      <c r="D4" s="261"/>
      <c r="E4" s="261"/>
      <c r="F4" s="261"/>
      <c r="G4">
        <f>D7*10.764*2.516</f>
        <v>6645.4361251199989</v>
      </c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245.38</v>
      </c>
      <c r="E7" s="12">
        <f>D7*10</f>
        <v>2453.8000000000002</v>
      </c>
      <c r="F7" s="262"/>
    </row>
    <row r="8" spans="1:9" ht="15.75" x14ac:dyDescent="0.25">
      <c r="A8" s="12">
        <v>2</v>
      </c>
      <c r="B8" s="12" t="s">
        <v>5</v>
      </c>
      <c r="C8" s="12" t="s">
        <v>185</v>
      </c>
      <c r="D8" s="12">
        <v>50.328000000000003</v>
      </c>
      <c r="E8" s="12">
        <f>D8*1615</f>
        <v>81279.72</v>
      </c>
      <c r="F8" s="263"/>
      <c r="I8">
        <v>97.525999999999996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4134</v>
      </c>
      <c r="E9" s="12">
        <f>D9*14.47</f>
        <v>59818.98</v>
      </c>
      <c r="F9" s="263"/>
      <c r="I9">
        <f>I8*2</f>
        <v>195.05199999999999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97.525999999999996</v>
      </c>
      <c r="E10" s="12">
        <f>D10*900</f>
        <v>87773.4</v>
      </c>
      <c r="F10" s="263"/>
      <c r="I10">
        <v>245.38</v>
      </c>
    </row>
    <row r="11" spans="1:9" ht="15.75" x14ac:dyDescent="0.25">
      <c r="A11" s="12"/>
      <c r="B11" s="12"/>
      <c r="C11" s="12"/>
      <c r="D11" s="12"/>
      <c r="E11" s="12"/>
      <c r="F11" s="264"/>
      <c r="I11">
        <f>I10-I9</f>
        <v>50.328000000000003</v>
      </c>
    </row>
    <row r="12" spans="1:9" ht="15.75" x14ac:dyDescent="0.25">
      <c r="A12" s="248" t="s">
        <v>11</v>
      </c>
      <c r="B12" s="248"/>
      <c r="C12" s="248"/>
      <c r="D12" s="248"/>
      <c r="E12" s="15">
        <f>SUM(E7:E10)</f>
        <v>231325.9</v>
      </c>
      <c r="F12" s="15">
        <v>231330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9" x14ac:dyDescent="0.25">
      <c r="A14" s="251">
        <v>1</v>
      </c>
      <c r="B14" s="251" t="s">
        <v>67</v>
      </c>
      <c r="C14" s="251">
        <v>22</v>
      </c>
      <c r="D14" s="251" t="s">
        <v>217</v>
      </c>
      <c r="E14" s="253" t="s">
        <v>218</v>
      </c>
      <c r="F14" s="254"/>
      <c r="I14">
        <f>F12*C14</f>
        <v>5089260</v>
      </c>
    </row>
    <row r="15" spans="1:9" x14ac:dyDescent="0.25">
      <c r="A15" s="252"/>
      <c r="B15" s="252"/>
      <c r="C15" s="252"/>
      <c r="D15" s="252"/>
      <c r="E15" s="255"/>
      <c r="F15" s="256"/>
    </row>
    <row r="16" spans="1:9" ht="15.75" x14ac:dyDescent="0.25">
      <c r="A16" s="257" t="s">
        <v>219</v>
      </c>
      <c r="B16" s="258"/>
      <c r="C16" s="258"/>
      <c r="D16" s="258"/>
      <c r="E16" s="258"/>
      <c r="F16" s="259"/>
    </row>
    <row r="17" spans="1:9" ht="15.75" x14ac:dyDescent="0.25">
      <c r="A17" s="248" t="s">
        <v>32</v>
      </c>
      <c r="B17" s="248"/>
      <c r="C17" s="248"/>
      <c r="D17" s="248"/>
      <c r="E17" s="248"/>
      <c r="F17" s="248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9" ht="15.75" x14ac:dyDescent="0.25">
      <c r="A19" s="12">
        <v>1</v>
      </c>
      <c r="B19" s="12" t="s">
        <v>67</v>
      </c>
      <c r="C19" s="12">
        <v>26</v>
      </c>
      <c r="D19" s="12">
        <v>22</v>
      </c>
      <c r="E19" s="282">
        <f>C19-D19</f>
        <v>4</v>
      </c>
      <c r="F19" s="283"/>
    </row>
    <row r="20" spans="1:9" ht="15.75" x14ac:dyDescent="0.25">
      <c r="A20" s="282"/>
      <c r="B20" s="284"/>
      <c r="C20" s="284"/>
      <c r="D20" s="284"/>
      <c r="E20" s="284"/>
      <c r="F20" s="283"/>
    </row>
    <row r="21" spans="1:9" ht="15.75" x14ac:dyDescent="0.25">
      <c r="A21" s="248" t="s">
        <v>17</v>
      </c>
      <c r="B21" s="248"/>
      <c r="C21" s="248"/>
      <c r="D21" s="248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97.525999999999996</v>
      </c>
    </row>
    <row r="24" spans="1:9" ht="15.75" x14ac:dyDescent="0.25">
      <c r="A24" s="14"/>
      <c r="B24" s="12" t="s">
        <v>22</v>
      </c>
      <c r="C24" s="12" t="s">
        <v>186</v>
      </c>
      <c r="D24" s="12">
        <f>I22*I23</f>
        <v>250641.81999999998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83547.273333333331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12:D12"/>
    <mergeCell ref="A1:F1"/>
    <mergeCell ref="A2:F2"/>
    <mergeCell ref="A3:F3"/>
    <mergeCell ref="A4:F4"/>
    <mergeCell ref="A5:F5"/>
    <mergeCell ref="F7:F11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  <pageSetup paperSize="9" scale="7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85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68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68</v>
      </c>
      <c r="C19" s="12">
        <v>2</v>
      </c>
      <c r="D19" s="12"/>
      <c r="E19" s="282">
        <f>C19-D19</f>
        <v>2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0" t="s">
        <v>15</v>
      </c>
      <c r="B1" s="260"/>
      <c r="C1" s="260"/>
      <c r="D1" s="260"/>
      <c r="E1" s="260"/>
      <c r="F1" s="260"/>
    </row>
    <row r="2" spans="1:9" ht="15.75" x14ac:dyDescent="0.25">
      <c r="A2" s="248" t="s">
        <v>187</v>
      </c>
      <c r="B2" s="248"/>
      <c r="C2" s="248"/>
      <c r="D2" s="248"/>
      <c r="E2" s="248"/>
      <c r="F2" s="248"/>
    </row>
    <row r="3" spans="1:9" ht="15.75" x14ac:dyDescent="0.25">
      <c r="A3" s="248" t="s">
        <v>188</v>
      </c>
      <c r="B3" s="248"/>
      <c r="C3" s="248"/>
      <c r="D3" s="248"/>
      <c r="E3" s="248"/>
      <c r="F3" s="248"/>
    </row>
    <row r="4" spans="1:9" ht="15.75" x14ac:dyDescent="0.25">
      <c r="A4" s="261" t="s">
        <v>189</v>
      </c>
      <c r="B4" s="261"/>
      <c r="C4" s="261"/>
      <c r="D4" s="261"/>
      <c r="E4" s="261"/>
      <c r="F4" s="261"/>
    </row>
    <row r="5" spans="1:9" ht="15.75" x14ac:dyDescent="0.25">
      <c r="A5" s="260" t="s">
        <v>0</v>
      </c>
      <c r="B5" s="260"/>
      <c r="C5" s="260"/>
      <c r="D5" s="260"/>
      <c r="E5" s="260"/>
      <c r="F5" s="260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360.18799999999999</v>
      </c>
      <c r="E7" s="12">
        <f>D7*10</f>
        <v>3601.88</v>
      </c>
      <c r="F7" s="262"/>
    </row>
    <row r="8" spans="1:9" ht="15.75" x14ac:dyDescent="0.25">
      <c r="A8" s="12">
        <v>2</v>
      </c>
      <c r="B8" s="12" t="s">
        <v>5</v>
      </c>
      <c r="C8" s="12" t="s">
        <v>9</v>
      </c>
      <c r="D8" s="12">
        <v>86.147999999999996</v>
      </c>
      <c r="E8" s="12">
        <f>D8*2155</f>
        <v>185648.94</v>
      </c>
      <c r="F8" s="263"/>
      <c r="I8">
        <v>137.02000000000001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6070</v>
      </c>
      <c r="E9" s="12">
        <f>D9*14.47</f>
        <v>87832.900000000009</v>
      </c>
      <c r="F9" s="263"/>
      <c r="I9">
        <f>I8*2</f>
        <v>274.04000000000002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137.02000000000001</v>
      </c>
      <c r="E10" s="12">
        <f>D10*900</f>
        <v>123318.00000000001</v>
      </c>
      <c r="F10" s="263"/>
      <c r="I10">
        <v>360.18799999999999</v>
      </c>
    </row>
    <row r="11" spans="1:9" ht="15.75" x14ac:dyDescent="0.25">
      <c r="A11" s="12"/>
      <c r="B11" s="12"/>
      <c r="C11" s="12"/>
      <c r="D11" s="12"/>
      <c r="E11" s="12"/>
      <c r="F11" s="264"/>
      <c r="I11">
        <f>I10-I9</f>
        <v>86.147999999999968</v>
      </c>
    </row>
    <row r="12" spans="1:9" ht="15.75" x14ac:dyDescent="0.25">
      <c r="A12" s="248" t="s">
        <v>11</v>
      </c>
      <c r="B12" s="248"/>
      <c r="C12" s="248"/>
      <c r="D12" s="248"/>
      <c r="E12" s="15">
        <f>SUM(E7:E10)</f>
        <v>400401.72000000003</v>
      </c>
      <c r="F12" s="15">
        <v>400405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9" x14ac:dyDescent="0.25">
      <c r="A14" s="251">
        <v>1</v>
      </c>
      <c r="B14" s="251" t="s">
        <v>48</v>
      </c>
      <c r="C14" s="251">
        <v>8</v>
      </c>
      <c r="D14" s="251" t="s">
        <v>220</v>
      </c>
      <c r="E14" s="253" t="s">
        <v>221</v>
      </c>
      <c r="F14" s="254"/>
    </row>
    <row r="15" spans="1:9" x14ac:dyDescent="0.25">
      <c r="A15" s="252"/>
      <c r="B15" s="252"/>
      <c r="C15" s="252"/>
      <c r="D15" s="252"/>
      <c r="E15" s="255"/>
      <c r="F15" s="256"/>
      <c r="I15">
        <f>F12*C14</f>
        <v>3203240</v>
      </c>
    </row>
    <row r="16" spans="1:9" ht="15.75" x14ac:dyDescent="0.25">
      <c r="A16" s="257" t="s">
        <v>222</v>
      </c>
      <c r="B16" s="258"/>
      <c r="C16" s="258"/>
      <c r="D16" s="258"/>
      <c r="E16" s="258"/>
      <c r="F16" s="259"/>
    </row>
    <row r="17" spans="1:9" ht="15.75" x14ac:dyDescent="0.25">
      <c r="A17" s="248" t="s">
        <v>32</v>
      </c>
      <c r="B17" s="248"/>
      <c r="C17" s="248"/>
      <c r="D17" s="248"/>
      <c r="E17" s="248"/>
      <c r="F17" s="248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9" ht="15.75" x14ac:dyDescent="0.25">
      <c r="A19" s="12">
        <v>1</v>
      </c>
      <c r="B19" s="12" t="s">
        <v>48</v>
      </c>
      <c r="C19" s="12">
        <v>8</v>
      </c>
      <c r="D19" s="12">
        <v>8</v>
      </c>
      <c r="E19" s="282">
        <f>C19-D19</f>
        <v>0</v>
      </c>
      <c r="F19" s="283"/>
    </row>
    <row r="20" spans="1:9" ht="15.75" x14ac:dyDescent="0.25">
      <c r="A20" s="282"/>
      <c r="B20" s="284"/>
      <c r="C20" s="284"/>
      <c r="D20" s="284"/>
      <c r="E20" s="284"/>
      <c r="F20" s="283"/>
    </row>
    <row r="21" spans="1:9" ht="15.75" x14ac:dyDescent="0.25">
      <c r="A21" s="248" t="s">
        <v>17</v>
      </c>
      <c r="B21" s="248"/>
      <c r="C21" s="248"/>
      <c r="D21" s="248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137.02000000000001</v>
      </c>
    </row>
    <row r="24" spans="1:9" ht="15.75" x14ac:dyDescent="0.25">
      <c r="A24" s="14"/>
      <c r="B24" s="12" t="s">
        <v>22</v>
      </c>
      <c r="C24" s="12" t="s">
        <v>190</v>
      </c>
      <c r="D24" s="12">
        <f>I22*I23</f>
        <v>352141.4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117380.46666666667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12:D12"/>
    <mergeCell ref="A1:F1"/>
    <mergeCell ref="A2:F2"/>
    <mergeCell ref="A3:F3"/>
    <mergeCell ref="A4:F4"/>
    <mergeCell ref="A5:F5"/>
    <mergeCell ref="F7:F11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86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43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43</v>
      </c>
      <c r="C19" s="12">
        <v>18</v>
      </c>
      <c r="D19" s="12"/>
      <c r="E19" s="282">
        <f>C19-D19</f>
        <v>18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87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44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44</v>
      </c>
      <c r="C19" s="12">
        <v>8</v>
      </c>
      <c r="D19" s="12"/>
      <c r="E19" s="282">
        <f>C19-D19</f>
        <v>8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88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45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45</v>
      </c>
      <c r="C19" s="12">
        <v>8</v>
      </c>
      <c r="D19" s="12"/>
      <c r="E19" s="282">
        <f>C19-D19</f>
        <v>8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89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46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46</v>
      </c>
      <c r="C19" s="12">
        <v>16</v>
      </c>
      <c r="D19" s="12"/>
      <c r="E19" s="282">
        <f>C19-D19</f>
        <v>16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90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69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69</v>
      </c>
      <c r="C19" s="12">
        <v>7</v>
      </c>
      <c r="D19" s="12"/>
      <c r="E19" s="282">
        <f>C19-D19</f>
        <v>7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91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47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47</v>
      </c>
      <c r="C19" s="12">
        <v>10</v>
      </c>
      <c r="D19" s="12"/>
      <c r="E19" s="282">
        <f>C19-D19</f>
        <v>10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92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93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93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94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95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95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96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97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97</v>
      </c>
      <c r="C19" s="12">
        <v>2</v>
      </c>
      <c r="D19" s="12"/>
      <c r="E19" s="282">
        <f>C19-D19</f>
        <v>2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98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99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99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100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101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101</v>
      </c>
      <c r="C19" s="12">
        <v>2</v>
      </c>
      <c r="D19" s="12"/>
      <c r="E19" s="282">
        <f>C19-D19</f>
        <v>2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102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103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103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104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105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105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106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107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107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108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109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109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0" t="s">
        <v>15</v>
      </c>
      <c r="B1" s="260"/>
      <c r="C1" s="260"/>
      <c r="D1" s="260"/>
      <c r="E1" s="260"/>
      <c r="F1" s="260"/>
    </row>
    <row r="2" spans="1:6" ht="15.75" x14ac:dyDescent="0.25">
      <c r="A2" s="248" t="s">
        <v>110</v>
      </c>
      <c r="B2" s="248"/>
      <c r="C2" s="248"/>
      <c r="D2" s="248"/>
      <c r="E2" s="248"/>
      <c r="F2" s="248"/>
    </row>
    <row r="3" spans="1:6" ht="15.75" x14ac:dyDescent="0.25">
      <c r="A3" s="248" t="s">
        <v>78</v>
      </c>
      <c r="B3" s="248"/>
      <c r="C3" s="248"/>
      <c r="D3" s="248"/>
      <c r="E3" s="248"/>
      <c r="F3" s="248"/>
    </row>
    <row r="4" spans="1:6" ht="15.75" x14ac:dyDescent="0.25">
      <c r="A4" s="261" t="s">
        <v>79</v>
      </c>
      <c r="B4" s="261"/>
      <c r="C4" s="261"/>
      <c r="D4" s="261"/>
      <c r="E4" s="261"/>
      <c r="F4" s="261"/>
    </row>
    <row r="5" spans="1:6" ht="15.75" x14ac:dyDescent="0.25">
      <c r="A5" s="260" t="s">
        <v>0</v>
      </c>
      <c r="B5" s="260"/>
      <c r="C5" s="260"/>
      <c r="D5" s="260"/>
      <c r="E5" s="260"/>
      <c r="F5" s="260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8" t="s">
        <v>11</v>
      </c>
      <c r="B12" s="248"/>
      <c r="C12" s="248"/>
      <c r="D12" s="248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9" t="s">
        <v>60</v>
      </c>
      <c r="F13" s="250"/>
    </row>
    <row r="14" spans="1:6" x14ac:dyDescent="0.25">
      <c r="A14" s="271">
        <v>1</v>
      </c>
      <c r="B14" s="271" t="s">
        <v>111</v>
      </c>
      <c r="C14" s="271"/>
      <c r="D14" s="271"/>
      <c r="E14" s="273"/>
      <c r="F14" s="274"/>
    </row>
    <row r="15" spans="1:6" x14ac:dyDescent="0.25">
      <c r="A15" s="272"/>
      <c r="B15" s="272"/>
      <c r="C15" s="272"/>
      <c r="D15" s="272"/>
      <c r="E15" s="275"/>
      <c r="F15" s="276"/>
    </row>
    <row r="16" spans="1:6" ht="15.75" x14ac:dyDescent="0.25">
      <c r="A16" s="285" t="s">
        <v>83</v>
      </c>
      <c r="B16" s="286"/>
      <c r="C16" s="286"/>
      <c r="D16" s="286"/>
      <c r="E16" s="286"/>
      <c r="F16" s="287"/>
    </row>
    <row r="17" spans="1:6" ht="15.75" x14ac:dyDescent="0.25">
      <c r="A17" s="248" t="s">
        <v>32</v>
      </c>
      <c r="B17" s="248"/>
      <c r="C17" s="248"/>
      <c r="D17" s="248"/>
      <c r="E17" s="248"/>
      <c r="F17" s="248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82" t="s">
        <v>36</v>
      </c>
      <c r="F18" s="283"/>
    </row>
    <row r="19" spans="1:6" ht="15.75" x14ac:dyDescent="0.25">
      <c r="A19" s="12">
        <v>1</v>
      </c>
      <c r="B19" s="12" t="s">
        <v>111</v>
      </c>
      <c r="C19" s="12">
        <v>1</v>
      </c>
      <c r="D19" s="12"/>
      <c r="E19" s="282">
        <f>C19-D19</f>
        <v>1</v>
      </c>
      <c r="F19" s="283"/>
    </row>
    <row r="20" spans="1:6" ht="15.75" x14ac:dyDescent="0.25">
      <c r="A20" s="282"/>
      <c r="B20" s="284"/>
      <c r="C20" s="284"/>
      <c r="D20" s="284"/>
      <c r="E20" s="284"/>
      <c r="F20" s="283"/>
    </row>
    <row r="21" spans="1:6" ht="15.75" x14ac:dyDescent="0.25">
      <c r="A21" s="248" t="s">
        <v>17</v>
      </c>
      <c r="B21" s="248"/>
      <c r="C21" s="248"/>
      <c r="D21" s="248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12:D12"/>
    <mergeCell ref="A1:F1"/>
    <mergeCell ref="A2:F2"/>
    <mergeCell ref="A3:F3"/>
    <mergeCell ref="A4:F4"/>
    <mergeCell ref="A5:F5"/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4"/>
  <sheetViews>
    <sheetView workbookViewId="0"/>
  </sheetViews>
  <sheetFormatPr defaultRowHeight="15" x14ac:dyDescent="0.25"/>
  <sheetData>
    <row r="1" spans="1:5" x14ac:dyDescent="0.25">
      <c r="A1">
        <v>1</v>
      </c>
      <c r="B1">
        <v>3</v>
      </c>
      <c r="C1">
        <f>B1-A1+1</f>
        <v>3</v>
      </c>
      <c r="E1" t="s">
        <v>40</v>
      </c>
    </row>
    <row r="2" spans="1:5" x14ac:dyDescent="0.25">
      <c r="A2">
        <v>1</v>
      </c>
      <c r="B2">
        <v>2</v>
      </c>
      <c r="C2">
        <f t="shared" ref="C2:C3" si="0">B2-A2+1</f>
        <v>2</v>
      </c>
      <c r="E2" t="s">
        <v>41</v>
      </c>
    </row>
    <row r="3" spans="1:5" x14ac:dyDescent="0.25">
      <c r="A3">
        <v>1</v>
      </c>
      <c r="B3">
        <v>2</v>
      </c>
      <c r="C3">
        <f t="shared" si="0"/>
        <v>2</v>
      </c>
      <c r="E3" t="s">
        <v>42</v>
      </c>
    </row>
    <row r="4" spans="1:5" x14ac:dyDescent="0.25">
      <c r="C4">
        <f>SUM(C1:C3)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C12"/>
  <sheetViews>
    <sheetView workbookViewId="0"/>
  </sheetViews>
  <sheetFormatPr defaultRowHeight="15" x14ac:dyDescent="0.25"/>
  <sheetData>
    <row r="2" spans="1:3" x14ac:dyDescent="0.25">
      <c r="A2">
        <v>1</v>
      </c>
      <c r="B2">
        <v>10</v>
      </c>
      <c r="C2">
        <f t="shared" ref="C2:C10" si="0">B2-A2+1</f>
        <v>10</v>
      </c>
    </row>
    <row r="3" spans="1:3" x14ac:dyDescent="0.25">
      <c r="A3">
        <v>11</v>
      </c>
      <c r="B3">
        <v>17</v>
      </c>
      <c r="C3">
        <f t="shared" si="0"/>
        <v>7</v>
      </c>
    </row>
    <row r="4" spans="1:3" x14ac:dyDescent="0.25">
      <c r="A4">
        <v>55</v>
      </c>
      <c r="B4">
        <v>64</v>
      </c>
      <c r="C4">
        <f t="shared" si="0"/>
        <v>10</v>
      </c>
    </row>
    <row r="5" spans="1:3" x14ac:dyDescent="0.25">
      <c r="A5">
        <v>65</v>
      </c>
      <c r="B5">
        <v>100</v>
      </c>
      <c r="C5">
        <f t="shared" si="0"/>
        <v>36</v>
      </c>
    </row>
    <row r="6" spans="1:3" x14ac:dyDescent="0.25">
      <c r="A6">
        <v>101</v>
      </c>
      <c r="B6">
        <v>136</v>
      </c>
      <c r="C6">
        <f t="shared" si="0"/>
        <v>36</v>
      </c>
    </row>
    <row r="7" spans="1:3" x14ac:dyDescent="0.25">
      <c r="A7">
        <v>156</v>
      </c>
      <c r="B7">
        <v>175</v>
      </c>
      <c r="C7">
        <f t="shared" si="0"/>
        <v>20</v>
      </c>
    </row>
    <row r="8" spans="1:3" x14ac:dyDescent="0.25">
      <c r="A8">
        <v>176</v>
      </c>
      <c r="B8">
        <v>197</v>
      </c>
      <c r="C8">
        <f t="shared" si="0"/>
        <v>22</v>
      </c>
    </row>
    <row r="9" spans="1:3" x14ac:dyDescent="0.25">
      <c r="A9">
        <v>214</v>
      </c>
      <c r="B9">
        <v>233</v>
      </c>
      <c r="C9">
        <f t="shared" si="0"/>
        <v>20</v>
      </c>
    </row>
    <row r="10" spans="1:3" x14ac:dyDescent="0.25">
      <c r="A10">
        <v>234</v>
      </c>
      <c r="B10">
        <v>245</v>
      </c>
      <c r="C10">
        <f t="shared" si="0"/>
        <v>12</v>
      </c>
    </row>
    <row r="11" spans="1:3" x14ac:dyDescent="0.25">
      <c r="A11">
        <v>262</v>
      </c>
      <c r="B11">
        <v>273</v>
      </c>
      <c r="C11">
        <f>B11-A11+1</f>
        <v>12</v>
      </c>
    </row>
    <row r="12" spans="1:3" x14ac:dyDescent="0.25">
      <c r="C12">
        <f>SUM(C2:C11)</f>
        <v>185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8"/>
  <sheetViews>
    <sheetView workbookViewId="0"/>
  </sheetViews>
  <sheetFormatPr defaultRowHeight="15" x14ac:dyDescent="0.25"/>
  <sheetData>
    <row r="1" spans="1:5" x14ac:dyDescent="0.25">
      <c r="A1">
        <v>1</v>
      </c>
      <c r="B1">
        <v>1</v>
      </c>
      <c r="C1">
        <f t="shared" ref="C1:C6" si="0">B1-A1+1</f>
        <v>1</v>
      </c>
      <c r="E1" t="s">
        <v>48</v>
      </c>
    </row>
    <row r="2" spans="1:5" x14ac:dyDescent="0.25">
      <c r="A2">
        <v>8</v>
      </c>
      <c r="B2">
        <v>8</v>
      </c>
      <c r="C2">
        <f t="shared" si="0"/>
        <v>1</v>
      </c>
      <c r="E2" t="s">
        <v>48</v>
      </c>
    </row>
    <row r="3" spans="1:5" x14ac:dyDescent="0.25">
      <c r="A3">
        <v>1</v>
      </c>
      <c r="B3">
        <v>18</v>
      </c>
      <c r="C3">
        <f t="shared" si="0"/>
        <v>18</v>
      </c>
      <c r="E3" t="s">
        <v>43</v>
      </c>
    </row>
    <row r="4" spans="1:5" x14ac:dyDescent="0.25">
      <c r="A4">
        <v>1</v>
      </c>
      <c r="B4">
        <v>8</v>
      </c>
      <c r="C4">
        <f t="shared" si="0"/>
        <v>8</v>
      </c>
      <c r="E4" t="s">
        <v>44</v>
      </c>
    </row>
    <row r="5" spans="1:5" x14ac:dyDescent="0.25">
      <c r="A5">
        <v>1</v>
      </c>
      <c r="B5">
        <v>8</v>
      </c>
      <c r="C5">
        <f t="shared" si="0"/>
        <v>8</v>
      </c>
      <c r="E5" t="s">
        <v>45</v>
      </c>
    </row>
    <row r="6" spans="1:5" x14ac:dyDescent="0.25">
      <c r="A6">
        <v>1</v>
      </c>
      <c r="B6">
        <v>16</v>
      </c>
      <c r="C6">
        <f t="shared" si="0"/>
        <v>16</v>
      </c>
      <c r="E6" t="s">
        <v>46</v>
      </c>
    </row>
    <row r="7" spans="1:5" x14ac:dyDescent="0.25">
      <c r="A7">
        <v>1</v>
      </c>
      <c r="B7">
        <v>10</v>
      </c>
      <c r="C7">
        <f>B7-A7+1</f>
        <v>10</v>
      </c>
      <c r="E7" t="s">
        <v>47</v>
      </c>
    </row>
    <row r="8" spans="1:5" x14ac:dyDescent="0.25">
      <c r="C8">
        <f>SUM(C1:C7)</f>
        <v>62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I47"/>
  <sheetViews>
    <sheetView workbookViewId="0">
      <selection sqref="A1:I1"/>
    </sheetView>
  </sheetViews>
  <sheetFormatPr defaultRowHeight="15" x14ac:dyDescent="0.25"/>
  <cols>
    <col min="1" max="1" width="7.140625" bestFit="1" customWidth="1"/>
    <col min="2" max="2" width="12.42578125" bestFit="1" customWidth="1"/>
    <col min="3" max="3" width="7.28515625" bestFit="1" customWidth="1"/>
    <col min="4" max="4" width="5.42578125" bestFit="1" customWidth="1"/>
    <col min="5" max="5" width="11.140625" bestFit="1" customWidth="1"/>
    <col min="6" max="6" width="8.140625" bestFit="1" customWidth="1"/>
    <col min="7" max="7" width="9.28515625" bestFit="1" customWidth="1"/>
    <col min="8" max="8" width="18.85546875" customWidth="1"/>
    <col min="9" max="9" width="33.140625" customWidth="1"/>
    <col min="10" max="10" width="41" bestFit="1" customWidth="1"/>
    <col min="11" max="11" width="23.42578125" bestFit="1" customWidth="1"/>
    <col min="12" max="12" width="5.140625" bestFit="1" customWidth="1"/>
    <col min="13" max="13" width="4" bestFit="1" customWidth="1"/>
    <col min="14" max="14" width="8.140625" bestFit="1" customWidth="1"/>
    <col min="15" max="15" width="6.28515625" bestFit="1" customWidth="1"/>
    <col min="16" max="16" width="7" bestFit="1" customWidth="1"/>
    <col min="17" max="17" width="13.85546875" bestFit="1" customWidth="1"/>
    <col min="18" max="18" width="23.85546875" bestFit="1" customWidth="1"/>
    <col min="25" max="25" width="7.140625" bestFit="1" customWidth="1"/>
    <col min="26" max="26" width="12.42578125" bestFit="1" customWidth="1"/>
    <col min="27" max="27" width="7.28515625" bestFit="1" customWidth="1"/>
    <col min="28" max="28" width="5.42578125" customWidth="1"/>
    <col min="29" max="29" width="11.140625" customWidth="1"/>
    <col min="30" max="30" width="8.140625" bestFit="1" customWidth="1"/>
    <col min="31" max="31" width="9.28515625" customWidth="1"/>
    <col min="32" max="32" width="18.85546875" customWidth="1"/>
    <col min="33" max="33" width="29.28515625" customWidth="1"/>
    <col min="34" max="34" width="41" bestFit="1" customWidth="1"/>
    <col min="35" max="35" width="23.42578125" bestFit="1" customWidth="1"/>
  </cols>
  <sheetData>
    <row r="1" spans="1:35" x14ac:dyDescent="0.25">
      <c r="A1" s="289" t="s">
        <v>74</v>
      </c>
      <c r="B1" s="289"/>
      <c r="C1" s="289"/>
      <c r="D1" s="289"/>
      <c r="E1" s="289"/>
      <c r="F1" s="289"/>
      <c r="G1" s="289"/>
      <c r="H1" s="289"/>
      <c r="I1" s="289"/>
      <c r="J1" s="10"/>
      <c r="K1" s="10"/>
      <c r="Y1" s="289" t="s">
        <v>73</v>
      </c>
      <c r="Z1" s="289"/>
      <c r="AA1" s="289"/>
      <c r="AB1" s="289"/>
      <c r="AC1" s="289"/>
      <c r="AD1" s="289"/>
      <c r="AE1" s="289"/>
      <c r="AF1" s="289"/>
      <c r="AG1" s="289"/>
    </row>
    <row r="2" spans="1:35" x14ac:dyDescent="0.25">
      <c r="A2" s="289" t="s">
        <v>49</v>
      </c>
      <c r="B2" s="289" t="s">
        <v>50</v>
      </c>
      <c r="C2" s="289" t="s">
        <v>51</v>
      </c>
      <c r="D2" s="289"/>
      <c r="E2" s="289" t="s">
        <v>57</v>
      </c>
      <c r="F2" s="289" t="s">
        <v>52</v>
      </c>
      <c r="G2" s="289" t="s">
        <v>53</v>
      </c>
      <c r="H2" s="289" t="s">
        <v>54</v>
      </c>
      <c r="I2" s="289" t="s">
        <v>59</v>
      </c>
      <c r="J2" s="289" t="s">
        <v>72</v>
      </c>
      <c r="K2" s="289" t="s">
        <v>71</v>
      </c>
      <c r="Y2" s="289" t="s">
        <v>49</v>
      </c>
      <c r="Z2" s="289" t="s">
        <v>50</v>
      </c>
      <c r="AA2" s="289" t="s">
        <v>51</v>
      </c>
      <c r="AB2" s="289"/>
      <c r="AC2" s="289" t="s">
        <v>57</v>
      </c>
      <c r="AD2" s="289" t="s">
        <v>52</v>
      </c>
      <c r="AE2" s="289" t="s">
        <v>53</v>
      </c>
      <c r="AF2" s="289" t="s">
        <v>54</v>
      </c>
      <c r="AG2" s="289" t="s">
        <v>58</v>
      </c>
      <c r="AH2" s="289" t="s">
        <v>72</v>
      </c>
      <c r="AI2" s="289" t="s">
        <v>71</v>
      </c>
    </row>
    <row r="3" spans="1:35" x14ac:dyDescent="0.25">
      <c r="A3" s="289"/>
      <c r="B3" s="289"/>
      <c r="C3" s="10" t="s">
        <v>55</v>
      </c>
      <c r="D3" s="10" t="s">
        <v>56</v>
      </c>
      <c r="E3" s="289"/>
      <c r="F3" s="289"/>
      <c r="G3" s="289"/>
      <c r="H3" s="289"/>
      <c r="I3" s="289"/>
      <c r="J3" s="289"/>
      <c r="K3" s="289"/>
      <c r="Y3" s="289"/>
      <c r="Z3" s="289"/>
      <c r="AA3" s="8" t="s">
        <v>55</v>
      </c>
      <c r="AB3" s="8" t="s">
        <v>56</v>
      </c>
      <c r="AC3" s="289"/>
      <c r="AD3" s="289"/>
      <c r="AE3" s="289"/>
      <c r="AF3" s="289"/>
      <c r="AG3" s="289"/>
      <c r="AH3" s="289"/>
      <c r="AI3" s="289"/>
    </row>
    <row r="4" spans="1:35" x14ac:dyDescent="0.25">
      <c r="A4" s="289">
        <v>1</v>
      </c>
      <c r="B4" s="289" t="s">
        <v>38</v>
      </c>
      <c r="C4" s="10">
        <v>7</v>
      </c>
      <c r="D4" s="10">
        <v>14</v>
      </c>
      <c r="E4" s="10">
        <f>D4-C4+1</f>
        <v>8</v>
      </c>
      <c r="F4" s="289">
        <v>8.5</v>
      </c>
      <c r="G4" s="289">
        <v>15.3</v>
      </c>
      <c r="H4" s="289">
        <f>G4*F4</f>
        <v>130.05000000000001</v>
      </c>
      <c r="I4" s="289">
        <f>SUM(E4:E25)</f>
        <v>212</v>
      </c>
      <c r="J4" s="289">
        <v>208</v>
      </c>
      <c r="K4" s="289">
        <f>I4-J4</f>
        <v>4</v>
      </c>
      <c r="Y4" s="289">
        <v>1</v>
      </c>
      <c r="Z4" s="289" t="s">
        <v>38</v>
      </c>
      <c r="AA4" s="8">
        <v>1</v>
      </c>
      <c r="AB4" s="8">
        <v>6</v>
      </c>
      <c r="AC4" s="8">
        <f>AB4-AA4+1</f>
        <v>6</v>
      </c>
      <c r="AD4" s="289">
        <v>8.5</v>
      </c>
      <c r="AE4" s="289">
        <v>15.3</v>
      </c>
      <c r="AF4" s="289">
        <f>AE4*AD4</f>
        <v>130.05000000000001</v>
      </c>
      <c r="AG4" s="289">
        <f>SUM(AC4:AC27)</f>
        <v>253</v>
      </c>
      <c r="AH4" s="292">
        <v>246</v>
      </c>
      <c r="AI4" s="292">
        <f>AG4-AH4</f>
        <v>7</v>
      </c>
    </row>
    <row r="5" spans="1:35" x14ac:dyDescent="0.25">
      <c r="A5" s="289"/>
      <c r="B5" s="289"/>
      <c r="C5" s="10">
        <v>15</v>
      </c>
      <c r="D5" s="10">
        <v>22</v>
      </c>
      <c r="E5" s="10">
        <f t="shared" ref="E5:E46" si="0">D5-C5+1</f>
        <v>8</v>
      </c>
      <c r="F5" s="289"/>
      <c r="G5" s="289"/>
      <c r="H5" s="289"/>
      <c r="I5" s="289"/>
      <c r="J5" s="289"/>
      <c r="K5" s="289"/>
      <c r="Y5" s="289"/>
      <c r="Z5" s="289"/>
      <c r="AA5" s="8">
        <v>23</v>
      </c>
      <c r="AB5" s="8">
        <v>29</v>
      </c>
      <c r="AC5" s="8">
        <f t="shared" ref="AC5:AC44" si="1">AB5-AA5+1</f>
        <v>7</v>
      </c>
      <c r="AD5" s="289"/>
      <c r="AE5" s="289"/>
      <c r="AF5" s="289"/>
      <c r="AG5" s="289"/>
      <c r="AH5" s="293"/>
      <c r="AI5" s="293"/>
    </row>
    <row r="6" spans="1:35" x14ac:dyDescent="0.25">
      <c r="A6" s="289"/>
      <c r="B6" s="289"/>
      <c r="C6" s="10">
        <v>95</v>
      </c>
      <c r="D6" s="10">
        <v>126</v>
      </c>
      <c r="E6" s="10">
        <f t="shared" si="0"/>
        <v>32</v>
      </c>
      <c r="F6" s="289"/>
      <c r="G6" s="289"/>
      <c r="H6" s="289"/>
      <c r="I6" s="289"/>
      <c r="J6" s="289"/>
      <c r="K6" s="289"/>
      <c r="Y6" s="289"/>
      <c r="Z6" s="289"/>
      <c r="AA6" s="8">
        <v>30</v>
      </c>
      <c r="AB6" s="8">
        <v>55</v>
      </c>
      <c r="AC6" s="8">
        <f t="shared" si="1"/>
        <v>26</v>
      </c>
      <c r="AD6" s="289"/>
      <c r="AE6" s="289"/>
      <c r="AF6" s="289"/>
      <c r="AG6" s="289"/>
      <c r="AH6" s="293"/>
      <c r="AI6" s="293"/>
    </row>
    <row r="7" spans="1:35" x14ac:dyDescent="0.25">
      <c r="A7" s="289"/>
      <c r="B7" s="289"/>
      <c r="C7" s="10">
        <v>127</v>
      </c>
      <c r="D7" s="10">
        <v>132</v>
      </c>
      <c r="E7" s="10">
        <f t="shared" si="0"/>
        <v>6</v>
      </c>
      <c r="F7" s="289"/>
      <c r="G7" s="289"/>
      <c r="H7" s="289"/>
      <c r="I7" s="289"/>
      <c r="J7" s="289"/>
      <c r="K7" s="289"/>
      <c r="Y7" s="289"/>
      <c r="Z7" s="289"/>
      <c r="AA7" s="8">
        <v>56</v>
      </c>
      <c r="AB7" s="8">
        <v>67</v>
      </c>
      <c r="AC7" s="8">
        <f t="shared" si="1"/>
        <v>12</v>
      </c>
      <c r="AD7" s="289"/>
      <c r="AE7" s="289"/>
      <c r="AF7" s="289"/>
      <c r="AG7" s="289"/>
      <c r="AH7" s="293"/>
      <c r="AI7" s="293"/>
    </row>
    <row r="8" spans="1:35" x14ac:dyDescent="0.25">
      <c r="A8" s="289"/>
      <c r="B8" s="289"/>
      <c r="C8" s="10">
        <v>133</v>
      </c>
      <c r="D8" s="10">
        <v>138</v>
      </c>
      <c r="E8" s="10">
        <f t="shared" si="0"/>
        <v>6</v>
      </c>
      <c r="F8" s="289"/>
      <c r="G8" s="289"/>
      <c r="H8" s="289"/>
      <c r="I8" s="289"/>
      <c r="J8" s="289"/>
      <c r="K8" s="289"/>
      <c r="Y8" s="289"/>
      <c r="Z8" s="289"/>
      <c r="AA8" s="8">
        <v>68</v>
      </c>
      <c r="AB8" s="8">
        <v>76</v>
      </c>
      <c r="AC8" s="8">
        <f t="shared" si="1"/>
        <v>9</v>
      </c>
      <c r="AD8" s="289"/>
      <c r="AE8" s="289"/>
      <c r="AF8" s="289"/>
      <c r="AG8" s="289"/>
      <c r="AH8" s="293"/>
      <c r="AI8" s="293"/>
    </row>
    <row r="9" spans="1:35" x14ac:dyDescent="0.25">
      <c r="A9" s="289"/>
      <c r="B9" s="289"/>
      <c r="C9" s="10">
        <v>139</v>
      </c>
      <c r="D9" s="10">
        <v>140</v>
      </c>
      <c r="E9" s="10">
        <f t="shared" si="0"/>
        <v>2</v>
      </c>
      <c r="F9" s="289"/>
      <c r="G9" s="289"/>
      <c r="H9" s="289"/>
      <c r="I9" s="289"/>
      <c r="J9" s="289"/>
      <c r="K9" s="289"/>
      <c r="Y9" s="289"/>
      <c r="Z9" s="289"/>
      <c r="AA9" s="8">
        <v>77</v>
      </c>
      <c r="AB9" s="8">
        <v>82</v>
      </c>
      <c r="AC9" s="8">
        <f t="shared" si="1"/>
        <v>6</v>
      </c>
      <c r="AD9" s="289"/>
      <c r="AE9" s="289"/>
      <c r="AF9" s="289"/>
      <c r="AG9" s="289"/>
      <c r="AH9" s="293"/>
      <c r="AI9" s="293"/>
    </row>
    <row r="10" spans="1:35" x14ac:dyDescent="0.25">
      <c r="A10" s="289"/>
      <c r="B10" s="289"/>
      <c r="C10" s="10">
        <v>141</v>
      </c>
      <c r="D10" s="10">
        <v>145</v>
      </c>
      <c r="E10" s="10">
        <f t="shared" si="0"/>
        <v>5</v>
      </c>
      <c r="F10" s="289"/>
      <c r="G10" s="289"/>
      <c r="H10" s="289"/>
      <c r="I10" s="289"/>
      <c r="J10" s="289"/>
      <c r="K10" s="289"/>
      <c r="Y10" s="289"/>
      <c r="Z10" s="289"/>
      <c r="AA10" s="8">
        <v>83</v>
      </c>
      <c r="AB10" s="8">
        <v>84</v>
      </c>
      <c r="AC10" s="8">
        <f t="shared" si="1"/>
        <v>2</v>
      </c>
      <c r="AD10" s="289"/>
      <c r="AE10" s="289"/>
      <c r="AF10" s="289"/>
      <c r="AG10" s="289"/>
      <c r="AH10" s="293"/>
      <c r="AI10" s="293"/>
    </row>
    <row r="11" spans="1:35" x14ac:dyDescent="0.25">
      <c r="A11" s="289"/>
      <c r="B11" s="289"/>
      <c r="C11" s="10">
        <v>160</v>
      </c>
      <c r="D11" s="10">
        <v>164</v>
      </c>
      <c r="E11" s="10">
        <f t="shared" si="0"/>
        <v>5</v>
      </c>
      <c r="F11" s="289"/>
      <c r="G11" s="289"/>
      <c r="H11" s="289"/>
      <c r="I11" s="289"/>
      <c r="J11" s="289"/>
      <c r="K11" s="289"/>
      <c r="Y11" s="289"/>
      <c r="Z11" s="289"/>
      <c r="AA11" s="8">
        <v>85</v>
      </c>
      <c r="AB11" s="8">
        <v>88</v>
      </c>
      <c r="AC11" s="8">
        <f t="shared" si="1"/>
        <v>4</v>
      </c>
      <c r="AD11" s="289"/>
      <c r="AE11" s="289"/>
      <c r="AF11" s="289"/>
      <c r="AG11" s="289"/>
      <c r="AH11" s="293"/>
      <c r="AI11" s="293"/>
    </row>
    <row r="12" spans="1:35" x14ac:dyDescent="0.25">
      <c r="A12" s="289"/>
      <c r="B12" s="289"/>
      <c r="C12" s="10">
        <v>169</v>
      </c>
      <c r="D12" s="10">
        <v>190</v>
      </c>
      <c r="E12" s="10">
        <f t="shared" si="0"/>
        <v>22</v>
      </c>
      <c r="F12" s="289"/>
      <c r="G12" s="289"/>
      <c r="H12" s="289"/>
      <c r="I12" s="289"/>
      <c r="J12" s="289"/>
      <c r="K12" s="289"/>
      <c r="Y12" s="289"/>
      <c r="Z12" s="289"/>
      <c r="AA12" s="8">
        <v>89</v>
      </c>
      <c r="AB12" s="8">
        <v>94</v>
      </c>
      <c r="AC12" s="8">
        <f t="shared" si="1"/>
        <v>6</v>
      </c>
      <c r="AD12" s="289"/>
      <c r="AE12" s="289"/>
      <c r="AF12" s="289"/>
      <c r="AG12" s="289"/>
      <c r="AH12" s="293"/>
      <c r="AI12" s="293"/>
    </row>
    <row r="13" spans="1:35" x14ac:dyDescent="0.25">
      <c r="A13" s="289"/>
      <c r="B13" s="289"/>
      <c r="C13" s="10">
        <v>191</v>
      </c>
      <c r="D13" s="10">
        <v>197</v>
      </c>
      <c r="E13" s="10">
        <f t="shared" si="0"/>
        <v>7</v>
      </c>
      <c r="F13" s="289"/>
      <c r="G13" s="289"/>
      <c r="H13" s="289"/>
      <c r="I13" s="289"/>
      <c r="J13" s="289"/>
      <c r="K13" s="289"/>
      <c r="Y13" s="289"/>
      <c r="Z13" s="289"/>
      <c r="AA13" s="8">
        <v>146</v>
      </c>
      <c r="AB13" s="8">
        <v>159</v>
      </c>
      <c r="AC13" s="8">
        <f t="shared" si="1"/>
        <v>14</v>
      </c>
      <c r="AD13" s="289"/>
      <c r="AE13" s="289"/>
      <c r="AF13" s="289"/>
      <c r="AG13" s="289"/>
      <c r="AH13" s="293"/>
      <c r="AI13" s="293"/>
    </row>
    <row r="14" spans="1:35" x14ac:dyDescent="0.25">
      <c r="A14" s="289"/>
      <c r="B14" s="289"/>
      <c r="C14" s="10">
        <v>209</v>
      </c>
      <c r="D14" s="10">
        <v>213</v>
      </c>
      <c r="E14" s="10">
        <f t="shared" si="0"/>
        <v>5</v>
      </c>
      <c r="F14" s="289"/>
      <c r="G14" s="289"/>
      <c r="H14" s="289"/>
      <c r="I14" s="289"/>
      <c r="J14" s="289"/>
      <c r="K14" s="289"/>
      <c r="Y14" s="289"/>
      <c r="Z14" s="289"/>
      <c r="AA14" s="8">
        <v>165</v>
      </c>
      <c r="AB14" s="8">
        <v>168</v>
      </c>
      <c r="AC14" s="8">
        <f t="shared" si="1"/>
        <v>4</v>
      </c>
      <c r="AD14" s="289"/>
      <c r="AE14" s="289"/>
      <c r="AF14" s="289"/>
      <c r="AG14" s="289"/>
      <c r="AH14" s="293"/>
      <c r="AI14" s="293"/>
    </row>
    <row r="15" spans="1:35" x14ac:dyDescent="0.25">
      <c r="A15" s="289"/>
      <c r="B15" s="289"/>
      <c r="C15" s="10">
        <v>224</v>
      </c>
      <c r="D15" s="10">
        <v>228</v>
      </c>
      <c r="E15" s="10">
        <f t="shared" si="0"/>
        <v>5</v>
      </c>
      <c r="F15" s="289"/>
      <c r="G15" s="289"/>
      <c r="H15" s="289"/>
      <c r="I15" s="289"/>
      <c r="J15" s="289"/>
      <c r="K15" s="289"/>
      <c r="Y15" s="289"/>
      <c r="Z15" s="289"/>
      <c r="AA15" s="8">
        <v>198</v>
      </c>
      <c r="AB15" s="8">
        <v>208</v>
      </c>
      <c r="AC15" s="8">
        <f t="shared" si="1"/>
        <v>11</v>
      </c>
      <c r="AD15" s="289"/>
      <c r="AE15" s="289"/>
      <c r="AF15" s="289"/>
      <c r="AG15" s="289"/>
      <c r="AH15" s="293"/>
      <c r="AI15" s="293"/>
    </row>
    <row r="16" spans="1:35" x14ac:dyDescent="0.25">
      <c r="A16" s="289"/>
      <c r="B16" s="289"/>
      <c r="C16" s="10">
        <v>229</v>
      </c>
      <c r="D16" s="10">
        <v>233</v>
      </c>
      <c r="E16" s="10">
        <f t="shared" si="0"/>
        <v>5</v>
      </c>
      <c r="F16" s="289"/>
      <c r="G16" s="289"/>
      <c r="H16" s="289"/>
      <c r="I16" s="289"/>
      <c r="J16" s="289"/>
      <c r="K16" s="289"/>
      <c r="Y16" s="289"/>
      <c r="Z16" s="289"/>
      <c r="AA16" s="8">
        <v>214</v>
      </c>
      <c r="AB16" s="8">
        <v>223</v>
      </c>
      <c r="AC16" s="8">
        <f t="shared" si="1"/>
        <v>10</v>
      </c>
      <c r="AD16" s="289"/>
      <c r="AE16" s="289"/>
      <c r="AF16" s="289"/>
      <c r="AG16" s="289"/>
      <c r="AH16" s="293"/>
      <c r="AI16" s="293"/>
    </row>
    <row r="17" spans="1:35" x14ac:dyDescent="0.25">
      <c r="A17" s="289"/>
      <c r="B17" s="289"/>
      <c r="C17" s="10">
        <v>248</v>
      </c>
      <c r="D17" s="10">
        <v>252</v>
      </c>
      <c r="E17" s="10">
        <f t="shared" si="0"/>
        <v>5</v>
      </c>
      <c r="F17" s="289"/>
      <c r="G17" s="289"/>
      <c r="H17" s="289"/>
      <c r="I17" s="289"/>
      <c r="J17" s="289"/>
      <c r="K17" s="289"/>
      <c r="Y17" s="289"/>
      <c r="Z17" s="289"/>
      <c r="AA17" s="8">
        <v>234</v>
      </c>
      <c r="AB17" s="8">
        <v>247</v>
      </c>
      <c r="AC17" s="8">
        <f t="shared" si="1"/>
        <v>14</v>
      </c>
      <c r="AD17" s="289"/>
      <c r="AE17" s="289"/>
      <c r="AF17" s="289"/>
      <c r="AG17" s="289"/>
      <c r="AH17" s="293"/>
      <c r="AI17" s="293"/>
    </row>
    <row r="18" spans="1:35" x14ac:dyDescent="0.25">
      <c r="A18" s="289"/>
      <c r="B18" s="289"/>
      <c r="C18" s="10">
        <v>257</v>
      </c>
      <c r="D18" s="10">
        <v>264</v>
      </c>
      <c r="E18" s="10">
        <f t="shared" si="0"/>
        <v>8</v>
      </c>
      <c r="F18" s="289"/>
      <c r="G18" s="289"/>
      <c r="H18" s="289"/>
      <c r="I18" s="289"/>
      <c r="J18" s="289"/>
      <c r="K18" s="289"/>
      <c r="Y18" s="289"/>
      <c r="Z18" s="289"/>
      <c r="AA18" s="8">
        <v>253</v>
      </c>
      <c r="AB18" s="8">
        <v>256</v>
      </c>
      <c r="AC18" s="8">
        <f t="shared" si="1"/>
        <v>4</v>
      </c>
      <c r="AD18" s="289"/>
      <c r="AE18" s="289"/>
      <c r="AF18" s="289"/>
      <c r="AG18" s="289"/>
      <c r="AH18" s="293"/>
      <c r="AI18" s="293"/>
    </row>
    <row r="19" spans="1:35" x14ac:dyDescent="0.25">
      <c r="A19" s="289"/>
      <c r="B19" s="289"/>
      <c r="C19" s="10">
        <v>290</v>
      </c>
      <c r="D19" s="10">
        <v>313</v>
      </c>
      <c r="E19" s="10">
        <f t="shared" si="0"/>
        <v>24</v>
      </c>
      <c r="F19" s="289"/>
      <c r="G19" s="289"/>
      <c r="H19" s="289"/>
      <c r="I19" s="289"/>
      <c r="J19" s="289"/>
      <c r="K19" s="289"/>
      <c r="Y19" s="289"/>
      <c r="Z19" s="289"/>
      <c r="AA19" s="8">
        <v>265</v>
      </c>
      <c r="AB19" s="8">
        <v>267</v>
      </c>
      <c r="AC19" s="8">
        <f t="shared" si="1"/>
        <v>3</v>
      </c>
      <c r="AD19" s="289"/>
      <c r="AE19" s="289"/>
      <c r="AF19" s="289"/>
      <c r="AG19" s="289"/>
      <c r="AH19" s="293"/>
      <c r="AI19" s="293"/>
    </row>
    <row r="20" spans="1:35" x14ac:dyDescent="0.25">
      <c r="A20" s="289"/>
      <c r="B20" s="289"/>
      <c r="C20" s="10">
        <v>383</v>
      </c>
      <c r="D20" s="10">
        <v>393</v>
      </c>
      <c r="E20" s="10">
        <f t="shared" si="0"/>
        <v>11</v>
      </c>
      <c r="F20" s="289"/>
      <c r="G20" s="289"/>
      <c r="H20" s="289"/>
      <c r="I20" s="289"/>
      <c r="J20" s="289"/>
      <c r="K20" s="289"/>
      <c r="Y20" s="289"/>
      <c r="Z20" s="289"/>
      <c r="AA20" s="8">
        <v>268</v>
      </c>
      <c r="AB20" s="8">
        <v>273</v>
      </c>
      <c r="AC20" s="8">
        <f t="shared" si="1"/>
        <v>6</v>
      </c>
      <c r="AD20" s="289"/>
      <c r="AE20" s="289"/>
      <c r="AF20" s="289"/>
      <c r="AG20" s="289"/>
      <c r="AH20" s="293"/>
      <c r="AI20" s="293"/>
    </row>
    <row r="21" spans="1:35" x14ac:dyDescent="0.25">
      <c r="A21" s="289"/>
      <c r="B21" s="289"/>
      <c r="C21" s="10">
        <v>394</v>
      </c>
      <c r="D21" s="10">
        <v>404</v>
      </c>
      <c r="E21" s="10">
        <f t="shared" si="0"/>
        <v>11</v>
      </c>
      <c r="F21" s="289"/>
      <c r="G21" s="289"/>
      <c r="H21" s="289"/>
      <c r="I21" s="289"/>
      <c r="J21" s="289"/>
      <c r="K21" s="289"/>
      <c r="Y21" s="289"/>
      <c r="Z21" s="289"/>
      <c r="AA21" s="8">
        <v>274</v>
      </c>
      <c r="AB21" s="8">
        <v>279</v>
      </c>
      <c r="AC21" s="8">
        <f t="shared" si="1"/>
        <v>6</v>
      </c>
      <c r="AD21" s="289"/>
      <c r="AE21" s="289"/>
      <c r="AF21" s="289"/>
      <c r="AG21" s="289"/>
      <c r="AH21" s="293"/>
      <c r="AI21" s="293"/>
    </row>
    <row r="22" spans="1:35" x14ac:dyDescent="0.25">
      <c r="A22" s="289"/>
      <c r="B22" s="289"/>
      <c r="C22" s="10">
        <v>405</v>
      </c>
      <c r="D22" s="10">
        <v>419</v>
      </c>
      <c r="E22" s="10">
        <f t="shared" si="0"/>
        <v>15</v>
      </c>
      <c r="F22" s="289"/>
      <c r="G22" s="289"/>
      <c r="H22" s="289"/>
      <c r="I22" s="289"/>
      <c r="J22" s="289"/>
      <c r="K22" s="289"/>
      <c r="Y22" s="289"/>
      <c r="Z22" s="289"/>
      <c r="AA22" s="8">
        <v>280</v>
      </c>
      <c r="AB22" s="8">
        <v>289</v>
      </c>
      <c r="AC22" s="8">
        <f t="shared" si="1"/>
        <v>10</v>
      </c>
      <c r="AD22" s="289"/>
      <c r="AE22" s="289"/>
      <c r="AF22" s="289"/>
      <c r="AG22" s="289"/>
      <c r="AH22" s="293"/>
      <c r="AI22" s="293"/>
    </row>
    <row r="23" spans="1:35" x14ac:dyDescent="0.25">
      <c r="A23" s="289"/>
      <c r="B23" s="289"/>
      <c r="C23" s="10">
        <v>420</v>
      </c>
      <c r="D23" s="10">
        <v>423</v>
      </c>
      <c r="E23" s="10">
        <f t="shared" si="0"/>
        <v>4</v>
      </c>
      <c r="F23" s="289"/>
      <c r="G23" s="289"/>
      <c r="H23" s="289"/>
      <c r="I23" s="289"/>
      <c r="J23" s="289"/>
      <c r="K23" s="289"/>
      <c r="Y23" s="289"/>
      <c r="Z23" s="289"/>
      <c r="AA23" s="8">
        <v>314</v>
      </c>
      <c r="AB23" s="8">
        <v>322</v>
      </c>
      <c r="AC23" s="8">
        <f t="shared" si="1"/>
        <v>9</v>
      </c>
      <c r="AD23" s="289"/>
      <c r="AE23" s="289"/>
      <c r="AF23" s="289"/>
      <c r="AG23" s="289"/>
      <c r="AH23" s="293"/>
      <c r="AI23" s="293"/>
    </row>
    <row r="24" spans="1:35" x14ac:dyDescent="0.25">
      <c r="A24" s="289"/>
      <c r="B24" s="289"/>
      <c r="C24" s="10">
        <v>424</v>
      </c>
      <c r="D24" s="10">
        <v>433</v>
      </c>
      <c r="E24" s="10">
        <f t="shared" si="0"/>
        <v>10</v>
      </c>
      <c r="F24" s="289"/>
      <c r="G24" s="289"/>
      <c r="H24" s="289"/>
      <c r="I24" s="289"/>
      <c r="J24" s="289"/>
      <c r="K24" s="289"/>
      <c r="Y24" s="289"/>
      <c r="Z24" s="289"/>
      <c r="AA24" s="8">
        <v>323</v>
      </c>
      <c r="AB24" s="8">
        <v>341</v>
      </c>
      <c r="AC24" s="8">
        <f t="shared" si="1"/>
        <v>19</v>
      </c>
      <c r="AD24" s="289"/>
      <c r="AE24" s="289"/>
      <c r="AF24" s="289"/>
      <c r="AG24" s="289"/>
      <c r="AH24" s="293"/>
      <c r="AI24" s="293"/>
    </row>
    <row r="25" spans="1:35" x14ac:dyDescent="0.25">
      <c r="A25" s="289"/>
      <c r="B25" s="289"/>
      <c r="C25" s="10">
        <v>458</v>
      </c>
      <c r="D25" s="10">
        <v>465</v>
      </c>
      <c r="E25" s="10">
        <f t="shared" si="0"/>
        <v>8</v>
      </c>
      <c r="F25" s="289"/>
      <c r="G25" s="289"/>
      <c r="H25" s="289"/>
      <c r="I25" s="289"/>
      <c r="J25" s="289"/>
      <c r="K25" s="289"/>
      <c r="Y25" s="289"/>
      <c r="Z25" s="289"/>
      <c r="AA25" s="8">
        <v>342</v>
      </c>
      <c r="AB25" s="8">
        <v>371</v>
      </c>
      <c r="AC25" s="8">
        <f t="shared" si="1"/>
        <v>30</v>
      </c>
      <c r="AD25" s="289"/>
      <c r="AE25" s="289"/>
      <c r="AF25" s="289"/>
      <c r="AG25" s="289"/>
      <c r="AH25" s="293"/>
      <c r="AI25" s="293"/>
    </row>
    <row r="26" spans="1:35" x14ac:dyDescent="0.25">
      <c r="A26" s="10">
        <v>2</v>
      </c>
      <c r="B26" s="10" t="s">
        <v>40</v>
      </c>
      <c r="C26" s="10">
        <v>1</v>
      </c>
      <c r="D26" s="10">
        <v>3</v>
      </c>
      <c r="E26" s="10">
        <f t="shared" si="0"/>
        <v>3</v>
      </c>
      <c r="F26" s="10">
        <v>7.92</v>
      </c>
      <c r="G26" s="10">
        <v>15.3</v>
      </c>
      <c r="H26" s="10">
        <f>G26*F26</f>
        <v>121.176</v>
      </c>
      <c r="I26" s="10">
        <f>E26</f>
        <v>3</v>
      </c>
      <c r="J26" s="10">
        <v>3</v>
      </c>
      <c r="K26" s="10">
        <f>J26-I26</f>
        <v>0</v>
      </c>
      <c r="Y26" s="289"/>
      <c r="Z26" s="289"/>
      <c r="AA26" s="8">
        <v>372</v>
      </c>
      <c r="AB26" s="8">
        <v>382</v>
      </c>
      <c r="AC26" s="8">
        <f t="shared" si="1"/>
        <v>11</v>
      </c>
      <c r="AD26" s="289"/>
      <c r="AE26" s="289"/>
      <c r="AF26" s="289"/>
      <c r="AG26" s="289"/>
      <c r="AH26" s="293"/>
      <c r="AI26" s="293"/>
    </row>
    <row r="27" spans="1:35" x14ac:dyDescent="0.25">
      <c r="A27" s="10">
        <v>3</v>
      </c>
      <c r="B27" s="10" t="s">
        <v>41</v>
      </c>
      <c r="C27" s="10">
        <v>1</v>
      </c>
      <c r="D27" s="10">
        <v>2</v>
      </c>
      <c r="E27" s="10">
        <f t="shared" si="0"/>
        <v>2</v>
      </c>
      <c r="F27" s="10">
        <v>7.32</v>
      </c>
      <c r="G27" s="10">
        <v>15.3</v>
      </c>
      <c r="H27" s="10">
        <f t="shared" ref="H27:H29" si="2">G27*F27</f>
        <v>111.99600000000001</v>
      </c>
      <c r="I27" s="10">
        <f>E27</f>
        <v>2</v>
      </c>
      <c r="J27" s="10"/>
      <c r="K27" s="10"/>
      <c r="Y27" s="289"/>
      <c r="Z27" s="289"/>
      <c r="AA27" s="8">
        <v>434</v>
      </c>
      <c r="AB27" s="8">
        <v>457</v>
      </c>
      <c r="AC27" s="8">
        <f t="shared" si="1"/>
        <v>24</v>
      </c>
      <c r="AD27" s="289"/>
      <c r="AE27" s="289"/>
      <c r="AF27" s="289"/>
      <c r="AG27" s="289"/>
      <c r="AH27" s="294"/>
      <c r="AI27" s="294"/>
    </row>
    <row r="28" spans="1:35" x14ac:dyDescent="0.25">
      <c r="A28" s="10">
        <v>4</v>
      </c>
      <c r="B28" s="10" t="s">
        <v>64</v>
      </c>
      <c r="C28" s="10">
        <v>1</v>
      </c>
      <c r="D28" s="10">
        <v>2</v>
      </c>
      <c r="E28" s="10">
        <f t="shared" si="0"/>
        <v>2</v>
      </c>
      <c r="F28" s="10">
        <v>8.39</v>
      </c>
      <c r="G28" s="10">
        <v>15.3</v>
      </c>
      <c r="H28" s="10">
        <f t="shared" si="2"/>
        <v>128.36700000000002</v>
      </c>
      <c r="I28" s="10">
        <f>E28</f>
        <v>2</v>
      </c>
      <c r="J28" s="10"/>
      <c r="K28" s="10"/>
      <c r="Y28" s="8">
        <v>2</v>
      </c>
      <c r="Z28" s="8" t="s">
        <v>61</v>
      </c>
      <c r="AA28" s="8">
        <v>1</v>
      </c>
      <c r="AB28" s="8">
        <v>24</v>
      </c>
      <c r="AC28" s="8">
        <f t="shared" si="1"/>
        <v>24</v>
      </c>
      <c r="AD28" s="8">
        <v>8.5</v>
      </c>
      <c r="AE28" s="8">
        <v>13.98</v>
      </c>
      <c r="AF28" s="8">
        <f>AE28*AD28</f>
        <v>118.83</v>
      </c>
      <c r="AG28" s="8">
        <f t="shared" ref="AG28:AG33" si="3">AC28</f>
        <v>24</v>
      </c>
      <c r="AH28" s="10"/>
      <c r="AI28" s="10"/>
    </row>
    <row r="29" spans="1:35" x14ac:dyDescent="0.25">
      <c r="A29" s="10">
        <v>4</v>
      </c>
      <c r="B29" s="10" t="s">
        <v>42</v>
      </c>
      <c r="C29" s="10">
        <v>1</v>
      </c>
      <c r="D29" s="10">
        <v>2</v>
      </c>
      <c r="E29" s="10">
        <f t="shared" si="0"/>
        <v>2</v>
      </c>
      <c r="F29" s="10">
        <v>8.6999999999999993</v>
      </c>
      <c r="G29" s="10">
        <v>15.5</v>
      </c>
      <c r="H29" s="10">
        <f t="shared" si="2"/>
        <v>134.85</v>
      </c>
      <c r="I29" s="10">
        <f>E29</f>
        <v>2</v>
      </c>
      <c r="J29" s="10"/>
      <c r="K29" s="10"/>
      <c r="Y29" s="8">
        <v>3</v>
      </c>
      <c r="Z29" s="8" t="s">
        <v>62</v>
      </c>
      <c r="AA29" s="8">
        <v>1</v>
      </c>
      <c r="AB29" s="8">
        <v>16</v>
      </c>
      <c r="AC29" s="8">
        <f t="shared" si="1"/>
        <v>16</v>
      </c>
      <c r="AD29" s="8">
        <v>8.3800000000000008</v>
      </c>
      <c r="AE29" s="8">
        <v>12.07</v>
      </c>
      <c r="AF29" s="8">
        <f t="shared" ref="AF29" si="4">AE29*AD29</f>
        <v>101.14660000000001</v>
      </c>
      <c r="AG29" s="8">
        <f t="shared" si="3"/>
        <v>16</v>
      </c>
      <c r="AH29" s="10"/>
      <c r="AI29" s="10"/>
    </row>
    <row r="30" spans="1:35" x14ac:dyDescent="0.25">
      <c r="A30" s="289">
        <v>5</v>
      </c>
      <c r="B30" s="289" t="s">
        <v>39</v>
      </c>
      <c r="C30" s="10">
        <v>1</v>
      </c>
      <c r="D30" s="10">
        <v>10</v>
      </c>
      <c r="E30" s="10">
        <f t="shared" si="0"/>
        <v>10</v>
      </c>
      <c r="F30" s="289">
        <v>7.2</v>
      </c>
      <c r="G30" s="289">
        <v>14</v>
      </c>
      <c r="H30" s="289">
        <f>G30*F30</f>
        <v>100.8</v>
      </c>
      <c r="I30" s="289">
        <f>SUM(E30:E39)</f>
        <v>185</v>
      </c>
      <c r="J30" s="289">
        <v>184</v>
      </c>
      <c r="K30" s="289">
        <f>I30-J30</f>
        <v>1</v>
      </c>
      <c r="Y30" s="8">
        <v>4</v>
      </c>
      <c r="Z30" s="8" t="s">
        <v>63</v>
      </c>
      <c r="AA30" s="8">
        <v>1</v>
      </c>
      <c r="AB30" s="8">
        <v>2</v>
      </c>
      <c r="AC30" s="8">
        <f>AB30-AA30+1</f>
        <v>2</v>
      </c>
      <c r="AD30" s="8">
        <v>8</v>
      </c>
      <c r="AE30" s="8">
        <v>15.3</v>
      </c>
      <c r="AF30" s="8">
        <f>AE30*AD30</f>
        <v>122.4</v>
      </c>
      <c r="AG30" s="8">
        <f t="shared" si="3"/>
        <v>2</v>
      </c>
      <c r="AH30" s="23">
        <v>2</v>
      </c>
      <c r="AI30" s="23">
        <f>AG30-AH30</f>
        <v>0</v>
      </c>
    </row>
    <row r="31" spans="1:35" x14ac:dyDescent="0.25">
      <c r="A31" s="289"/>
      <c r="B31" s="289"/>
      <c r="C31" s="10">
        <v>11</v>
      </c>
      <c r="D31" s="10">
        <v>17</v>
      </c>
      <c r="E31" s="10">
        <f t="shared" si="0"/>
        <v>7</v>
      </c>
      <c r="F31" s="289"/>
      <c r="G31" s="289"/>
      <c r="H31" s="289"/>
      <c r="I31" s="289"/>
      <c r="J31" s="289"/>
      <c r="K31" s="289"/>
      <c r="Y31" s="8">
        <v>5</v>
      </c>
      <c r="Z31" s="8" t="s">
        <v>64</v>
      </c>
      <c r="AA31" s="8">
        <v>3</v>
      </c>
      <c r="AB31" s="8">
        <v>3</v>
      </c>
      <c r="AC31" s="8">
        <f>AB31-AA31+1</f>
        <v>1</v>
      </c>
      <c r="AD31" s="8">
        <v>8.39</v>
      </c>
      <c r="AE31" s="8">
        <v>15.3</v>
      </c>
      <c r="AF31" s="8">
        <f>AE31*AD31</f>
        <v>128.36700000000002</v>
      </c>
      <c r="AG31" s="8">
        <f t="shared" si="3"/>
        <v>1</v>
      </c>
      <c r="AH31" s="11"/>
      <c r="AI31" s="11"/>
    </row>
    <row r="32" spans="1:35" x14ac:dyDescent="0.25">
      <c r="A32" s="289"/>
      <c r="B32" s="289"/>
      <c r="C32" s="10">
        <v>55</v>
      </c>
      <c r="D32" s="10">
        <v>64</v>
      </c>
      <c r="E32" s="10">
        <f t="shared" si="0"/>
        <v>10</v>
      </c>
      <c r="F32" s="289"/>
      <c r="G32" s="289"/>
      <c r="H32" s="289"/>
      <c r="I32" s="289"/>
      <c r="J32" s="289"/>
      <c r="K32" s="289"/>
      <c r="Y32" s="8">
        <v>6</v>
      </c>
      <c r="Z32" s="8" t="s">
        <v>65</v>
      </c>
      <c r="AA32" s="8">
        <v>1</v>
      </c>
      <c r="AB32" s="8">
        <v>20</v>
      </c>
      <c r="AC32" s="8">
        <f>AB32-AA32+1</f>
        <v>20</v>
      </c>
      <c r="AD32" s="8">
        <v>8.1</v>
      </c>
      <c r="AE32" s="8">
        <v>15.3</v>
      </c>
      <c r="AF32" s="8">
        <f>AE32*AD32</f>
        <v>123.93</v>
      </c>
      <c r="AG32" s="8">
        <f t="shared" si="3"/>
        <v>20</v>
      </c>
      <c r="AH32" s="11"/>
      <c r="AI32" s="11"/>
    </row>
    <row r="33" spans="1:35" x14ac:dyDescent="0.25">
      <c r="A33" s="289"/>
      <c r="B33" s="289"/>
      <c r="C33" s="10">
        <v>65</v>
      </c>
      <c r="D33" s="10">
        <v>100</v>
      </c>
      <c r="E33" s="10">
        <f t="shared" si="0"/>
        <v>36</v>
      </c>
      <c r="F33" s="289"/>
      <c r="G33" s="289"/>
      <c r="H33" s="289"/>
      <c r="I33" s="289"/>
      <c r="J33" s="289"/>
      <c r="K33" s="289"/>
      <c r="Y33" s="8">
        <v>7</v>
      </c>
      <c r="Z33" s="8" t="s">
        <v>66</v>
      </c>
      <c r="AA33" s="8">
        <v>1</v>
      </c>
      <c r="AB33" s="8">
        <v>5</v>
      </c>
      <c r="AC33" s="8">
        <f>AB33-AA33+1</f>
        <v>5</v>
      </c>
      <c r="AD33" s="8">
        <v>9.44</v>
      </c>
      <c r="AE33" s="8">
        <v>15.3</v>
      </c>
      <c r="AF33" s="8">
        <f>AE33*AD33</f>
        <v>144.43199999999999</v>
      </c>
      <c r="AG33" s="8">
        <f t="shared" si="3"/>
        <v>5</v>
      </c>
      <c r="AH33" s="11"/>
      <c r="AI33" s="11"/>
    </row>
    <row r="34" spans="1:35" x14ac:dyDescent="0.25">
      <c r="A34" s="289"/>
      <c r="B34" s="289"/>
      <c r="C34" s="10">
        <v>101</v>
      </c>
      <c r="D34" s="10">
        <v>136</v>
      </c>
      <c r="E34" s="10">
        <f t="shared" si="0"/>
        <v>36</v>
      </c>
      <c r="F34" s="289"/>
      <c r="G34" s="289"/>
      <c r="H34" s="289"/>
      <c r="I34" s="289"/>
      <c r="J34" s="289"/>
      <c r="K34" s="289"/>
      <c r="Y34" s="289">
        <v>5</v>
      </c>
      <c r="Z34" s="289" t="s">
        <v>39</v>
      </c>
      <c r="AA34" s="8">
        <v>18</v>
      </c>
      <c r="AB34" s="8">
        <v>29</v>
      </c>
      <c r="AC34" s="8">
        <f t="shared" si="1"/>
        <v>12</v>
      </c>
      <c r="AD34" s="289">
        <v>7.2</v>
      </c>
      <c r="AE34" s="289">
        <v>14</v>
      </c>
      <c r="AF34" s="289">
        <f>AE34*AD34</f>
        <v>100.8</v>
      </c>
      <c r="AG34" s="289">
        <f>SUM(AC34:AC38)</f>
        <v>88</v>
      </c>
      <c r="AH34" s="292">
        <v>87</v>
      </c>
      <c r="AI34" s="292">
        <f>AG34-AH34</f>
        <v>1</v>
      </c>
    </row>
    <row r="35" spans="1:35" x14ac:dyDescent="0.25">
      <c r="A35" s="289"/>
      <c r="B35" s="289"/>
      <c r="C35" s="10">
        <v>156</v>
      </c>
      <c r="D35" s="10">
        <v>175</v>
      </c>
      <c r="E35" s="10">
        <f t="shared" si="0"/>
        <v>20</v>
      </c>
      <c r="F35" s="289"/>
      <c r="G35" s="289"/>
      <c r="H35" s="289"/>
      <c r="I35" s="289"/>
      <c r="J35" s="289"/>
      <c r="K35" s="289"/>
      <c r="Y35" s="289"/>
      <c r="Z35" s="289"/>
      <c r="AA35" s="8">
        <v>30</v>
      </c>
      <c r="AB35" s="8">
        <v>54</v>
      </c>
      <c r="AC35" s="8">
        <f t="shared" si="1"/>
        <v>25</v>
      </c>
      <c r="AD35" s="289"/>
      <c r="AE35" s="289"/>
      <c r="AF35" s="289"/>
      <c r="AG35" s="289"/>
      <c r="AH35" s="293"/>
      <c r="AI35" s="293"/>
    </row>
    <row r="36" spans="1:35" x14ac:dyDescent="0.25">
      <c r="A36" s="289"/>
      <c r="B36" s="289"/>
      <c r="C36" s="10">
        <v>176</v>
      </c>
      <c r="D36" s="10">
        <v>197</v>
      </c>
      <c r="E36" s="10">
        <f t="shared" si="0"/>
        <v>22</v>
      </c>
      <c r="F36" s="289"/>
      <c r="G36" s="289"/>
      <c r="H36" s="289"/>
      <c r="I36" s="289"/>
      <c r="J36" s="289"/>
      <c r="K36" s="289"/>
      <c r="Y36" s="289"/>
      <c r="Z36" s="289"/>
      <c r="AA36" s="8">
        <v>137</v>
      </c>
      <c r="AB36" s="8">
        <v>155</v>
      </c>
      <c r="AC36" s="8">
        <f t="shared" si="1"/>
        <v>19</v>
      </c>
      <c r="AD36" s="289"/>
      <c r="AE36" s="289"/>
      <c r="AF36" s="289"/>
      <c r="AG36" s="289"/>
      <c r="AH36" s="293"/>
      <c r="AI36" s="293"/>
    </row>
    <row r="37" spans="1:35" x14ac:dyDescent="0.25">
      <c r="A37" s="289"/>
      <c r="B37" s="289"/>
      <c r="C37" s="10">
        <v>214</v>
      </c>
      <c r="D37" s="10">
        <v>233</v>
      </c>
      <c r="E37" s="10">
        <f t="shared" si="0"/>
        <v>20</v>
      </c>
      <c r="F37" s="289"/>
      <c r="G37" s="289"/>
      <c r="H37" s="289"/>
      <c r="I37" s="289"/>
      <c r="J37" s="289"/>
      <c r="K37" s="289"/>
      <c r="Y37" s="289"/>
      <c r="Z37" s="289"/>
      <c r="AA37" s="8">
        <v>198</v>
      </c>
      <c r="AB37" s="8">
        <v>213</v>
      </c>
      <c r="AC37" s="8">
        <f t="shared" si="1"/>
        <v>16</v>
      </c>
      <c r="AD37" s="289"/>
      <c r="AE37" s="289"/>
      <c r="AF37" s="289"/>
      <c r="AG37" s="289"/>
      <c r="AH37" s="293"/>
      <c r="AI37" s="293"/>
    </row>
    <row r="38" spans="1:35" x14ac:dyDescent="0.25">
      <c r="A38" s="289"/>
      <c r="B38" s="289"/>
      <c r="C38" s="10">
        <v>234</v>
      </c>
      <c r="D38" s="10">
        <v>245</v>
      </c>
      <c r="E38" s="10">
        <f t="shared" si="0"/>
        <v>12</v>
      </c>
      <c r="F38" s="289"/>
      <c r="G38" s="289"/>
      <c r="H38" s="289"/>
      <c r="I38" s="289"/>
      <c r="J38" s="289"/>
      <c r="K38" s="289"/>
      <c r="Y38" s="289"/>
      <c r="Z38" s="289"/>
      <c r="AA38" s="8">
        <v>246</v>
      </c>
      <c r="AB38" s="8">
        <v>261</v>
      </c>
      <c r="AC38" s="8">
        <f t="shared" si="1"/>
        <v>16</v>
      </c>
      <c r="AD38" s="289"/>
      <c r="AE38" s="289"/>
      <c r="AF38" s="289"/>
      <c r="AG38" s="289"/>
      <c r="AH38" s="294"/>
      <c r="AI38" s="294"/>
    </row>
    <row r="39" spans="1:35" x14ac:dyDescent="0.25">
      <c r="A39" s="289"/>
      <c r="B39" s="289"/>
      <c r="C39" s="10">
        <v>262</v>
      </c>
      <c r="D39" s="10">
        <v>273</v>
      </c>
      <c r="E39" s="10">
        <f t="shared" si="0"/>
        <v>12</v>
      </c>
      <c r="F39" s="289"/>
      <c r="G39" s="289"/>
      <c r="H39" s="289"/>
      <c r="I39" s="289"/>
      <c r="J39" s="289"/>
      <c r="K39" s="289"/>
      <c r="Y39" s="289">
        <v>6</v>
      </c>
      <c r="Z39" s="289" t="s">
        <v>67</v>
      </c>
      <c r="AA39" s="289">
        <v>1</v>
      </c>
      <c r="AB39" s="289">
        <v>26</v>
      </c>
      <c r="AC39" s="289">
        <f t="shared" si="1"/>
        <v>26</v>
      </c>
      <c r="AD39" s="289">
        <v>8.08</v>
      </c>
      <c r="AE39" s="289">
        <v>12.07</v>
      </c>
      <c r="AF39" s="289">
        <f>AE39*AD39</f>
        <v>97.525599999999997</v>
      </c>
      <c r="AG39" s="289">
        <f>SUM(AC39:AC40)</f>
        <v>26</v>
      </c>
      <c r="AH39" s="11"/>
      <c r="AI39" s="11"/>
    </row>
    <row r="40" spans="1:35" x14ac:dyDescent="0.25">
      <c r="A40" s="289">
        <v>6</v>
      </c>
      <c r="B40" s="289" t="s">
        <v>48</v>
      </c>
      <c r="C40" s="10">
        <v>1</v>
      </c>
      <c r="D40" s="10">
        <v>1</v>
      </c>
      <c r="E40" s="10">
        <f t="shared" si="0"/>
        <v>1</v>
      </c>
      <c r="F40" s="289">
        <v>8.5</v>
      </c>
      <c r="G40" s="289">
        <v>16.12</v>
      </c>
      <c r="H40" s="289">
        <f>G40*F40</f>
        <v>137.02000000000001</v>
      </c>
      <c r="I40" s="289">
        <f>SUM(E40:E41)</f>
        <v>2</v>
      </c>
      <c r="J40" s="10"/>
      <c r="K40" s="10"/>
      <c r="Y40" s="289"/>
      <c r="Z40" s="289"/>
      <c r="AA40" s="289"/>
      <c r="AB40" s="289"/>
      <c r="AC40" s="289"/>
      <c r="AD40" s="289"/>
      <c r="AE40" s="289"/>
      <c r="AF40" s="289"/>
      <c r="AG40" s="289"/>
      <c r="AH40" s="10"/>
      <c r="AI40" s="10"/>
    </row>
    <row r="41" spans="1:35" x14ac:dyDescent="0.25">
      <c r="A41" s="289"/>
      <c r="B41" s="289"/>
      <c r="C41" s="10">
        <v>8</v>
      </c>
      <c r="D41" s="10">
        <v>8</v>
      </c>
      <c r="E41" s="10">
        <f t="shared" si="0"/>
        <v>1</v>
      </c>
      <c r="F41" s="289"/>
      <c r="G41" s="289"/>
      <c r="H41" s="289"/>
      <c r="I41" s="289"/>
      <c r="J41" s="10"/>
      <c r="K41" s="10"/>
      <c r="Y41" s="8">
        <v>7</v>
      </c>
      <c r="Z41" s="8" t="s">
        <v>68</v>
      </c>
      <c r="AA41" s="8">
        <v>1</v>
      </c>
      <c r="AB41" s="8">
        <v>2</v>
      </c>
      <c r="AC41" s="8">
        <f t="shared" si="1"/>
        <v>2</v>
      </c>
      <c r="AD41" s="8">
        <v>6</v>
      </c>
      <c r="AE41" s="8">
        <v>15.3</v>
      </c>
      <c r="AF41" s="8">
        <f>AE41*AD41</f>
        <v>91.800000000000011</v>
      </c>
      <c r="AG41" s="8">
        <f>AC41</f>
        <v>2</v>
      </c>
      <c r="AH41" s="10"/>
      <c r="AI41" s="10"/>
    </row>
    <row r="42" spans="1:35" x14ac:dyDescent="0.25">
      <c r="A42" s="10">
        <v>7</v>
      </c>
      <c r="B42" s="10" t="s">
        <v>43</v>
      </c>
      <c r="C42" s="10">
        <v>1</v>
      </c>
      <c r="D42" s="10">
        <v>18</v>
      </c>
      <c r="E42" s="10">
        <f t="shared" si="0"/>
        <v>18</v>
      </c>
      <c r="F42" s="10">
        <v>8.5</v>
      </c>
      <c r="G42" s="10">
        <v>17.64</v>
      </c>
      <c r="H42" s="10">
        <f>G42*F42</f>
        <v>149.94</v>
      </c>
      <c r="I42" s="10">
        <f>E42</f>
        <v>18</v>
      </c>
      <c r="J42" s="10"/>
      <c r="K42" s="10"/>
      <c r="Y42" s="289">
        <v>8</v>
      </c>
      <c r="Z42" s="289" t="s">
        <v>48</v>
      </c>
      <c r="AA42" s="8">
        <v>2</v>
      </c>
      <c r="AB42" s="8">
        <v>4</v>
      </c>
      <c r="AC42" s="8">
        <f t="shared" si="1"/>
        <v>3</v>
      </c>
      <c r="AD42" s="289">
        <v>8.5</v>
      </c>
      <c r="AE42" s="289">
        <v>16.12</v>
      </c>
      <c r="AF42" s="289">
        <f t="shared" ref="AF42:AF44" si="5">AE42*AD42</f>
        <v>137.02000000000001</v>
      </c>
      <c r="AG42" s="289">
        <f>SUM(AC42:AC43)</f>
        <v>6</v>
      </c>
      <c r="AH42" s="10"/>
      <c r="AI42" s="10"/>
    </row>
    <row r="43" spans="1:35" x14ac:dyDescent="0.25">
      <c r="A43" s="10">
        <v>8</v>
      </c>
      <c r="B43" s="10" t="s">
        <v>44</v>
      </c>
      <c r="C43" s="10">
        <v>1</v>
      </c>
      <c r="D43" s="10">
        <v>8</v>
      </c>
      <c r="E43" s="10">
        <f t="shared" si="0"/>
        <v>8</v>
      </c>
      <c r="F43" s="10">
        <v>7</v>
      </c>
      <c r="G43" s="10">
        <v>10.53</v>
      </c>
      <c r="H43" s="10">
        <f t="shared" ref="H43:H46" si="6">G43*F43</f>
        <v>73.709999999999994</v>
      </c>
      <c r="I43" s="10">
        <f t="shared" ref="I43:I46" si="7">E43</f>
        <v>8</v>
      </c>
      <c r="J43" s="10"/>
      <c r="K43" s="10"/>
      <c r="Y43" s="289"/>
      <c r="Z43" s="289"/>
      <c r="AA43" s="8">
        <v>5</v>
      </c>
      <c r="AB43" s="8">
        <v>7</v>
      </c>
      <c r="AC43" s="8">
        <f t="shared" si="1"/>
        <v>3</v>
      </c>
      <c r="AD43" s="289"/>
      <c r="AE43" s="289"/>
      <c r="AF43" s="289"/>
      <c r="AG43" s="289"/>
      <c r="AH43" s="10"/>
      <c r="AI43" s="10"/>
    </row>
    <row r="44" spans="1:35" x14ac:dyDescent="0.25">
      <c r="A44" s="10">
        <v>9</v>
      </c>
      <c r="B44" s="10" t="s">
        <v>45</v>
      </c>
      <c r="C44" s="10">
        <v>1</v>
      </c>
      <c r="D44" s="10">
        <v>8</v>
      </c>
      <c r="E44" s="10">
        <f t="shared" si="0"/>
        <v>8</v>
      </c>
      <c r="F44" s="10">
        <v>6.63</v>
      </c>
      <c r="G44" s="10">
        <v>10.53</v>
      </c>
      <c r="H44" s="10">
        <f t="shared" si="6"/>
        <v>69.81389999999999</v>
      </c>
      <c r="I44" s="10">
        <f t="shared" si="7"/>
        <v>8</v>
      </c>
      <c r="J44" s="10"/>
      <c r="K44" s="10"/>
      <c r="Y44" s="8">
        <v>9</v>
      </c>
      <c r="Z44" s="8" t="s">
        <v>69</v>
      </c>
      <c r="AA44" s="8">
        <v>1</v>
      </c>
      <c r="AB44" s="8">
        <v>7</v>
      </c>
      <c r="AC44" s="8">
        <f t="shared" si="1"/>
        <v>7</v>
      </c>
      <c r="AD44" s="8">
        <v>8.5</v>
      </c>
      <c r="AE44" s="8">
        <v>16.760000000000002</v>
      </c>
      <c r="AF44" s="8">
        <f t="shared" si="5"/>
        <v>142.46</v>
      </c>
      <c r="AG44" s="8">
        <f t="shared" ref="AG44" si="8">AC44</f>
        <v>7</v>
      </c>
      <c r="AH44" s="10"/>
      <c r="AI44" s="10"/>
    </row>
    <row r="45" spans="1:35" ht="18.75" x14ac:dyDescent="0.3">
      <c r="A45" s="10">
        <v>10</v>
      </c>
      <c r="B45" s="10" t="s">
        <v>46</v>
      </c>
      <c r="C45" s="10">
        <v>1</v>
      </c>
      <c r="D45" s="10">
        <v>16</v>
      </c>
      <c r="E45" s="10">
        <f t="shared" si="0"/>
        <v>16</v>
      </c>
      <c r="F45" s="10">
        <v>6.13</v>
      </c>
      <c r="G45" s="10">
        <v>10.58</v>
      </c>
      <c r="H45" s="10">
        <f t="shared" si="6"/>
        <v>64.855400000000003</v>
      </c>
      <c r="I45" s="10">
        <f t="shared" si="7"/>
        <v>16</v>
      </c>
      <c r="J45" s="10"/>
      <c r="K45" s="10"/>
      <c r="Y45" s="290" t="s">
        <v>60</v>
      </c>
      <c r="Z45" s="291"/>
      <c r="AA45" s="291"/>
      <c r="AB45" s="291"/>
      <c r="AC45" s="291"/>
      <c r="AD45" s="291"/>
      <c r="AE45" s="291"/>
      <c r="AF45" s="291"/>
      <c r="AG45" s="9">
        <f>SUM(AG4:AG44)</f>
        <v>450</v>
      </c>
      <c r="AH45" s="18">
        <f>SUM(AH4:AH44)</f>
        <v>335</v>
      </c>
      <c r="AI45" s="9">
        <f>SUM(AI4:AI44)</f>
        <v>8</v>
      </c>
    </row>
    <row r="46" spans="1:35" x14ac:dyDescent="0.25">
      <c r="A46" s="10">
        <v>11</v>
      </c>
      <c r="B46" s="10" t="s">
        <v>47</v>
      </c>
      <c r="C46" s="10">
        <v>1</v>
      </c>
      <c r="D46" s="10">
        <v>10</v>
      </c>
      <c r="E46" s="10">
        <f t="shared" si="0"/>
        <v>10</v>
      </c>
      <c r="F46" s="10">
        <v>6.38</v>
      </c>
      <c r="G46" s="10">
        <v>11.75</v>
      </c>
      <c r="H46" s="10">
        <f t="shared" si="6"/>
        <v>74.965000000000003</v>
      </c>
      <c r="I46" s="10">
        <f t="shared" si="7"/>
        <v>10</v>
      </c>
      <c r="J46" s="10"/>
      <c r="K46" s="10"/>
      <c r="AH46" s="10"/>
      <c r="AI46" s="10"/>
    </row>
    <row r="47" spans="1:35" ht="18.75" x14ac:dyDescent="0.25">
      <c r="A47" s="288" t="s">
        <v>60</v>
      </c>
      <c r="B47" s="288"/>
      <c r="C47" s="288"/>
      <c r="D47" s="288"/>
      <c r="E47" s="288"/>
      <c r="F47" s="288"/>
      <c r="G47" s="288"/>
      <c r="H47" s="288"/>
      <c r="I47" s="9">
        <f>SUM(I4:I46)</f>
        <v>468</v>
      </c>
      <c r="J47" s="18">
        <f>SUM(J4:J46)</f>
        <v>395</v>
      </c>
      <c r="K47" s="9">
        <f>SUM(K4:K46)</f>
        <v>5</v>
      </c>
      <c r="AH47" s="10"/>
      <c r="AI47" s="10"/>
    </row>
  </sheetData>
  <mergeCells count="77">
    <mergeCell ref="AI34:AI38"/>
    <mergeCell ref="AI2:AI3"/>
    <mergeCell ref="AI4:AI27"/>
    <mergeCell ref="AH4:AH27"/>
    <mergeCell ref="J30:J39"/>
    <mergeCell ref="K30:K39"/>
    <mergeCell ref="AH2:AH3"/>
    <mergeCell ref="AH34:AH38"/>
    <mergeCell ref="J2:J3"/>
    <mergeCell ref="J4:J25"/>
    <mergeCell ref="K2:K3"/>
    <mergeCell ref="K4:K25"/>
    <mergeCell ref="AG34:AG38"/>
    <mergeCell ref="Y4:Y27"/>
    <mergeCell ref="Z4:Z27"/>
    <mergeCell ref="AD4:AD27"/>
    <mergeCell ref="Y45:AF45"/>
    <mergeCell ref="AE39:AE40"/>
    <mergeCell ref="AF39:AF40"/>
    <mergeCell ref="AG39:AG40"/>
    <mergeCell ref="Y42:Y43"/>
    <mergeCell ref="Z42:Z43"/>
    <mergeCell ref="AD42:AD43"/>
    <mergeCell ref="AE42:AE43"/>
    <mergeCell ref="AF42:AF43"/>
    <mergeCell ref="AG42:AG43"/>
    <mergeCell ref="Y39:Y40"/>
    <mergeCell ref="Z39:Z40"/>
    <mergeCell ref="AA39:AA40"/>
    <mergeCell ref="AB39:AB40"/>
    <mergeCell ref="AC39:AC40"/>
    <mergeCell ref="AD39:AD40"/>
    <mergeCell ref="AE4:AE27"/>
    <mergeCell ref="AF4:AF27"/>
    <mergeCell ref="AG4:AG27"/>
    <mergeCell ref="Y34:Y38"/>
    <mergeCell ref="Z34:Z38"/>
    <mergeCell ref="AD34:AD38"/>
    <mergeCell ref="AE34:AE38"/>
    <mergeCell ref="AF34:AF38"/>
    <mergeCell ref="Y1:AG1"/>
    <mergeCell ref="Y2:Y3"/>
    <mergeCell ref="Z2:Z3"/>
    <mergeCell ref="AA2:AB2"/>
    <mergeCell ref="AC2:AC3"/>
    <mergeCell ref="AD2:AD3"/>
    <mergeCell ref="AE2:AE3"/>
    <mergeCell ref="AF2:AF3"/>
    <mergeCell ref="AG2:AG3"/>
    <mergeCell ref="I2:I3"/>
    <mergeCell ref="I4:I25"/>
    <mergeCell ref="I30:I39"/>
    <mergeCell ref="I40:I41"/>
    <mergeCell ref="A1:I1"/>
    <mergeCell ref="H40:H41"/>
    <mergeCell ref="C2:D2"/>
    <mergeCell ref="F4:F25"/>
    <mergeCell ref="G4:G25"/>
    <mergeCell ref="H4:H25"/>
    <mergeCell ref="B4:B25"/>
    <mergeCell ref="A4:A25"/>
    <mergeCell ref="A47:H47"/>
    <mergeCell ref="A40:A41"/>
    <mergeCell ref="A2:A3"/>
    <mergeCell ref="B2:B3"/>
    <mergeCell ref="E2:E3"/>
    <mergeCell ref="F2:F3"/>
    <mergeCell ref="G2:G3"/>
    <mergeCell ref="H2:H3"/>
    <mergeCell ref="B30:B39"/>
    <mergeCell ref="A30:A39"/>
    <mergeCell ref="F30:F39"/>
    <mergeCell ref="G30:G39"/>
    <mergeCell ref="H30:H39"/>
    <mergeCell ref="B40:B41"/>
    <mergeCell ref="F40:F41"/>
    <mergeCell ref="G40:G41"/>
  </mergeCells>
  <pageMargins left="0.7" right="0.7" top="0.75" bottom="0.75" header="0.3" footer="0.3"/>
  <pageSetup paperSize="8" fitToWidth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5"/>
  <sheetViews>
    <sheetView workbookViewId="0">
      <selection sqref="A1:I1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5.140625" bestFit="1" customWidth="1"/>
    <col min="4" max="4" width="4" bestFit="1" customWidth="1"/>
    <col min="5" max="5" width="8.140625" bestFit="1" customWidth="1"/>
    <col min="6" max="6" width="6.28515625" bestFit="1" customWidth="1"/>
    <col min="7" max="7" width="7" bestFit="1" customWidth="1"/>
    <col min="8" max="8" width="13.85546875" bestFit="1" customWidth="1"/>
    <col min="9" max="9" width="23.85546875" bestFit="1" customWidth="1"/>
  </cols>
  <sheetData>
    <row r="1" spans="1:9" x14ac:dyDescent="0.25">
      <c r="A1" s="295" t="s">
        <v>70</v>
      </c>
      <c r="B1" s="295"/>
      <c r="C1" s="295"/>
      <c r="D1" s="295"/>
      <c r="E1" s="295"/>
      <c r="F1" s="295"/>
      <c r="G1" s="295"/>
      <c r="H1" s="295"/>
      <c r="I1" s="295"/>
    </row>
    <row r="2" spans="1:9" x14ac:dyDescent="0.25">
      <c r="A2" s="295" t="s">
        <v>49</v>
      </c>
      <c r="B2" s="295" t="s">
        <v>50</v>
      </c>
      <c r="C2" s="295" t="s">
        <v>51</v>
      </c>
      <c r="D2" s="295"/>
      <c r="E2" s="295" t="s">
        <v>57</v>
      </c>
      <c r="F2" s="295" t="s">
        <v>52</v>
      </c>
      <c r="G2" s="295" t="s">
        <v>53</v>
      </c>
      <c r="H2" s="295" t="s">
        <v>54</v>
      </c>
      <c r="I2" s="295" t="s">
        <v>59</v>
      </c>
    </row>
    <row r="3" spans="1:9" x14ac:dyDescent="0.25">
      <c r="A3" s="295"/>
      <c r="B3" s="295"/>
      <c r="C3" s="6" t="s">
        <v>55</v>
      </c>
      <c r="D3" s="6" t="s">
        <v>56</v>
      </c>
      <c r="E3" s="295"/>
      <c r="F3" s="295"/>
      <c r="G3" s="295"/>
      <c r="H3" s="295"/>
      <c r="I3" s="295"/>
    </row>
    <row r="4" spans="1:9" x14ac:dyDescent="0.25">
      <c r="A4" s="295">
        <v>1</v>
      </c>
      <c r="B4" s="295" t="s">
        <v>38</v>
      </c>
      <c r="C4" s="6">
        <v>1</v>
      </c>
      <c r="D4" s="6">
        <v>6</v>
      </c>
      <c r="E4" s="6">
        <f>D4-C4+1</f>
        <v>6</v>
      </c>
      <c r="F4" s="295">
        <v>8.5</v>
      </c>
      <c r="G4" s="295">
        <v>15.3</v>
      </c>
      <c r="H4" s="295">
        <f>G4*F4</f>
        <v>130.05000000000001</v>
      </c>
      <c r="I4" s="295">
        <f>SUM(E4:E27)</f>
        <v>253</v>
      </c>
    </row>
    <row r="5" spans="1:9" x14ac:dyDescent="0.25">
      <c r="A5" s="295"/>
      <c r="B5" s="295"/>
      <c r="C5" s="6">
        <v>23</v>
      </c>
      <c r="D5" s="6">
        <v>29</v>
      </c>
      <c r="E5" s="6">
        <f t="shared" ref="E5:E44" si="0">D5-C5+1</f>
        <v>7</v>
      </c>
      <c r="F5" s="295"/>
      <c r="G5" s="295"/>
      <c r="H5" s="295"/>
      <c r="I5" s="295"/>
    </row>
    <row r="6" spans="1:9" x14ac:dyDescent="0.25">
      <c r="A6" s="295"/>
      <c r="B6" s="295"/>
      <c r="C6" s="6">
        <v>30</v>
      </c>
      <c r="D6" s="6">
        <v>55</v>
      </c>
      <c r="E6" s="6">
        <f t="shared" si="0"/>
        <v>26</v>
      </c>
      <c r="F6" s="295"/>
      <c r="G6" s="295"/>
      <c r="H6" s="295"/>
      <c r="I6" s="295"/>
    </row>
    <row r="7" spans="1:9" x14ac:dyDescent="0.25">
      <c r="A7" s="295"/>
      <c r="B7" s="295"/>
      <c r="C7" s="6">
        <v>56</v>
      </c>
      <c r="D7" s="6">
        <v>67</v>
      </c>
      <c r="E7" s="6">
        <f t="shared" si="0"/>
        <v>12</v>
      </c>
      <c r="F7" s="295"/>
      <c r="G7" s="295"/>
      <c r="H7" s="295"/>
      <c r="I7" s="295"/>
    </row>
    <row r="8" spans="1:9" x14ac:dyDescent="0.25">
      <c r="A8" s="295"/>
      <c r="B8" s="295"/>
      <c r="C8" s="6">
        <v>68</v>
      </c>
      <c r="D8" s="6">
        <v>76</v>
      </c>
      <c r="E8" s="6">
        <f t="shared" si="0"/>
        <v>9</v>
      </c>
      <c r="F8" s="295"/>
      <c r="G8" s="295"/>
      <c r="H8" s="295"/>
      <c r="I8" s="295"/>
    </row>
    <row r="9" spans="1:9" x14ac:dyDescent="0.25">
      <c r="A9" s="295"/>
      <c r="B9" s="295"/>
      <c r="C9" s="6">
        <v>77</v>
      </c>
      <c r="D9" s="6">
        <v>82</v>
      </c>
      <c r="E9" s="6">
        <f t="shared" si="0"/>
        <v>6</v>
      </c>
      <c r="F9" s="295"/>
      <c r="G9" s="295"/>
      <c r="H9" s="295"/>
      <c r="I9" s="295"/>
    </row>
    <row r="10" spans="1:9" x14ac:dyDescent="0.25">
      <c r="A10" s="295"/>
      <c r="B10" s="295"/>
      <c r="C10" s="6">
        <v>83</v>
      </c>
      <c r="D10" s="6">
        <v>84</v>
      </c>
      <c r="E10" s="6">
        <f t="shared" si="0"/>
        <v>2</v>
      </c>
      <c r="F10" s="295"/>
      <c r="G10" s="295"/>
      <c r="H10" s="295"/>
      <c r="I10" s="295"/>
    </row>
    <row r="11" spans="1:9" x14ac:dyDescent="0.25">
      <c r="A11" s="295"/>
      <c r="B11" s="295"/>
      <c r="C11" s="6">
        <v>85</v>
      </c>
      <c r="D11" s="6">
        <v>88</v>
      </c>
      <c r="E11" s="6">
        <f t="shared" si="0"/>
        <v>4</v>
      </c>
      <c r="F11" s="295"/>
      <c r="G11" s="295"/>
      <c r="H11" s="295"/>
      <c r="I11" s="295"/>
    </row>
    <row r="12" spans="1:9" x14ac:dyDescent="0.25">
      <c r="A12" s="295"/>
      <c r="B12" s="295"/>
      <c r="C12" s="6">
        <v>89</v>
      </c>
      <c r="D12" s="6">
        <v>94</v>
      </c>
      <c r="E12" s="6">
        <f t="shared" si="0"/>
        <v>6</v>
      </c>
      <c r="F12" s="295"/>
      <c r="G12" s="295"/>
      <c r="H12" s="295"/>
      <c r="I12" s="295"/>
    </row>
    <row r="13" spans="1:9" x14ac:dyDescent="0.25">
      <c r="A13" s="295"/>
      <c r="B13" s="295"/>
      <c r="C13" s="6">
        <v>146</v>
      </c>
      <c r="D13" s="6">
        <v>159</v>
      </c>
      <c r="E13" s="6">
        <f t="shared" si="0"/>
        <v>14</v>
      </c>
      <c r="F13" s="295"/>
      <c r="G13" s="295"/>
      <c r="H13" s="295"/>
      <c r="I13" s="295"/>
    </row>
    <row r="14" spans="1:9" x14ac:dyDescent="0.25">
      <c r="A14" s="295"/>
      <c r="B14" s="295"/>
      <c r="C14" s="6">
        <v>165</v>
      </c>
      <c r="D14" s="6">
        <v>168</v>
      </c>
      <c r="E14" s="6">
        <f t="shared" si="0"/>
        <v>4</v>
      </c>
      <c r="F14" s="295"/>
      <c r="G14" s="295"/>
      <c r="H14" s="295"/>
      <c r="I14" s="295"/>
    </row>
    <row r="15" spans="1:9" x14ac:dyDescent="0.25">
      <c r="A15" s="295"/>
      <c r="B15" s="295"/>
      <c r="C15" s="6">
        <v>198</v>
      </c>
      <c r="D15" s="6">
        <v>208</v>
      </c>
      <c r="E15" s="6">
        <f t="shared" si="0"/>
        <v>11</v>
      </c>
      <c r="F15" s="295"/>
      <c r="G15" s="295"/>
      <c r="H15" s="295"/>
      <c r="I15" s="295"/>
    </row>
    <row r="16" spans="1:9" x14ac:dyDescent="0.25">
      <c r="A16" s="295"/>
      <c r="B16" s="295"/>
      <c r="C16" s="6">
        <v>214</v>
      </c>
      <c r="D16" s="6">
        <v>223</v>
      </c>
      <c r="E16" s="6">
        <f t="shared" si="0"/>
        <v>10</v>
      </c>
      <c r="F16" s="295"/>
      <c r="G16" s="295"/>
      <c r="H16" s="295"/>
      <c r="I16" s="295"/>
    </row>
    <row r="17" spans="1:9" x14ac:dyDescent="0.25">
      <c r="A17" s="295"/>
      <c r="B17" s="295"/>
      <c r="C17" s="6">
        <v>234</v>
      </c>
      <c r="D17" s="6">
        <v>247</v>
      </c>
      <c r="E17" s="6">
        <f t="shared" si="0"/>
        <v>14</v>
      </c>
      <c r="F17" s="295"/>
      <c r="G17" s="295"/>
      <c r="H17" s="295"/>
      <c r="I17" s="295"/>
    </row>
    <row r="18" spans="1:9" x14ac:dyDescent="0.25">
      <c r="A18" s="295"/>
      <c r="B18" s="295"/>
      <c r="C18" s="6">
        <v>253</v>
      </c>
      <c r="D18" s="6">
        <v>256</v>
      </c>
      <c r="E18" s="6">
        <f t="shared" si="0"/>
        <v>4</v>
      </c>
      <c r="F18" s="295"/>
      <c r="G18" s="295"/>
      <c r="H18" s="295"/>
      <c r="I18" s="295"/>
    </row>
    <row r="19" spans="1:9" x14ac:dyDescent="0.25">
      <c r="A19" s="295"/>
      <c r="B19" s="295"/>
      <c r="C19" s="6">
        <v>265</v>
      </c>
      <c r="D19" s="6">
        <v>267</v>
      </c>
      <c r="E19" s="6">
        <f t="shared" si="0"/>
        <v>3</v>
      </c>
      <c r="F19" s="295"/>
      <c r="G19" s="295"/>
      <c r="H19" s="295"/>
      <c r="I19" s="295"/>
    </row>
    <row r="20" spans="1:9" x14ac:dyDescent="0.25">
      <c r="A20" s="295"/>
      <c r="B20" s="295"/>
      <c r="C20" s="6">
        <v>268</v>
      </c>
      <c r="D20" s="6">
        <v>273</v>
      </c>
      <c r="E20" s="6">
        <f t="shared" si="0"/>
        <v>6</v>
      </c>
      <c r="F20" s="295"/>
      <c r="G20" s="295"/>
      <c r="H20" s="295"/>
      <c r="I20" s="295"/>
    </row>
    <row r="21" spans="1:9" x14ac:dyDescent="0.25">
      <c r="A21" s="295"/>
      <c r="B21" s="295"/>
      <c r="C21" s="6">
        <v>274</v>
      </c>
      <c r="D21" s="6">
        <v>279</v>
      </c>
      <c r="E21" s="6">
        <f t="shared" si="0"/>
        <v>6</v>
      </c>
      <c r="F21" s="295"/>
      <c r="G21" s="295"/>
      <c r="H21" s="295"/>
      <c r="I21" s="295"/>
    </row>
    <row r="22" spans="1:9" x14ac:dyDescent="0.25">
      <c r="A22" s="295"/>
      <c r="B22" s="295"/>
      <c r="C22" s="6">
        <v>280</v>
      </c>
      <c r="D22" s="6">
        <v>289</v>
      </c>
      <c r="E22" s="6">
        <f t="shared" si="0"/>
        <v>10</v>
      </c>
      <c r="F22" s="295"/>
      <c r="G22" s="295"/>
      <c r="H22" s="295"/>
      <c r="I22" s="295"/>
    </row>
    <row r="23" spans="1:9" x14ac:dyDescent="0.25">
      <c r="A23" s="295"/>
      <c r="B23" s="295"/>
      <c r="C23" s="6">
        <v>314</v>
      </c>
      <c r="D23" s="6">
        <v>322</v>
      </c>
      <c r="E23" s="6">
        <f t="shared" si="0"/>
        <v>9</v>
      </c>
      <c r="F23" s="295"/>
      <c r="G23" s="295"/>
      <c r="H23" s="295"/>
      <c r="I23" s="295"/>
    </row>
    <row r="24" spans="1:9" x14ac:dyDescent="0.25">
      <c r="A24" s="295"/>
      <c r="B24" s="295"/>
      <c r="C24" s="6">
        <v>323</v>
      </c>
      <c r="D24" s="6">
        <v>341</v>
      </c>
      <c r="E24" s="6">
        <f t="shared" si="0"/>
        <v>19</v>
      </c>
      <c r="F24" s="295"/>
      <c r="G24" s="295"/>
      <c r="H24" s="295"/>
      <c r="I24" s="295"/>
    </row>
    <row r="25" spans="1:9" x14ac:dyDescent="0.25">
      <c r="A25" s="295"/>
      <c r="B25" s="295"/>
      <c r="C25" s="6">
        <v>342</v>
      </c>
      <c r="D25" s="6">
        <v>371</v>
      </c>
      <c r="E25" s="6">
        <f t="shared" si="0"/>
        <v>30</v>
      </c>
      <c r="F25" s="295"/>
      <c r="G25" s="295"/>
      <c r="H25" s="295"/>
      <c r="I25" s="295"/>
    </row>
    <row r="26" spans="1:9" x14ac:dyDescent="0.25">
      <c r="A26" s="295"/>
      <c r="B26" s="295"/>
      <c r="C26" s="6">
        <v>372</v>
      </c>
      <c r="D26" s="6">
        <v>382</v>
      </c>
      <c r="E26" s="6">
        <f t="shared" si="0"/>
        <v>11</v>
      </c>
      <c r="F26" s="295"/>
      <c r="G26" s="295"/>
      <c r="H26" s="295"/>
      <c r="I26" s="295"/>
    </row>
    <row r="27" spans="1:9" x14ac:dyDescent="0.25">
      <c r="A27" s="295"/>
      <c r="B27" s="295"/>
      <c r="C27" s="6">
        <v>434</v>
      </c>
      <c r="D27" s="6">
        <v>457</v>
      </c>
      <c r="E27" s="6">
        <f t="shared" si="0"/>
        <v>24</v>
      </c>
      <c r="F27" s="295"/>
      <c r="G27" s="295"/>
      <c r="H27" s="295"/>
      <c r="I27" s="295"/>
    </row>
    <row r="28" spans="1:9" x14ac:dyDescent="0.25">
      <c r="A28" s="6">
        <v>2</v>
      </c>
      <c r="B28" s="6" t="s">
        <v>61</v>
      </c>
      <c r="C28" s="6">
        <v>1</v>
      </c>
      <c r="D28" s="6">
        <v>24</v>
      </c>
      <c r="E28" s="6">
        <f t="shared" si="0"/>
        <v>24</v>
      </c>
      <c r="F28" s="6">
        <v>8.5</v>
      </c>
      <c r="G28" s="6">
        <v>13.98</v>
      </c>
      <c r="H28" s="6">
        <f>G28*F28</f>
        <v>118.83</v>
      </c>
      <c r="I28" s="6">
        <f t="shared" ref="I28:I33" si="1">E28</f>
        <v>24</v>
      </c>
    </row>
    <row r="29" spans="1:9" x14ac:dyDescent="0.25">
      <c r="A29" s="6">
        <v>3</v>
      </c>
      <c r="B29" s="6" t="s">
        <v>62</v>
      </c>
      <c r="C29" s="6">
        <v>1</v>
      </c>
      <c r="D29" s="6">
        <v>16</v>
      </c>
      <c r="E29" s="6">
        <f t="shared" si="0"/>
        <v>16</v>
      </c>
      <c r="F29" s="6">
        <v>8.3800000000000008</v>
      </c>
      <c r="G29" s="6">
        <v>12.07</v>
      </c>
      <c r="H29" s="6">
        <f t="shared" ref="H29" si="2">G29*F29</f>
        <v>101.14660000000001</v>
      </c>
      <c r="I29" s="6">
        <f t="shared" si="1"/>
        <v>16</v>
      </c>
    </row>
    <row r="30" spans="1:9" x14ac:dyDescent="0.25">
      <c r="A30" s="6">
        <v>4</v>
      </c>
      <c r="B30" s="6" t="s">
        <v>63</v>
      </c>
      <c r="C30" s="6">
        <v>1</v>
      </c>
      <c r="D30" s="6">
        <v>2</v>
      </c>
      <c r="E30" s="6">
        <f>D30-C30+1</f>
        <v>2</v>
      </c>
      <c r="F30" s="6">
        <v>8</v>
      </c>
      <c r="G30" s="6">
        <v>15.3</v>
      </c>
      <c r="H30" s="6">
        <f>G30*F30</f>
        <v>122.4</v>
      </c>
      <c r="I30" s="6">
        <f t="shared" si="1"/>
        <v>2</v>
      </c>
    </row>
    <row r="31" spans="1:9" x14ac:dyDescent="0.25">
      <c r="A31" s="6">
        <v>5</v>
      </c>
      <c r="B31" s="6" t="s">
        <v>64</v>
      </c>
      <c r="C31" s="6">
        <v>3</v>
      </c>
      <c r="D31" s="6">
        <v>3</v>
      </c>
      <c r="E31" s="6">
        <f>D31-C31+1</f>
        <v>1</v>
      </c>
      <c r="F31" s="6">
        <v>8.39</v>
      </c>
      <c r="G31" s="6">
        <v>15.3</v>
      </c>
      <c r="H31" s="6">
        <f>G31*F31</f>
        <v>128.36700000000002</v>
      </c>
      <c r="I31" s="6">
        <f t="shared" si="1"/>
        <v>1</v>
      </c>
    </row>
    <row r="32" spans="1:9" x14ac:dyDescent="0.25">
      <c r="A32" s="6">
        <v>6</v>
      </c>
      <c r="B32" s="6" t="s">
        <v>65</v>
      </c>
      <c r="C32" s="6">
        <v>1</v>
      </c>
      <c r="D32" s="6">
        <v>20</v>
      </c>
      <c r="E32" s="6">
        <f>D32-C32+1</f>
        <v>20</v>
      </c>
      <c r="F32" s="6">
        <v>8.1</v>
      </c>
      <c r="G32" s="6">
        <v>15.3</v>
      </c>
      <c r="H32" s="6">
        <f>G32*F32</f>
        <v>123.93</v>
      </c>
      <c r="I32" s="6">
        <f t="shared" si="1"/>
        <v>20</v>
      </c>
    </row>
    <row r="33" spans="1:9" x14ac:dyDescent="0.25">
      <c r="A33" s="6">
        <v>7</v>
      </c>
      <c r="B33" s="6" t="s">
        <v>66</v>
      </c>
      <c r="C33" s="6">
        <v>1</v>
      </c>
      <c r="D33" s="6">
        <v>5</v>
      </c>
      <c r="E33" s="6">
        <f>D33-C33+1</f>
        <v>5</v>
      </c>
      <c r="F33" s="6">
        <v>9.44</v>
      </c>
      <c r="G33" s="6">
        <v>15.3</v>
      </c>
      <c r="H33" s="6">
        <f>G33*F33</f>
        <v>144.43199999999999</v>
      </c>
      <c r="I33" s="6">
        <f t="shared" si="1"/>
        <v>5</v>
      </c>
    </row>
    <row r="34" spans="1:9" x14ac:dyDescent="0.25">
      <c r="A34" s="295">
        <v>5</v>
      </c>
      <c r="B34" s="295" t="s">
        <v>39</v>
      </c>
      <c r="C34" s="6">
        <v>18</v>
      </c>
      <c r="D34" s="6">
        <v>29</v>
      </c>
      <c r="E34" s="6">
        <f t="shared" si="0"/>
        <v>12</v>
      </c>
      <c r="F34" s="295">
        <v>7.2</v>
      </c>
      <c r="G34" s="295">
        <v>14</v>
      </c>
      <c r="H34" s="295">
        <f>G34*F34</f>
        <v>100.8</v>
      </c>
      <c r="I34" s="295">
        <f>SUM(E34:E38)</f>
        <v>88</v>
      </c>
    </row>
    <row r="35" spans="1:9" x14ac:dyDescent="0.25">
      <c r="A35" s="295"/>
      <c r="B35" s="295"/>
      <c r="C35" s="6">
        <v>30</v>
      </c>
      <c r="D35" s="6">
        <v>54</v>
      </c>
      <c r="E35" s="6">
        <f t="shared" si="0"/>
        <v>25</v>
      </c>
      <c r="F35" s="295"/>
      <c r="G35" s="295"/>
      <c r="H35" s="295"/>
      <c r="I35" s="295"/>
    </row>
    <row r="36" spans="1:9" x14ac:dyDescent="0.25">
      <c r="A36" s="295"/>
      <c r="B36" s="295"/>
      <c r="C36" s="6">
        <v>137</v>
      </c>
      <c r="D36" s="6">
        <v>155</v>
      </c>
      <c r="E36" s="6">
        <f t="shared" si="0"/>
        <v>19</v>
      </c>
      <c r="F36" s="295"/>
      <c r="G36" s="295"/>
      <c r="H36" s="295"/>
      <c r="I36" s="295"/>
    </row>
    <row r="37" spans="1:9" x14ac:dyDescent="0.25">
      <c r="A37" s="295"/>
      <c r="B37" s="295"/>
      <c r="C37" s="6">
        <v>198</v>
      </c>
      <c r="D37" s="6">
        <v>213</v>
      </c>
      <c r="E37" s="6">
        <f t="shared" si="0"/>
        <v>16</v>
      </c>
      <c r="F37" s="295"/>
      <c r="G37" s="295"/>
      <c r="H37" s="295"/>
      <c r="I37" s="295"/>
    </row>
    <row r="38" spans="1:9" x14ac:dyDescent="0.25">
      <c r="A38" s="295"/>
      <c r="B38" s="295"/>
      <c r="C38" s="6">
        <v>246</v>
      </c>
      <c r="D38" s="6">
        <v>261</v>
      </c>
      <c r="E38" s="6">
        <f t="shared" si="0"/>
        <v>16</v>
      </c>
      <c r="F38" s="295"/>
      <c r="G38" s="295"/>
      <c r="H38" s="295"/>
      <c r="I38" s="295"/>
    </row>
    <row r="39" spans="1:9" x14ac:dyDescent="0.25">
      <c r="A39" s="295">
        <v>6</v>
      </c>
      <c r="B39" s="295" t="s">
        <v>67</v>
      </c>
      <c r="C39" s="295">
        <v>1</v>
      </c>
      <c r="D39" s="295">
        <v>26</v>
      </c>
      <c r="E39" s="295">
        <f t="shared" si="0"/>
        <v>26</v>
      </c>
      <c r="F39" s="295">
        <v>8.08</v>
      </c>
      <c r="G39" s="295">
        <v>12.07</v>
      </c>
      <c r="H39" s="295">
        <f>G39*F39</f>
        <v>97.525599999999997</v>
      </c>
      <c r="I39" s="295">
        <f>SUM(E39:E40)</f>
        <v>26</v>
      </c>
    </row>
    <row r="40" spans="1:9" x14ac:dyDescent="0.25">
      <c r="A40" s="295"/>
      <c r="B40" s="295"/>
      <c r="C40" s="295"/>
      <c r="D40" s="295"/>
      <c r="E40" s="295"/>
      <c r="F40" s="295"/>
      <c r="G40" s="295"/>
      <c r="H40" s="295"/>
      <c r="I40" s="295"/>
    </row>
    <row r="41" spans="1:9" x14ac:dyDescent="0.25">
      <c r="A41" s="6">
        <v>7</v>
      </c>
      <c r="B41" s="6" t="s">
        <v>68</v>
      </c>
      <c r="C41" s="6">
        <v>1</v>
      </c>
      <c r="D41" s="6">
        <v>2</v>
      </c>
      <c r="E41" s="6">
        <f t="shared" si="0"/>
        <v>2</v>
      </c>
      <c r="F41" s="6">
        <v>6</v>
      </c>
      <c r="G41" s="6">
        <v>15.3</v>
      </c>
      <c r="H41" s="6">
        <f>G41*F41</f>
        <v>91.800000000000011</v>
      </c>
      <c r="I41" s="6">
        <f>E41</f>
        <v>2</v>
      </c>
    </row>
    <row r="42" spans="1:9" x14ac:dyDescent="0.25">
      <c r="A42" s="295">
        <v>8</v>
      </c>
      <c r="B42" s="295" t="s">
        <v>48</v>
      </c>
      <c r="C42" s="6">
        <v>2</v>
      </c>
      <c r="D42" s="6">
        <v>4</v>
      </c>
      <c r="E42" s="6">
        <f t="shared" si="0"/>
        <v>3</v>
      </c>
      <c r="F42" s="295">
        <v>8.5</v>
      </c>
      <c r="G42" s="295">
        <v>16.12</v>
      </c>
      <c r="H42" s="295">
        <f t="shared" ref="H42:H44" si="3">G42*F42</f>
        <v>137.02000000000001</v>
      </c>
      <c r="I42" s="295">
        <f>SUM(E42:E43)</f>
        <v>6</v>
      </c>
    </row>
    <row r="43" spans="1:9" x14ac:dyDescent="0.25">
      <c r="A43" s="295"/>
      <c r="B43" s="295"/>
      <c r="C43" s="6">
        <v>5</v>
      </c>
      <c r="D43" s="6">
        <v>7</v>
      </c>
      <c r="E43" s="6">
        <f t="shared" si="0"/>
        <v>3</v>
      </c>
      <c r="F43" s="295"/>
      <c r="G43" s="295"/>
      <c r="H43" s="295"/>
      <c r="I43" s="295"/>
    </row>
    <row r="44" spans="1:9" x14ac:dyDescent="0.25">
      <c r="A44" s="6">
        <v>9</v>
      </c>
      <c r="B44" s="6" t="s">
        <v>69</v>
      </c>
      <c r="C44" s="6">
        <v>1</v>
      </c>
      <c r="D44" s="6">
        <v>7</v>
      </c>
      <c r="E44" s="6">
        <f t="shared" si="0"/>
        <v>7</v>
      </c>
      <c r="F44" s="6">
        <v>8.5</v>
      </c>
      <c r="G44" s="6">
        <v>16.760000000000002</v>
      </c>
      <c r="H44" s="6">
        <f t="shared" si="3"/>
        <v>142.46</v>
      </c>
      <c r="I44" s="6">
        <f t="shared" ref="I44" si="4">E44</f>
        <v>7</v>
      </c>
    </row>
    <row r="45" spans="1:9" ht="18.75" x14ac:dyDescent="0.3">
      <c r="A45" s="296" t="s">
        <v>60</v>
      </c>
      <c r="B45" s="297"/>
      <c r="C45" s="297"/>
      <c r="D45" s="297"/>
      <c r="E45" s="297"/>
      <c r="F45" s="297"/>
      <c r="G45" s="297"/>
      <c r="H45" s="297"/>
      <c r="I45" s="7">
        <f>SUM(I4:I44)</f>
        <v>450</v>
      </c>
    </row>
  </sheetData>
  <mergeCells count="37">
    <mergeCell ref="A45:H45"/>
    <mergeCell ref="C39:C40"/>
    <mergeCell ref="D39:D40"/>
    <mergeCell ref="E39:E40"/>
    <mergeCell ref="I42:I43"/>
    <mergeCell ref="H42:H43"/>
    <mergeCell ref="G42:G43"/>
    <mergeCell ref="F42:F43"/>
    <mergeCell ref="B42:B43"/>
    <mergeCell ref="A42:A43"/>
    <mergeCell ref="A39:A40"/>
    <mergeCell ref="B39:B40"/>
    <mergeCell ref="F39:F40"/>
    <mergeCell ref="G39:G40"/>
    <mergeCell ref="H39:H40"/>
    <mergeCell ref="I39:I40"/>
    <mergeCell ref="I34:I38"/>
    <mergeCell ref="A4:A27"/>
    <mergeCell ref="B4:B27"/>
    <mergeCell ref="F4:F27"/>
    <mergeCell ref="G4:G27"/>
    <mergeCell ref="H4:H27"/>
    <mergeCell ref="I4:I27"/>
    <mergeCell ref="A34:A38"/>
    <mergeCell ref="B34:B38"/>
    <mergeCell ref="F34:F38"/>
    <mergeCell ref="G34:G38"/>
    <mergeCell ref="H34:H38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</vt:i4>
      </vt:variant>
    </vt:vector>
  </HeadingPairs>
  <TitlesOfParts>
    <vt:vector size="46" baseType="lpstr">
      <vt:lpstr>Inven R0</vt:lpstr>
      <vt:lpstr>Unit Names M3M R0</vt:lpstr>
      <vt:lpstr>Master Inventory Plots R0</vt:lpstr>
      <vt:lpstr>R1</vt:lpstr>
      <vt:lpstr>Fee for Additional FAR</vt:lpstr>
      <vt:lpstr>M3M SOLITUDE -89-INVENTORY</vt:lpstr>
      <vt:lpstr>Sheet1</vt:lpstr>
      <vt:lpstr>Summary Previous</vt:lpstr>
      <vt:lpstr>Summary Revised</vt:lpstr>
      <vt:lpstr>Total Amount Type Wise</vt:lpstr>
      <vt:lpstr>Type A1 Fee</vt:lpstr>
      <vt:lpstr>Type A2 Fee</vt:lpstr>
      <vt:lpstr>Type A3 Fee</vt:lpstr>
      <vt:lpstr>Type A4 Fee</vt:lpstr>
      <vt:lpstr>Type A5 Fee</vt:lpstr>
      <vt:lpstr>Type A6 Fee</vt:lpstr>
      <vt:lpstr>Type A7 Fee</vt:lpstr>
      <vt:lpstr>Type A8 Fee</vt:lpstr>
      <vt:lpstr>Type A9 Fee</vt:lpstr>
      <vt:lpstr>Type B Fee</vt:lpstr>
      <vt:lpstr>Type B1 Fee</vt:lpstr>
      <vt:lpstr>Type C Fee</vt:lpstr>
      <vt:lpstr>Type D Fee</vt:lpstr>
      <vt:lpstr>Type D1 Fee</vt:lpstr>
      <vt:lpstr>Type E Fee</vt:lpstr>
      <vt:lpstr>Type E1 Fee</vt:lpstr>
      <vt:lpstr>Type F Fee</vt:lpstr>
      <vt:lpstr>Type G Fee</vt:lpstr>
      <vt:lpstr>Type H Fee</vt:lpstr>
      <vt:lpstr>Type P1 Fee</vt:lpstr>
      <vt:lpstr>Type P2 Fee</vt:lpstr>
      <vt:lpstr>Type P3 Fee</vt:lpstr>
      <vt:lpstr>Type P4 Fee</vt:lpstr>
      <vt:lpstr>Type P5 Fee</vt:lpstr>
      <vt:lpstr>Type P6 Fee</vt:lpstr>
      <vt:lpstr>Type P7 Fee</vt:lpstr>
      <vt:lpstr>Type P8 Fee</vt:lpstr>
      <vt:lpstr>Type P9 fee</vt:lpstr>
      <vt:lpstr>Type P10 fee</vt:lpstr>
      <vt:lpstr>A1&amp;A2</vt:lpstr>
      <vt:lpstr>B type</vt:lpstr>
      <vt:lpstr>D</vt:lpstr>
      <vt:lpstr>Plot DE-Frozen Details</vt:lpstr>
      <vt:lpstr>Frozen Plot Deatails</vt:lpstr>
      <vt:lpstr>'M3M SOLITUDE -89-INVENTORY'!Print_Area</vt:lpstr>
      <vt:lpstr>'M3M SOLITUDE -89-INVENTORY'!Print_Titles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2022-03-05T10:30:17Z</dcterms:modified>
</cp:coreProperties>
</file>