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gineer2\Desktop\Dawat Foods FY(2022-2023)PL002-002-002\"/>
    </mc:Choice>
  </mc:AlternateContent>
  <bookViews>
    <workbookView showVerticalScroll="0" xWindow="0" yWindow="0" windowWidth="24000" windowHeight="8835"/>
  </bookViews>
  <sheets>
    <sheet name="buildiong" sheetId="1" r:id="rId1"/>
    <sheet name="Sheet3" sheetId="3" r:id="rId2"/>
    <sheet name="Land" sheetId="2" r:id="rId3"/>
  </sheets>
  <definedNames>
    <definedName name="_xlnm._FilterDatabase" localSheetId="0" hidden="1">buildiong!$B$3:$V$27</definedName>
    <definedName name="_xlnm.Print_Area" localSheetId="0">buildiong!$B$1:$T$27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N18" i="1"/>
  <c r="N19" i="1"/>
  <c r="N20" i="1"/>
  <c r="N21" i="1"/>
  <c r="N22" i="1"/>
  <c r="N23" i="1"/>
  <c r="K17" i="1"/>
  <c r="K18" i="1"/>
  <c r="K19" i="1"/>
  <c r="K20" i="1"/>
  <c r="K21" i="1"/>
  <c r="K22" i="1"/>
  <c r="K23" i="1"/>
  <c r="G22" i="1"/>
  <c r="G23" i="1"/>
  <c r="G17" i="1"/>
  <c r="G18" i="1"/>
  <c r="G19" i="1"/>
  <c r="G20" i="1"/>
  <c r="G21" i="1"/>
  <c r="G15" i="1"/>
  <c r="G14" i="1"/>
  <c r="G13" i="1"/>
  <c r="V13" i="1" s="1"/>
  <c r="G12" i="1"/>
  <c r="G11" i="1"/>
  <c r="G10" i="1"/>
  <c r="V10" i="1" s="1"/>
  <c r="G9" i="1"/>
  <c r="K9" i="1"/>
  <c r="K10" i="1"/>
  <c r="K11" i="1"/>
  <c r="K12" i="1"/>
  <c r="K13" i="1"/>
  <c r="K14" i="1"/>
  <c r="K15" i="1"/>
  <c r="N9" i="1"/>
  <c r="N10" i="1"/>
  <c r="N11" i="1"/>
  <c r="N12" i="1"/>
  <c r="N13" i="1"/>
  <c r="N14" i="1"/>
  <c r="N15" i="1"/>
  <c r="P10" i="1"/>
  <c r="P13" i="1"/>
  <c r="G7" i="1"/>
  <c r="K7" i="1"/>
  <c r="N7" i="1"/>
  <c r="N5" i="1"/>
  <c r="N6" i="1"/>
  <c r="K5" i="1"/>
  <c r="K6" i="1"/>
  <c r="P7" i="1" l="1"/>
  <c r="Q7" i="1" s="1"/>
  <c r="R7" i="1" s="1"/>
  <c r="T7" i="1" s="1"/>
  <c r="W7" i="1" s="1"/>
  <c r="V7" i="1"/>
  <c r="P12" i="1"/>
  <c r="Q12" i="1" s="1"/>
  <c r="R12" i="1" s="1"/>
  <c r="T12" i="1" s="1"/>
  <c r="W12" i="1" s="1"/>
  <c r="V12" i="1"/>
  <c r="P14" i="1"/>
  <c r="Q14" i="1" s="1"/>
  <c r="R14" i="1" s="1"/>
  <c r="T14" i="1" s="1"/>
  <c r="W14" i="1" s="1"/>
  <c r="V14" i="1"/>
  <c r="P21" i="1"/>
  <c r="V21" i="1"/>
  <c r="P19" i="1"/>
  <c r="Q19" i="1" s="1"/>
  <c r="R19" i="1" s="1"/>
  <c r="T19" i="1" s="1"/>
  <c r="W19" i="1" s="1"/>
  <c r="V19" i="1"/>
  <c r="P17" i="1"/>
  <c r="Q17" i="1" s="1"/>
  <c r="R17" i="1" s="1"/>
  <c r="T17" i="1" s="1"/>
  <c r="W17" i="1" s="1"/>
  <c r="V17" i="1"/>
  <c r="P22" i="1"/>
  <c r="Q22" i="1" s="1"/>
  <c r="R22" i="1" s="1"/>
  <c r="T22" i="1" s="1"/>
  <c r="W22" i="1" s="1"/>
  <c r="V22" i="1"/>
  <c r="P9" i="1"/>
  <c r="Q9" i="1" s="1"/>
  <c r="R9" i="1" s="1"/>
  <c r="T9" i="1" s="1"/>
  <c r="W9" i="1" s="1"/>
  <c r="V9" i="1"/>
  <c r="P11" i="1"/>
  <c r="Q11" i="1" s="1"/>
  <c r="R11" i="1" s="1"/>
  <c r="T11" i="1" s="1"/>
  <c r="W11" i="1" s="1"/>
  <c r="V11" i="1"/>
  <c r="P15" i="1"/>
  <c r="Q15" i="1" s="1"/>
  <c r="R15" i="1" s="1"/>
  <c r="T15" i="1" s="1"/>
  <c r="W15" i="1" s="1"/>
  <c r="V15" i="1"/>
  <c r="P20" i="1"/>
  <c r="Q20" i="1" s="1"/>
  <c r="R20" i="1" s="1"/>
  <c r="T20" i="1" s="1"/>
  <c r="W20" i="1" s="1"/>
  <c r="V20" i="1"/>
  <c r="P18" i="1"/>
  <c r="Q18" i="1" s="1"/>
  <c r="R18" i="1" s="1"/>
  <c r="T18" i="1" s="1"/>
  <c r="W18" i="1" s="1"/>
  <c r="V18" i="1"/>
  <c r="P23" i="1"/>
  <c r="Q23" i="1" s="1"/>
  <c r="R23" i="1" s="1"/>
  <c r="T23" i="1" s="1"/>
  <c r="W23" i="1" s="1"/>
  <c r="V23" i="1"/>
  <c r="Q21" i="1"/>
  <c r="R21" i="1" s="1"/>
  <c r="T21" i="1" s="1"/>
  <c r="W21" i="1" s="1"/>
  <c r="Q10" i="1"/>
  <c r="R10" i="1" s="1"/>
  <c r="T10" i="1" s="1"/>
  <c r="W10" i="1" s="1"/>
  <c r="Q13" i="1"/>
  <c r="R13" i="1" s="1"/>
  <c r="T13" i="1" s="1"/>
  <c r="W13" i="1" s="1"/>
  <c r="G6" i="1"/>
  <c r="G8" i="1"/>
  <c r="V8" i="1" s="1"/>
  <c r="G16" i="1"/>
  <c r="V16" i="1" s="1"/>
  <c r="G5" i="1"/>
  <c r="G4" i="1"/>
  <c r="V4" i="1" l="1"/>
  <c r="G24" i="1"/>
  <c r="P6" i="1"/>
  <c r="Q6" i="1" s="1"/>
  <c r="R6" i="1" s="1"/>
  <c r="T6" i="1" s="1"/>
  <c r="W6" i="1" s="1"/>
  <c r="V6" i="1"/>
  <c r="P5" i="1"/>
  <c r="Q5" i="1" s="1"/>
  <c r="R5" i="1" s="1"/>
  <c r="T5" i="1" s="1"/>
  <c r="W5" i="1" s="1"/>
  <c r="V5" i="1"/>
  <c r="I47" i="1"/>
  <c r="I46" i="1"/>
  <c r="I45" i="1"/>
  <c r="I36" i="1"/>
  <c r="I35" i="1"/>
  <c r="L31" i="1"/>
  <c r="L33" i="1" s="1"/>
  <c r="P8" i="1"/>
  <c r="N8" i="1"/>
  <c r="K8" i="1"/>
  <c r="E30" i="1"/>
  <c r="E35" i="1"/>
  <c r="V24" i="1" l="1"/>
  <c r="Q8" i="1"/>
  <c r="R8" i="1" s="1"/>
  <c r="T8" i="1" s="1"/>
  <c r="W8" i="1" s="1"/>
  <c r="K16" i="1"/>
  <c r="N16" i="1"/>
  <c r="P16" i="1"/>
  <c r="Q16" i="1" l="1"/>
  <c r="R16" i="1" s="1"/>
  <c r="T16" i="1" s="1"/>
  <c r="W16" i="1" s="1"/>
  <c r="P4" i="1" l="1"/>
  <c r="P24" i="1" s="1"/>
  <c r="N4" i="1"/>
  <c r="K4" i="1" l="1"/>
  <c r="Q4" i="1" l="1"/>
  <c r="R4" i="1" s="1"/>
  <c r="R24" i="1" s="1"/>
  <c r="T4" i="1" l="1"/>
  <c r="T24" i="1" l="1"/>
  <c r="W4" i="1"/>
</calcChain>
</file>

<file path=xl/comments1.xml><?xml version="1.0" encoding="utf-8"?>
<comments xmlns="http://schemas.openxmlformats.org/spreadsheetml/2006/main">
  <authors>
    <author>admin</author>
  </authors>
  <commentList>
    <comment ref="R2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<sst xmlns="http://schemas.openxmlformats.org/spreadsheetml/2006/main" count="86" uniqueCount="49">
  <si>
    <t>SR. No.</t>
  </si>
  <si>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</si>
  <si>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</si>
  <si>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</si>
  <si>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</si>
  <si>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</si>
  <si>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</si>
  <si>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</si>
  <si>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</si>
  <si>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</si>
  <si>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</si>
  <si>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Particular</t>
  </si>
  <si>
    <t>Gross Replacement Value
(INR)</t>
  </si>
  <si>
    <t>Discounting Factor</t>
  </si>
  <si>
    <t>Remarks:</t>
  </si>
  <si>
    <t>Ground Floor</t>
  </si>
  <si>
    <t>Second Floor</t>
  </si>
  <si>
    <t>RV</t>
  </si>
  <si>
    <t>DV</t>
  </si>
  <si>
    <t>TOTAL FMV</t>
  </si>
  <si>
    <t>Admin Office</t>
  </si>
  <si>
    <t>RCC LOAD BEARING STRUCTURE</t>
  </si>
  <si>
    <t>Ware House</t>
  </si>
  <si>
    <t>RCC STRUCTURE WITH GI SHEET ROOF MOUNTED OVER IRON TRUSSES</t>
  </si>
  <si>
    <t>Plant</t>
  </si>
  <si>
    <t>Lab</t>
  </si>
  <si>
    <t>workshop</t>
  </si>
  <si>
    <t>Ecoloife</t>
  </si>
  <si>
    <t>Packing Area</t>
  </si>
  <si>
    <t>Gowdown</t>
  </si>
  <si>
    <t>Godown</t>
  </si>
  <si>
    <t>Rice godown</t>
  </si>
  <si>
    <t>Powder plant</t>
  </si>
  <si>
    <t>Kurkure plant</t>
  </si>
  <si>
    <t>Gardroom</t>
  </si>
  <si>
    <t>Canteen</t>
  </si>
  <si>
    <t>First floor</t>
  </si>
  <si>
    <t>First Floor</t>
  </si>
  <si>
    <t>Gov. Guidline rate</t>
  </si>
  <si>
    <t>Total Gov. Guidline rate</t>
  </si>
  <si>
    <r>
      <t xml:space="preserve">Area 
</t>
    </r>
    <r>
      <rPr>
        <b/>
        <i/>
        <sz val="10"/>
        <rFont val="Arial"/>
        <family val="2"/>
      </rPr>
      <t>(in sq.mtr)</t>
    </r>
  </si>
  <si>
    <r>
      <t xml:space="preserve">Area 
</t>
    </r>
    <r>
      <rPr>
        <b/>
        <i/>
        <sz val="10"/>
        <rFont val="Arial"/>
        <family val="2"/>
      </rPr>
      <t>(in sq.ft)</t>
    </r>
  </si>
  <si>
    <r>
      <t xml:space="preserve">Height </t>
    </r>
    <r>
      <rPr>
        <b/>
        <i/>
        <sz val="10"/>
        <rFont val="Arial"/>
        <family val="2"/>
      </rPr>
      <t>(in ft.)</t>
    </r>
  </si>
  <si>
    <r>
      <t xml:space="preserve">Total Life Consumed 
</t>
    </r>
    <r>
      <rPr>
        <b/>
        <i/>
        <sz val="10"/>
        <rFont val="Arial"/>
        <family val="2"/>
      </rPr>
      <t>(in years)</t>
    </r>
  </si>
  <si>
    <r>
      <t xml:space="preserve">Total Economical Life
</t>
    </r>
    <r>
      <rPr>
        <b/>
        <i/>
        <sz val="10"/>
        <rFont val="Arial"/>
        <family val="2"/>
      </rPr>
      <t>(in years)</t>
    </r>
  </si>
  <si>
    <r>
      <t xml:space="preserve">Plinth Area  Rate 
</t>
    </r>
    <r>
      <rPr>
        <b/>
        <i/>
        <sz val="10"/>
        <rFont val="Arial"/>
        <family val="2"/>
      </rPr>
      <t>(in per sq.ft)</t>
    </r>
  </si>
  <si>
    <r>
      <t>2.</t>
    </r>
    <r>
      <rPr>
        <i/>
        <sz val="10"/>
        <color theme="1"/>
        <rFont val="Arial"/>
        <family val="2"/>
      </rPr>
      <t xml:space="preserve"> The valuation is done by considering the depreciated replacement cost approach.</t>
    </r>
  </si>
  <si>
    <t>BUILDING VALUATION OF M/S. DAWAT FOOD PVT. LTD.</t>
  </si>
  <si>
    <r>
      <t xml:space="preserve">1. </t>
    </r>
    <r>
      <rPr>
        <i/>
        <sz val="10"/>
        <color theme="1"/>
        <rFont val="Arial"/>
        <family val="2"/>
      </rPr>
      <t>All the structure that has been taken in the area statemnet belonging to M/s. Dawat Food Pvt Ltd.Situted at 45 K.M Stone,G.T Road , Kamaspur, Sonipat, Haryana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</si>
</sst>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_ [$₹-4009]\ * #,##0.00_ ;_ [$₹-4009]\ * \-#,##0.00_ ;_ [$₹-4009]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44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44" fontId="10" fillId="0" borderId="0" xfId="1" applyFont="1"/>
    <xf numFmtId="0" fontId="11" fillId="6" borderId="0" xfId="0" applyFont="1" applyFill="1"/>
    <xf numFmtId="0" fontId="11" fillId="5" borderId="0" xfId="0" applyFont="1" applyFill="1"/>
    <xf numFmtId="166" fontId="10" fillId="0" borderId="0" xfId="0" applyNumberFormat="1" applyFont="1"/>
    <xf numFmtId="44" fontId="10" fillId="0" borderId="0" xfId="0" applyNumberFormat="1" applyFont="1"/>
    <xf numFmtId="1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9" fontId="10" fillId="0" borderId="1" xfId="2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6" fontId="11" fillId="0" borderId="1" xfId="1" applyNumberFormat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8"/>
  <sheetViews>
    <sheetView tabSelected="1" topLeftCell="A20" zoomScale="85" zoomScaleNormal="85" zoomScaleSheetLayoutView="85" workbookViewId="0">
      <selection activeCell="B15" sqref="B15:V27"/>
    </sheetView>
  </sheetViews>
  <sheetFormatPr defaultRowHeight="15" x14ac:dyDescent="0.25"/>
  <cols>
    <col min="2" max="2" width="5.7109375" style="10" customWidth="1"/>
    <col min="3" max="3" width="14.42578125" style="10" bestFit="1" customWidth="1"/>
    <col min="4" max="4" width="13.5703125" style="11" bestFit="1" customWidth="1"/>
    <col min="5" max="5" width="18.140625" style="12" customWidth="1"/>
    <col min="6" max="6" width="8.42578125" style="11" hidden="1" customWidth="1"/>
    <col min="7" max="7" width="8.42578125" style="10" customWidth="1"/>
    <col min="8" max="8" width="7.7109375" style="10" customWidth="1"/>
    <col min="9" max="9" width="14.28515625" style="10" bestFit="1" customWidth="1"/>
    <col min="10" max="10" width="10.7109375" style="10" bestFit="1" customWidth="1"/>
    <col min="11" max="11" width="12.5703125" style="10" customWidth="1"/>
    <col min="12" max="12" width="13.28515625" style="10" customWidth="1"/>
    <col min="13" max="13" width="9.42578125" style="10" customWidth="1"/>
    <col min="14" max="14" width="11.42578125" style="10" customWidth="1"/>
    <col min="15" max="15" width="12" style="10" customWidth="1"/>
    <col min="16" max="16" width="17.140625" style="10" customWidth="1"/>
    <col min="17" max="17" width="14.5703125" style="10" customWidth="1"/>
    <col min="18" max="18" width="17.28515625" style="10" customWidth="1"/>
    <col min="19" max="19" width="11.140625" style="10" hidden="1" customWidth="1"/>
    <col min="20" max="20" width="16.140625" style="13" customWidth="1"/>
    <col min="21" max="21" width="12.140625" style="10" hidden="1" customWidth="1"/>
    <col min="22" max="22" width="19.140625" style="10" hidden="1" customWidth="1"/>
    <col min="23" max="23" width="14.28515625" customWidth="1"/>
  </cols>
  <sheetData>
    <row r="2" spans="2:23" ht="15.75" customHeight="1" x14ac:dyDescent="0.25">
      <c r="B2" s="30" t="s">
        <v>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2:23" s="4" customFormat="1" ht="64.5" customHeight="1" x14ac:dyDescent="0.25">
      <c r="B3" s="8" t="s">
        <v>0</v>
      </c>
      <c r="C3" s="8" t="s">
        <v>1</v>
      </c>
      <c r="D3" s="8" t="s">
        <v>11</v>
      </c>
      <c r="E3" s="8" t="s">
        <v>4</v>
      </c>
      <c r="F3" s="8" t="s">
        <v>40</v>
      </c>
      <c r="G3" s="8" t="s">
        <v>41</v>
      </c>
      <c r="H3" s="8" t="s">
        <v>42</v>
      </c>
      <c r="I3" s="8" t="s">
        <v>2</v>
      </c>
      <c r="J3" s="8" t="s">
        <v>3</v>
      </c>
      <c r="K3" s="8" t="s">
        <v>43</v>
      </c>
      <c r="L3" s="8" t="s">
        <v>44</v>
      </c>
      <c r="M3" s="8" t="s">
        <v>5</v>
      </c>
      <c r="N3" s="8" t="s">
        <v>7</v>
      </c>
      <c r="O3" s="8" t="s">
        <v>45</v>
      </c>
      <c r="P3" s="8" t="s">
        <v>12</v>
      </c>
      <c r="Q3" s="8" t="s">
        <v>8</v>
      </c>
      <c r="R3" s="8" t="s">
        <v>9</v>
      </c>
      <c r="S3" s="8" t="s">
        <v>13</v>
      </c>
      <c r="T3" s="8" t="s">
        <v>10</v>
      </c>
      <c r="U3" s="8" t="s">
        <v>38</v>
      </c>
      <c r="V3" s="8" t="s">
        <v>39</v>
      </c>
    </row>
    <row r="4" spans="2:23" ht="47.25" customHeight="1" x14ac:dyDescent="0.25">
      <c r="B4" s="35">
        <v>1</v>
      </c>
      <c r="C4" s="9" t="s">
        <v>15</v>
      </c>
      <c r="D4" s="34" t="s">
        <v>20</v>
      </c>
      <c r="E4" s="9" t="s">
        <v>21</v>
      </c>
      <c r="F4" s="9">
        <v>391</v>
      </c>
      <c r="G4" s="19">
        <f>F4*10.7639</f>
        <v>4208.6849000000002</v>
      </c>
      <c r="H4" s="19">
        <v>15</v>
      </c>
      <c r="I4" s="9">
        <v>2005</v>
      </c>
      <c r="J4" s="9">
        <v>2022</v>
      </c>
      <c r="K4" s="9">
        <f t="shared" ref="K4:K23" si="0">J4-I4</f>
        <v>17</v>
      </c>
      <c r="L4" s="9">
        <v>60</v>
      </c>
      <c r="M4" s="20">
        <v>0.05</v>
      </c>
      <c r="N4" s="21">
        <f>(1-M4)/L4</f>
        <v>1.5833333333333331E-2</v>
      </c>
      <c r="O4" s="22">
        <v>1400</v>
      </c>
      <c r="P4" s="22">
        <f t="shared" ref="P4:P23" si="1">O4*G4</f>
        <v>5892158.8600000003</v>
      </c>
      <c r="Q4" s="22">
        <f t="shared" ref="Q4:Q23" si="2">P4*N4*K4</f>
        <v>1585972.7598166666</v>
      </c>
      <c r="R4" s="22">
        <f t="shared" ref="R4:R23" si="3">MAX(P4-Q4,0)</f>
        <v>4306186.1001833342</v>
      </c>
      <c r="S4" s="23">
        <v>0</v>
      </c>
      <c r="T4" s="22">
        <f t="shared" ref="T4:T23" si="4">IF(R4&gt;M4*P4,R4*(1-S4),P4*M4)</f>
        <v>4306186.1001833342</v>
      </c>
      <c r="U4" s="24">
        <v>900</v>
      </c>
      <c r="V4" s="24">
        <f t="shared" ref="V4:V23" si="5">(U4*G4)</f>
        <v>3787816.41</v>
      </c>
      <c r="W4" s="1">
        <f>T4/G4</f>
        <v>1023.1666666666669</v>
      </c>
    </row>
    <row r="5" spans="2:23" ht="42.75" x14ac:dyDescent="0.25">
      <c r="B5" s="35"/>
      <c r="C5" s="9" t="s">
        <v>37</v>
      </c>
      <c r="D5" s="34"/>
      <c r="E5" s="9" t="s">
        <v>21</v>
      </c>
      <c r="F5" s="9">
        <v>391</v>
      </c>
      <c r="G5" s="19">
        <f>F5*10.7639</f>
        <v>4208.6849000000002</v>
      </c>
      <c r="H5" s="19">
        <v>15</v>
      </c>
      <c r="I5" s="9">
        <v>2005</v>
      </c>
      <c r="J5" s="9">
        <v>2022</v>
      </c>
      <c r="K5" s="9">
        <f t="shared" si="0"/>
        <v>17</v>
      </c>
      <c r="L5" s="9">
        <v>60</v>
      </c>
      <c r="M5" s="20">
        <v>0.05</v>
      </c>
      <c r="N5" s="21">
        <f t="shared" ref="N5:N7" si="6">(1-M5)/L5</f>
        <v>1.5833333333333331E-2</v>
      </c>
      <c r="O5" s="22">
        <v>1400</v>
      </c>
      <c r="P5" s="22">
        <f t="shared" si="1"/>
        <v>5892158.8600000003</v>
      </c>
      <c r="Q5" s="22">
        <f t="shared" si="2"/>
        <v>1585972.7598166666</v>
      </c>
      <c r="R5" s="22">
        <f t="shared" si="3"/>
        <v>4306186.1001833342</v>
      </c>
      <c r="S5" s="23">
        <v>0</v>
      </c>
      <c r="T5" s="22">
        <f t="shared" si="4"/>
        <v>4306186.1001833342</v>
      </c>
      <c r="U5" s="24">
        <v>900</v>
      </c>
      <c r="V5" s="24">
        <f t="shared" si="5"/>
        <v>3787816.41</v>
      </c>
      <c r="W5" s="1">
        <f>T5/G5</f>
        <v>1023.1666666666669</v>
      </c>
    </row>
    <row r="6" spans="2:23" ht="99.75" x14ac:dyDescent="0.25">
      <c r="B6" s="25">
        <v>2</v>
      </c>
      <c r="C6" s="9" t="s">
        <v>15</v>
      </c>
      <c r="D6" s="9" t="s">
        <v>22</v>
      </c>
      <c r="E6" s="9" t="s">
        <v>23</v>
      </c>
      <c r="F6" s="9">
        <v>1512</v>
      </c>
      <c r="G6" s="19">
        <f t="shared" ref="G6:G23" si="7">F6*10.7639</f>
        <v>16275.016799999999</v>
      </c>
      <c r="H6" s="19">
        <v>30</v>
      </c>
      <c r="I6" s="9">
        <v>2005</v>
      </c>
      <c r="J6" s="9">
        <v>2022</v>
      </c>
      <c r="K6" s="9">
        <f t="shared" si="0"/>
        <v>17</v>
      </c>
      <c r="L6" s="9">
        <v>40</v>
      </c>
      <c r="M6" s="20">
        <v>0.05</v>
      </c>
      <c r="N6" s="21">
        <f t="shared" si="6"/>
        <v>2.375E-2</v>
      </c>
      <c r="O6" s="22">
        <v>1100</v>
      </c>
      <c r="P6" s="22">
        <f t="shared" si="1"/>
        <v>17902518.48</v>
      </c>
      <c r="Q6" s="22">
        <f t="shared" si="2"/>
        <v>7228141.8363000005</v>
      </c>
      <c r="R6" s="22">
        <f t="shared" si="3"/>
        <v>10674376.6437</v>
      </c>
      <c r="S6" s="23">
        <v>0</v>
      </c>
      <c r="T6" s="22">
        <f>IF(R6&gt;M6*P6,R6*(1-S6),P6*M6)</f>
        <v>10674376.6437</v>
      </c>
      <c r="U6" s="24">
        <v>700</v>
      </c>
      <c r="V6" s="24">
        <f t="shared" si="5"/>
        <v>11392511.76</v>
      </c>
      <c r="W6" s="1">
        <f>T6/G6</f>
        <v>655.875</v>
      </c>
    </row>
    <row r="7" spans="2:23" ht="99.75" x14ac:dyDescent="0.25">
      <c r="B7" s="25">
        <v>3</v>
      </c>
      <c r="C7" s="9" t="s">
        <v>15</v>
      </c>
      <c r="D7" s="9" t="s">
        <v>24</v>
      </c>
      <c r="E7" s="9" t="s">
        <v>23</v>
      </c>
      <c r="F7" s="9">
        <v>340</v>
      </c>
      <c r="G7" s="19">
        <f t="shared" si="7"/>
        <v>3659.7259999999997</v>
      </c>
      <c r="H7" s="19">
        <v>30</v>
      </c>
      <c r="I7" s="9">
        <v>2005</v>
      </c>
      <c r="J7" s="9">
        <v>2022</v>
      </c>
      <c r="K7" s="9">
        <f t="shared" si="0"/>
        <v>17</v>
      </c>
      <c r="L7" s="9">
        <v>40</v>
      </c>
      <c r="M7" s="20">
        <v>0.05</v>
      </c>
      <c r="N7" s="21">
        <f t="shared" si="6"/>
        <v>2.375E-2</v>
      </c>
      <c r="O7" s="22">
        <v>1100</v>
      </c>
      <c r="P7" s="22">
        <f t="shared" si="1"/>
        <v>4025698.5999999996</v>
      </c>
      <c r="Q7" s="22">
        <f t="shared" si="2"/>
        <v>1625375.8097499998</v>
      </c>
      <c r="R7" s="22">
        <f t="shared" si="3"/>
        <v>2400322.7902499996</v>
      </c>
      <c r="S7" s="23">
        <v>0</v>
      </c>
      <c r="T7" s="22">
        <f t="shared" si="4"/>
        <v>2400322.7902499996</v>
      </c>
      <c r="U7" s="24">
        <v>700</v>
      </c>
      <c r="V7" s="24">
        <f t="shared" si="5"/>
        <v>2561808.1999999997</v>
      </c>
      <c r="W7" s="1">
        <f>T7/G7</f>
        <v>655.875</v>
      </c>
    </row>
    <row r="8" spans="2:23" ht="99.75" x14ac:dyDescent="0.25">
      <c r="B8" s="25">
        <v>4</v>
      </c>
      <c r="C8" s="9" t="s">
        <v>15</v>
      </c>
      <c r="D8" s="9" t="s">
        <v>25</v>
      </c>
      <c r="E8" s="9" t="s">
        <v>23</v>
      </c>
      <c r="F8" s="9">
        <v>124.8</v>
      </c>
      <c r="G8" s="19">
        <f t="shared" si="7"/>
        <v>1343.3347199999998</v>
      </c>
      <c r="H8" s="19">
        <v>15</v>
      </c>
      <c r="I8" s="9">
        <v>2005</v>
      </c>
      <c r="J8" s="9">
        <v>2022</v>
      </c>
      <c r="K8" s="9">
        <f t="shared" si="0"/>
        <v>17</v>
      </c>
      <c r="L8" s="9">
        <v>40</v>
      </c>
      <c r="M8" s="20">
        <v>0.05</v>
      </c>
      <c r="N8" s="21">
        <f t="shared" ref="N8:N15" si="8">(1-M8)/L8</f>
        <v>2.375E-2</v>
      </c>
      <c r="O8" s="22">
        <v>1000</v>
      </c>
      <c r="P8" s="22">
        <f t="shared" si="1"/>
        <v>1343334.7199999997</v>
      </c>
      <c r="Q8" s="22">
        <f t="shared" si="2"/>
        <v>542371.39319999982</v>
      </c>
      <c r="R8" s="22">
        <f t="shared" ref="R8:R15" si="9">MAX(P8-Q8,0)</f>
        <v>800963.32679999992</v>
      </c>
      <c r="S8" s="23">
        <v>0</v>
      </c>
      <c r="T8" s="22">
        <f t="shared" ref="T8:T15" si="10">IF(R8&gt;M8*P8,R8*(1-S8),P8*M8)</f>
        <v>800963.32679999992</v>
      </c>
      <c r="U8" s="24">
        <v>700</v>
      </c>
      <c r="V8" s="24">
        <f t="shared" si="5"/>
        <v>940334.30399999989</v>
      </c>
      <c r="W8" s="1">
        <f>T8/G8</f>
        <v>596.25</v>
      </c>
    </row>
    <row r="9" spans="2:23" ht="99.75" x14ac:dyDescent="0.25">
      <c r="B9" s="25">
        <v>5</v>
      </c>
      <c r="C9" s="9" t="s">
        <v>15</v>
      </c>
      <c r="D9" s="9" t="s">
        <v>24</v>
      </c>
      <c r="E9" s="9" t="s">
        <v>23</v>
      </c>
      <c r="F9" s="9">
        <v>379.5</v>
      </c>
      <c r="G9" s="19">
        <f t="shared" si="7"/>
        <v>4084.9000499999997</v>
      </c>
      <c r="H9" s="19">
        <v>30</v>
      </c>
      <c r="I9" s="9">
        <v>2005</v>
      </c>
      <c r="J9" s="9">
        <v>2022</v>
      </c>
      <c r="K9" s="9">
        <f t="shared" si="0"/>
        <v>17</v>
      </c>
      <c r="L9" s="9">
        <v>40</v>
      </c>
      <c r="M9" s="20">
        <v>0.05</v>
      </c>
      <c r="N9" s="21">
        <f t="shared" si="8"/>
        <v>2.375E-2</v>
      </c>
      <c r="O9" s="22">
        <v>1100</v>
      </c>
      <c r="P9" s="22">
        <f t="shared" si="1"/>
        <v>4493390.0549999997</v>
      </c>
      <c r="Q9" s="22">
        <f t="shared" si="2"/>
        <v>1814206.2347062498</v>
      </c>
      <c r="R9" s="22">
        <f t="shared" si="9"/>
        <v>2679183.8202937497</v>
      </c>
      <c r="S9" s="23">
        <v>0</v>
      </c>
      <c r="T9" s="22">
        <f t="shared" si="10"/>
        <v>2679183.8202937497</v>
      </c>
      <c r="U9" s="24">
        <v>700</v>
      </c>
      <c r="V9" s="24">
        <f t="shared" si="5"/>
        <v>2859430.0349999997</v>
      </c>
      <c r="W9" s="1">
        <f>T9/G9</f>
        <v>655.875</v>
      </c>
    </row>
    <row r="10" spans="2:23" ht="99.75" x14ac:dyDescent="0.25">
      <c r="B10" s="25">
        <v>6</v>
      </c>
      <c r="C10" s="9" t="s">
        <v>15</v>
      </c>
      <c r="D10" s="9" t="s">
        <v>26</v>
      </c>
      <c r="E10" s="9" t="s">
        <v>23</v>
      </c>
      <c r="F10" s="9">
        <v>81</v>
      </c>
      <c r="G10" s="19">
        <f t="shared" si="7"/>
        <v>871.8759</v>
      </c>
      <c r="H10" s="19">
        <v>15</v>
      </c>
      <c r="I10" s="9">
        <v>2005</v>
      </c>
      <c r="J10" s="9">
        <v>2022</v>
      </c>
      <c r="K10" s="9">
        <f t="shared" si="0"/>
        <v>17</v>
      </c>
      <c r="L10" s="9">
        <v>40</v>
      </c>
      <c r="M10" s="20">
        <v>0.05</v>
      </c>
      <c r="N10" s="21">
        <f t="shared" si="8"/>
        <v>2.375E-2</v>
      </c>
      <c r="O10" s="22">
        <v>1000</v>
      </c>
      <c r="P10" s="22">
        <f t="shared" si="1"/>
        <v>871875.9</v>
      </c>
      <c r="Q10" s="22">
        <f t="shared" si="2"/>
        <v>352019.89462500002</v>
      </c>
      <c r="R10" s="22">
        <f t="shared" si="9"/>
        <v>519856.00537500001</v>
      </c>
      <c r="S10" s="23">
        <v>0</v>
      </c>
      <c r="T10" s="22">
        <f t="shared" si="10"/>
        <v>519856.00537500001</v>
      </c>
      <c r="U10" s="24">
        <v>700</v>
      </c>
      <c r="V10" s="24">
        <f t="shared" si="5"/>
        <v>610313.13</v>
      </c>
      <c r="W10" s="1">
        <f>T10/G10</f>
        <v>596.25</v>
      </c>
    </row>
    <row r="11" spans="2:23" ht="99.75" x14ac:dyDescent="0.25">
      <c r="B11" s="25">
        <v>7</v>
      </c>
      <c r="C11" s="9" t="s">
        <v>15</v>
      </c>
      <c r="D11" s="9" t="s">
        <v>27</v>
      </c>
      <c r="E11" s="9" t="s">
        <v>23</v>
      </c>
      <c r="F11" s="9">
        <v>760</v>
      </c>
      <c r="G11" s="19">
        <f t="shared" si="7"/>
        <v>8180.5639999999994</v>
      </c>
      <c r="H11" s="19">
        <v>50</v>
      </c>
      <c r="I11" s="9">
        <v>2005</v>
      </c>
      <c r="J11" s="9">
        <v>2022</v>
      </c>
      <c r="K11" s="9">
        <f t="shared" si="0"/>
        <v>17</v>
      </c>
      <c r="L11" s="9">
        <v>40</v>
      </c>
      <c r="M11" s="20">
        <v>0.05</v>
      </c>
      <c r="N11" s="21">
        <f t="shared" si="8"/>
        <v>2.375E-2</v>
      </c>
      <c r="O11" s="22">
        <v>1200</v>
      </c>
      <c r="P11" s="22">
        <f t="shared" si="1"/>
        <v>9816676.7999999989</v>
      </c>
      <c r="Q11" s="22">
        <f t="shared" si="2"/>
        <v>3963483.2579999994</v>
      </c>
      <c r="R11" s="22">
        <f t="shared" si="9"/>
        <v>5853193.5419999994</v>
      </c>
      <c r="S11" s="23">
        <v>0</v>
      </c>
      <c r="T11" s="22">
        <f t="shared" si="10"/>
        <v>5853193.5419999994</v>
      </c>
      <c r="U11" s="24">
        <v>700</v>
      </c>
      <c r="V11" s="24">
        <f t="shared" si="5"/>
        <v>5726394.7999999998</v>
      </c>
      <c r="W11" s="1">
        <f>T11/G11</f>
        <v>715.5</v>
      </c>
    </row>
    <row r="12" spans="2:23" ht="99.75" x14ac:dyDescent="0.25">
      <c r="B12" s="25">
        <v>8</v>
      </c>
      <c r="C12" s="9" t="s">
        <v>15</v>
      </c>
      <c r="D12" s="9" t="s">
        <v>28</v>
      </c>
      <c r="E12" s="9" t="s">
        <v>23</v>
      </c>
      <c r="F12" s="9">
        <v>283.39999999999998</v>
      </c>
      <c r="G12" s="19">
        <f t="shared" si="7"/>
        <v>3050.4892599999998</v>
      </c>
      <c r="H12" s="19">
        <v>15</v>
      </c>
      <c r="I12" s="9">
        <v>2005</v>
      </c>
      <c r="J12" s="9">
        <v>2022</v>
      </c>
      <c r="K12" s="9">
        <f t="shared" si="0"/>
        <v>17</v>
      </c>
      <c r="L12" s="9">
        <v>40</v>
      </c>
      <c r="M12" s="20">
        <v>0.05</v>
      </c>
      <c r="N12" s="21">
        <f t="shared" si="8"/>
        <v>2.375E-2</v>
      </c>
      <c r="O12" s="22">
        <v>1000</v>
      </c>
      <c r="P12" s="22">
        <f t="shared" si="1"/>
        <v>3050489.26</v>
      </c>
      <c r="Q12" s="22">
        <f t="shared" si="2"/>
        <v>1231635.0387249999</v>
      </c>
      <c r="R12" s="22">
        <f t="shared" si="9"/>
        <v>1818854.2212749999</v>
      </c>
      <c r="S12" s="23">
        <v>0</v>
      </c>
      <c r="T12" s="22">
        <f t="shared" si="10"/>
        <v>1818854.2212749999</v>
      </c>
      <c r="U12" s="24">
        <v>700</v>
      </c>
      <c r="V12" s="24">
        <f t="shared" si="5"/>
        <v>2135342.4819999998</v>
      </c>
      <c r="W12" s="1">
        <f>T12/G12</f>
        <v>596.25</v>
      </c>
    </row>
    <row r="13" spans="2:23" ht="99.75" x14ac:dyDescent="0.25">
      <c r="B13" s="25">
        <v>9</v>
      </c>
      <c r="C13" s="9" t="s">
        <v>15</v>
      </c>
      <c r="D13" s="9" t="s">
        <v>29</v>
      </c>
      <c r="E13" s="9" t="s">
        <v>23</v>
      </c>
      <c r="F13" s="9">
        <v>423</v>
      </c>
      <c r="G13" s="19">
        <f t="shared" si="7"/>
        <v>4553.1296999999995</v>
      </c>
      <c r="H13" s="19">
        <v>50</v>
      </c>
      <c r="I13" s="9">
        <v>2005</v>
      </c>
      <c r="J13" s="9">
        <v>2022</v>
      </c>
      <c r="K13" s="9">
        <f t="shared" si="0"/>
        <v>17</v>
      </c>
      <c r="L13" s="9">
        <v>40</v>
      </c>
      <c r="M13" s="20">
        <v>0.05</v>
      </c>
      <c r="N13" s="21">
        <f t="shared" si="8"/>
        <v>2.375E-2</v>
      </c>
      <c r="O13" s="22">
        <v>1200</v>
      </c>
      <c r="P13" s="22">
        <f t="shared" si="1"/>
        <v>5463755.6399999997</v>
      </c>
      <c r="Q13" s="22">
        <f t="shared" si="2"/>
        <v>2205991.33965</v>
      </c>
      <c r="R13" s="22">
        <f t="shared" si="9"/>
        <v>3257764.3003499997</v>
      </c>
      <c r="S13" s="23">
        <v>0</v>
      </c>
      <c r="T13" s="22">
        <f t="shared" si="10"/>
        <v>3257764.3003499997</v>
      </c>
      <c r="U13" s="24">
        <v>700</v>
      </c>
      <c r="V13" s="24">
        <f t="shared" si="5"/>
        <v>3187190.7899999996</v>
      </c>
      <c r="W13" s="1">
        <f>T13/G13</f>
        <v>715.5</v>
      </c>
    </row>
    <row r="14" spans="2:23" ht="99.75" x14ac:dyDescent="0.25">
      <c r="B14" s="25">
        <v>10</v>
      </c>
      <c r="C14" s="9" t="s">
        <v>15</v>
      </c>
      <c r="D14" s="9" t="s">
        <v>28</v>
      </c>
      <c r="E14" s="9" t="s">
        <v>23</v>
      </c>
      <c r="F14" s="9">
        <v>380</v>
      </c>
      <c r="G14" s="19">
        <f t="shared" si="7"/>
        <v>4090.2819999999997</v>
      </c>
      <c r="H14" s="19">
        <v>30</v>
      </c>
      <c r="I14" s="9">
        <v>2005</v>
      </c>
      <c r="J14" s="9">
        <v>2022</v>
      </c>
      <c r="K14" s="9">
        <f t="shared" si="0"/>
        <v>17</v>
      </c>
      <c r="L14" s="9">
        <v>40</v>
      </c>
      <c r="M14" s="20">
        <v>0.05</v>
      </c>
      <c r="N14" s="21">
        <f t="shared" si="8"/>
        <v>2.375E-2</v>
      </c>
      <c r="O14" s="22">
        <v>1100</v>
      </c>
      <c r="P14" s="22">
        <f t="shared" si="1"/>
        <v>4499310.1999999993</v>
      </c>
      <c r="Q14" s="22">
        <f t="shared" si="2"/>
        <v>1816596.4932499996</v>
      </c>
      <c r="R14" s="22">
        <f t="shared" si="9"/>
        <v>2682713.7067499999</v>
      </c>
      <c r="S14" s="23">
        <v>0</v>
      </c>
      <c r="T14" s="22">
        <f t="shared" si="10"/>
        <v>2682713.7067499999</v>
      </c>
      <c r="U14" s="24">
        <v>700</v>
      </c>
      <c r="V14" s="24">
        <f t="shared" si="5"/>
        <v>2863197.4</v>
      </c>
      <c r="W14" s="1">
        <f t="shared" ref="W14:W16" si="11">T14/G14</f>
        <v>655.875</v>
      </c>
    </row>
    <row r="15" spans="2:23" ht="99.75" x14ac:dyDescent="0.25">
      <c r="B15" s="25">
        <v>11</v>
      </c>
      <c r="C15" s="9" t="s">
        <v>15</v>
      </c>
      <c r="D15" s="9" t="s">
        <v>30</v>
      </c>
      <c r="E15" s="9" t="s">
        <v>23</v>
      </c>
      <c r="F15" s="9">
        <v>436.8</v>
      </c>
      <c r="G15" s="19">
        <f t="shared" si="7"/>
        <v>4701.6715199999999</v>
      </c>
      <c r="H15" s="19">
        <v>30</v>
      </c>
      <c r="I15" s="9">
        <v>2005</v>
      </c>
      <c r="J15" s="9">
        <v>2022</v>
      </c>
      <c r="K15" s="9">
        <f t="shared" si="0"/>
        <v>17</v>
      </c>
      <c r="L15" s="9">
        <v>40</v>
      </c>
      <c r="M15" s="20">
        <v>0.05</v>
      </c>
      <c r="N15" s="21">
        <f t="shared" si="8"/>
        <v>2.375E-2</v>
      </c>
      <c r="O15" s="22">
        <v>1100</v>
      </c>
      <c r="P15" s="22">
        <f t="shared" si="1"/>
        <v>5171838.6720000003</v>
      </c>
      <c r="Q15" s="22">
        <f t="shared" si="2"/>
        <v>2088129.8638200001</v>
      </c>
      <c r="R15" s="22">
        <f t="shared" si="9"/>
        <v>3083708.8081800002</v>
      </c>
      <c r="S15" s="23">
        <v>0</v>
      </c>
      <c r="T15" s="22">
        <f t="shared" si="10"/>
        <v>3083708.8081800002</v>
      </c>
      <c r="U15" s="24">
        <v>700</v>
      </c>
      <c r="V15" s="24">
        <f t="shared" si="5"/>
        <v>3291170.0639999998</v>
      </c>
      <c r="W15" s="1">
        <f t="shared" si="11"/>
        <v>655.875</v>
      </c>
    </row>
    <row r="16" spans="2:23" ht="99.75" x14ac:dyDescent="0.25">
      <c r="B16" s="25">
        <v>12</v>
      </c>
      <c r="C16" s="9" t="s">
        <v>15</v>
      </c>
      <c r="D16" s="9" t="s">
        <v>31</v>
      </c>
      <c r="E16" s="9" t="s">
        <v>23</v>
      </c>
      <c r="F16" s="9">
        <v>1312</v>
      </c>
      <c r="G16" s="19">
        <f t="shared" si="7"/>
        <v>14122.236799999999</v>
      </c>
      <c r="H16" s="19">
        <v>30</v>
      </c>
      <c r="I16" s="9">
        <v>2005</v>
      </c>
      <c r="J16" s="9">
        <v>2022</v>
      </c>
      <c r="K16" s="9">
        <f t="shared" si="0"/>
        <v>17</v>
      </c>
      <c r="L16" s="9">
        <v>40</v>
      </c>
      <c r="M16" s="20">
        <v>0.05</v>
      </c>
      <c r="N16" s="21">
        <f t="shared" ref="N16:N23" si="12">(1-M16)/L16</f>
        <v>2.375E-2</v>
      </c>
      <c r="O16" s="22">
        <v>1100</v>
      </c>
      <c r="P16" s="22">
        <f t="shared" si="1"/>
        <v>15534460.479999999</v>
      </c>
      <c r="Q16" s="22">
        <f t="shared" si="2"/>
        <v>6272038.4187999992</v>
      </c>
      <c r="R16" s="22">
        <f t="shared" si="3"/>
        <v>9262422.0612000003</v>
      </c>
      <c r="S16" s="23">
        <v>0</v>
      </c>
      <c r="T16" s="22">
        <f t="shared" si="4"/>
        <v>9262422.0612000003</v>
      </c>
      <c r="U16" s="24">
        <v>700</v>
      </c>
      <c r="V16" s="24">
        <f t="shared" si="5"/>
        <v>9885565.7599999998</v>
      </c>
      <c r="W16" s="1">
        <f t="shared" si="11"/>
        <v>655.87500000000011</v>
      </c>
    </row>
    <row r="17" spans="2:23" ht="99.75" x14ac:dyDescent="0.25">
      <c r="B17" s="25">
        <v>13</v>
      </c>
      <c r="C17" s="9" t="s">
        <v>15</v>
      </c>
      <c r="D17" s="9" t="s">
        <v>29</v>
      </c>
      <c r="E17" s="9" t="s">
        <v>23</v>
      </c>
      <c r="F17" s="9">
        <v>1428</v>
      </c>
      <c r="G17" s="19">
        <f t="shared" si="7"/>
        <v>15370.849199999999</v>
      </c>
      <c r="H17" s="19">
        <v>50</v>
      </c>
      <c r="I17" s="9">
        <v>2005</v>
      </c>
      <c r="J17" s="9">
        <v>2022</v>
      </c>
      <c r="K17" s="9">
        <f t="shared" si="0"/>
        <v>17</v>
      </c>
      <c r="L17" s="9">
        <v>40</v>
      </c>
      <c r="M17" s="20">
        <v>0.05</v>
      </c>
      <c r="N17" s="21">
        <f t="shared" si="12"/>
        <v>2.375E-2</v>
      </c>
      <c r="O17" s="22">
        <v>1200</v>
      </c>
      <c r="P17" s="22">
        <f t="shared" si="1"/>
        <v>18445019.039999999</v>
      </c>
      <c r="Q17" s="22">
        <f t="shared" si="2"/>
        <v>7447176.4374000002</v>
      </c>
      <c r="R17" s="22">
        <f t="shared" si="3"/>
        <v>10997842.602599999</v>
      </c>
      <c r="S17" s="23">
        <v>0</v>
      </c>
      <c r="T17" s="22">
        <f t="shared" si="4"/>
        <v>10997842.602599999</v>
      </c>
      <c r="U17" s="24">
        <v>700</v>
      </c>
      <c r="V17" s="24">
        <f t="shared" si="5"/>
        <v>10759594.439999999</v>
      </c>
      <c r="W17" s="1">
        <f t="shared" ref="W17:W23" si="13">T17/G17</f>
        <v>715.5</v>
      </c>
    </row>
    <row r="18" spans="2:23" ht="99.75" x14ac:dyDescent="0.25">
      <c r="B18" s="25">
        <v>14</v>
      </c>
      <c r="C18" s="9" t="s">
        <v>15</v>
      </c>
      <c r="D18" s="9" t="s">
        <v>32</v>
      </c>
      <c r="E18" s="9" t="s">
        <v>23</v>
      </c>
      <c r="F18" s="9">
        <v>142.80000000000001</v>
      </c>
      <c r="G18" s="19">
        <f t="shared" si="7"/>
        <v>1537.08492</v>
      </c>
      <c r="H18" s="19">
        <v>50</v>
      </c>
      <c r="I18" s="9">
        <v>2005</v>
      </c>
      <c r="J18" s="9">
        <v>2022</v>
      </c>
      <c r="K18" s="9">
        <f t="shared" si="0"/>
        <v>17</v>
      </c>
      <c r="L18" s="9">
        <v>40</v>
      </c>
      <c r="M18" s="20">
        <v>0.05</v>
      </c>
      <c r="N18" s="21">
        <f t="shared" si="12"/>
        <v>2.375E-2</v>
      </c>
      <c r="O18" s="22">
        <v>1200</v>
      </c>
      <c r="P18" s="22">
        <f t="shared" si="1"/>
        <v>1844501.9040000001</v>
      </c>
      <c r="Q18" s="22">
        <f t="shared" si="2"/>
        <v>744717.64373999997</v>
      </c>
      <c r="R18" s="22">
        <f t="shared" si="3"/>
        <v>1099784.2602600001</v>
      </c>
      <c r="S18" s="23">
        <v>0</v>
      </c>
      <c r="T18" s="22">
        <f t="shared" si="4"/>
        <v>1099784.2602600001</v>
      </c>
      <c r="U18" s="24">
        <v>700</v>
      </c>
      <c r="V18" s="24">
        <f t="shared" si="5"/>
        <v>1075959.4439999999</v>
      </c>
      <c r="W18" s="1">
        <f t="shared" si="13"/>
        <v>715.50000000000011</v>
      </c>
    </row>
    <row r="19" spans="2:23" ht="99.75" x14ac:dyDescent="0.25">
      <c r="B19" s="25">
        <v>15</v>
      </c>
      <c r="C19" s="9" t="s">
        <v>15</v>
      </c>
      <c r="D19" s="9" t="s">
        <v>33</v>
      </c>
      <c r="E19" s="9" t="s">
        <v>23</v>
      </c>
      <c r="F19" s="9">
        <v>2829</v>
      </c>
      <c r="G19" s="19">
        <f t="shared" si="7"/>
        <v>30451.073099999998</v>
      </c>
      <c r="H19" s="19">
        <v>50</v>
      </c>
      <c r="I19" s="9">
        <v>2005</v>
      </c>
      <c r="J19" s="9">
        <v>2022</v>
      </c>
      <c r="K19" s="9">
        <f t="shared" si="0"/>
        <v>17</v>
      </c>
      <c r="L19" s="9">
        <v>40</v>
      </c>
      <c r="M19" s="20">
        <v>0.05</v>
      </c>
      <c r="N19" s="21">
        <f t="shared" si="12"/>
        <v>2.375E-2</v>
      </c>
      <c r="O19" s="22">
        <v>1200</v>
      </c>
      <c r="P19" s="22">
        <f t="shared" si="1"/>
        <v>36541287.719999999</v>
      </c>
      <c r="Q19" s="22">
        <f t="shared" si="2"/>
        <v>14753544.916949999</v>
      </c>
      <c r="R19" s="22">
        <f t="shared" si="3"/>
        <v>21787742.80305</v>
      </c>
      <c r="S19" s="23">
        <v>0</v>
      </c>
      <c r="T19" s="22">
        <f t="shared" si="4"/>
        <v>21787742.80305</v>
      </c>
      <c r="U19" s="24">
        <v>700</v>
      </c>
      <c r="V19" s="24">
        <f t="shared" si="5"/>
        <v>21315751.169999998</v>
      </c>
      <c r="W19" s="1">
        <f t="shared" si="13"/>
        <v>715.50000000000011</v>
      </c>
    </row>
    <row r="20" spans="2:23" ht="99.75" x14ac:dyDescent="0.25">
      <c r="B20" s="25">
        <v>16</v>
      </c>
      <c r="C20" s="9" t="s">
        <v>15</v>
      </c>
      <c r="D20" s="9" t="s">
        <v>34</v>
      </c>
      <c r="E20" s="9" t="s">
        <v>23</v>
      </c>
      <c r="F20" s="9">
        <v>12.25</v>
      </c>
      <c r="G20" s="19">
        <f t="shared" si="7"/>
        <v>131.857775</v>
      </c>
      <c r="H20" s="19">
        <v>12</v>
      </c>
      <c r="I20" s="9">
        <v>2005</v>
      </c>
      <c r="J20" s="9">
        <v>2022</v>
      </c>
      <c r="K20" s="9">
        <f t="shared" si="0"/>
        <v>17</v>
      </c>
      <c r="L20" s="9">
        <v>40</v>
      </c>
      <c r="M20" s="20">
        <v>0.05</v>
      </c>
      <c r="N20" s="21">
        <f t="shared" si="12"/>
        <v>2.375E-2</v>
      </c>
      <c r="O20" s="22">
        <v>1000</v>
      </c>
      <c r="P20" s="22">
        <f t="shared" si="1"/>
        <v>131857.77499999999</v>
      </c>
      <c r="Q20" s="22">
        <f t="shared" si="2"/>
        <v>53237.576656249999</v>
      </c>
      <c r="R20" s="22">
        <f t="shared" si="3"/>
        <v>78620.198343750002</v>
      </c>
      <c r="S20" s="23">
        <v>0</v>
      </c>
      <c r="T20" s="22">
        <f t="shared" si="4"/>
        <v>78620.198343750002</v>
      </c>
      <c r="U20" s="24">
        <v>700</v>
      </c>
      <c r="V20" s="24">
        <f t="shared" si="5"/>
        <v>92300.442500000005</v>
      </c>
      <c r="W20" s="1">
        <f t="shared" si="13"/>
        <v>596.25</v>
      </c>
    </row>
    <row r="21" spans="2:23" ht="99.75" x14ac:dyDescent="0.25">
      <c r="B21" s="35">
        <v>17</v>
      </c>
      <c r="C21" s="9" t="s">
        <v>15</v>
      </c>
      <c r="D21" s="34" t="s">
        <v>35</v>
      </c>
      <c r="E21" s="9" t="s">
        <v>23</v>
      </c>
      <c r="F21" s="9">
        <v>85</v>
      </c>
      <c r="G21" s="19">
        <f t="shared" si="7"/>
        <v>914.93149999999991</v>
      </c>
      <c r="H21" s="19">
        <v>12</v>
      </c>
      <c r="I21" s="9">
        <v>2005</v>
      </c>
      <c r="J21" s="9">
        <v>2022</v>
      </c>
      <c r="K21" s="9">
        <f t="shared" si="0"/>
        <v>17</v>
      </c>
      <c r="L21" s="9">
        <v>40</v>
      </c>
      <c r="M21" s="20">
        <v>0.05</v>
      </c>
      <c r="N21" s="21">
        <f t="shared" si="12"/>
        <v>2.375E-2</v>
      </c>
      <c r="O21" s="22">
        <v>1000</v>
      </c>
      <c r="P21" s="22">
        <f t="shared" si="1"/>
        <v>914931.49999999988</v>
      </c>
      <c r="Q21" s="22">
        <f t="shared" si="2"/>
        <v>369403.59312499996</v>
      </c>
      <c r="R21" s="22">
        <f t="shared" si="3"/>
        <v>545527.90687499987</v>
      </c>
      <c r="S21" s="23">
        <v>0</v>
      </c>
      <c r="T21" s="22">
        <f t="shared" si="4"/>
        <v>545527.90687499987</v>
      </c>
      <c r="U21" s="24">
        <v>700</v>
      </c>
      <c r="V21" s="24">
        <f t="shared" si="5"/>
        <v>640452.04999999993</v>
      </c>
      <c r="W21" s="1">
        <f t="shared" si="13"/>
        <v>596.24999999999989</v>
      </c>
    </row>
    <row r="22" spans="2:23" ht="99.75" x14ac:dyDescent="0.25">
      <c r="B22" s="35"/>
      <c r="C22" s="9" t="s">
        <v>36</v>
      </c>
      <c r="D22" s="34"/>
      <c r="E22" s="9" t="s">
        <v>23</v>
      </c>
      <c r="F22" s="9">
        <v>85</v>
      </c>
      <c r="G22" s="19">
        <f t="shared" si="7"/>
        <v>914.93149999999991</v>
      </c>
      <c r="H22" s="19">
        <v>12</v>
      </c>
      <c r="I22" s="9">
        <v>2005</v>
      </c>
      <c r="J22" s="9">
        <v>2022</v>
      </c>
      <c r="K22" s="9">
        <f t="shared" si="0"/>
        <v>17</v>
      </c>
      <c r="L22" s="9">
        <v>40</v>
      </c>
      <c r="M22" s="20">
        <v>0.05</v>
      </c>
      <c r="N22" s="21">
        <f t="shared" si="12"/>
        <v>2.375E-2</v>
      </c>
      <c r="O22" s="22">
        <v>1000</v>
      </c>
      <c r="P22" s="22">
        <f t="shared" si="1"/>
        <v>914931.49999999988</v>
      </c>
      <c r="Q22" s="22">
        <f t="shared" si="2"/>
        <v>369403.59312499996</v>
      </c>
      <c r="R22" s="22">
        <f t="shared" si="3"/>
        <v>545527.90687499987</v>
      </c>
      <c r="S22" s="23">
        <v>0</v>
      </c>
      <c r="T22" s="22">
        <f t="shared" si="4"/>
        <v>545527.90687499987</v>
      </c>
      <c r="U22" s="24">
        <v>700</v>
      </c>
      <c r="V22" s="24">
        <f t="shared" si="5"/>
        <v>640452.04999999993</v>
      </c>
      <c r="W22" s="1">
        <f t="shared" si="13"/>
        <v>596.24999999999989</v>
      </c>
    </row>
    <row r="23" spans="2:23" ht="99.75" x14ac:dyDescent="0.25">
      <c r="B23" s="35"/>
      <c r="C23" s="9" t="s">
        <v>16</v>
      </c>
      <c r="D23" s="34"/>
      <c r="E23" s="9" t="s">
        <v>23</v>
      </c>
      <c r="F23" s="9">
        <v>85</v>
      </c>
      <c r="G23" s="19">
        <f t="shared" si="7"/>
        <v>914.93149999999991</v>
      </c>
      <c r="H23" s="19">
        <v>12</v>
      </c>
      <c r="I23" s="9">
        <v>2005</v>
      </c>
      <c r="J23" s="9">
        <v>2022</v>
      </c>
      <c r="K23" s="9">
        <f t="shared" si="0"/>
        <v>17</v>
      </c>
      <c r="L23" s="9">
        <v>40</v>
      </c>
      <c r="M23" s="20">
        <v>0.05</v>
      </c>
      <c r="N23" s="21">
        <f t="shared" si="12"/>
        <v>2.375E-2</v>
      </c>
      <c r="O23" s="22">
        <v>1000</v>
      </c>
      <c r="P23" s="22">
        <f t="shared" si="1"/>
        <v>914931.49999999988</v>
      </c>
      <c r="Q23" s="22">
        <f t="shared" si="2"/>
        <v>369403.59312499996</v>
      </c>
      <c r="R23" s="22">
        <f t="shared" si="3"/>
        <v>545527.90687499987</v>
      </c>
      <c r="S23" s="23">
        <v>0</v>
      </c>
      <c r="T23" s="22">
        <f t="shared" si="4"/>
        <v>545527.90687499987</v>
      </c>
      <c r="U23" s="24">
        <v>700</v>
      </c>
      <c r="V23" s="24">
        <f t="shared" si="5"/>
        <v>640452.04999999993</v>
      </c>
      <c r="W23" s="1">
        <f t="shared" si="13"/>
        <v>596.24999999999989</v>
      </c>
    </row>
    <row r="24" spans="2:23" x14ac:dyDescent="0.25">
      <c r="B24" s="33" t="s">
        <v>6</v>
      </c>
      <c r="C24" s="33"/>
      <c r="D24" s="33"/>
      <c r="E24" s="33"/>
      <c r="F24" s="26"/>
      <c r="G24" s="27">
        <f>SUM(G4:G23)</f>
        <v>123586.25604499999</v>
      </c>
      <c r="H24" s="26"/>
      <c r="I24" s="26"/>
      <c r="J24" s="26"/>
      <c r="K24" s="26"/>
      <c r="L24" s="26"/>
      <c r="M24" s="26"/>
      <c r="N24" s="26"/>
      <c r="O24" s="26"/>
      <c r="P24" s="28">
        <f>SUM(P4:P23)</f>
        <v>143665127.46599999</v>
      </c>
      <c r="Q24" s="28"/>
      <c r="R24" s="28">
        <f>SUM(R4:R23)</f>
        <v>87246305.011419177</v>
      </c>
      <c r="S24" s="23"/>
      <c r="T24" s="28">
        <f>SUM(T4:T23)</f>
        <v>87246305.011419177</v>
      </c>
      <c r="U24" s="29"/>
      <c r="V24" s="39">
        <f>SUM(V4:V23)</f>
        <v>88193853.191499978</v>
      </c>
    </row>
    <row r="25" spans="2:23" x14ac:dyDescent="0.25">
      <c r="B25" s="31" t="s">
        <v>14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3" ht="15" customHeight="1" x14ac:dyDescent="0.25">
      <c r="B26" s="32" t="s">
        <v>48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spans="2:23" ht="18" customHeight="1" x14ac:dyDescent="0.25">
      <c r="B27" s="32" t="s">
        <v>46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spans="2:23" x14ac:dyDescent="0.25">
      <c r="U28" s="14"/>
    </row>
    <row r="29" spans="2:23" x14ac:dyDescent="0.25">
      <c r="U29" s="14"/>
    </row>
    <row r="30" spans="2:23" x14ac:dyDescent="0.25">
      <c r="E30" s="12">
        <f>SUM(9400+9400+2255+5800)</f>
        <v>26855</v>
      </c>
      <c r="U30" s="14"/>
    </row>
    <row r="31" spans="2:23" x14ac:dyDescent="0.25">
      <c r="L31" s="10">
        <f>1996*9000</f>
        <v>17964000</v>
      </c>
      <c r="U31" s="14"/>
    </row>
    <row r="32" spans="2:23" x14ac:dyDescent="0.25">
      <c r="L32" s="10">
        <v>17960624</v>
      </c>
      <c r="U32" s="14"/>
    </row>
    <row r="33" spans="5:23" x14ac:dyDescent="0.25">
      <c r="K33" s="15" t="s">
        <v>19</v>
      </c>
      <c r="L33" s="16">
        <f>SUM(L31:L32)</f>
        <v>35924624</v>
      </c>
      <c r="U33" s="14"/>
    </row>
    <row r="34" spans="5:23" x14ac:dyDescent="0.25">
      <c r="U34" s="14"/>
    </row>
    <row r="35" spans="5:23" x14ac:dyDescent="0.25">
      <c r="E35" s="12">
        <f>3600-1345</f>
        <v>2255</v>
      </c>
      <c r="H35" s="15" t="s">
        <v>17</v>
      </c>
      <c r="I35" s="16">
        <f>0.85*35900000</f>
        <v>30515000</v>
      </c>
      <c r="U35" s="14"/>
    </row>
    <row r="36" spans="5:23" x14ac:dyDescent="0.25">
      <c r="H36" s="15" t="s">
        <v>18</v>
      </c>
      <c r="I36" s="16">
        <f>0.75*35900000</f>
        <v>26925000</v>
      </c>
      <c r="U36" s="14"/>
    </row>
    <row r="37" spans="5:23" x14ac:dyDescent="0.25">
      <c r="U37" s="14"/>
    </row>
    <row r="39" spans="5:23" x14ac:dyDescent="0.25">
      <c r="U39" s="17"/>
      <c r="V39" s="18"/>
      <c r="W39" s="3"/>
    </row>
    <row r="45" spans="5:23" x14ac:dyDescent="0.25">
      <c r="I45" s="10">
        <f>55000000/4200</f>
        <v>13095.238095238095</v>
      </c>
    </row>
    <row r="46" spans="5:23" x14ac:dyDescent="0.25">
      <c r="I46" s="10">
        <f>1996*5000</f>
        <v>9980000</v>
      </c>
    </row>
    <row r="47" spans="5:23" x14ac:dyDescent="0.25">
      <c r="I47" s="10">
        <f>9980000/35900000</f>
        <v>0.27799442896935933</v>
      </c>
    </row>
    <row r="48" spans="5:23" ht="15" customHeight="1" x14ac:dyDescent="0.25"/>
  </sheetData>
  <mergeCells count="9">
    <mergeCell ref="B2:V2"/>
    <mergeCell ref="B25:V25"/>
    <mergeCell ref="B26:V26"/>
    <mergeCell ref="B27:V27"/>
    <mergeCell ref="B24:E24"/>
    <mergeCell ref="D4:D5"/>
    <mergeCell ref="B4:B5"/>
    <mergeCell ref="D21:D23"/>
    <mergeCell ref="B21:B23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R29"/>
  <sheetViews>
    <sheetView zoomScaleNormal="100" workbookViewId="0">
      <selection activeCell="I16" sqref="I16"/>
    </sheetView>
  </sheetViews>
  <sheetFormatPr defaultRowHeight="15" x14ac:dyDescent="0.25"/>
  <cols>
    <col min="4" max="4" width="26.7109375" bestFit="1" customWidth="1"/>
    <col min="5" max="5" width="11.28515625" bestFit="1" customWidth="1"/>
  </cols>
  <sheetData>
    <row r="5" spans="2:5" x14ac:dyDescent="0.25">
      <c r="B5" s="6"/>
      <c r="C5" s="6"/>
      <c r="D5" s="6"/>
      <c r="E5" s="7"/>
    </row>
    <row r="6" spans="2:5" x14ac:dyDescent="0.25">
      <c r="B6" s="2"/>
      <c r="C6" s="2"/>
      <c r="D6" s="2"/>
      <c r="E6" s="2"/>
    </row>
    <row r="7" spans="2:5" x14ac:dyDescent="0.25">
      <c r="B7" s="2"/>
      <c r="C7" s="2"/>
      <c r="D7" s="2"/>
      <c r="E7" s="2"/>
    </row>
    <row r="8" spans="2:5" x14ac:dyDescent="0.25">
      <c r="B8" s="2"/>
      <c r="C8" s="2"/>
      <c r="D8" s="2"/>
      <c r="E8" s="2"/>
    </row>
    <row r="9" spans="2:5" x14ac:dyDescent="0.25">
      <c r="B9" s="36"/>
      <c r="C9" s="37"/>
      <c r="D9" s="38"/>
      <c r="E9" s="5"/>
    </row>
    <row r="29" spans="18:18" x14ac:dyDescent="0.25"/>
  </sheetData>
  <mergeCells count="1">
    <mergeCell ref="B9:D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buildiong</vt:lpstr>
      <vt:lpstr>Sheet3</vt:lpstr>
      <vt:lpstr>Land</vt:lpstr>
      <vt:lpstr>buildiong!Print_Area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abhishek solanki</cp:lastModifiedBy>
  <cp:lastPrinted>2022-01-07T08:12:53Z</cp:lastPrinted>
  <dcterms:created xsi:type="dcterms:W3CDTF">2021-09-16T11:33:35Z</dcterms:created>
  <dcterms:modified xsi:type="dcterms:W3CDTF">2022-05-02T13:39:05Z</dcterms:modified>
</cp:coreProperties>
</file>