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ngineer2\Desktop\VIS(2022-23)-PL005-004-004_printing_1652438017\uploads\VIS(2022-23)-PL005-004-004\other_document\"/>
    </mc:Choice>
  </mc:AlternateContent>
  <bookViews>
    <workbookView minimized="1" showVerticalScroll="0" xWindow="0" yWindow="0" windowWidth="12075" windowHeight="8715"/>
  </bookViews>
  <sheets>
    <sheet name="buildiong" sheetId="1" r:id="rId1"/>
    <sheet name="Sheet3" sheetId="3" r:id="rId2"/>
    <sheet name="Land" sheetId="2" r:id="rId3"/>
  </sheets>
  <externalReferences>
    <externalReference r:id="rId4"/>
  </externalReferences>
  <definedNames>
    <definedName name="_xlnm.Print_Area" localSheetId="0">buildiong!$B$1:$T$12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7" i="1" l="1"/>
  <c r="W5" i="1"/>
  <c r="W6" i="1"/>
  <c r="W4" i="1"/>
  <c r="W7" i="1" s="1"/>
  <c r="G7" i="1"/>
  <c r="P5" i="1"/>
  <c r="P6" i="1"/>
  <c r="N5" i="1"/>
  <c r="N6" i="1"/>
  <c r="K5" i="1"/>
  <c r="K6" i="1"/>
  <c r="X18" i="1"/>
  <c r="X14" i="1"/>
  <c r="E22" i="1"/>
  <c r="Q6" i="1" l="1"/>
  <c r="R6" i="1" s="1"/>
  <c r="T6" i="1" s="1"/>
  <c r="X6" i="1" s="1"/>
  <c r="Q5" i="1"/>
  <c r="R5" i="1" s="1"/>
  <c r="T5" i="1" s="1"/>
  <c r="X5" i="1" s="1"/>
  <c r="Q20" i="1"/>
  <c r="L20" i="1"/>
  <c r="L19" i="1"/>
  <c r="P4" i="1" l="1"/>
  <c r="P7" i="1" s="1"/>
  <c r="N4" i="1"/>
  <c r="K4" i="1" l="1"/>
  <c r="Q4" i="1" l="1"/>
  <c r="R4" i="1" s="1"/>
  <c r="R7" i="1" s="1"/>
  <c r="T4" i="1" l="1"/>
  <c r="T7" i="1" s="1"/>
  <c r="X4" i="1" l="1"/>
  <c r="E23" i="1"/>
  <c r="L18" i="1"/>
</calcChain>
</file>

<file path=xl/comments1.xml><?xml version="1.0" encoding="utf-8"?>
<comments xmlns="http://schemas.openxmlformats.org/spreadsheetml/2006/main">
  <authors>
    <author>admin</author>
  </authors>
  <commentList>
    <comment ref="R29" authorId="0" shapeId="0">
      <text>
        <r>
          <rPr>
            <b/>
            <sz val="9"/>
            <color indexed="81"/>
            <rFont val="Tahoma"/>
            <charset val="1"/>
          </rPr>
          <t>admin: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<sst xmlns="http://schemas.openxmlformats.org/spreadsheetml/2006/main" count="48" uniqueCount="43">
  <si>
    <t>SR. No.</t>
  </si>
  <si>
    <t>Floor</t>
  </si>
  <si>
    <t>Ground Floor</t>
  </si>
  <si>
    <t>Year of Construction</t>
  </si>
  <si>
    <t xml:space="preserve">Year of Valuation </t>
  </si>
  <si>
    <t>Type of Structure</t>
  </si>
  <si>
    <t>Salvage value</t>
  </si>
  <si>
    <t>TOTAL</t>
  </si>
  <si>
    <t>Depreciation Rate</t>
  </si>
  <si>
    <t xml:space="preserve">Depreciation
(INR) </t>
  </si>
  <si>
    <t>Depreciated Value
(INR)</t>
  </si>
  <si>
    <t>Depreciated Replacement Market Value
(INR)</t>
  </si>
  <si>
    <t>Particular</t>
  </si>
  <si>
    <t>Gross Replacement Value
(INR)</t>
  </si>
  <si>
    <t>1. All the details pertaing to the building area statement such as area, floor, etc has been taken from the site survey.</t>
  </si>
  <si>
    <t>Discounting Factor</t>
  </si>
  <si>
    <r>
      <t xml:space="preserve">Height </t>
    </r>
    <r>
      <rPr>
        <b/>
        <i/>
        <sz val="10"/>
        <rFont val="Calibri"/>
        <family val="2"/>
        <scheme val="minor"/>
      </rPr>
      <t>(in ft.)</t>
    </r>
  </si>
  <si>
    <r>
      <t xml:space="preserve">Total Life Consumed 
</t>
    </r>
    <r>
      <rPr>
        <b/>
        <i/>
        <sz val="10"/>
        <rFont val="Calibri"/>
        <family val="2"/>
        <scheme val="minor"/>
      </rPr>
      <t>(in years)</t>
    </r>
  </si>
  <si>
    <r>
      <t xml:space="preserve">Total Economical Life
</t>
    </r>
    <r>
      <rPr>
        <b/>
        <i/>
        <sz val="10"/>
        <rFont val="Calibri"/>
        <family val="2"/>
        <scheme val="minor"/>
      </rPr>
      <t>(in years)</t>
    </r>
  </si>
  <si>
    <r>
      <t xml:space="preserve">Plinth Area  Rate 
</t>
    </r>
    <r>
      <rPr>
        <b/>
        <i/>
        <sz val="10"/>
        <rFont val="Calibri"/>
        <family val="2"/>
        <scheme val="minor"/>
      </rPr>
      <t>(in per sq.ft)</t>
    </r>
  </si>
  <si>
    <r>
      <t xml:space="preserve">Area 
</t>
    </r>
    <r>
      <rPr>
        <b/>
        <i/>
        <sz val="10"/>
        <rFont val="Calibri"/>
        <family val="2"/>
        <scheme val="minor"/>
      </rPr>
      <t>(in sq.ft)</t>
    </r>
  </si>
  <si>
    <t>Remarks:</t>
  </si>
  <si>
    <t>Building 1</t>
  </si>
  <si>
    <t>RCC framed pillar beam column on RCC slab</t>
  </si>
  <si>
    <t>RV</t>
  </si>
  <si>
    <t>DV</t>
  </si>
  <si>
    <t>Round off</t>
  </si>
  <si>
    <t>Land</t>
  </si>
  <si>
    <t>Building</t>
  </si>
  <si>
    <t>Total</t>
  </si>
  <si>
    <t>Rates Per sq.yds</t>
  </si>
  <si>
    <t xml:space="preserve"> </t>
  </si>
  <si>
    <t>30°16'32.7"N 78°02'47.2"E</t>
  </si>
  <si>
    <t>4. The valuation is done by considering the depreciated replacement cost approach.</t>
  </si>
  <si>
    <r>
      <t xml:space="preserve">3. </t>
    </r>
    <r>
      <rPr>
        <b/>
        <i/>
        <sz val="11"/>
        <color theme="1"/>
        <rFont val="Calibri"/>
        <family val="2"/>
        <scheme val="minor"/>
      </rPr>
      <t>Age of the building has been taken as per information gathered at site, since no representative was present either from banks end or from clients end</t>
    </r>
  </si>
  <si>
    <t>First Floor</t>
  </si>
  <si>
    <t>Second Floor</t>
  </si>
  <si>
    <r>
      <t xml:space="preserve">2. All the structure that has been taken in the area statemnet belonging to </t>
    </r>
    <r>
      <rPr>
        <b/>
        <i/>
        <sz val="11"/>
        <color theme="1"/>
        <rFont val="Calibri"/>
        <family val="2"/>
        <scheme val="minor"/>
      </rPr>
      <t>Rajesh Pal (as per the sale deed provided to us by the bank)</t>
    </r>
  </si>
  <si>
    <r>
      <t xml:space="preserve">Area 
</t>
    </r>
    <r>
      <rPr>
        <b/>
        <i/>
        <sz val="10"/>
        <rFont val="Calibri"/>
        <family val="2"/>
        <scheme val="minor"/>
      </rPr>
      <t>(in sq.mtr)</t>
    </r>
  </si>
  <si>
    <t>Gov. Guideline Value</t>
  </si>
  <si>
    <t>Gov. Guideline rate per Sqm</t>
  </si>
  <si>
    <t>Age Factor</t>
  </si>
  <si>
    <t>BUILDING VALUATION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</si>
</sst>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 &quot;₹&quot;\ * #,##0.00_ ;_ &quot;₹&quot;\ * \-#,##0.00_ ;_ &quot;₹&quot;\ * &quot;-&quot;??_ ;_ @_ "/>
    <numFmt numFmtId="43" formatCode="_ * #,##0.00_ ;_ * \-#,##0.00_ ;_ * &quot;-&quot;??_ ;_ @_ "/>
    <numFmt numFmtId="164" formatCode="_ * #,##0_ ;_ * \-#,##0_ ;_ * &quot;-&quot;??_ ;_ @_ "/>
    <numFmt numFmtId="165" formatCode="0.0000"/>
    <numFmt numFmtId="166" formatCode="_ &quot;₹&quot;\ * #,##0_ ;_ &quot;₹&quot;\ * \-#,##0_ ;_ &quot;₹&quot;\ * &quot;-&quot;??_ ;_ @_ 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7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1E366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6">
    <xf numFmtId="0" fontId="0" fillId="0" borderId="0" xfId="0"/>
    <xf numFmtId="164" fontId="0" fillId="0" borderId="0" xfId="0" applyNumberFormat="1"/>
    <xf numFmtId="0" fontId="0" fillId="0" borderId="1" xfId="0" applyBorder="1" applyAlignment="1">
      <alignment horizontal="center" vertical="center"/>
    </xf>
    <xf numFmtId="44" fontId="0" fillId="0" borderId="0" xfId="0" applyNumberFormat="1"/>
    <xf numFmtId="166" fontId="2" fillId="0" borderId="1" xfId="1" applyNumberFormat="1" applyFont="1" applyBorder="1" applyAlignment="1">
      <alignment horizontal="center" vertical="center"/>
    </xf>
    <xf numFmtId="166" fontId="0" fillId="0" borderId="0" xfId="0" applyNumberFormat="1"/>
    <xf numFmtId="44" fontId="0" fillId="0" borderId="0" xfId="1" applyFont="1"/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7" fillId="0" borderId="0" xfId="0" applyFont="1"/>
    <xf numFmtId="1" fontId="2" fillId="0" borderId="1" xfId="0" applyNumberFormat="1" applyFont="1" applyBorder="1" applyAlignment="1">
      <alignment horizontal="center" vertical="center"/>
    </xf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 wrapText="1"/>
    </xf>
    <xf numFmtId="0" fontId="0" fillId="5" borderId="0" xfId="0" applyFill="1"/>
    <xf numFmtId="0" fontId="2" fillId="0" borderId="0" xfId="0" applyFont="1"/>
    <xf numFmtId="0" fontId="2" fillId="5" borderId="0" xfId="0" applyFont="1" applyFill="1"/>
    <xf numFmtId="166" fontId="0" fillId="0" borderId="0" xfId="0" applyNumberFormat="1" applyAlignment="1">
      <alignment wrapText="1"/>
    </xf>
    <xf numFmtId="44" fontId="0" fillId="0" borderId="0" xfId="0" applyNumberFormat="1" applyAlignment="1">
      <alignment wrapText="1"/>
    </xf>
    <xf numFmtId="0" fontId="0" fillId="6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 wrapText="1"/>
    </xf>
    <xf numFmtId="1" fontId="0" fillId="6" borderId="1" xfId="0" applyNumberFormat="1" applyFill="1" applyBorder="1" applyAlignment="1">
      <alignment horizontal="center" vertical="center"/>
    </xf>
    <xf numFmtId="9" fontId="0" fillId="6" borderId="1" xfId="0" applyNumberFormat="1" applyFill="1" applyBorder="1" applyAlignment="1">
      <alignment horizontal="center" vertical="center"/>
    </xf>
    <xf numFmtId="165" fontId="0" fillId="6" borderId="1" xfId="0" applyNumberFormat="1" applyFill="1" applyBorder="1" applyAlignment="1">
      <alignment horizontal="center" vertical="center"/>
    </xf>
    <xf numFmtId="166" fontId="0" fillId="6" borderId="1" xfId="1" applyNumberFormat="1" applyFont="1" applyFill="1" applyBorder="1" applyAlignment="1">
      <alignment horizontal="center" vertical="center"/>
    </xf>
    <xf numFmtId="9" fontId="0" fillId="6" borderId="1" xfId="2" applyFont="1" applyFill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8" fillId="0" borderId="2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2" fontId="0" fillId="6" borderId="1" xfId="0" applyNumberFormat="1" applyFill="1" applyBorder="1" applyAlignment="1">
      <alignment horizontal="center" vertical="center"/>
    </xf>
    <xf numFmtId="43" fontId="0" fillId="6" borderId="1" xfId="3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2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</cellXfs>
  <cellStyles count="4">
    <cellStyle name="Comma" xfId="3" builtinId="3"/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1E366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Book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12">
          <cell r="D12">
            <v>2152750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Z33"/>
  <sheetViews>
    <sheetView tabSelected="1" zoomScaleNormal="100" zoomScaleSheetLayoutView="85" workbookViewId="0">
      <selection activeCell="J1" sqref="J1:U1048576"/>
    </sheetView>
  </sheetViews>
  <sheetFormatPr defaultRowHeight="15" x14ac:dyDescent="0.25"/>
  <cols>
    <col min="1" max="1" width="7.85546875" customWidth="1"/>
    <col min="2" max="2" width="4.140625" customWidth="1"/>
    <col min="3" max="3" width="11.7109375" customWidth="1"/>
    <col min="4" max="4" width="9.28515625" style="11" customWidth="1"/>
    <col min="5" max="5" width="21.140625" style="11" customWidth="1"/>
    <col min="6" max="6" width="8.42578125" style="11" customWidth="1"/>
    <col min="7" max="7" width="8.5703125" bestFit="1" customWidth="1"/>
    <col min="8" max="8" width="7" bestFit="1" customWidth="1"/>
    <col min="9" max="9" width="12" customWidth="1"/>
    <col min="10" max="10" width="9.42578125" customWidth="1"/>
    <col min="11" max="11" width="10.7109375" customWidth="1"/>
    <col min="12" max="12" width="14.42578125" customWidth="1"/>
    <col min="13" max="13" width="7.7109375" customWidth="1"/>
    <col min="14" max="14" width="12.140625" customWidth="1"/>
    <col min="15" max="15" width="10.85546875" customWidth="1"/>
    <col min="16" max="16" width="14.42578125" customWidth="1"/>
    <col min="17" max="17" width="12.28515625" customWidth="1"/>
    <col min="18" max="18" width="13.42578125" customWidth="1"/>
    <col min="19" max="19" width="10.85546875" customWidth="1"/>
    <col min="20" max="21" width="13.42578125" customWidth="1"/>
    <col min="22" max="22" width="8.7109375" customWidth="1"/>
    <col min="23" max="23" width="13.42578125" customWidth="1"/>
    <col min="24" max="24" width="17" bestFit="1" customWidth="1"/>
    <col min="25" max="26" width="14.28515625" bestFit="1" customWidth="1"/>
  </cols>
  <sheetData>
    <row r="2" spans="2:26" ht="15.75" customHeight="1" x14ac:dyDescent="0.25">
      <c r="B2" s="52" t="s">
        <v>42</v>
      </c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4"/>
    </row>
    <row r="3" spans="2:26" s="9" customFormat="1" ht="60" x14ac:dyDescent="0.25">
      <c r="B3" s="8" t="s">
        <v>0</v>
      </c>
      <c r="C3" s="7" t="s">
        <v>1</v>
      </c>
      <c r="D3" s="8" t="s">
        <v>12</v>
      </c>
      <c r="E3" s="8" t="s">
        <v>5</v>
      </c>
      <c r="F3" s="8" t="s">
        <v>38</v>
      </c>
      <c r="G3" s="8" t="s">
        <v>20</v>
      </c>
      <c r="H3" s="8" t="s">
        <v>16</v>
      </c>
      <c r="I3" s="8" t="s">
        <v>3</v>
      </c>
      <c r="J3" s="8" t="s">
        <v>4</v>
      </c>
      <c r="K3" s="8" t="s">
        <v>17</v>
      </c>
      <c r="L3" s="8" t="s">
        <v>18</v>
      </c>
      <c r="M3" s="8" t="s">
        <v>6</v>
      </c>
      <c r="N3" s="8" t="s">
        <v>8</v>
      </c>
      <c r="O3" s="8" t="s">
        <v>19</v>
      </c>
      <c r="P3" s="8" t="s">
        <v>13</v>
      </c>
      <c r="Q3" s="8" t="s">
        <v>9</v>
      </c>
      <c r="R3" s="8" t="s">
        <v>10</v>
      </c>
      <c r="S3" s="8" t="s">
        <v>15</v>
      </c>
      <c r="T3" s="8" t="s">
        <v>11</v>
      </c>
      <c r="U3" s="8" t="s">
        <v>40</v>
      </c>
      <c r="V3" s="8" t="s">
        <v>41</v>
      </c>
      <c r="W3" s="8" t="s">
        <v>39</v>
      </c>
    </row>
    <row r="4" spans="2:26" ht="45" x14ac:dyDescent="0.25">
      <c r="B4" s="20">
        <v>1</v>
      </c>
      <c r="C4" s="20" t="s">
        <v>2</v>
      </c>
      <c r="D4" s="21" t="s">
        <v>22</v>
      </c>
      <c r="E4" s="21" t="s">
        <v>23</v>
      </c>
      <c r="F4" s="21">
        <v>61.35</v>
      </c>
      <c r="G4" s="35">
        <v>660.36</v>
      </c>
      <c r="H4" s="22">
        <v>10</v>
      </c>
      <c r="I4" s="20">
        <v>2018</v>
      </c>
      <c r="J4" s="20">
        <v>2022</v>
      </c>
      <c r="K4" s="20">
        <f>J4-I4</f>
        <v>4</v>
      </c>
      <c r="L4" s="20">
        <v>60</v>
      </c>
      <c r="M4" s="23">
        <v>0.1</v>
      </c>
      <c r="N4" s="24">
        <f>(1-M4)/L4</f>
        <v>1.5000000000000001E-2</v>
      </c>
      <c r="O4" s="25">
        <v>1500</v>
      </c>
      <c r="P4" s="25">
        <f>O4*G4</f>
        <v>990540</v>
      </c>
      <c r="Q4" s="25">
        <f t="shared" ref="Q4:Q6" si="0">P4*N4*K4</f>
        <v>59432.4</v>
      </c>
      <c r="R4" s="25">
        <f t="shared" ref="R4:R6" si="1">MAX(P4-Q4,0)</f>
        <v>931107.6</v>
      </c>
      <c r="S4" s="26">
        <v>0</v>
      </c>
      <c r="T4" s="25">
        <f t="shared" ref="T4:T6" si="2">IF(R4&gt;M4*P4,R4*(1-S4),P4*M4)</f>
        <v>931107.6</v>
      </c>
      <c r="U4" s="36">
        <v>12000</v>
      </c>
      <c r="V4" s="36">
        <v>0.96</v>
      </c>
      <c r="W4" s="25">
        <f>(U4*V4*F4)</f>
        <v>706752</v>
      </c>
      <c r="X4" s="6">
        <f>T4/O4</f>
        <v>620.73839999999996</v>
      </c>
      <c r="Y4" s="1"/>
      <c r="Z4" s="1"/>
    </row>
    <row r="5" spans="2:26" ht="45" x14ac:dyDescent="0.25">
      <c r="B5" s="20">
        <v>2</v>
      </c>
      <c r="C5" s="20" t="s">
        <v>35</v>
      </c>
      <c r="D5" s="21" t="s">
        <v>22</v>
      </c>
      <c r="E5" s="21" t="s">
        <v>23</v>
      </c>
      <c r="F5" s="21">
        <v>52.81</v>
      </c>
      <c r="G5" s="35">
        <v>568.44000000000005</v>
      </c>
      <c r="H5" s="22">
        <v>10</v>
      </c>
      <c r="I5" s="20">
        <v>2018</v>
      </c>
      <c r="J5" s="20">
        <v>2022</v>
      </c>
      <c r="K5" s="20">
        <f t="shared" ref="K5:K6" si="3">J5-I5</f>
        <v>4</v>
      </c>
      <c r="L5" s="20">
        <v>60</v>
      </c>
      <c r="M5" s="23">
        <v>0.1</v>
      </c>
      <c r="N5" s="24">
        <f t="shared" ref="N5:N6" si="4">(1-M5)/L5</f>
        <v>1.5000000000000001E-2</v>
      </c>
      <c r="O5" s="25">
        <v>1500</v>
      </c>
      <c r="P5" s="25">
        <f t="shared" ref="P5:P6" si="5">O5*G5</f>
        <v>852660.00000000012</v>
      </c>
      <c r="Q5" s="25">
        <f t="shared" si="0"/>
        <v>51159.600000000013</v>
      </c>
      <c r="R5" s="25">
        <f t="shared" si="1"/>
        <v>801500.40000000014</v>
      </c>
      <c r="S5" s="26">
        <v>0</v>
      </c>
      <c r="T5" s="25">
        <f t="shared" si="2"/>
        <v>801500.40000000014</v>
      </c>
      <c r="U5" s="36">
        <v>12000</v>
      </c>
      <c r="V5" s="36">
        <v>0.96</v>
      </c>
      <c r="W5" s="25">
        <f t="shared" ref="W5:W6" si="6">(U5*V5*F5)</f>
        <v>608371.20000000007</v>
      </c>
      <c r="X5" s="6">
        <f t="shared" ref="X5:X6" si="7">T5/O5</f>
        <v>534.33360000000005</v>
      </c>
      <c r="Y5" s="1"/>
      <c r="Z5" s="1"/>
    </row>
    <row r="6" spans="2:26" ht="45" x14ac:dyDescent="0.25">
      <c r="B6" s="20">
        <v>3</v>
      </c>
      <c r="C6" s="20" t="s">
        <v>36</v>
      </c>
      <c r="D6" s="21" t="s">
        <v>22</v>
      </c>
      <c r="E6" s="21" t="s">
        <v>23</v>
      </c>
      <c r="F6" s="21">
        <v>50.45</v>
      </c>
      <c r="G6" s="35">
        <v>543.03</v>
      </c>
      <c r="H6" s="22">
        <v>10</v>
      </c>
      <c r="I6" s="20">
        <v>2018</v>
      </c>
      <c r="J6" s="20">
        <v>2022</v>
      </c>
      <c r="K6" s="20">
        <f t="shared" si="3"/>
        <v>4</v>
      </c>
      <c r="L6" s="20">
        <v>60</v>
      </c>
      <c r="M6" s="23">
        <v>0.1</v>
      </c>
      <c r="N6" s="24">
        <f t="shared" si="4"/>
        <v>1.5000000000000001E-2</v>
      </c>
      <c r="O6" s="25">
        <v>1500</v>
      </c>
      <c r="P6" s="25">
        <f t="shared" si="5"/>
        <v>814545</v>
      </c>
      <c r="Q6" s="25">
        <f t="shared" si="0"/>
        <v>48872.700000000004</v>
      </c>
      <c r="R6" s="25">
        <f t="shared" si="1"/>
        <v>765672.3</v>
      </c>
      <c r="S6" s="26">
        <v>0</v>
      </c>
      <c r="T6" s="25">
        <f t="shared" si="2"/>
        <v>765672.3</v>
      </c>
      <c r="U6" s="36">
        <v>12000</v>
      </c>
      <c r="V6" s="36">
        <v>0.96</v>
      </c>
      <c r="W6" s="25">
        <f t="shared" si="6"/>
        <v>581184</v>
      </c>
      <c r="X6" s="6">
        <f t="shared" si="7"/>
        <v>510.44820000000004</v>
      </c>
      <c r="Y6" s="1"/>
      <c r="Z6" s="1"/>
    </row>
    <row r="7" spans="2:26" x14ac:dyDescent="0.25">
      <c r="B7" s="42" t="s">
        <v>7</v>
      </c>
      <c r="C7" s="42"/>
      <c r="D7" s="42"/>
      <c r="E7" s="42"/>
      <c r="F7" s="28">
        <f>SUM(F4:F6)</f>
        <v>164.61</v>
      </c>
      <c r="G7" s="10">
        <f>SUM(G4:G6)</f>
        <v>1771.8300000000002</v>
      </c>
      <c r="H7" s="34"/>
      <c r="I7" s="55"/>
      <c r="J7" s="55"/>
      <c r="K7" s="55"/>
      <c r="L7" s="55"/>
      <c r="M7" s="55"/>
      <c r="N7" s="55"/>
      <c r="O7" s="55"/>
      <c r="P7" s="4">
        <f>SUM(P4:P6)</f>
        <v>2657745</v>
      </c>
      <c r="Q7" s="4"/>
      <c r="R7" s="4">
        <f>SUM(R4:R6)</f>
        <v>2498280.2999999998</v>
      </c>
      <c r="S7" s="4"/>
      <c r="T7" s="4">
        <f>SUM(T4,T5,T6)</f>
        <v>2498280.2999999998</v>
      </c>
      <c r="U7" s="4"/>
      <c r="V7" s="4"/>
      <c r="W7" s="4">
        <f>SUM(W4:W6)</f>
        <v>1896307.2000000002</v>
      </c>
      <c r="X7" s="6"/>
    </row>
    <row r="8" spans="2:26" x14ac:dyDescent="0.25">
      <c r="B8" s="43" t="s">
        <v>21</v>
      </c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5"/>
      <c r="U8" s="30"/>
      <c r="V8" s="30"/>
      <c r="W8" s="30"/>
      <c r="X8" s="6"/>
    </row>
    <row r="9" spans="2:26" x14ac:dyDescent="0.25">
      <c r="B9" s="31" t="s">
        <v>14</v>
      </c>
      <c r="C9" s="32"/>
      <c r="D9" s="32"/>
      <c r="E9" s="32"/>
      <c r="F9" s="32"/>
      <c r="G9" s="32"/>
      <c r="H9" s="32"/>
      <c r="I9" s="32"/>
      <c r="J9" s="32"/>
      <c r="K9" s="32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8"/>
      <c r="X9" s="6"/>
    </row>
    <row r="10" spans="2:26" ht="15" customHeight="1" x14ac:dyDescent="0.25">
      <c r="B10" s="31" t="s">
        <v>37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3"/>
      <c r="V10" s="27"/>
      <c r="W10" s="27"/>
      <c r="X10" s="6"/>
    </row>
    <row r="11" spans="2:26" ht="15" hidden="1" customHeight="1" x14ac:dyDescent="0.25">
      <c r="B11" s="46" t="s">
        <v>34</v>
      </c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8"/>
      <c r="U11" s="29"/>
      <c r="V11" s="29"/>
      <c r="W11" s="29"/>
      <c r="X11" s="6"/>
    </row>
    <row r="12" spans="2:26" x14ac:dyDescent="0.25">
      <c r="B12" s="39" t="s">
        <v>33</v>
      </c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1"/>
      <c r="U12" s="27"/>
      <c r="V12" s="27"/>
      <c r="W12" s="27"/>
      <c r="X12" s="6"/>
    </row>
    <row r="13" spans="2:26" x14ac:dyDescent="0.25">
      <c r="X13" s="6"/>
    </row>
    <row r="14" spans="2:26" x14ac:dyDescent="0.25">
      <c r="X14" s="6">
        <f>2152750+267160</f>
        <v>2419910</v>
      </c>
    </row>
    <row r="15" spans="2:26" x14ac:dyDescent="0.25">
      <c r="X15" s="6"/>
    </row>
    <row r="16" spans="2:26" x14ac:dyDescent="0.25">
      <c r="X16" s="6"/>
    </row>
    <row r="17" spans="5:26" x14ac:dyDescent="0.25">
      <c r="P17" s="17" t="s">
        <v>30</v>
      </c>
      <c r="Q17" s="6">
        <v>25000</v>
      </c>
      <c r="X17" s="6"/>
    </row>
    <row r="18" spans="5:26" x14ac:dyDescent="0.25">
      <c r="K18" s="17" t="s">
        <v>29</v>
      </c>
      <c r="L18" s="3">
        <f>T4+[1]Sheet1!$D$12</f>
        <v>3083857.6</v>
      </c>
      <c r="M18" t="s">
        <v>26</v>
      </c>
      <c r="N18" s="6">
        <v>2470000</v>
      </c>
      <c r="P18" s="17" t="s">
        <v>27</v>
      </c>
      <c r="Q18" s="6">
        <v>2152750</v>
      </c>
      <c r="X18" s="6">
        <f>0.75*2400000</f>
        <v>1800000</v>
      </c>
    </row>
    <row r="19" spans="5:26" x14ac:dyDescent="0.25">
      <c r="K19" s="17" t="s">
        <v>24</v>
      </c>
      <c r="L19" s="3">
        <f>0.85*N18</f>
        <v>2099500</v>
      </c>
      <c r="P19" s="17" t="s">
        <v>28</v>
      </c>
      <c r="Q19" s="6">
        <v>320592</v>
      </c>
      <c r="X19" s="6"/>
    </row>
    <row r="20" spans="5:26" x14ac:dyDescent="0.25">
      <c r="K20" s="17" t="s">
        <v>25</v>
      </c>
      <c r="L20" s="3">
        <f>0.75*N18</f>
        <v>1852500</v>
      </c>
      <c r="P20" s="17" t="s">
        <v>29</v>
      </c>
      <c r="Q20" s="3">
        <f>SUM(Q18:Q19)</f>
        <v>2473342</v>
      </c>
      <c r="X20" s="6"/>
    </row>
    <row r="21" spans="5:26" x14ac:dyDescent="0.25">
      <c r="X21" s="6"/>
    </row>
    <row r="22" spans="5:26" x14ac:dyDescent="0.25">
      <c r="E22" s="11">
        <f>86.11*25000</f>
        <v>2152750</v>
      </c>
      <c r="X22" s="6"/>
    </row>
    <row r="23" spans="5:26" x14ac:dyDescent="0.25">
      <c r="E23" s="18">
        <f>E22+T4</f>
        <v>3083857.6</v>
      </c>
      <c r="F23" s="18"/>
    </row>
    <row r="24" spans="5:26" x14ac:dyDescent="0.25">
      <c r="E24" s="19" t="s">
        <v>31</v>
      </c>
      <c r="F24" s="19"/>
      <c r="X24" s="5"/>
      <c r="Y24" s="3"/>
      <c r="Z24" s="3"/>
    </row>
    <row r="25" spans="5:26" x14ac:dyDescent="0.25">
      <c r="I25" t="s">
        <v>32</v>
      </c>
      <c r="K25" s="16"/>
      <c r="P25" s="15"/>
    </row>
    <row r="33" ht="15" customHeight="1" x14ac:dyDescent="0.25"/>
  </sheetData>
  <mergeCells count="6">
    <mergeCell ref="L9:W9"/>
    <mergeCell ref="B12:T12"/>
    <mergeCell ref="B7:E7"/>
    <mergeCell ref="B8:T8"/>
    <mergeCell ref="B11:T11"/>
    <mergeCell ref="B2:W2"/>
  </mergeCells>
  <pageMargins left="0.31496062992125984" right="0.31496062992125984" top="0.31496062992125984" bottom="0.31496062992125984" header="0.31496062992125984" footer="0.31496062992125984"/>
  <pageSetup paperSize="9"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5:R29"/>
  <sheetViews>
    <sheetView zoomScaleNormal="100" workbookViewId="0">
      <selection activeCell="I16" sqref="I16"/>
    </sheetView>
  </sheetViews>
  <sheetFormatPr defaultRowHeight="15" x14ac:dyDescent="0.25"/>
  <cols>
    <col min="4" max="4" width="26.7109375" bestFit="1" customWidth="1"/>
    <col min="5" max="5" width="11.28515625" bestFit="1" customWidth="1"/>
  </cols>
  <sheetData>
    <row r="5" spans="2:5" x14ac:dyDescent="0.25">
      <c r="B5" s="13"/>
      <c r="C5" s="13"/>
      <c r="D5" s="13"/>
      <c r="E5" s="14"/>
    </row>
    <row r="6" spans="2:5" x14ac:dyDescent="0.25">
      <c r="B6" s="2"/>
      <c r="C6" s="2"/>
      <c r="D6" s="2"/>
      <c r="E6" s="2"/>
    </row>
    <row r="7" spans="2:5" x14ac:dyDescent="0.25">
      <c r="B7" s="2"/>
      <c r="C7" s="2"/>
      <c r="D7" s="2"/>
      <c r="E7" s="2"/>
    </row>
    <row r="8" spans="2:5" x14ac:dyDescent="0.25">
      <c r="B8" s="2"/>
      <c r="C8" s="2"/>
      <c r="D8" s="2"/>
      <c r="E8" s="2"/>
    </row>
    <row r="9" spans="2:5" x14ac:dyDescent="0.25">
      <c r="B9" s="49"/>
      <c r="C9" s="50"/>
      <c r="D9" s="51"/>
      <c r="E9" s="12"/>
    </row>
    <row r="29" spans="18:18" x14ac:dyDescent="0.25"/>
  </sheetData>
  <mergeCells count="1">
    <mergeCell ref="B9:D9"/>
  </mergeCells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buildiong</vt:lpstr>
      <vt:lpstr>Sheet3</vt:lpstr>
      <vt:lpstr>Land</vt:lpstr>
      <vt:lpstr>buildiong!Print_Area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trainee4</dc:creator>
  <cp:lastModifiedBy>abhishek solanki</cp:lastModifiedBy>
  <cp:lastPrinted>2022-01-07T08:12:53Z</cp:lastPrinted>
  <dcterms:created xsi:type="dcterms:W3CDTF">2021-09-16T11:33:35Z</dcterms:created>
  <dcterms:modified xsi:type="dcterms:W3CDTF">2022-05-18T12:58:04Z</dcterms:modified>
</cp:coreProperties>
</file>