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1\Desktop\NIPHA_(2021-22)- PL884-Q192-795-1134)\file\"/>
    </mc:Choice>
  </mc:AlternateContent>
  <bookViews>
    <workbookView xWindow="0" yWindow="0" windowWidth="24000" windowHeight="9735" tabRatio="864" activeTab="8"/>
  </bookViews>
  <sheets>
    <sheet name="FA schedule for BS" sheetId="29" r:id="rId1"/>
    <sheet name="Plant and Machinery" sheetId="8" r:id="rId2"/>
    <sheet name="Inflation" sheetId="28" r:id="rId3"/>
    <sheet name="Inflation 2" sheetId="30" r:id="rId4"/>
    <sheet name="FURNITUE AND FIXTURES" sheetId="13" r:id="rId5"/>
    <sheet name="ELEC. INSTALLATION" sheetId="11" r:id="rId6"/>
    <sheet name="Uitility and services" sheetId="14" r:id="rId7"/>
    <sheet name="COMPUTER" sheetId="9" r:id="rId8"/>
    <sheet name="SUMMARY" sheetId="27" r:id="rId9"/>
  </sheets>
  <definedNames>
    <definedName name="_xlnm._FilterDatabase" localSheetId="7" hidden="1">COMPUTER!$B$4:$R$40</definedName>
    <definedName name="_xlnm._FilterDatabase" localSheetId="5" hidden="1">'ELEC. INSTALLATION'!$B$3:$T$99</definedName>
    <definedName name="_xlnm._FilterDatabase" localSheetId="4" hidden="1">'FURNITUE AND FIXTURES'!$B$3:$R$24</definedName>
    <definedName name="_xlnm._FilterDatabase" localSheetId="1" hidden="1">'Plant and Machinery'!$C$4:$Q$145</definedName>
    <definedName name="_xlnm._FilterDatabase" localSheetId="6" hidden="1">'Uitility and services'!$B$4:$R$40</definedName>
  </definedNames>
  <calcPr calcId="152511"/>
</workbook>
</file>

<file path=xl/calcChain.xml><?xml version="1.0" encoding="utf-8"?>
<calcChain xmlns="http://schemas.openxmlformats.org/spreadsheetml/2006/main">
  <c r="R21" i="14" l="1"/>
  <c r="R22" i="14"/>
  <c r="R23" i="14"/>
  <c r="I8" i="27" l="1"/>
  <c r="P5" i="11"/>
  <c r="P6" i="11"/>
  <c r="P7" i="11"/>
  <c r="P8" i="11"/>
  <c r="P9" i="11"/>
  <c r="P10" i="11"/>
  <c r="P11" i="11"/>
  <c r="P12" i="11"/>
  <c r="P13" i="11"/>
  <c r="P14" i="11"/>
  <c r="P15" i="11"/>
  <c r="P17" i="11"/>
  <c r="P18" i="11"/>
  <c r="P19" i="11"/>
  <c r="P20" i="11"/>
  <c r="P21" i="11"/>
  <c r="P24" i="11"/>
  <c r="P28" i="11"/>
  <c r="P31" i="11"/>
  <c r="P32" i="11"/>
  <c r="P33" i="11"/>
  <c r="P34" i="11"/>
  <c r="P36" i="11"/>
  <c r="P37" i="11"/>
  <c r="P39"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5" i="11"/>
  <c r="P86" i="11"/>
  <c r="P87" i="11"/>
  <c r="P88" i="11"/>
  <c r="P89" i="11"/>
  <c r="P90" i="11"/>
  <c r="P91" i="11"/>
  <c r="P92" i="11"/>
  <c r="P93" i="11"/>
  <c r="P94" i="11"/>
  <c r="P95" i="11"/>
  <c r="P96" i="11"/>
  <c r="P97" i="11"/>
  <c r="P98" i="11"/>
  <c r="P4" i="11"/>
  <c r="G8" i="27"/>
  <c r="D8" i="27" l="1"/>
  <c r="D9" i="27" s="1"/>
  <c r="D10" i="27" s="1"/>
  <c r="D11" i="27" s="1"/>
  <c r="J145" i="8" l="1"/>
  <c r="G7" i="27" s="1"/>
  <c r="B5" i="8"/>
  <c r="B6" i="8" s="1"/>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F5" i="8"/>
  <c r="I5" i="8"/>
  <c r="F6" i="8"/>
  <c r="I6" i="8"/>
  <c r="F7" i="8"/>
  <c r="I7" i="8"/>
  <c r="F8" i="8"/>
  <c r="I8" i="8"/>
  <c r="F9" i="8"/>
  <c r="I9" i="8"/>
  <c r="F10" i="8"/>
  <c r="I10" i="8"/>
  <c r="F11" i="8"/>
  <c r="I11" i="8"/>
  <c r="F12" i="8"/>
  <c r="I12" i="8"/>
  <c r="F13" i="8"/>
  <c r="I13" i="8"/>
  <c r="F14" i="8"/>
  <c r="I14" i="8"/>
  <c r="F15" i="8"/>
  <c r="I15" i="8"/>
  <c r="F16" i="8"/>
  <c r="I16" i="8"/>
  <c r="F17" i="8"/>
  <c r="I17" i="8"/>
  <c r="F18" i="8"/>
  <c r="I18" i="8"/>
  <c r="F19" i="8"/>
  <c r="I19" i="8"/>
  <c r="F20" i="8"/>
  <c r="I20" i="8"/>
  <c r="F21" i="8"/>
  <c r="I21" i="8"/>
  <c r="F22" i="8"/>
  <c r="I22" i="8"/>
  <c r="F23" i="8"/>
  <c r="I23" i="8"/>
  <c r="F24" i="8"/>
  <c r="I24" i="8"/>
  <c r="F25" i="8"/>
  <c r="I25" i="8"/>
  <c r="F26" i="8"/>
  <c r="I26" i="8"/>
  <c r="F27" i="8"/>
  <c r="I27" i="8"/>
  <c r="F28" i="8"/>
  <c r="I28" i="8"/>
  <c r="F29" i="8"/>
  <c r="I29" i="8"/>
  <c r="F30" i="8"/>
  <c r="I30" i="8"/>
  <c r="F31" i="8"/>
  <c r="I31" i="8"/>
  <c r="F32" i="8"/>
  <c r="I32" i="8"/>
  <c r="F33" i="8"/>
  <c r="I33" i="8"/>
  <c r="F34" i="8"/>
  <c r="I34" i="8"/>
  <c r="F35" i="8"/>
  <c r="I35" i="8"/>
  <c r="F36" i="8"/>
  <c r="I36" i="8"/>
  <c r="F37" i="8"/>
  <c r="I37" i="8"/>
  <c r="F38" i="8"/>
  <c r="I38" i="8"/>
  <c r="F39" i="8"/>
  <c r="I39" i="8"/>
  <c r="F40" i="8"/>
  <c r="I40" i="8"/>
  <c r="F41" i="8"/>
  <c r="I41" i="8"/>
  <c r="F42" i="8"/>
  <c r="I42" i="8"/>
  <c r="F43" i="8"/>
  <c r="I43" i="8"/>
  <c r="F44" i="8"/>
  <c r="I44" i="8"/>
  <c r="F45" i="8"/>
  <c r="I45" i="8"/>
  <c r="F46" i="8"/>
  <c r="I46" i="8"/>
  <c r="F47" i="8"/>
  <c r="I47" i="8"/>
  <c r="F48" i="8"/>
  <c r="I48" i="8"/>
  <c r="F49" i="8"/>
  <c r="I49" i="8"/>
  <c r="F50" i="8"/>
  <c r="I50" i="8"/>
  <c r="F51" i="8"/>
  <c r="I51" i="8"/>
  <c r="F52" i="8"/>
  <c r="I52" i="8"/>
  <c r="F53" i="8"/>
  <c r="I53" i="8"/>
  <c r="F54" i="8"/>
  <c r="I54" i="8"/>
  <c r="F55" i="8"/>
  <c r="I55" i="8"/>
  <c r="F56" i="8"/>
  <c r="I56" i="8"/>
  <c r="F57" i="8"/>
  <c r="I57" i="8"/>
  <c r="F58" i="8"/>
  <c r="I58" i="8"/>
  <c r="F59" i="8"/>
  <c r="I59" i="8"/>
  <c r="F60" i="8"/>
  <c r="I60" i="8"/>
  <c r="F61" i="8"/>
  <c r="I61" i="8"/>
  <c r="F62" i="8"/>
  <c r="I62" i="8"/>
  <c r="F63" i="8"/>
  <c r="I63" i="8"/>
  <c r="F64" i="8"/>
  <c r="I64" i="8"/>
  <c r="F65" i="8"/>
  <c r="I65" i="8"/>
  <c r="F66" i="8"/>
  <c r="I66" i="8"/>
  <c r="F67" i="8"/>
  <c r="I67" i="8"/>
  <c r="F68" i="8"/>
  <c r="I68" i="8"/>
  <c r="F69" i="8"/>
  <c r="I69" i="8"/>
  <c r="F70" i="8"/>
  <c r="I70" i="8"/>
  <c r="F71" i="8"/>
  <c r="I71" i="8"/>
  <c r="F72" i="8"/>
  <c r="I72" i="8"/>
  <c r="F73" i="8"/>
  <c r="I73" i="8"/>
  <c r="F74" i="8"/>
  <c r="I74" i="8"/>
  <c r="F75" i="8"/>
  <c r="I75" i="8"/>
  <c r="F76" i="8"/>
  <c r="I76" i="8"/>
  <c r="F77" i="8"/>
  <c r="I77" i="8"/>
  <c r="F78" i="8"/>
  <c r="I78" i="8"/>
  <c r="F79" i="8"/>
  <c r="I79" i="8"/>
  <c r="F80" i="8"/>
  <c r="I80" i="8"/>
  <c r="F81" i="8"/>
  <c r="I81" i="8"/>
  <c r="F82" i="8"/>
  <c r="I82" i="8"/>
  <c r="F83" i="8"/>
  <c r="I83" i="8"/>
  <c r="F84" i="8"/>
  <c r="I84" i="8"/>
  <c r="F85" i="8"/>
  <c r="I85" i="8"/>
  <c r="F86" i="8"/>
  <c r="I86" i="8"/>
  <c r="F87" i="8"/>
  <c r="I87" i="8"/>
  <c r="F88" i="8"/>
  <c r="I88" i="8"/>
  <c r="F89" i="8"/>
  <c r="I89" i="8"/>
  <c r="F90" i="8"/>
  <c r="I90" i="8"/>
  <c r="F91" i="8"/>
  <c r="I91" i="8"/>
  <c r="F92" i="8"/>
  <c r="I92" i="8"/>
  <c r="F93" i="8"/>
  <c r="I93" i="8"/>
  <c r="F94" i="8"/>
  <c r="I94" i="8"/>
  <c r="F95" i="8"/>
  <c r="I95" i="8"/>
  <c r="F96" i="8"/>
  <c r="I96" i="8"/>
  <c r="F97" i="8"/>
  <c r="I97" i="8"/>
  <c r="F98" i="8"/>
  <c r="I98" i="8"/>
  <c r="F99" i="8"/>
  <c r="I99" i="8"/>
  <c r="F100" i="8"/>
  <c r="I100" i="8"/>
  <c r="F101" i="8"/>
  <c r="I101" i="8"/>
  <c r="F102" i="8"/>
  <c r="I102" i="8"/>
  <c r="F103" i="8"/>
  <c r="I103" i="8"/>
  <c r="F104" i="8"/>
  <c r="I104" i="8"/>
  <c r="F105" i="8"/>
  <c r="I105" i="8"/>
  <c r="F106" i="8"/>
  <c r="I106" i="8"/>
  <c r="F107" i="8"/>
  <c r="I107" i="8"/>
  <c r="F108" i="8"/>
  <c r="I108" i="8"/>
  <c r="F109" i="8"/>
  <c r="I109" i="8"/>
  <c r="F110" i="8"/>
  <c r="I110" i="8"/>
  <c r="F111" i="8"/>
  <c r="I111" i="8"/>
  <c r="F112" i="8"/>
  <c r="I112" i="8"/>
  <c r="F113" i="8"/>
  <c r="I113" i="8"/>
  <c r="F114" i="8"/>
  <c r="I114" i="8"/>
  <c r="F115" i="8"/>
  <c r="I115" i="8"/>
  <c r="F116" i="8"/>
  <c r="I116" i="8"/>
  <c r="F117" i="8"/>
  <c r="I117" i="8"/>
  <c r="F118" i="8"/>
  <c r="I118" i="8"/>
  <c r="F119" i="8"/>
  <c r="I119" i="8"/>
  <c r="F120" i="8"/>
  <c r="I120" i="8"/>
  <c r="F121" i="8"/>
  <c r="I121" i="8"/>
  <c r="F122" i="8"/>
  <c r="I122" i="8"/>
  <c r="F123" i="8"/>
  <c r="I123" i="8"/>
  <c r="F124" i="8"/>
  <c r="I124" i="8"/>
  <c r="F125" i="8"/>
  <c r="I125" i="8"/>
  <c r="F126" i="8"/>
  <c r="I126" i="8"/>
  <c r="F127" i="8"/>
  <c r="I127" i="8"/>
  <c r="F128" i="8"/>
  <c r="I128" i="8"/>
  <c r="F129" i="8"/>
  <c r="I129" i="8"/>
  <c r="F130" i="8"/>
  <c r="I130" i="8"/>
  <c r="F131" i="8"/>
  <c r="I131" i="8"/>
  <c r="F132" i="8"/>
  <c r="I132" i="8"/>
  <c r="F133" i="8"/>
  <c r="I133" i="8"/>
  <c r="F134" i="8"/>
  <c r="I134" i="8"/>
  <c r="F135" i="8"/>
  <c r="I135" i="8"/>
  <c r="F136" i="8"/>
  <c r="I136" i="8"/>
  <c r="F137" i="8"/>
  <c r="I137" i="8"/>
  <c r="F138" i="8"/>
  <c r="I138" i="8"/>
  <c r="F139" i="8"/>
  <c r="I139" i="8"/>
  <c r="F140" i="8"/>
  <c r="I140" i="8"/>
  <c r="F141" i="8"/>
  <c r="I141" i="8"/>
  <c r="F142" i="8"/>
  <c r="I142" i="8"/>
  <c r="F143" i="8"/>
  <c r="I143" i="8"/>
  <c r="F144" i="8"/>
  <c r="I144" i="8"/>
  <c r="P44" i="28" l="1"/>
  <c r="P43" i="28"/>
  <c r="P42" i="28"/>
  <c r="P41" i="28"/>
  <c r="P40" i="28"/>
  <c r="P39" i="28"/>
  <c r="P38" i="28"/>
  <c r="P37" i="28"/>
  <c r="P36" i="28"/>
  <c r="L44" i="28"/>
  <c r="L43" i="28"/>
  <c r="L42" i="28"/>
  <c r="L41" i="28"/>
  <c r="L40" i="28"/>
  <c r="L39" i="28"/>
  <c r="L38" i="28"/>
  <c r="L37" i="28"/>
  <c r="L36" i="28"/>
  <c r="H44" i="28"/>
  <c r="H43" i="28"/>
  <c r="H42" i="28"/>
  <c r="H41" i="28"/>
  <c r="H40" i="28"/>
  <c r="H39" i="28"/>
  <c r="H38" i="28"/>
  <c r="H37" i="28"/>
  <c r="H36" i="28"/>
  <c r="D44" i="28"/>
  <c r="D43" i="28"/>
  <c r="D42" i="28"/>
  <c r="D41" i="28"/>
  <c r="D40" i="28"/>
  <c r="D39" i="28"/>
  <c r="D38" i="28"/>
  <c r="D37" i="28"/>
  <c r="D36" i="28"/>
  <c r="G114" i="30" l="1"/>
  <c r="G115" i="30"/>
  <c r="G116" i="30"/>
  <c r="G117" i="30"/>
  <c r="G118" i="30"/>
  <c r="G119" i="30"/>
  <c r="G120" i="30"/>
  <c r="G121" i="30"/>
  <c r="G113" i="30"/>
  <c r="S102" i="30" l="1"/>
  <c r="S103" i="30"/>
  <c r="S104" i="30"/>
  <c r="S105" i="30"/>
  <c r="S106" i="30"/>
  <c r="S107" i="30"/>
  <c r="S108" i="30"/>
  <c r="S109" i="30"/>
  <c r="S101" i="30"/>
  <c r="N10" i="14" l="1"/>
  <c r="O84" i="11" l="1"/>
  <c r="P84" i="11" s="1"/>
  <c r="O102" i="30"/>
  <c r="O103" i="30"/>
  <c r="O104" i="30"/>
  <c r="O105" i="30"/>
  <c r="O106" i="30"/>
  <c r="O107" i="30"/>
  <c r="O108" i="30"/>
  <c r="O109" i="30"/>
  <c r="O101" i="30"/>
  <c r="O35" i="11"/>
  <c r="P35" i="11" s="1"/>
  <c r="K102" i="30"/>
  <c r="K103" i="30"/>
  <c r="K104" i="30"/>
  <c r="K105" i="30"/>
  <c r="K106" i="30"/>
  <c r="K107" i="30"/>
  <c r="K108" i="30"/>
  <c r="K109" i="30"/>
  <c r="K101" i="30"/>
  <c r="O25" i="11"/>
  <c r="P25" i="11" s="1"/>
  <c r="O23" i="11"/>
  <c r="P23" i="11" s="1"/>
  <c r="O38" i="11"/>
  <c r="P38" i="11" s="1"/>
  <c r="O30" i="11"/>
  <c r="P30" i="11" s="1"/>
  <c r="G102" i="30"/>
  <c r="G103" i="30"/>
  <c r="G104" i="30"/>
  <c r="G105" i="30"/>
  <c r="G106" i="30"/>
  <c r="G107" i="30"/>
  <c r="G108" i="30"/>
  <c r="G109" i="30"/>
  <c r="G101" i="30"/>
  <c r="S90" i="30"/>
  <c r="S91" i="30"/>
  <c r="S92" i="30"/>
  <c r="S93" i="30"/>
  <c r="S94" i="30"/>
  <c r="S95" i="30"/>
  <c r="S96" i="30"/>
  <c r="S97" i="30"/>
  <c r="S89" i="30"/>
  <c r="O22" i="11"/>
  <c r="P22" i="11" s="1"/>
  <c r="S15" i="30"/>
  <c r="N11" i="13"/>
  <c r="O90" i="30"/>
  <c r="O91" i="30"/>
  <c r="O92" i="30"/>
  <c r="O93" i="30"/>
  <c r="O94" i="30"/>
  <c r="O95" i="30"/>
  <c r="O96" i="30"/>
  <c r="O97" i="30"/>
  <c r="O89" i="30"/>
  <c r="K90" i="30"/>
  <c r="K91" i="30"/>
  <c r="K92" i="30"/>
  <c r="K93" i="30"/>
  <c r="K94" i="30"/>
  <c r="K95" i="30"/>
  <c r="K96" i="30"/>
  <c r="K97" i="30"/>
  <c r="K89" i="30"/>
  <c r="G90" i="30"/>
  <c r="G91" i="30"/>
  <c r="G92" i="30"/>
  <c r="G93" i="30"/>
  <c r="G94" i="30"/>
  <c r="G95" i="30"/>
  <c r="G96" i="30"/>
  <c r="G97" i="30"/>
  <c r="G89" i="30"/>
  <c r="O40" i="11"/>
  <c r="P40" i="11" s="1"/>
  <c r="W76" i="30"/>
  <c r="W77" i="30"/>
  <c r="W78" i="30"/>
  <c r="W79" i="30"/>
  <c r="W80" i="30"/>
  <c r="W81" i="30"/>
  <c r="W82" i="30"/>
  <c r="W83" i="30"/>
  <c r="W75" i="30"/>
  <c r="O27" i="11"/>
  <c r="P27" i="11" s="1"/>
  <c r="O26" i="11"/>
  <c r="P26" i="11" s="1"/>
  <c r="S76" i="30"/>
  <c r="S77" i="30"/>
  <c r="S78" i="30"/>
  <c r="S79" i="30"/>
  <c r="S80" i="30"/>
  <c r="S81" i="30"/>
  <c r="S82" i="30"/>
  <c r="S83" i="30"/>
  <c r="S75" i="30"/>
  <c r="O76" i="30"/>
  <c r="O77" i="30"/>
  <c r="O78" i="30"/>
  <c r="O79" i="30"/>
  <c r="O80" i="30"/>
  <c r="O81" i="30"/>
  <c r="O82" i="30"/>
  <c r="O83" i="30"/>
  <c r="O75" i="30"/>
  <c r="L5" i="8"/>
  <c r="G83" i="30"/>
  <c r="K76" i="30"/>
  <c r="K77" i="30"/>
  <c r="K78" i="30"/>
  <c r="K79" i="30"/>
  <c r="K80" i="30"/>
  <c r="K81" i="30"/>
  <c r="K82" i="30"/>
  <c r="K83" i="30"/>
  <c r="K75" i="30"/>
  <c r="G75" i="30"/>
  <c r="G76" i="30"/>
  <c r="G77" i="30"/>
  <c r="G78" i="30"/>
  <c r="G79" i="30"/>
  <c r="G80" i="30"/>
  <c r="G81" i="30"/>
  <c r="G82" i="30"/>
  <c r="W68" i="30"/>
  <c r="S68" i="30"/>
  <c r="O68" i="30"/>
  <c r="K68" i="30"/>
  <c r="G68" i="30"/>
  <c r="W67" i="30"/>
  <c r="S67" i="30"/>
  <c r="O67" i="30"/>
  <c r="K67" i="30"/>
  <c r="G67" i="30"/>
  <c r="W66" i="30"/>
  <c r="S66" i="30"/>
  <c r="O66" i="30"/>
  <c r="K66" i="30"/>
  <c r="G66" i="30"/>
  <c r="W65" i="30"/>
  <c r="S65" i="30"/>
  <c r="O65" i="30"/>
  <c r="K65" i="30"/>
  <c r="G65" i="30"/>
  <c r="W64" i="30"/>
  <c r="S64" i="30"/>
  <c r="O64" i="30"/>
  <c r="K64" i="30"/>
  <c r="G64" i="30"/>
  <c r="W63" i="30"/>
  <c r="S63" i="30"/>
  <c r="O63" i="30"/>
  <c r="K63" i="30"/>
  <c r="G63" i="30"/>
  <c r="W62" i="30"/>
  <c r="S62" i="30"/>
  <c r="O62" i="30"/>
  <c r="K62" i="30"/>
  <c r="G62" i="30"/>
  <c r="W61" i="30"/>
  <c r="S61" i="30"/>
  <c r="O61" i="30"/>
  <c r="K61" i="30"/>
  <c r="G61" i="30"/>
  <c r="G56" i="30"/>
  <c r="S55" i="30"/>
  <c r="O55" i="30"/>
  <c r="K55" i="30"/>
  <c r="G55" i="30"/>
  <c r="W54" i="30"/>
  <c r="S54" i="30"/>
  <c r="O54" i="30"/>
  <c r="K54" i="30"/>
  <c r="G54" i="30"/>
  <c r="W53" i="30"/>
  <c r="S53" i="30"/>
  <c r="O53" i="30"/>
  <c r="K53" i="30"/>
  <c r="G53" i="30"/>
  <c r="W52" i="30"/>
  <c r="S52" i="30"/>
  <c r="O52" i="30"/>
  <c r="K52" i="30"/>
  <c r="G52" i="30"/>
  <c r="W51" i="30"/>
  <c r="S51" i="30"/>
  <c r="O51" i="30"/>
  <c r="K51" i="30"/>
  <c r="G51" i="30"/>
  <c r="W50" i="30"/>
  <c r="S50" i="30"/>
  <c r="O50" i="30"/>
  <c r="K50" i="30"/>
  <c r="G50" i="30"/>
  <c r="W49" i="30"/>
  <c r="S49" i="30"/>
  <c r="O49" i="30"/>
  <c r="K49" i="30"/>
  <c r="G49" i="30"/>
  <c r="W48" i="30"/>
  <c r="S48" i="30"/>
  <c r="O48" i="30"/>
  <c r="K48" i="30"/>
  <c r="G48" i="30"/>
  <c r="W41" i="30"/>
  <c r="S41" i="30"/>
  <c r="O41" i="30"/>
  <c r="K41" i="30"/>
  <c r="G41" i="30"/>
  <c r="W40" i="30"/>
  <c r="S40" i="30"/>
  <c r="O40" i="30"/>
  <c r="K40" i="30"/>
  <c r="G40" i="30"/>
  <c r="W39" i="30"/>
  <c r="S39" i="30"/>
  <c r="O39" i="30"/>
  <c r="K39" i="30"/>
  <c r="G39" i="30"/>
  <c r="W38" i="30"/>
  <c r="S38" i="30"/>
  <c r="O38" i="30"/>
  <c r="K38" i="30"/>
  <c r="G38" i="30"/>
  <c r="W37" i="30"/>
  <c r="S37" i="30"/>
  <c r="O37" i="30"/>
  <c r="K37" i="30"/>
  <c r="G37" i="30"/>
  <c r="W36" i="30"/>
  <c r="S36" i="30"/>
  <c r="O36" i="30"/>
  <c r="K36" i="30"/>
  <c r="G36" i="30"/>
  <c r="W35" i="30"/>
  <c r="S35" i="30"/>
  <c r="O35" i="30"/>
  <c r="K35" i="30"/>
  <c r="G35" i="30"/>
  <c r="W34" i="30"/>
  <c r="S34" i="30"/>
  <c r="O34" i="30"/>
  <c r="K34" i="30"/>
  <c r="G34" i="30"/>
  <c r="W27" i="30"/>
  <c r="S27" i="30"/>
  <c r="O27" i="30"/>
  <c r="K27" i="30"/>
  <c r="G27" i="30"/>
  <c r="W26" i="30"/>
  <c r="S26" i="30"/>
  <c r="O26" i="30"/>
  <c r="K26" i="30"/>
  <c r="G26" i="30"/>
  <c r="W25" i="30"/>
  <c r="S25" i="30"/>
  <c r="O25" i="30"/>
  <c r="K25" i="30"/>
  <c r="G25" i="30"/>
  <c r="W24" i="30"/>
  <c r="S24" i="30"/>
  <c r="O24" i="30"/>
  <c r="K24" i="30"/>
  <c r="G24" i="30"/>
  <c r="W23" i="30"/>
  <c r="S23" i="30"/>
  <c r="O23" i="30"/>
  <c r="K23" i="30"/>
  <c r="G23" i="30"/>
  <c r="W22" i="30"/>
  <c r="S22" i="30"/>
  <c r="O22" i="30"/>
  <c r="K22" i="30"/>
  <c r="G22" i="30"/>
  <c r="W21" i="30"/>
  <c r="S21" i="30"/>
  <c r="O21" i="30"/>
  <c r="K21" i="30"/>
  <c r="G21" i="30"/>
  <c r="W20" i="30"/>
  <c r="S20" i="30"/>
  <c r="O20" i="30"/>
  <c r="K20" i="30"/>
  <c r="G20" i="30"/>
  <c r="K15" i="30"/>
  <c r="G15" i="30"/>
  <c r="W14" i="30"/>
  <c r="S14" i="30"/>
  <c r="O14" i="30"/>
  <c r="K14" i="30"/>
  <c r="G14" i="30"/>
  <c r="W13" i="30"/>
  <c r="S13" i="30"/>
  <c r="O13" i="30"/>
  <c r="K13" i="30"/>
  <c r="G13" i="30"/>
  <c r="W12" i="30"/>
  <c r="S12" i="30"/>
  <c r="O12" i="30"/>
  <c r="K12" i="30"/>
  <c r="G12" i="30"/>
  <c r="W11" i="30"/>
  <c r="S11" i="30"/>
  <c r="O11" i="30"/>
  <c r="K11" i="30"/>
  <c r="G11" i="30"/>
  <c r="W10" i="30"/>
  <c r="S10" i="30"/>
  <c r="O10" i="30"/>
  <c r="K10" i="30"/>
  <c r="G10" i="30"/>
  <c r="W9" i="30"/>
  <c r="S9" i="30"/>
  <c r="O9" i="30"/>
  <c r="K9" i="30"/>
  <c r="G9" i="30"/>
  <c r="W8" i="30"/>
  <c r="S8" i="30"/>
  <c r="O8" i="30"/>
  <c r="K8" i="30"/>
  <c r="G8" i="30"/>
  <c r="W7" i="30"/>
  <c r="S7" i="30"/>
  <c r="O7" i="30"/>
  <c r="K7" i="30"/>
  <c r="G7" i="30"/>
  <c r="L14" i="29"/>
  <c r="I14" i="29"/>
  <c r="G14" i="29"/>
  <c r="E14" i="29"/>
  <c r="H13" i="29"/>
  <c r="J13" i="29" s="1"/>
  <c r="D13" i="29"/>
  <c r="C13" i="29"/>
  <c r="H12" i="29"/>
  <c r="J12" i="29" s="1"/>
  <c r="D12" i="29"/>
  <c r="C12" i="29"/>
  <c r="H11" i="29"/>
  <c r="J11" i="29" s="1"/>
  <c r="D11" i="29"/>
  <c r="C11" i="29"/>
  <c r="H10" i="29"/>
  <c r="J10" i="29" s="1"/>
  <c r="D10" i="29"/>
  <c r="C10" i="29"/>
  <c r="F10" i="29" s="1"/>
  <c r="H9" i="29"/>
  <c r="J9" i="29" s="1"/>
  <c r="D9" i="29"/>
  <c r="C9" i="29"/>
  <c r="H8" i="29"/>
  <c r="J8" i="29" s="1"/>
  <c r="D8" i="29"/>
  <c r="C8" i="29"/>
  <c r="J7" i="29"/>
  <c r="F7" i="29"/>
  <c r="F9" i="29" l="1"/>
  <c r="K9" i="29" s="1"/>
  <c r="F11" i="29"/>
  <c r="K11" i="29" s="1"/>
  <c r="F12" i="29"/>
  <c r="K12" i="29" s="1"/>
  <c r="F13" i="29"/>
  <c r="K13" i="29" s="1"/>
  <c r="J14" i="29"/>
  <c r="C14" i="29"/>
  <c r="D14" i="29"/>
  <c r="F8" i="29"/>
  <c r="H14" i="29"/>
  <c r="K10" i="29"/>
  <c r="K7" i="29"/>
  <c r="F14" i="29" l="1"/>
  <c r="K8" i="29"/>
  <c r="K14" i="29" s="1"/>
  <c r="K145" i="8" l="1"/>
  <c r="H7" i="27" s="1"/>
  <c r="M36" i="8" l="1"/>
  <c r="M37" i="8"/>
  <c r="M38" i="8"/>
  <c r="M63" i="8"/>
  <c r="M64" i="8"/>
  <c r="M65" i="8"/>
  <c r="N37" i="8" l="1"/>
  <c r="O37" i="8" s="1"/>
  <c r="Q37" i="8" s="1"/>
  <c r="N36" i="8"/>
  <c r="O36" i="8" s="1"/>
  <c r="Q36" i="8" s="1"/>
  <c r="N38" i="8"/>
  <c r="O38" i="8" s="1"/>
  <c r="Q38" i="8" s="1"/>
  <c r="N65" i="8"/>
  <c r="O65" i="8" s="1"/>
  <c r="Q65" i="8" s="1"/>
  <c r="N63" i="8"/>
  <c r="O63" i="8" s="1"/>
  <c r="Q63" i="8" s="1"/>
  <c r="N64" i="8"/>
  <c r="O64" i="8" s="1"/>
  <c r="Q64" i="8" s="1"/>
  <c r="M40" i="9" l="1"/>
  <c r="L40" i="9"/>
  <c r="M40" i="14"/>
  <c r="H11" i="27" s="1"/>
  <c r="L40" i="14"/>
  <c r="I11" i="27" s="1"/>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9" i="8"/>
  <c r="M40" i="8"/>
  <c r="M41" i="8"/>
  <c r="M42" i="8"/>
  <c r="M43" i="8"/>
  <c r="M44" i="8"/>
  <c r="M45" i="8"/>
  <c r="M46" i="8"/>
  <c r="M47" i="8"/>
  <c r="M48" i="8"/>
  <c r="M49" i="8"/>
  <c r="M50" i="8"/>
  <c r="N50" i="8" s="1"/>
  <c r="M51" i="8"/>
  <c r="M52" i="8"/>
  <c r="M53" i="8"/>
  <c r="M54" i="8"/>
  <c r="M55" i="8"/>
  <c r="M56" i="8"/>
  <c r="M57" i="8"/>
  <c r="M58" i="8"/>
  <c r="M59" i="8"/>
  <c r="M60" i="8"/>
  <c r="M61" i="8"/>
  <c r="M62"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N94" i="8" s="1"/>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N99" i="11"/>
  <c r="H9" i="27" s="1"/>
  <c r="M99" i="11"/>
  <c r="G9" i="27" s="1"/>
  <c r="B19" i="1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I19" i="11"/>
  <c r="L19" i="11"/>
  <c r="I20" i="11"/>
  <c r="L20" i="11"/>
  <c r="I21" i="11"/>
  <c r="L21" i="11"/>
  <c r="I22" i="11"/>
  <c r="L22" i="11"/>
  <c r="I23" i="11"/>
  <c r="L23" i="11"/>
  <c r="I24" i="11"/>
  <c r="L24" i="11"/>
  <c r="I25" i="11"/>
  <c r="L25" i="11"/>
  <c r="I26" i="11"/>
  <c r="L26" i="11"/>
  <c r="I27" i="11"/>
  <c r="L27" i="11"/>
  <c r="I28" i="11"/>
  <c r="L28" i="11"/>
  <c r="I29" i="11"/>
  <c r="L29" i="11"/>
  <c r="I30" i="11"/>
  <c r="L30" i="11"/>
  <c r="I31" i="11"/>
  <c r="L31" i="11"/>
  <c r="I32" i="11"/>
  <c r="L32" i="11"/>
  <c r="I33" i="11"/>
  <c r="L33" i="11"/>
  <c r="I34" i="11"/>
  <c r="L34" i="11"/>
  <c r="I35" i="11"/>
  <c r="L35" i="11"/>
  <c r="I36" i="11"/>
  <c r="L36" i="11"/>
  <c r="I37" i="11"/>
  <c r="L37" i="11"/>
  <c r="I38" i="11"/>
  <c r="L38" i="11"/>
  <c r="I39" i="11"/>
  <c r="L39" i="11"/>
  <c r="I40" i="11"/>
  <c r="L40" i="11"/>
  <c r="I41" i="11"/>
  <c r="L41" i="11"/>
  <c r="I42" i="11"/>
  <c r="L42" i="11"/>
  <c r="I43" i="11"/>
  <c r="L43" i="11"/>
  <c r="I44" i="11"/>
  <c r="L44" i="11"/>
  <c r="I45" i="11"/>
  <c r="L45" i="11"/>
  <c r="I46" i="11"/>
  <c r="L46" i="11"/>
  <c r="I47" i="11"/>
  <c r="L47" i="11"/>
  <c r="I48" i="11"/>
  <c r="L48" i="11"/>
  <c r="I49" i="11"/>
  <c r="L49" i="11"/>
  <c r="I50" i="11"/>
  <c r="L50" i="11"/>
  <c r="I51" i="11"/>
  <c r="L51" i="11"/>
  <c r="I52" i="11"/>
  <c r="L52" i="11"/>
  <c r="I53" i="11"/>
  <c r="L53" i="11"/>
  <c r="I54" i="11"/>
  <c r="L54" i="11"/>
  <c r="I55" i="11"/>
  <c r="L55" i="11"/>
  <c r="I56" i="11"/>
  <c r="L56" i="11"/>
  <c r="I57" i="11"/>
  <c r="L57" i="11"/>
  <c r="I58" i="11"/>
  <c r="L58" i="11"/>
  <c r="I59" i="11"/>
  <c r="L59" i="11"/>
  <c r="I60" i="11"/>
  <c r="L60" i="11"/>
  <c r="I61" i="11"/>
  <c r="L61" i="11"/>
  <c r="I62" i="11"/>
  <c r="L62" i="11"/>
  <c r="I63" i="11"/>
  <c r="L63" i="11"/>
  <c r="I64" i="11"/>
  <c r="L64" i="11"/>
  <c r="I65" i="11"/>
  <c r="L65" i="11"/>
  <c r="I66" i="11"/>
  <c r="L66" i="11"/>
  <c r="I67" i="11"/>
  <c r="L67" i="11"/>
  <c r="I68" i="11"/>
  <c r="L68" i="11"/>
  <c r="I69" i="11"/>
  <c r="L69" i="11"/>
  <c r="I70" i="11"/>
  <c r="L70" i="11"/>
  <c r="I71" i="11"/>
  <c r="L71" i="11"/>
  <c r="I72" i="11"/>
  <c r="L72" i="11"/>
  <c r="I73" i="11"/>
  <c r="L73" i="11"/>
  <c r="I74" i="11"/>
  <c r="L74" i="11"/>
  <c r="I75" i="11"/>
  <c r="L75" i="11"/>
  <c r="I76" i="11"/>
  <c r="L76" i="11"/>
  <c r="I77" i="11"/>
  <c r="L77" i="11"/>
  <c r="I78" i="11"/>
  <c r="L78" i="11"/>
  <c r="I79" i="11"/>
  <c r="L79" i="11"/>
  <c r="I80" i="11"/>
  <c r="L80" i="11"/>
  <c r="I81" i="11"/>
  <c r="L81" i="11"/>
  <c r="I82" i="11"/>
  <c r="L82" i="11"/>
  <c r="I83" i="11"/>
  <c r="L83" i="11"/>
  <c r="I84" i="11"/>
  <c r="L84" i="11"/>
  <c r="I85" i="11"/>
  <c r="L85" i="11"/>
  <c r="I86" i="11"/>
  <c r="L86" i="11"/>
  <c r="I87" i="11"/>
  <c r="L87" i="11"/>
  <c r="I88" i="11"/>
  <c r="L88" i="11"/>
  <c r="I89" i="11"/>
  <c r="L89" i="11"/>
  <c r="I90" i="11"/>
  <c r="L90" i="11"/>
  <c r="I91" i="11"/>
  <c r="L91" i="11"/>
  <c r="I92" i="11"/>
  <c r="L92" i="11"/>
  <c r="I93" i="11"/>
  <c r="L93" i="11"/>
  <c r="I94" i="11"/>
  <c r="L94" i="11"/>
  <c r="I95" i="11"/>
  <c r="L95" i="11"/>
  <c r="I96" i="11"/>
  <c r="L96" i="11"/>
  <c r="I97" i="11"/>
  <c r="L97" i="11"/>
  <c r="I98" i="11"/>
  <c r="L98" i="11"/>
  <c r="M24" i="13"/>
  <c r="L24" i="13"/>
  <c r="I10" i="27" s="1"/>
  <c r="Q96" i="11" l="1"/>
  <c r="R96" i="11" s="1"/>
  <c r="T96" i="11" s="1"/>
  <c r="Q92" i="11"/>
  <c r="R92" i="11" s="1"/>
  <c r="T92" i="11" s="1"/>
  <c r="Q85" i="11"/>
  <c r="R85" i="11" s="1"/>
  <c r="T85" i="11" s="1"/>
  <c r="Q81" i="11"/>
  <c r="R81" i="11" s="1"/>
  <c r="T81" i="11" s="1"/>
  <c r="Q77" i="11"/>
  <c r="R77" i="11" s="1"/>
  <c r="T77" i="11" s="1"/>
  <c r="Q73" i="11"/>
  <c r="R73" i="11" s="1"/>
  <c r="T73" i="11" s="1"/>
  <c r="Q69" i="11"/>
  <c r="R69" i="11" s="1"/>
  <c r="T69" i="11" s="1"/>
  <c r="Q65" i="11"/>
  <c r="R65" i="11" s="1"/>
  <c r="T65" i="11" s="1"/>
  <c r="Q61" i="11"/>
  <c r="R61" i="11" s="1"/>
  <c r="T61" i="11" s="1"/>
  <c r="Q57" i="11"/>
  <c r="R57" i="11" s="1"/>
  <c r="T57" i="11" s="1"/>
  <c r="Q53" i="11"/>
  <c r="R53" i="11" s="1"/>
  <c r="T53" i="11" s="1"/>
  <c r="Q49" i="11"/>
  <c r="R49" i="11" s="1"/>
  <c r="T49" i="11" s="1"/>
  <c r="Q45" i="11"/>
  <c r="R45" i="11" s="1"/>
  <c r="T45" i="11" s="1"/>
  <c r="Q41" i="11"/>
  <c r="R41" i="11" s="1"/>
  <c r="T41" i="11" s="1"/>
  <c r="Q37" i="11"/>
  <c r="R37" i="11" s="1"/>
  <c r="T37" i="11" s="1"/>
  <c r="Q33" i="11"/>
  <c r="R33" i="11" s="1"/>
  <c r="T33" i="11" s="1"/>
  <c r="Q29" i="11"/>
  <c r="R29" i="11" s="1"/>
  <c r="T29" i="11" s="1"/>
  <c r="Q25" i="11"/>
  <c r="R25" i="11" s="1"/>
  <c r="T25" i="11" s="1"/>
  <c r="Q21" i="11"/>
  <c r="R21" i="11" s="1"/>
  <c r="T21" i="11" s="1"/>
  <c r="Q20" i="11"/>
  <c r="R20" i="11" s="1"/>
  <c r="T20" i="11" s="1"/>
  <c r="Q91" i="11"/>
  <c r="R91" i="11" s="1"/>
  <c r="T91" i="11" s="1"/>
  <c r="Q70" i="11"/>
  <c r="R70" i="11" s="1"/>
  <c r="T70" i="11" s="1"/>
  <c r="Q50" i="11"/>
  <c r="R50" i="11" s="1"/>
  <c r="T50" i="11" s="1"/>
  <c r="Q80" i="11"/>
  <c r="R80" i="11" s="1"/>
  <c r="T80" i="11" s="1"/>
  <c r="Q60" i="11"/>
  <c r="R60" i="11" s="1"/>
  <c r="T60" i="11" s="1"/>
  <c r="Q95" i="11"/>
  <c r="R95" i="11" s="1"/>
  <c r="T95" i="11" s="1"/>
  <c r="Q93" i="11"/>
  <c r="R93" i="11" s="1"/>
  <c r="T93" i="11" s="1"/>
  <c r="Q88" i="11"/>
  <c r="R88" i="11" s="1"/>
  <c r="T88" i="11" s="1"/>
  <c r="Q86" i="11"/>
  <c r="R86" i="11" s="1"/>
  <c r="T86" i="11" s="1"/>
  <c r="Q84" i="11"/>
  <c r="R84" i="11" s="1"/>
  <c r="T84" i="11" s="1"/>
  <c r="Q78" i="11"/>
  <c r="R78" i="11" s="1"/>
  <c r="T78" i="11" s="1"/>
  <c r="Q76" i="11"/>
  <c r="R76" i="11" s="1"/>
  <c r="T76" i="11" s="1"/>
  <c r="Q72" i="11"/>
  <c r="R72" i="11" s="1"/>
  <c r="T72" i="11" s="1"/>
  <c r="Q68" i="11"/>
  <c r="R68" i="11" s="1"/>
  <c r="T68" i="11" s="1"/>
  <c r="Q64" i="11"/>
  <c r="R64" i="11" s="1"/>
  <c r="T64" i="11" s="1"/>
  <c r="Q62" i="11"/>
  <c r="R62" i="11" s="1"/>
  <c r="T62" i="11" s="1"/>
  <c r="Q56" i="11"/>
  <c r="R56" i="11" s="1"/>
  <c r="T56" i="11" s="1"/>
  <c r="Q54" i="11"/>
  <c r="R54" i="11" s="1"/>
  <c r="T54" i="11" s="1"/>
  <c r="Q52" i="11"/>
  <c r="R52" i="11" s="1"/>
  <c r="T52" i="11" s="1"/>
  <c r="Q34" i="11"/>
  <c r="R34" i="11" s="1"/>
  <c r="T34" i="11" s="1"/>
  <c r="Q24" i="11"/>
  <c r="R24" i="11" s="1"/>
  <c r="T24" i="11" s="1"/>
  <c r="Q22" i="11"/>
  <c r="R22" i="11" s="1"/>
  <c r="T22" i="11" s="1"/>
  <c r="Q97" i="11"/>
  <c r="R97" i="11" s="1"/>
  <c r="T97" i="11" s="1"/>
  <c r="Q89" i="11"/>
  <c r="R89" i="11" s="1"/>
  <c r="T89" i="11" s="1"/>
  <c r="Q82" i="11"/>
  <c r="R82" i="11" s="1"/>
  <c r="T82" i="11" s="1"/>
  <c r="Q74" i="11"/>
  <c r="R74" i="11" s="1"/>
  <c r="T74" i="11" s="1"/>
  <c r="Q66" i="11"/>
  <c r="R66" i="11" s="1"/>
  <c r="T66" i="11" s="1"/>
  <c r="Q58" i="11"/>
  <c r="R58" i="11" s="1"/>
  <c r="T58" i="11" s="1"/>
  <c r="Q48" i="11"/>
  <c r="R48" i="11" s="1"/>
  <c r="T48" i="11" s="1"/>
  <c r="Q46" i="11"/>
  <c r="R46" i="11" s="1"/>
  <c r="T46" i="11" s="1"/>
  <c r="Q44" i="11"/>
  <c r="R44" i="11" s="1"/>
  <c r="T44" i="11" s="1"/>
  <c r="Q42" i="11"/>
  <c r="R42" i="11" s="1"/>
  <c r="T42" i="11" s="1"/>
  <c r="Q40" i="11"/>
  <c r="R40" i="11" s="1"/>
  <c r="T40" i="11" s="1"/>
  <c r="Q51" i="11"/>
  <c r="R51" i="11" s="1"/>
  <c r="T51" i="11" s="1"/>
  <c r="Q38" i="11"/>
  <c r="R38" i="11" s="1"/>
  <c r="T38" i="11" s="1"/>
  <c r="Q36" i="11"/>
  <c r="R36" i="11" s="1"/>
  <c r="T36" i="11" s="1"/>
  <c r="Q32" i="11"/>
  <c r="R32" i="11" s="1"/>
  <c r="T32" i="11" s="1"/>
  <c r="Q30" i="11"/>
  <c r="R30" i="11" s="1"/>
  <c r="T30" i="11" s="1"/>
  <c r="Q28" i="11"/>
  <c r="R28" i="11" s="1"/>
  <c r="T28" i="11" s="1"/>
  <c r="Q26" i="11"/>
  <c r="R26" i="11" s="1"/>
  <c r="T26" i="11" s="1"/>
  <c r="Q94" i="11"/>
  <c r="R94" i="11" s="1"/>
  <c r="T94" i="11" s="1"/>
  <c r="Q90" i="11"/>
  <c r="R90" i="11" s="1"/>
  <c r="T90" i="11" s="1"/>
  <c r="Q79" i="11"/>
  <c r="R79" i="11" s="1"/>
  <c r="T79" i="11" s="1"/>
  <c r="Q75" i="11"/>
  <c r="R75" i="11" s="1"/>
  <c r="T75" i="11" s="1"/>
  <c r="Q67" i="11"/>
  <c r="R67" i="11" s="1"/>
  <c r="T67" i="11" s="1"/>
  <c r="Q63" i="11"/>
  <c r="R63" i="11" s="1"/>
  <c r="T63" i="11" s="1"/>
  <c r="Q55" i="11"/>
  <c r="R55" i="11" s="1"/>
  <c r="T55" i="11" s="1"/>
  <c r="Q98" i="11"/>
  <c r="R98" i="11" s="1"/>
  <c r="T98" i="11" s="1"/>
  <c r="Q87" i="11"/>
  <c r="R87" i="11" s="1"/>
  <c r="T87" i="11" s="1"/>
  <c r="Q83" i="11"/>
  <c r="R83" i="11" s="1"/>
  <c r="T83" i="11" s="1"/>
  <c r="Q71" i="11"/>
  <c r="R71" i="11" s="1"/>
  <c r="T71" i="11" s="1"/>
  <c r="Q59" i="11"/>
  <c r="R59" i="11" s="1"/>
  <c r="T59" i="11" s="1"/>
  <c r="Q47" i="11"/>
  <c r="R47" i="11" s="1"/>
  <c r="T47" i="11" s="1"/>
  <c r="Q43" i="11"/>
  <c r="R43" i="11" s="1"/>
  <c r="T43" i="11" s="1"/>
  <c r="Q39" i="11"/>
  <c r="R39" i="11" s="1"/>
  <c r="T39" i="11" s="1"/>
  <c r="Q35" i="11"/>
  <c r="R35" i="11" s="1"/>
  <c r="T35" i="11" s="1"/>
  <c r="Q31" i="11"/>
  <c r="R31" i="11" s="1"/>
  <c r="T31" i="11" s="1"/>
  <c r="Q27" i="11"/>
  <c r="R27" i="11" s="1"/>
  <c r="T27" i="11" s="1"/>
  <c r="Q23" i="11"/>
  <c r="R23" i="11" s="1"/>
  <c r="T23" i="11" s="1"/>
  <c r="Q19" i="11"/>
  <c r="R19" i="11" s="1"/>
  <c r="T19" i="11" s="1"/>
  <c r="N141" i="8"/>
  <c r="O141" i="8" s="1"/>
  <c r="Q141" i="8" s="1"/>
  <c r="N137" i="8"/>
  <c r="O137" i="8" s="1"/>
  <c r="Q137" i="8" s="1"/>
  <c r="N129" i="8"/>
  <c r="O129" i="8" s="1"/>
  <c r="Q129" i="8" s="1"/>
  <c r="N121" i="8"/>
  <c r="O121" i="8" s="1"/>
  <c r="Q121" i="8" s="1"/>
  <c r="N114" i="8"/>
  <c r="O114" i="8" s="1"/>
  <c r="Q114" i="8" s="1"/>
  <c r="N133" i="8"/>
  <c r="O133" i="8" s="1"/>
  <c r="Q133" i="8" s="1"/>
  <c r="N117" i="8"/>
  <c r="O117" i="8" s="1"/>
  <c r="Q117" i="8" s="1"/>
  <c r="N144" i="8"/>
  <c r="O144" i="8" s="1"/>
  <c r="Q144" i="8" s="1"/>
  <c r="N128" i="8"/>
  <c r="O128" i="8" s="1"/>
  <c r="Q128" i="8" s="1"/>
  <c r="N116" i="8"/>
  <c r="O116" i="8" s="1"/>
  <c r="Q116" i="8" s="1"/>
  <c r="N113" i="8"/>
  <c r="O113" i="8" s="1"/>
  <c r="Q113" i="8" s="1"/>
  <c r="N140" i="8"/>
  <c r="O140" i="8" s="1"/>
  <c r="Q140" i="8" s="1"/>
  <c r="N138" i="8"/>
  <c r="O138" i="8" s="1"/>
  <c r="Q138" i="8" s="1"/>
  <c r="N132" i="8"/>
  <c r="O132" i="8" s="1"/>
  <c r="Q132" i="8" s="1"/>
  <c r="N130" i="8"/>
  <c r="O130" i="8" s="1"/>
  <c r="Q130" i="8" s="1"/>
  <c r="N124" i="8"/>
  <c r="O124" i="8" s="1"/>
  <c r="Q124" i="8" s="1"/>
  <c r="N122" i="8"/>
  <c r="O122" i="8" s="1"/>
  <c r="Q122" i="8" s="1"/>
  <c r="N142" i="8"/>
  <c r="O142" i="8" s="1"/>
  <c r="Q142" i="8" s="1"/>
  <c r="N134" i="8"/>
  <c r="O134" i="8" s="1"/>
  <c r="Q134" i="8" s="1"/>
  <c r="N126" i="8"/>
  <c r="O126" i="8" s="1"/>
  <c r="Q126" i="8" s="1"/>
  <c r="N118" i="8"/>
  <c r="O118" i="8" s="1"/>
  <c r="Q118" i="8" s="1"/>
  <c r="N115" i="8"/>
  <c r="O115" i="8" s="1"/>
  <c r="Q115" i="8" s="1"/>
  <c r="N139" i="8"/>
  <c r="O139" i="8" s="1"/>
  <c r="Q139" i="8" s="1"/>
  <c r="N125" i="8"/>
  <c r="O125" i="8" s="1"/>
  <c r="Q125" i="8" s="1"/>
  <c r="N123" i="8"/>
  <c r="O123" i="8" s="1"/>
  <c r="Q123" i="8" s="1"/>
  <c r="N109" i="8"/>
  <c r="O109" i="8" s="1"/>
  <c r="Q109" i="8" s="1"/>
  <c r="N106" i="8"/>
  <c r="O106" i="8" s="1"/>
  <c r="Q106" i="8" s="1"/>
  <c r="N101" i="8"/>
  <c r="O101" i="8" s="1"/>
  <c r="Q101" i="8" s="1"/>
  <c r="N135" i="8"/>
  <c r="O135" i="8" s="1"/>
  <c r="Q135" i="8" s="1"/>
  <c r="N119" i="8"/>
  <c r="O119" i="8" s="1"/>
  <c r="Q119" i="8" s="1"/>
  <c r="N111" i="8"/>
  <c r="O111" i="8" s="1"/>
  <c r="Q111" i="8" s="1"/>
  <c r="N108" i="8"/>
  <c r="O108" i="8" s="1"/>
  <c r="Q108" i="8" s="1"/>
  <c r="N103" i="8"/>
  <c r="O103" i="8" s="1"/>
  <c r="Q103" i="8" s="1"/>
  <c r="N131" i="8"/>
  <c r="O131" i="8" s="1"/>
  <c r="Q131" i="8" s="1"/>
  <c r="N110" i="8"/>
  <c r="O110" i="8" s="1"/>
  <c r="Q110" i="8" s="1"/>
  <c r="N105" i="8"/>
  <c r="O105" i="8" s="1"/>
  <c r="Q105" i="8" s="1"/>
  <c r="N102" i="8"/>
  <c r="O102" i="8" s="1"/>
  <c r="Q102" i="8" s="1"/>
  <c r="N143" i="8"/>
  <c r="O143" i="8" s="1"/>
  <c r="Q143" i="8" s="1"/>
  <c r="N136" i="8"/>
  <c r="O136" i="8" s="1"/>
  <c r="Q136" i="8" s="1"/>
  <c r="N127" i="8"/>
  <c r="O127" i="8" s="1"/>
  <c r="Q127" i="8" s="1"/>
  <c r="N120" i="8"/>
  <c r="O120" i="8" s="1"/>
  <c r="Q120" i="8" s="1"/>
  <c r="N112" i="8"/>
  <c r="O112" i="8" s="1"/>
  <c r="Q112" i="8" s="1"/>
  <c r="N107" i="8"/>
  <c r="O107" i="8" s="1"/>
  <c r="Q107" i="8" s="1"/>
  <c r="N104" i="8"/>
  <c r="O104" i="8" s="1"/>
  <c r="Q104" i="8" s="1"/>
  <c r="N51" i="8"/>
  <c r="O51" i="8" s="1"/>
  <c r="Q51" i="8" s="1"/>
  <c r="O94" i="8"/>
  <c r="Q94" i="8" s="1"/>
  <c r="O50" i="8"/>
  <c r="Q50" i="8" s="1"/>
  <c r="N96" i="8" l="1"/>
  <c r="O96" i="8" s="1"/>
  <c r="Q96" i="8" s="1"/>
  <c r="N53" i="8"/>
  <c r="O53" i="8" s="1"/>
  <c r="Q53" i="8" s="1"/>
  <c r="N55" i="8"/>
  <c r="O55" i="8" s="1"/>
  <c r="Q55" i="8" s="1"/>
  <c r="N57" i="8"/>
  <c r="O57" i="8" s="1"/>
  <c r="Q57" i="8" s="1"/>
  <c r="N59" i="8"/>
  <c r="O59" i="8" s="1"/>
  <c r="Q59" i="8" s="1"/>
  <c r="N61" i="8"/>
  <c r="O61" i="8" s="1"/>
  <c r="Q61" i="8" s="1"/>
  <c r="N67" i="8"/>
  <c r="O67" i="8" s="1"/>
  <c r="Q67" i="8" s="1"/>
  <c r="N69" i="8"/>
  <c r="O69" i="8" s="1"/>
  <c r="Q69" i="8" s="1"/>
  <c r="N71" i="8"/>
  <c r="O71" i="8" s="1"/>
  <c r="Q71" i="8" s="1"/>
  <c r="N73" i="8"/>
  <c r="O73" i="8" s="1"/>
  <c r="Q73" i="8" s="1"/>
  <c r="N75" i="8"/>
  <c r="O75" i="8" s="1"/>
  <c r="Q75" i="8" s="1"/>
  <c r="N77" i="8"/>
  <c r="O77" i="8" s="1"/>
  <c r="Q77" i="8" s="1"/>
  <c r="N79" i="8"/>
  <c r="O79" i="8" s="1"/>
  <c r="Q79" i="8" s="1"/>
  <c r="N81" i="8"/>
  <c r="O81" i="8" s="1"/>
  <c r="Q81" i="8" s="1"/>
  <c r="N83" i="8"/>
  <c r="O83" i="8" s="1"/>
  <c r="Q83" i="8" s="1"/>
  <c r="N85" i="8"/>
  <c r="O85" i="8" s="1"/>
  <c r="Q85" i="8" s="1"/>
  <c r="N87" i="8"/>
  <c r="O87" i="8" s="1"/>
  <c r="Q87" i="8" s="1"/>
  <c r="N89" i="8"/>
  <c r="O89" i="8" s="1"/>
  <c r="Q89" i="8" s="1"/>
  <c r="N91" i="8"/>
  <c r="O91" i="8" s="1"/>
  <c r="Q91" i="8" s="1"/>
  <c r="N93" i="8"/>
  <c r="O93" i="8" s="1"/>
  <c r="Q93" i="8" s="1"/>
  <c r="N74" i="8"/>
  <c r="O74" i="8" s="1"/>
  <c r="Q74" i="8" s="1"/>
  <c r="N76" i="8"/>
  <c r="O76" i="8" s="1"/>
  <c r="Q76" i="8" s="1"/>
  <c r="N78" i="8"/>
  <c r="O78" i="8" s="1"/>
  <c r="Q78" i="8" s="1"/>
  <c r="N80" i="8"/>
  <c r="O80" i="8" s="1"/>
  <c r="Q80" i="8" s="1"/>
  <c r="N82" i="8"/>
  <c r="O82" i="8" s="1"/>
  <c r="Q82" i="8" s="1"/>
  <c r="N84" i="8"/>
  <c r="O84" i="8" s="1"/>
  <c r="Q84" i="8" s="1"/>
  <c r="N86" i="8"/>
  <c r="O86" i="8" s="1"/>
  <c r="Q86" i="8" s="1"/>
  <c r="N88" i="8"/>
  <c r="O88" i="8" s="1"/>
  <c r="Q88" i="8" s="1"/>
  <c r="N90" i="8"/>
  <c r="O90" i="8" s="1"/>
  <c r="Q90" i="8" s="1"/>
  <c r="N92" i="8"/>
  <c r="O92" i="8" s="1"/>
  <c r="Q92" i="8" s="1"/>
  <c r="N99" i="8"/>
  <c r="O99" i="8" s="1"/>
  <c r="Q99" i="8" s="1"/>
  <c r="N97" i="8"/>
  <c r="O97" i="8" s="1"/>
  <c r="Q97" i="8" s="1"/>
  <c r="N95" i="8"/>
  <c r="O95" i="8" s="1"/>
  <c r="Q95" i="8" s="1"/>
  <c r="N100" i="8"/>
  <c r="O100" i="8" s="1"/>
  <c r="Q100" i="8" s="1"/>
  <c r="N98" i="8"/>
  <c r="O98" i="8" s="1"/>
  <c r="Q98" i="8" s="1"/>
  <c r="N52" i="8"/>
  <c r="O52" i="8" s="1"/>
  <c r="Q52" i="8" s="1"/>
  <c r="N56" i="8"/>
  <c r="O56" i="8" s="1"/>
  <c r="Q56" i="8" s="1"/>
  <c r="N58" i="8"/>
  <c r="O58" i="8" s="1"/>
  <c r="Q58" i="8" s="1"/>
  <c r="N60" i="8"/>
  <c r="O60" i="8" s="1"/>
  <c r="Q60" i="8" s="1"/>
  <c r="N68" i="8"/>
  <c r="O68" i="8" s="1"/>
  <c r="Q68" i="8" s="1"/>
  <c r="N72" i="8"/>
  <c r="O72" i="8" s="1"/>
  <c r="Q72" i="8" s="1"/>
  <c r="N54" i="8"/>
  <c r="O54" i="8" s="1"/>
  <c r="Q54" i="8" s="1"/>
  <c r="N62" i="8"/>
  <c r="O62" i="8" s="1"/>
  <c r="Q62" i="8" s="1"/>
  <c r="N66" i="8"/>
  <c r="O66" i="8" s="1"/>
  <c r="Q66" i="8" s="1"/>
  <c r="N70" i="8"/>
  <c r="O70" i="8" s="1"/>
  <c r="Q70" i="8" s="1"/>
  <c r="M5" i="8"/>
  <c r="M145" i="8" s="1"/>
  <c r="I7" i="27" s="1"/>
  <c r="N48" i="8" l="1"/>
  <c r="O48" i="8" s="1"/>
  <c r="Q48" i="8" s="1"/>
  <c r="N46" i="8"/>
  <c r="O46" i="8" s="1"/>
  <c r="Q46" i="8" s="1"/>
  <c r="N44" i="8"/>
  <c r="O44" i="8" s="1"/>
  <c r="Q44" i="8" s="1"/>
  <c r="N42" i="8"/>
  <c r="O42" i="8" s="1"/>
  <c r="Q42" i="8" s="1"/>
  <c r="N40" i="8"/>
  <c r="O40" i="8" s="1"/>
  <c r="Q40" i="8" s="1"/>
  <c r="N34" i="8"/>
  <c r="O34" i="8" s="1"/>
  <c r="Q34" i="8" s="1"/>
  <c r="N32" i="8"/>
  <c r="O32" i="8" s="1"/>
  <c r="Q32" i="8" s="1"/>
  <c r="N30" i="8"/>
  <c r="O30" i="8" s="1"/>
  <c r="Q30" i="8" s="1"/>
  <c r="N28" i="8"/>
  <c r="O28" i="8" s="1"/>
  <c r="Q28" i="8" s="1"/>
  <c r="N26" i="8"/>
  <c r="O26" i="8" s="1"/>
  <c r="Q26" i="8" s="1"/>
  <c r="N24" i="8"/>
  <c r="O24" i="8" s="1"/>
  <c r="Q24" i="8" s="1"/>
  <c r="N22" i="8"/>
  <c r="O22" i="8" s="1"/>
  <c r="Q22" i="8" s="1"/>
  <c r="N20" i="8"/>
  <c r="O20" i="8" s="1"/>
  <c r="Q20" i="8" s="1"/>
  <c r="N18" i="8"/>
  <c r="O18" i="8" s="1"/>
  <c r="Q18" i="8" s="1"/>
  <c r="N16" i="8"/>
  <c r="O16" i="8" s="1"/>
  <c r="Q16" i="8" s="1"/>
  <c r="N14" i="8"/>
  <c r="O14" i="8" s="1"/>
  <c r="Q14" i="8" s="1"/>
  <c r="N12" i="8"/>
  <c r="O12" i="8" s="1"/>
  <c r="Q12" i="8" s="1"/>
  <c r="N10" i="8"/>
  <c r="O10" i="8" s="1"/>
  <c r="Q10" i="8" s="1"/>
  <c r="N8" i="8"/>
  <c r="O8" i="8" s="1"/>
  <c r="Q8" i="8" s="1"/>
  <c r="N6" i="8"/>
  <c r="O6" i="8" s="1"/>
  <c r="Q6" i="8" s="1"/>
  <c r="N49" i="8"/>
  <c r="O49" i="8" s="1"/>
  <c r="Q49" i="8" s="1"/>
  <c r="N47" i="8"/>
  <c r="O47" i="8" s="1"/>
  <c r="Q47" i="8" s="1"/>
  <c r="N45" i="8"/>
  <c r="O45" i="8" s="1"/>
  <c r="Q45" i="8" s="1"/>
  <c r="N43" i="8"/>
  <c r="O43" i="8" s="1"/>
  <c r="Q43" i="8" s="1"/>
  <c r="N41" i="8"/>
  <c r="O41" i="8" s="1"/>
  <c r="Q41" i="8" s="1"/>
  <c r="N39" i="8"/>
  <c r="O39" i="8" s="1"/>
  <c r="Q39" i="8" s="1"/>
  <c r="N35" i="8"/>
  <c r="O35" i="8" s="1"/>
  <c r="Q35" i="8" s="1"/>
  <c r="N33" i="8"/>
  <c r="O33" i="8" s="1"/>
  <c r="Q33" i="8" s="1"/>
  <c r="N31" i="8"/>
  <c r="O31" i="8" s="1"/>
  <c r="Q31" i="8" s="1"/>
  <c r="N29" i="8"/>
  <c r="O29" i="8" s="1"/>
  <c r="Q29" i="8" s="1"/>
  <c r="N27" i="8"/>
  <c r="O27" i="8" s="1"/>
  <c r="Q27" i="8" s="1"/>
  <c r="N25" i="8"/>
  <c r="O25" i="8" s="1"/>
  <c r="Q25" i="8" s="1"/>
  <c r="N23" i="8"/>
  <c r="O23" i="8" s="1"/>
  <c r="Q23" i="8" s="1"/>
  <c r="N21" i="8"/>
  <c r="O21" i="8" s="1"/>
  <c r="Q21" i="8" s="1"/>
  <c r="N19" i="8"/>
  <c r="O19" i="8" s="1"/>
  <c r="Q19" i="8" s="1"/>
  <c r="N17" i="8"/>
  <c r="O17" i="8" s="1"/>
  <c r="Q17" i="8" s="1"/>
  <c r="N15" i="8"/>
  <c r="O15" i="8" s="1"/>
  <c r="Q15" i="8" s="1"/>
  <c r="N13" i="8"/>
  <c r="O13" i="8" s="1"/>
  <c r="Q13" i="8" s="1"/>
  <c r="N11" i="8"/>
  <c r="O11" i="8" s="1"/>
  <c r="Q11" i="8" s="1"/>
  <c r="N9" i="8"/>
  <c r="O9" i="8" s="1"/>
  <c r="Q9" i="8" s="1"/>
  <c r="N7" i="8"/>
  <c r="O7" i="8" s="1"/>
  <c r="Q7" i="8" s="1"/>
  <c r="N5" i="8"/>
  <c r="O5" i="8" s="1"/>
  <c r="T37" i="28"/>
  <c r="T38" i="28"/>
  <c r="T39" i="28"/>
  <c r="T40" i="28"/>
  <c r="T41" i="28"/>
  <c r="T42" i="28"/>
  <c r="T43" i="28"/>
  <c r="T36" i="28"/>
  <c r="T33" i="28"/>
  <c r="T32" i="28"/>
  <c r="T31" i="28"/>
  <c r="T30" i="28"/>
  <c r="T29" i="28"/>
  <c r="T28" i="28"/>
  <c r="T27" i="28"/>
  <c r="O83" i="11" s="1"/>
  <c r="P83" i="11" s="1"/>
  <c r="T26" i="28"/>
  <c r="T17" i="28"/>
  <c r="T18" i="28"/>
  <c r="T19" i="28"/>
  <c r="T20" i="28"/>
  <c r="T21" i="28"/>
  <c r="T22" i="28"/>
  <c r="T23" i="28"/>
  <c r="T16" i="28"/>
  <c r="T12" i="28"/>
  <c r="T11" i="28"/>
  <c r="T10" i="28"/>
  <c r="T9" i="28"/>
  <c r="T8" i="28"/>
  <c r="T7" i="28"/>
  <c r="T6" i="28"/>
  <c r="T5" i="28"/>
  <c r="P27" i="28"/>
  <c r="P28" i="28"/>
  <c r="P29" i="28"/>
  <c r="P30" i="28"/>
  <c r="P31" i="28"/>
  <c r="P32" i="28"/>
  <c r="P33" i="28"/>
  <c r="P26" i="28"/>
  <c r="P17" i="28"/>
  <c r="P18" i="28"/>
  <c r="P19" i="28"/>
  <c r="P20" i="28"/>
  <c r="P21" i="28"/>
  <c r="P22" i="28"/>
  <c r="P23" i="28"/>
  <c r="P16" i="28"/>
  <c r="P6" i="28"/>
  <c r="P7" i="28"/>
  <c r="P8" i="28"/>
  <c r="P9" i="28"/>
  <c r="P10" i="28"/>
  <c r="P11" i="28"/>
  <c r="P12" i="28"/>
  <c r="P5" i="28"/>
  <c r="L27" i="28"/>
  <c r="L28" i="28"/>
  <c r="L29" i="28"/>
  <c r="L30" i="28"/>
  <c r="L31" i="28"/>
  <c r="L32" i="28"/>
  <c r="L33" i="28"/>
  <c r="L26" i="28"/>
  <c r="O41" i="11" l="1"/>
  <c r="P41" i="11" s="1"/>
  <c r="O16" i="11"/>
  <c r="P16" i="11" s="1"/>
  <c r="O29" i="11"/>
  <c r="P29" i="11" s="1"/>
  <c r="Q5" i="8"/>
  <c r="Q145" i="8" s="1"/>
  <c r="J7" i="27" s="1"/>
  <c r="O145" i="8"/>
  <c r="L23" i="28"/>
  <c r="L22" i="28"/>
  <c r="L21" i="28"/>
  <c r="L20" i="28"/>
  <c r="L19" i="28"/>
  <c r="L18" i="28"/>
  <c r="L17" i="28"/>
  <c r="L16" i="28"/>
  <c r="L6" i="28"/>
  <c r="L7" i="28"/>
  <c r="L8" i="28"/>
  <c r="L9" i="28"/>
  <c r="L10" i="28"/>
  <c r="L11" i="28"/>
  <c r="L12" i="28"/>
  <c r="L5" i="28"/>
  <c r="H33" i="28"/>
  <c r="H32" i="28"/>
  <c r="H31" i="28"/>
  <c r="H30" i="28"/>
  <c r="H29" i="28"/>
  <c r="H28" i="28"/>
  <c r="H27" i="28"/>
  <c r="H26" i="28"/>
  <c r="H17" i="28"/>
  <c r="H18" i="28"/>
  <c r="H19" i="28"/>
  <c r="H20" i="28"/>
  <c r="H21" i="28"/>
  <c r="H22" i="28"/>
  <c r="H23" i="28"/>
  <c r="H16" i="28"/>
  <c r="H6" i="28"/>
  <c r="H7" i="28"/>
  <c r="H8" i="28"/>
  <c r="H9" i="28"/>
  <c r="H10" i="28"/>
  <c r="H11" i="28"/>
  <c r="H12" i="28"/>
  <c r="H5" i="28"/>
  <c r="D33" i="28"/>
  <c r="D32" i="28"/>
  <c r="D31" i="28"/>
  <c r="D30" i="28"/>
  <c r="D29" i="28"/>
  <c r="D28" i="28"/>
  <c r="D27" i="28"/>
  <c r="D26" i="28"/>
  <c r="D23" i="28"/>
  <c r="D22" i="28"/>
  <c r="D21" i="28"/>
  <c r="D20" i="28"/>
  <c r="D19" i="28"/>
  <c r="D18" i="28"/>
  <c r="D17" i="28"/>
  <c r="D16" i="28"/>
  <c r="D6" i="28"/>
  <c r="D7" i="28"/>
  <c r="D8" i="28"/>
  <c r="D9" i="28"/>
  <c r="D10" i="28"/>
  <c r="D11" i="28"/>
  <c r="D12" i="28"/>
  <c r="D5" i="28"/>
  <c r="P99" i="11" l="1"/>
  <c r="I9" i="27" s="1"/>
  <c r="I12" i="27" s="1"/>
  <c r="H8" i="27"/>
  <c r="K6" i="14" l="1"/>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H13" i="14"/>
  <c r="H14" i="14"/>
  <c r="O14" i="14" s="1"/>
  <c r="P14" i="14" s="1"/>
  <c r="R14" i="14" s="1"/>
  <c r="H15" i="14"/>
  <c r="H16" i="14"/>
  <c r="H17" i="14"/>
  <c r="H18" i="14"/>
  <c r="O18" i="14" s="1"/>
  <c r="P18" i="14" s="1"/>
  <c r="R18" i="14" s="1"/>
  <c r="H19" i="14"/>
  <c r="O19" i="14" s="1"/>
  <c r="P19" i="14" s="1"/>
  <c r="R19" i="14" s="1"/>
  <c r="H20" i="14"/>
  <c r="H21" i="14"/>
  <c r="H22" i="14"/>
  <c r="O22" i="14" s="1"/>
  <c r="P22" i="14" s="1"/>
  <c r="H23" i="14"/>
  <c r="H24" i="14"/>
  <c r="H25" i="14"/>
  <c r="H26" i="14"/>
  <c r="O26" i="14" s="1"/>
  <c r="P26" i="14" s="1"/>
  <c r="R26" i="14" s="1"/>
  <c r="H27" i="14"/>
  <c r="O27" i="14" s="1"/>
  <c r="P27" i="14" s="1"/>
  <c r="R27" i="14" s="1"/>
  <c r="H28" i="14"/>
  <c r="H29" i="14"/>
  <c r="H30" i="14"/>
  <c r="O30" i="14" s="1"/>
  <c r="P30" i="14" s="1"/>
  <c r="R30" i="14" s="1"/>
  <c r="H31" i="14"/>
  <c r="O31" i="14" s="1"/>
  <c r="P31" i="14" s="1"/>
  <c r="R31" i="14" s="1"/>
  <c r="H32" i="14"/>
  <c r="H33" i="14"/>
  <c r="H34" i="14"/>
  <c r="O34" i="14" s="1"/>
  <c r="P34" i="14" s="1"/>
  <c r="R34" i="14" s="1"/>
  <c r="H35" i="14"/>
  <c r="H36" i="14"/>
  <c r="H37" i="14"/>
  <c r="H38" i="14"/>
  <c r="H39" i="14"/>
  <c r="H6" i="14"/>
  <c r="H7" i="14"/>
  <c r="H8" i="14"/>
  <c r="H9" i="14"/>
  <c r="H10" i="14"/>
  <c r="H11" i="14"/>
  <c r="H12" i="14"/>
  <c r="K5" i="14"/>
  <c r="H5" i="14"/>
  <c r="H10" i="27"/>
  <c r="K6" i="13"/>
  <c r="K7" i="13"/>
  <c r="K8" i="13"/>
  <c r="K9" i="13"/>
  <c r="K10" i="13"/>
  <c r="K11" i="13"/>
  <c r="K12" i="13"/>
  <c r="K13" i="13"/>
  <c r="K14" i="13"/>
  <c r="K15" i="13"/>
  <c r="K16" i="13"/>
  <c r="K17" i="13"/>
  <c r="K18" i="13"/>
  <c r="K19" i="13"/>
  <c r="K20" i="13"/>
  <c r="K21" i="13"/>
  <c r="K22" i="13"/>
  <c r="K23" i="13"/>
  <c r="K5" i="13"/>
  <c r="H6" i="13"/>
  <c r="H7" i="13"/>
  <c r="H8" i="13"/>
  <c r="H9" i="13"/>
  <c r="H10" i="13"/>
  <c r="H11" i="13"/>
  <c r="H12" i="13"/>
  <c r="H13" i="13"/>
  <c r="H14" i="13"/>
  <c r="H15" i="13"/>
  <c r="H16" i="13"/>
  <c r="H17" i="13"/>
  <c r="H18" i="13"/>
  <c r="H19" i="13"/>
  <c r="H20" i="13"/>
  <c r="H21" i="13"/>
  <c r="H22" i="13"/>
  <c r="H23" i="13"/>
  <c r="H5" i="13"/>
  <c r="K4" i="13"/>
  <c r="H4" i="13"/>
  <c r="O37" i="14" l="1"/>
  <c r="P37" i="14" s="1"/>
  <c r="R37" i="14" s="1"/>
  <c r="O38" i="14"/>
  <c r="P38" i="14" s="1"/>
  <c r="R38" i="14" s="1"/>
  <c r="O36" i="14"/>
  <c r="P36" i="14" s="1"/>
  <c r="R36" i="14" s="1"/>
  <c r="O33" i="14"/>
  <c r="P33" i="14" s="1"/>
  <c r="R33" i="14" s="1"/>
  <c r="O29" i="14"/>
  <c r="P29" i="14" s="1"/>
  <c r="R29" i="14" s="1"/>
  <c r="O28" i="14"/>
  <c r="P28" i="14" s="1"/>
  <c r="R28" i="14" s="1"/>
  <c r="O25" i="14"/>
  <c r="P25" i="14" s="1"/>
  <c r="R25" i="14" s="1"/>
  <c r="O24" i="14"/>
  <c r="P24" i="14" s="1"/>
  <c r="R24" i="14" s="1"/>
  <c r="O23" i="14"/>
  <c r="P23" i="14" s="1"/>
  <c r="O21" i="14"/>
  <c r="P21" i="14" s="1"/>
  <c r="O20" i="14"/>
  <c r="P20" i="14" s="1"/>
  <c r="R20" i="14" s="1"/>
  <c r="O15" i="14"/>
  <c r="P15" i="14" s="1"/>
  <c r="R15" i="14" s="1"/>
  <c r="O13" i="14"/>
  <c r="P13" i="14" s="1"/>
  <c r="R13" i="14" s="1"/>
  <c r="O5" i="13"/>
  <c r="P5" i="13" s="1"/>
  <c r="R5" i="13" s="1"/>
  <c r="O22" i="13"/>
  <c r="P22" i="13" s="1"/>
  <c r="R22" i="13" s="1"/>
  <c r="O18" i="13"/>
  <c r="P18" i="13" s="1"/>
  <c r="R18" i="13" s="1"/>
  <c r="O14" i="13"/>
  <c r="P14" i="13" s="1"/>
  <c r="R14" i="13" s="1"/>
  <c r="O11" i="13"/>
  <c r="P11" i="13" s="1"/>
  <c r="R11" i="13" s="1"/>
  <c r="O7" i="13"/>
  <c r="P7" i="13" s="1"/>
  <c r="R7" i="13" s="1"/>
  <c r="O23" i="13"/>
  <c r="P23" i="13" s="1"/>
  <c r="R23" i="13" s="1"/>
  <c r="O19" i="13"/>
  <c r="P19" i="13" s="1"/>
  <c r="R19" i="13" s="1"/>
  <c r="O15" i="13"/>
  <c r="P15" i="13" s="1"/>
  <c r="R15" i="13" s="1"/>
  <c r="O8" i="13"/>
  <c r="P8" i="13" s="1"/>
  <c r="R8" i="13" s="1"/>
  <c r="O21" i="13"/>
  <c r="P21" i="13" s="1"/>
  <c r="R21" i="13" s="1"/>
  <c r="O17" i="13"/>
  <c r="P17" i="13" s="1"/>
  <c r="R17" i="13" s="1"/>
  <c r="O13" i="13"/>
  <c r="P13" i="13" s="1"/>
  <c r="R13" i="13" s="1"/>
  <c r="O10" i="13"/>
  <c r="P10" i="13" s="1"/>
  <c r="R10" i="13" s="1"/>
  <c r="O6" i="13"/>
  <c r="P6" i="13" s="1"/>
  <c r="R6" i="13" s="1"/>
  <c r="G10" i="27"/>
  <c r="O20" i="13"/>
  <c r="P20" i="13" s="1"/>
  <c r="R20" i="13" s="1"/>
  <c r="O16" i="13"/>
  <c r="P16" i="13" s="1"/>
  <c r="R16" i="13" s="1"/>
  <c r="O12" i="13"/>
  <c r="P12" i="13" s="1"/>
  <c r="R12" i="13" s="1"/>
  <c r="O9" i="13"/>
  <c r="P9" i="13" s="1"/>
  <c r="R9" i="13" s="1"/>
  <c r="O16" i="14"/>
  <c r="P16" i="14" s="1"/>
  <c r="R16" i="14" s="1"/>
  <c r="O39" i="14"/>
  <c r="P39" i="14" s="1"/>
  <c r="R39" i="14" s="1"/>
  <c r="O35" i="14"/>
  <c r="P35" i="14" s="1"/>
  <c r="R35" i="14" s="1"/>
  <c r="O32" i="14"/>
  <c r="P32" i="14" s="1"/>
  <c r="R32" i="14" s="1"/>
  <c r="O17" i="14"/>
  <c r="P17" i="14" s="1"/>
  <c r="R17" i="14" s="1"/>
  <c r="O5" i="14"/>
  <c r="O10" i="14"/>
  <c r="P10" i="14" s="1"/>
  <c r="R10" i="14" s="1"/>
  <c r="O6" i="14"/>
  <c r="P6" i="14" s="1"/>
  <c r="O12" i="14"/>
  <c r="P12" i="14" s="1"/>
  <c r="R12" i="14" s="1"/>
  <c r="O8" i="14"/>
  <c r="P8" i="14" s="1"/>
  <c r="R8" i="14" s="1"/>
  <c r="G11" i="27"/>
  <c r="G12" i="27" s="1"/>
  <c r="O9" i="14"/>
  <c r="P9" i="14" s="1"/>
  <c r="R9" i="14" s="1"/>
  <c r="O11" i="14"/>
  <c r="P11" i="14" s="1"/>
  <c r="R11" i="14" s="1"/>
  <c r="O7" i="14"/>
  <c r="P7" i="14" s="1"/>
  <c r="R7" i="14" s="1"/>
  <c r="O4" i="13"/>
  <c r="P5" i="14" l="1"/>
  <c r="R5" i="14" s="1"/>
  <c r="O40" i="14"/>
  <c r="P4" i="13"/>
  <c r="O24" i="13"/>
  <c r="R6" i="14"/>
  <c r="P40" i="14" l="1"/>
  <c r="R40" i="14"/>
  <c r="J11" i="27" s="1"/>
  <c r="R4" i="13"/>
  <c r="R24" i="13" s="1"/>
  <c r="J10" i="27" s="1"/>
  <c r="P24" i="13"/>
  <c r="L14" i="11"/>
  <c r="L15" i="11"/>
  <c r="L16" i="11"/>
  <c r="L17" i="11"/>
  <c r="L18" i="11"/>
  <c r="I14" i="11"/>
  <c r="I15" i="11"/>
  <c r="I16" i="11"/>
  <c r="I17" i="11"/>
  <c r="I18" i="11"/>
  <c r="I5" i="11"/>
  <c r="I6" i="11"/>
  <c r="I7" i="11"/>
  <c r="I8" i="11"/>
  <c r="I9" i="11"/>
  <c r="I10" i="11"/>
  <c r="I11" i="11"/>
  <c r="I12" i="11"/>
  <c r="I13" i="11"/>
  <c r="L13" i="11"/>
  <c r="L12" i="11"/>
  <c r="L11" i="11"/>
  <c r="L10" i="11"/>
  <c r="L9" i="11"/>
  <c r="L8" i="11"/>
  <c r="L7" i="11"/>
  <c r="L6" i="11"/>
  <c r="L5" i="11"/>
  <c r="L4" i="11"/>
  <c r="I4" i="11"/>
  <c r="Q7" i="11" l="1"/>
  <c r="R7" i="11" s="1"/>
  <c r="T7" i="11" s="1"/>
  <c r="Q11" i="11"/>
  <c r="R11" i="11" s="1"/>
  <c r="T11" i="11" s="1"/>
  <c r="Q5" i="11"/>
  <c r="R5" i="11" s="1"/>
  <c r="T5" i="11" s="1"/>
  <c r="Q9" i="11"/>
  <c r="R9" i="11" s="1"/>
  <c r="T9" i="11" s="1"/>
  <c r="Q17" i="11"/>
  <c r="R17" i="11" s="1"/>
  <c r="T17" i="11" s="1"/>
  <c r="Q13" i="11"/>
  <c r="R13" i="11" s="1"/>
  <c r="T13" i="11" s="1"/>
  <c r="Q6" i="11"/>
  <c r="R6" i="11" s="1"/>
  <c r="T6" i="11" s="1"/>
  <c r="Q10" i="11"/>
  <c r="R10" i="11" s="1"/>
  <c r="T10" i="11" s="1"/>
  <c r="Q16" i="11"/>
  <c r="R16" i="11" s="1"/>
  <c r="T16" i="11" s="1"/>
  <c r="Q15" i="11"/>
  <c r="R15" i="11" s="1"/>
  <c r="T15" i="11" s="1"/>
  <c r="Q8" i="11"/>
  <c r="R8" i="11" s="1"/>
  <c r="T8" i="11" s="1"/>
  <c r="Q12" i="11"/>
  <c r="R12" i="11" s="1"/>
  <c r="T12" i="11" s="1"/>
  <c r="Q18" i="11"/>
  <c r="R18" i="11" s="1"/>
  <c r="T18" i="11" s="1"/>
  <c r="Q14" i="11"/>
  <c r="R14" i="11" s="1"/>
  <c r="T14" i="11" s="1"/>
  <c r="Q4" i="11"/>
  <c r="K39" i="9"/>
  <c r="H39" i="9"/>
  <c r="K38" i="9"/>
  <c r="H38" i="9"/>
  <c r="K37" i="9"/>
  <c r="H37" i="9"/>
  <c r="K36" i="9"/>
  <c r="H36" i="9"/>
  <c r="K35" i="9"/>
  <c r="H35" i="9"/>
  <c r="K34" i="9"/>
  <c r="H34" i="9"/>
  <c r="K33" i="9"/>
  <c r="H33" i="9"/>
  <c r="K32" i="9"/>
  <c r="H32" i="9"/>
  <c r="K31" i="9"/>
  <c r="H31" i="9"/>
  <c r="K30" i="9"/>
  <c r="H30" i="9"/>
  <c r="K29" i="9"/>
  <c r="H29" i="9"/>
  <c r="K28" i="9"/>
  <c r="H28" i="9"/>
  <c r="K27" i="9"/>
  <c r="H27" i="9"/>
  <c r="K26" i="9"/>
  <c r="H26" i="9"/>
  <c r="K25" i="9"/>
  <c r="H25" i="9"/>
  <c r="K24" i="9"/>
  <c r="H24" i="9"/>
  <c r="K23" i="9"/>
  <c r="H23" i="9"/>
  <c r="K22" i="9"/>
  <c r="H22" i="9"/>
  <c r="K21" i="9"/>
  <c r="H21" i="9"/>
  <c r="K20" i="9"/>
  <c r="H20" i="9"/>
  <c r="K19" i="9"/>
  <c r="H19" i="9"/>
  <c r="K18" i="9"/>
  <c r="H18" i="9"/>
  <c r="K17" i="9"/>
  <c r="H17" i="9"/>
  <c r="K16" i="9"/>
  <c r="H16" i="9"/>
  <c r="K15" i="9"/>
  <c r="H15" i="9"/>
  <c r="K14" i="9"/>
  <c r="H14" i="9"/>
  <c r="K13" i="9"/>
  <c r="H13" i="9"/>
  <c r="K12" i="9"/>
  <c r="H12" i="9"/>
  <c r="K11" i="9"/>
  <c r="H11" i="9"/>
  <c r="K10" i="9"/>
  <c r="H10" i="9"/>
  <c r="K9" i="9"/>
  <c r="H9" i="9"/>
  <c r="K8" i="9"/>
  <c r="H8" i="9"/>
  <c r="K7" i="9"/>
  <c r="H7" i="9"/>
  <c r="K6" i="9"/>
  <c r="H6" i="9"/>
  <c r="K5" i="9"/>
  <c r="H5" i="9"/>
  <c r="H12" i="27"/>
  <c r="R4" i="11" l="1"/>
  <c r="R99" i="11" s="1"/>
  <c r="Q99" i="11"/>
  <c r="O19" i="9"/>
  <c r="P19" i="9" s="1"/>
  <c r="R19" i="9" s="1"/>
  <c r="O23" i="9"/>
  <c r="P23" i="9" s="1"/>
  <c r="R23" i="9" s="1"/>
  <c r="O12" i="9"/>
  <c r="P12" i="9" s="1"/>
  <c r="R12" i="9" s="1"/>
  <c r="O16" i="9"/>
  <c r="P16" i="9" s="1"/>
  <c r="R16" i="9" s="1"/>
  <c r="O10" i="9"/>
  <c r="P10" i="9" s="1"/>
  <c r="R10" i="9" s="1"/>
  <c r="O26" i="9"/>
  <c r="P26" i="9" s="1"/>
  <c r="R26" i="9" s="1"/>
  <c r="O36" i="9"/>
  <c r="P36" i="9" s="1"/>
  <c r="R36" i="9" s="1"/>
  <c r="O13" i="9"/>
  <c r="P13" i="9" s="1"/>
  <c r="R13" i="9" s="1"/>
  <c r="O27" i="9"/>
  <c r="P27" i="9" s="1"/>
  <c r="R27" i="9" s="1"/>
  <c r="O31" i="9"/>
  <c r="P31" i="9" s="1"/>
  <c r="R31" i="9" s="1"/>
  <c r="O33" i="9"/>
  <c r="P33" i="9" s="1"/>
  <c r="R33" i="9" s="1"/>
  <c r="O17" i="9"/>
  <c r="P17" i="9" s="1"/>
  <c r="R17" i="9" s="1"/>
  <c r="O15" i="9"/>
  <c r="P15" i="9" s="1"/>
  <c r="R15" i="9" s="1"/>
  <c r="O11" i="9"/>
  <c r="P11" i="9" s="1"/>
  <c r="R11" i="9" s="1"/>
  <c r="O7" i="9"/>
  <c r="P7" i="9" s="1"/>
  <c r="R7" i="9" s="1"/>
  <c r="O6" i="9"/>
  <c r="P6" i="9" s="1"/>
  <c r="R6" i="9" s="1"/>
  <c r="O22" i="9"/>
  <c r="P22" i="9" s="1"/>
  <c r="R22" i="9" s="1"/>
  <c r="O28" i="9"/>
  <c r="P28" i="9" s="1"/>
  <c r="R28" i="9" s="1"/>
  <c r="O32" i="9"/>
  <c r="P32" i="9" s="1"/>
  <c r="R32" i="9" s="1"/>
  <c r="O20" i="9"/>
  <c r="P20" i="9" s="1"/>
  <c r="R20" i="9" s="1"/>
  <c r="O29" i="9"/>
  <c r="P29" i="9" s="1"/>
  <c r="R29" i="9" s="1"/>
  <c r="O35" i="9"/>
  <c r="P35" i="9" s="1"/>
  <c r="R35" i="9" s="1"/>
  <c r="O38" i="9"/>
  <c r="P38" i="9" s="1"/>
  <c r="R38" i="9" s="1"/>
  <c r="O5" i="9"/>
  <c r="O8" i="9"/>
  <c r="P8" i="9" s="1"/>
  <c r="R8" i="9" s="1"/>
  <c r="O14" i="9"/>
  <c r="P14" i="9" s="1"/>
  <c r="R14" i="9" s="1"/>
  <c r="O21" i="9"/>
  <c r="P21" i="9" s="1"/>
  <c r="R21" i="9" s="1"/>
  <c r="O24" i="9"/>
  <c r="P24" i="9" s="1"/>
  <c r="R24" i="9" s="1"/>
  <c r="O9" i="9"/>
  <c r="P9" i="9" s="1"/>
  <c r="R9" i="9" s="1"/>
  <c r="O18" i="9"/>
  <c r="P18" i="9" s="1"/>
  <c r="R18" i="9" s="1"/>
  <c r="O25" i="9"/>
  <c r="P25" i="9" s="1"/>
  <c r="R25" i="9" s="1"/>
  <c r="O34" i="9"/>
  <c r="P34" i="9" s="1"/>
  <c r="R34" i="9" s="1"/>
  <c r="O37" i="9"/>
  <c r="P37" i="9" s="1"/>
  <c r="R37" i="9" s="1"/>
  <c r="O39" i="9"/>
  <c r="P39" i="9" s="1"/>
  <c r="R39" i="9" s="1"/>
  <c r="O30" i="9"/>
  <c r="P30" i="9" s="1"/>
  <c r="R30" i="9" s="1"/>
  <c r="O40" i="9" l="1"/>
  <c r="T4" i="11"/>
  <c r="P5" i="9"/>
  <c r="T99" i="11" l="1"/>
  <c r="J9" i="27" s="1"/>
  <c r="R5" i="9"/>
  <c r="R40" i="9" s="1"/>
  <c r="J8" i="27" s="1"/>
  <c r="P40" i="9"/>
  <c r="J12" i="27" l="1"/>
</calcChain>
</file>

<file path=xl/sharedStrings.xml><?xml version="1.0" encoding="utf-8"?>
<sst xmlns="http://schemas.openxmlformats.org/spreadsheetml/2006/main" count="651" uniqueCount="334">
  <si>
    <t>Plant &amp; Machinery</t>
  </si>
  <si>
    <t>Computers</t>
  </si>
  <si>
    <t xml:space="preserve">Sr. no </t>
  </si>
  <si>
    <t>Asset description</t>
  </si>
  <si>
    <t xml:space="preserve">Date of Capitalization </t>
  </si>
  <si>
    <t>Date of Valuation</t>
  </si>
  <si>
    <r>
      <t xml:space="preserve">Operational Life Consumed                    </t>
    </r>
    <r>
      <rPr>
        <i/>
        <sz val="11"/>
        <color theme="1"/>
        <rFont val="Calibri"/>
        <family val="2"/>
        <scheme val="minor"/>
      </rPr>
      <t>(yrs)</t>
    </r>
  </si>
  <si>
    <r>
      <t xml:space="preserve">Estimated Economic life of the Assets                                     </t>
    </r>
    <r>
      <rPr>
        <i/>
        <sz val="11"/>
        <color theme="1"/>
        <rFont val="Calibri"/>
        <family val="2"/>
        <scheme val="minor"/>
      </rPr>
      <t>(Years)</t>
    </r>
  </si>
  <si>
    <t xml:space="preserve">Salvage Value </t>
  </si>
  <si>
    <t xml:space="preserve">Depreciation factor </t>
  </si>
  <si>
    <t xml:space="preserve">Cost of Capitalization </t>
  </si>
  <si>
    <r>
      <t xml:space="preserve">Net Block as on </t>
    </r>
    <r>
      <rPr>
        <i/>
        <sz val="11"/>
        <color theme="1"/>
        <rFont val="Calibri"/>
        <family val="2"/>
        <scheme val="minor"/>
      </rPr>
      <t>(31.01.21)</t>
    </r>
  </si>
  <si>
    <t>% Inflation</t>
  </si>
  <si>
    <t>Total Depreciation</t>
  </si>
  <si>
    <t>Net Depreciated Value</t>
  </si>
  <si>
    <t>Obsolescence Factor</t>
  </si>
  <si>
    <t>Current Depreciated Replacement Value</t>
  </si>
  <si>
    <t>TOTAL</t>
  </si>
  <si>
    <t>Sr. No.</t>
  </si>
  <si>
    <t>Description of Assets</t>
  </si>
  <si>
    <t>Qty</t>
  </si>
  <si>
    <t>UOM</t>
  </si>
  <si>
    <t>Date of Capitalization</t>
  </si>
  <si>
    <r>
      <t xml:space="preserve">Life Consumed                   </t>
    </r>
    <r>
      <rPr>
        <i/>
        <sz val="11"/>
        <color theme="1"/>
        <rFont val="Calibri"/>
        <family val="2"/>
        <scheme val="minor"/>
      </rPr>
      <t xml:space="preserve"> (Years)</t>
    </r>
  </si>
  <si>
    <r>
      <t xml:space="preserve">Estimated Economic life of the Assets                                    </t>
    </r>
    <r>
      <rPr>
        <i/>
        <sz val="11"/>
        <color theme="1"/>
        <rFont val="Calibri"/>
        <family val="2"/>
        <scheme val="minor"/>
      </rPr>
      <t xml:space="preserve"> (Years)</t>
    </r>
  </si>
  <si>
    <t>Salvage Value</t>
  </si>
  <si>
    <t>Depreciation Factor</t>
  </si>
  <si>
    <t>Cost of Capitalization</t>
  </si>
  <si>
    <t>Net Block</t>
  </si>
  <si>
    <t>Depreciation</t>
  </si>
  <si>
    <t>Depreciated Value</t>
  </si>
  <si>
    <t>Obselence Factor</t>
  </si>
  <si>
    <t>Current Depreciated Market Value</t>
  </si>
  <si>
    <t>EA</t>
  </si>
  <si>
    <t>Items</t>
  </si>
  <si>
    <t>Annexure</t>
  </si>
  <si>
    <t>Gross Current Replacement Cost (GCRC)</t>
  </si>
  <si>
    <t>Electrical Installation</t>
  </si>
  <si>
    <t>Furniture and Fixtures</t>
  </si>
  <si>
    <t>Conveyor</t>
  </si>
  <si>
    <t>Press</t>
  </si>
  <si>
    <t>Furnace</t>
  </si>
  <si>
    <t>lift</t>
  </si>
  <si>
    <t>Gnerators</t>
  </si>
  <si>
    <t>Packing</t>
  </si>
  <si>
    <t>spl</t>
  </si>
  <si>
    <t>Gen</t>
  </si>
  <si>
    <t>conveyor</t>
  </si>
  <si>
    <t>Air</t>
  </si>
  <si>
    <t>test</t>
  </si>
  <si>
    <t>solar</t>
  </si>
  <si>
    <t>oven</t>
  </si>
  <si>
    <t>weld</t>
  </si>
  <si>
    <t>panel</t>
  </si>
  <si>
    <t>pipes</t>
  </si>
  <si>
    <t xml:space="preserve"> </t>
  </si>
  <si>
    <t>Notes:</t>
  </si>
  <si>
    <t>2. Asset items of different classes are grouped together and summarized seperately. Detailed valuation sheet with calculation can be referred in attached annexures.</t>
  </si>
  <si>
    <t>Division</t>
  </si>
  <si>
    <t>Engineering</t>
  </si>
  <si>
    <t>FORK LIFT</t>
  </si>
  <si>
    <t>HOIST WIRE ROPE</t>
  </si>
  <si>
    <t>AIR COMPRESOR</t>
  </si>
  <si>
    <t>HERCULIES HOIST</t>
  </si>
  <si>
    <t>TROLLY WHEEL</t>
  </si>
  <si>
    <t>WELDING &amp; HARDWARE INSTRUMENT</t>
  </si>
  <si>
    <t>FROM PRE-OPPERATIVE</t>
  </si>
  <si>
    <t>GEN SET</t>
  </si>
  <si>
    <t>STEEL TUBE MATERIAL</t>
  </si>
  <si>
    <t>REVOLVING WHEEL</t>
  </si>
  <si>
    <t>ANCHOR BOLT</t>
  </si>
  <si>
    <t>MS/PLATE</t>
  </si>
  <si>
    <t>M.S.BOLT</t>
  </si>
  <si>
    <t>M.S.PLATE</t>
  </si>
  <si>
    <t>POWDER COATING MACHINE</t>
  </si>
  <si>
    <t>FABRICATION WORK</t>
  </si>
  <si>
    <t>NUT BOLT &amp; WASHER</t>
  </si>
  <si>
    <t>WIRE</t>
  </si>
  <si>
    <t>CHEQUERED PLATE</t>
  </si>
  <si>
    <t>M.S.JOIST</t>
  </si>
  <si>
    <t>PIPE</t>
  </si>
  <si>
    <t>LABOUR CHARGES FOR STUCTURAL WORK</t>
  </si>
  <si>
    <t>LABOUR CHARGES FOR FABRICATION STUCTURAL WORK</t>
  </si>
  <si>
    <t>PLASMA CUTTING MACHINE</t>
  </si>
  <si>
    <t>SERVO CONTROLLED VOLTAGE STABILIZERS AIR COOLED</t>
  </si>
  <si>
    <t>FOUNDATION OF VMC MACHINE</t>
  </si>
  <si>
    <t>OVERHEAD TRAVELLING CRANE</t>
  </si>
  <si>
    <t>SPARE FOR OVERHEAD TRAVELLING CRANE RAIL</t>
  </si>
  <si>
    <t>SHOT BLASTING WITH COMPLETE ACCESSORIES</t>
  </si>
  <si>
    <t>VERTICAL MILLING MACHINE</t>
  </si>
  <si>
    <t>CNC VERTICAL MACHINE CENTRE</t>
  </si>
  <si>
    <t>OVERHEAD CONVEYNOR</t>
  </si>
  <si>
    <t>MAKE ROTARY PRODN SYSTEM</t>
  </si>
  <si>
    <t>37 A Compressor, Receiver,Dryer, Filter 249 Cfm</t>
  </si>
  <si>
    <t>SHOT BLASTING FOUNDATION PURPOSE</t>
  </si>
  <si>
    <t>PLANT &amp; MACHINERY FOUNDATION PURPOSE CHANEL</t>
  </si>
  <si>
    <t>Aluminium Self Supporting Extension Ladder</t>
  </si>
  <si>
    <t>M.S.SHEET</t>
  </si>
  <si>
    <t>M.S.FLAT</t>
  </si>
  <si>
    <t>M.S.ANGLE</t>
  </si>
  <si>
    <t>M.S PLATE</t>
  </si>
  <si>
    <t>M.S.JOIST FOR MACHINE FOUNDATION PURPOSE</t>
  </si>
  <si>
    <t>LABOUR CHARGES FOUNDATION OF P&amp;M</t>
  </si>
  <si>
    <t>PRESS BREAK MACHINE</t>
  </si>
  <si>
    <t>M.S.PIPE</t>
  </si>
  <si>
    <t>INDTOOLS HIGH SPEED DOUBLE COLUMN</t>
  </si>
  <si>
    <t>MATERIAL FOR FOUNDATION</t>
  </si>
  <si>
    <t>FOUNDATION PURPOSE MS ANGLE</t>
  </si>
  <si>
    <t>WIRE MESH 2" GAP, WIRE DIA NO.8 (3.5 MM)</t>
  </si>
  <si>
    <t>FOUNDATION PURPOSE MS PLATE</t>
  </si>
  <si>
    <t>FOUNDATION PURPOSE MS FLAT</t>
  </si>
  <si>
    <t>FOUNDATION PURPOSE ITEM</t>
  </si>
  <si>
    <t>POWDER COATED ROOFLING SHEET</t>
  </si>
  <si>
    <t>30 KVA SERVO VOLTAGE STABILIZER</t>
  </si>
  <si>
    <t>Pneumatic Rubber Hose 1/2" &amp; OTHERS</t>
  </si>
  <si>
    <t>3KVA TRUE ONLINE UPS</t>
  </si>
  <si>
    <t>TMT BAR &amp; MS PLATE FOR FOUNDATION PURPSE</t>
  </si>
  <si>
    <t>MS BRIGHT FLAT FOR FOUNDATION PURPOSE</t>
  </si>
  <si>
    <t>MS ROUND FOR FOUNDATION PURPOSE</t>
  </si>
  <si>
    <t>VARIOUS GAS BANK ITEM</t>
  </si>
  <si>
    <t>MANIFOLD WITHIN YARD 2X15-LOT</t>
  </si>
  <si>
    <t>Swivel Hook</t>
  </si>
  <si>
    <t>HAMMER DRILL 16 MM DIA X 250 MM LONG</t>
  </si>
  <si>
    <t>EYE BOLT</t>
  </si>
  <si>
    <t>Sling Belt 2 Ton Capacity</t>
  </si>
  <si>
    <t>DRILL CHUCK FOR RADIAL DRILL MACHINE</t>
  </si>
  <si>
    <t xml:space="preserve">COLLECT ER </t>
  </si>
  <si>
    <t>MAGNETIC LIFTER 1 TON CAPACITY</t>
  </si>
  <si>
    <t>FRL COMPOSITE 1/2" BSP P/N 8940171929 &amp; OTHERS</t>
  </si>
  <si>
    <t>DIGGER SHAKER WELDING FIXTURE SET</t>
  </si>
  <si>
    <t>LATHE MACHINE PGT-PGT-7</t>
  </si>
  <si>
    <t>MACHINERY FOUNDATION MATERIAL</t>
  </si>
  <si>
    <t>REVOLVING TROLLEY WHEEL-WITH LOCKING ARRANGEMENT</t>
  </si>
  <si>
    <t>BAND SAW BLADE</t>
  </si>
  <si>
    <t>ERECTION &amp; COMMISSION</t>
  </si>
  <si>
    <t>Clamping Kit (M12)</t>
  </si>
  <si>
    <t>Light Duty HAND Pallet Truck</t>
  </si>
  <si>
    <t>PILLOW BLOCK BEARING UCP 207</t>
  </si>
  <si>
    <t>FITTINGS OF COMPRESOR MACHINE</t>
  </si>
  <si>
    <t>ERECTION &amp; COMMISSION BILL OF OVERHEAD CONVEYOR</t>
  </si>
  <si>
    <t>PRESS BRECK MACHINE FOUNDATION PURPOSE</t>
  </si>
  <si>
    <t>INSTALLATION &amp; COMMISSIONING</t>
  </si>
  <si>
    <t>AIR BLO GUN ETC</t>
  </si>
  <si>
    <t>CONVEYNOR CHAIN</t>
  </si>
  <si>
    <t>REFRIGERATED TYPE AIR DRYER</t>
  </si>
  <si>
    <t>SURFACE GRINDER MACHINE</t>
  </si>
  <si>
    <t>PNEUMATIC TENTIONER</t>
  </si>
  <si>
    <t>MOTOR 7.5 HP</t>
  </si>
  <si>
    <t>WELDING MACHINE</t>
  </si>
  <si>
    <t>HAND PALLET TRUCK</t>
  </si>
  <si>
    <t>DRILLING MACHINE PILLAR GEAR</t>
  </si>
  <si>
    <t>1 HP MOTOR</t>
  </si>
  <si>
    <t>MAGNET DRILL MACHINE  KW 110</t>
  </si>
  <si>
    <t>TACKING FIXTURE</t>
  </si>
  <si>
    <t>HEAVY DUTY STEEL BODY 3 ROLL PYRAMID</t>
  </si>
  <si>
    <t xml:space="preserve">PLANT &amp; MACHINERY </t>
  </si>
  <si>
    <t>HYDRA</t>
  </si>
  <si>
    <t>MANLIFT TROLLEY HYDRA CRANE</t>
  </si>
  <si>
    <t>FOUNDATIONBOT</t>
  </si>
  <si>
    <t>HYDRALIC PRESS BRAKE MACHINE</t>
  </si>
  <si>
    <t>DOG CHAIN</t>
  </si>
  <si>
    <t>FEATHERLITE CHAIR</t>
  </si>
  <si>
    <t>OFFICE BUILDING MAKING PURPOSE</t>
  </si>
  <si>
    <t>RED CHAIR</t>
  </si>
  <si>
    <t>CANTEEN DINING TABLR</t>
  </si>
  <si>
    <t>DINNING TABLE</t>
  </si>
  <si>
    <t>STEEL TABLE &amp; LOCKER</t>
  </si>
  <si>
    <t>STEEL OFFICE ALMIRAH</t>
  </si>
  <si>
    <t>FURNITURE &amp; FIXTURE</t>
  </si>
  <si>
    <t>HEAVY DUTY STEEL RACK</t>
  </si>
  <si>
    <t>FALSE CEILING</t>
  </si>
  <si>
    <t>EPROXY FLOOR</t>
  </si>
  <si>
    <t>CANTEEN CHAIR</t>
  </si>
  <si>
    <t>STEEL OFFICE TABLE</t>
  </si>
  <si>
    <t>CONTACT PROJECT MBC</t>
  </si>
  <si>
    <t>REVOLVING CHAIR</t>
  </si>
  <si>
    <t>LABOUR CHARGES CAPITAL ITEMS</t>
  </si>
  <si>
    <t>TOTE BOX</t>
  </si>
  <si>
    <t>ELECTRICAL ITEM</t>
  </si>
  <si>
    <t>CABLE</t>
  </si>
  <si>
    <t>POWER SUPPLY PURPOSE</t>
  </si>
  <si>
    <t>ELECTRICAL PANEL</t>
  </si>
  <si>
    <t>STREET LIGHT, HIGHWAY LIGHT TUBE LIGHT FITTINGS</t>
  </si>
  <si>
    <t>FAN MANCOOLER 24" 1440 RPM 415 V 1HP 500W</t>
  </si>
  <si>
    <t>HAVELLS 12 INCH EXHAUST FAN</t>
  </si>
  <si>
    <t>METAL PLUG &amp; METAL ENCLOSER &amp; WOODEN SCREW</t>
  </si>
  <si>
    <t>MOBILE TOWER EXTENSION RADDER</t>
  </si>
  <si>
    <t xml:space="preserve">EXHAUST WALL MOUNTED </t>
  </si>
  <si>
    <t>CABLE TROLLY</t>
  </si>
  <si>
    <t>CABLE ETC.</t>
  </si>
  <si>
    <t>ALLUMINIUM STRIP</t>
  </si>
  <si>
    <t>MCB ETC</t>
  </si>
  <si>
    <t>STRUCTURAL FABRICATION</t>
  </si>
  <si>
    <t>HD EARTH PIPE</t>
  </si>
  <si>
    <t>SOCKET</t>
  </si>
  <si>
    <t>LABOUR CHARGES OF ELECTRICAL INSTALLATION</t>
  </si>
  <si>
    <t>ELECTRICAL LABOUR CHARGES</t>
  </si>
  <si>
    <t>ELECTRIC ITEM</t>
  </si>
  <si>
    <t>LEBOUR CHARGES OF ELECTRICAL INSTALLATION</t>
  </si>
  <si>
    <t>LABOUR CHARGES OF EARTH WORK</t>
  </si>
  <si>
    <t>BUS BAR 630 ATPN 4 BAR 6 CONNECTION ALUMINIUM</t>
  </si>
  <si>
    <t>11KC 400 A VCB PANNEL WITH MANUAL</t>
  </si>
  <si>
    <t>400 Sq. mm x 3-1/2 Core XLPE Insulated Aluminium</t>
  </si>
  <si>
    <t>SHIELD CAP 70-100A</t>
  </si>
  <si>
    <t>Wall Mounted Fan</t>
  </si>
  <si>
    <t>CORONA OVEN</t>
  </si>
  <si>
    <t>STAND FAN HI SPEED</t>
  </si>
  <si>
    <t>Total</t>
  </si>
  <si>
    <t>CONCREDE MIXURE MACHINE</t>
  </si>
  <si>
    <t>SUBMURSHAL FIXING &amp; LABOUR</t>
  </si>
  <si>
    <t>SUBMURSHABLE MOTOR SET</t>
  </si>
  <si>
    <t>WATER PURIFIER</t>
  </si>
  <si>
    <t>BAREL PUMP</t>
  </si>
  <si>
    <t>DUSTBIN</t>
  </si>
  <si>
    <t>ESSL.ATTENDANCE SYSTEM</t>
  </si>
  <si>
    <t>FIRE EXTENGUISHER</t>
  </si>
  <si>
    <t>CC TV ACCESSORIES</t>
  </si>
  <si>
    <t>WHITE BOARD 3.5 FT X 2.5 FT</t>
  </si>
  <si>
    <t>CCTV ACCESSORIES</t>
  </si>
  <si>
    <t>LCD TV</t>
  </si>
  <si>
    <t>CANTEEN MATERIAL</t>
  </si>
  <si>
    <t>AC MACHINE</t>
  </si>
  <si>
    <t>MISC FIXED ASSET</t>
  </si>
  <si>
    <t>OFFICE EQUIPMENT</t>
  </si>
  <si>
    <t>COMPUTER PRINTER</t>
  </si>
  <si>
    <t>COMPUTER &amp; PRINTER</t>
  </si>
  <si>
    <t>LEONOVO AIO DESKTOP</t>
  </si>
  <si>
    <t xml:space="preserve">KEY BOARD </t>
  </si>
  <si>
    <t>LENOVO LAPTOP</t>
  </si>
  <si>
    <t>UPS, RAM ETC</t>
  </si>
  <si>
    <t>COMPUTER ACCESSORIES &amp; MONITOR</t>
  </si>
  <si>
    <t>COMPUTER ACCESSORIES</t>
  </si>
  <si>
    <t>UPS</t>
  </si>
  <si>
    <t>CHEQUE PRINTER SOFTWARE</t>
  </si>
  <si>
    <t>TALLY SOFTWARE &amp; OTHER ACCESSORIES</t>
  </si>
  <si>
    <t>PRINTER</t>
  </si>
  <si>
    <t>MONITOR</t>
  </si>
  <si>
    <t>UPS BATTERY</t>
  </si>
  <si>
    <t>DESKTOP LENEVO</t>
  </si>
  <si>
    <t>HP LAPTOP</t>
  </si>
  <si>
    <t>DESKTOP ACER</t>
  </si>
  <si>
    <t>EXTERNAL HARDDRIVE</t>
  </si>
  <si>
    <t>GIGABYTE ROUTER</t>
  </si>
  <si>
    <t>BULLET CAMERA</t>
  </si>
  <si>
    <t>COMPUTER SOFTWARE</t>
  </si>
  <si>
    <t>HP DESKTOP</t>
  </si>
  <si>
    <t>CPU COMELL</t>
  </si>
  <si>
    <r>
      <t xml:space="preserve">Life Consumed                    </t>
    </r>
    <r>
      <rPr>
        <i/>
        <sz val="11"/>
        <color theme="1"/>
        <rFont val="Arial"/>
        <family val="2"/>
      </rPr>
      <t>(Years)</t>
    </r>
  </si>
  <si>
    <r>
      <t xml:space="preserve">Estimated Economic life of the Assets                                     </t>
    </r>
    <r>
      <rPr>
        <i/>
        <sz val="11"/>
        <color theme="1"/>
        <rFont val="Arial"/>
        <family val="2"/>
      </rPr>
      <t>(Years)</t>
    </r>
  </si>
  <si>
    <t>NIPHA INDIA PRIVATE LIMITED</t>
  </si>
  <si>
    <t>FY- 2019-20, SLM METHOD</t>
  </si>
  <si>
    <t>NOTE - 10 : PROPERTY, PLANT &amp; EQUIPMENT UNDER SLM METHOD</t>
  </si>
  <si>
    <t>Sl. No.</t>
  </si>
  <si>
    <t>PARTICULARS</t>
  </si>
  <si>
    <t>GROSS BLOCK</t>
  </si>
  <si>
    <t>DEPRECIATION &amp; AMORTISATION</t>
  </si>
  <si>
    <t>NET BLOCK</t>
  </si>
  <si>
    <t>As on 01.04.2021</t>
  </si>
  <si>
    <t>Additions during the year</t>
  </si>
  <si>
    <t>Sold during the year</t>
  </si>
  <si>
    <t>As on 31.03.2022</t>
  </si>
  <si>
    <t>Upto 01.04.2021</t>
  </si>
  <si>
    <t>For the year</t>
  </si>
  <si>
    <t>Adjustment on changes in method</t>
  </si>
  <si>
    <t>Upto 31.03.2022</t>
  </si>
  <si>
    <t>As on 31.03.2021</t>
  </si>
  <si>
    <t>Land and Land Development</t>
  </si>
  <si>
    <t>Building and Factory Shed</t>
  </si>
  <si>
    <t>Electric Installation &amp; Equipments</t>
  </si>
  <si>
    <t>Furniture &amp; Fixtures</t>
  </si>
  <si>
    <t>Utility &amp; Services</t>
  </si>
  <si>
    <t>Previous Year</t>
  </si>
  <si>
    <t>Meter panel= VFD/VCB panel</t>
  </si>
  <si>
    <t>relay= stabilizer</t>
  </si>
  <si>
    <t>AC motor= motor</t>
  </si>
  <si>
    <t>Fan= Bracket fan</t>
  </si>
  <si>
    <t>Transformer</t>
  </si>
  <si>
    <t>Calendar Year</t>
  </si>
  <si>
    <t>Index</t>
  </si>
  <si>
    <t>Inflation</t>
  </si>
  <si>
    <t>Battery</t>
  </si>
  <si>
    <t>Air Compressor= Compressor</t>
  </si>
  <si>
    <t xml:space="preserve"> Furnace</t>
  </si>
  <si>
    <t xml:space="preserve"> Material Handling equipment- Pallet Trolly, weighing machine, lift, chain hoist trolly, mono rail, ladle, pallet car, rack, mill stand, pinion stand, 139, 147, 189</t>
  </si>
  <si>
    <t>Hydraullic Equip.= Hydraullic Press</t>
  </si>
  <si>
    <t>Hydraullic Pumps</t>
  </si>
  <si>
    <t>Consumer Electronics= led</t>
  </si>
  <si>
    <t>Generator</t>
  </si>
  <si>
    <t>Welding Machine</t>
  </si>
  <si>
    <t>AC</t>
  </si>
  <si>
    <t>Manufacture of metal-forming machinery and machine tools= Rolls, pug cutting &amp; punching machine, short blasting, FULLY AUTOMATIC CUTTIN, POWDER COATING MACHINE, NOBAKE CNTINUOUS SAND MIXTURE MACHINE, MOULDING MACHINE, 143-146, 409-412</t>
  </si>
  <si>
    <t>Cranes= forklift</t>
  </si>
  <si>
    <t>General Purpose machines= lathe, CNC, VMC, shaping, AGRO VERTICAL TURRET MILLING MACHINE ( TAIWAN MAKE )</t>
  </si>
  <si>
    <t xml:space="preserve"> Grinding or polishing machine</t>
  </si>
  <si>
    <t>Drill machine</t>
  </si>
  <si>
    <t>SPM= PART MATERIALS FOR POWDER COATING PLANT, cooling tower, dosing, 125,126,128,164,394</t>
  </si>
  <si>
    <t>Water purifier= coole &amp; purifier</t>
  </si>
  <si>
    <t>cooling tower</t>
  </si>
  <si>
    <t>Gear box= gear</t>
  </si>
  <si>
    <t>% inflation</t>
  </si>
  <si>
    <t>Concrete vibrator &amp; mixture</t>
  </si>
  <si>
    <t>Manufacture of other electronic and electric wires and cables</t>
  </si>
  <si>
    <t>electric wire and cables</t>
  </si>
  <si>
    <t>Connector/plug/socket/holder-electric</t>
  </si>
  <si>
    <t> Plastic furniture</t>
  </si>
  <si>
    <t>Iron and steel furniture</t>
  </si>
  <si>
    <t> Wooden furniture</t>
  </si>
  <si>
    <t> Light fitting accessories</t>
  </si>
  <si>
    <t>Steel structures</t>
  </si>
  <si>
    <t>Bolts, screws, nuts &amp; nails of Iron &amp; steel</t>
  </si>
  <si>
    <t>Insulated wire</t>
  </si>
  <si>
    <t>Manufacturer of optical instrument and Photograhic Equipments</t>
  </si>
  <si>
    <t>Domestic Appliances</t>
  </si>
  <si>
    <t>wheels</t>
  </si>
  <si>
    <t>Steel Long Products</t>
  </si>
  <si>
    <t>Bolt</t>
  </si>
  <si>
    <t>HORIZONTAL ROTARY</t>
  </si>
  <si>
    <t>hoist</t>
  </si>
  <si>
    <t>`</t>
  </si>
  <si>
    <t>Electric Installation</t>
  </si>
  <si>
    <t>Hand drill</t>
  </si>
  <si>
    <t>SUMMARY- VALUATION OF PLANT &amp; MACHINERY AND OTHER FIXED ASSETS OF | M/S. NIPHA INDIA PVT LIMITED | JARURA, BORTALA, CHANDANNAGAR |PO-JARURA |DISTRICT-HOOGHLY-PIN-712138| WEST BENGAL</t>
  </si>
  <si>
    <t>ENCLOSURE-C: VALUATION OF PLANT AND MACHINERY CAPITALIZED IN  | M/S. NIPHA INDIA PVT LIMITED | JARURA, BORTALA, CHANDANNAGAR |PO-JARURA |DISTRICT-HOOGHLY-PIN-712138| WEST BENGAL</t>
  </si>
  <si>
    <t>ENCLOSURE-G: VALUATION OF PLANT AND MACHINERY CAPITALIZED IN  | M/S. NIPHA INDIA PVT LIMITED | JARURA, BORTALA, CHANDANNAGAR |PO-JARURA |DISTRICT-HOOGHLY-PIN-712138| WEST BENGAL</t>
  </si>
  <si>
    <t>ENCLOSURE-E: VALUATION OF PLANT AND MACHINERY CAPITALIZED IN  | M/S. NIPHA INDIA PVT  LIMITED | JARURA, BORTALA, CHANDANNAGAR |PO-JARURA |DISTRICT-HOOGHLY-PIN-712138| WEST BENGAL</t>
  </si>
  <si>
    <t>ENCLOSURE-F: VALUATION OF PLANT AND MACHINERY CAPITALIZED IN  | M/S. NIPHA INDIA PVT LIMITED | JARURA, BORTALA, CHANDANNAGAR |PO-JARURA |DISTRICT-HOOGHLY-PIN-712138| WEST BENGAL</t>
  </si>
  <si>
    <t>ENCLOSURE-B: VALUATION OF PLANT AND MACHINERY CAPITALIZED IN  | M/S. NIPHA INDIA PVT LIMITED | JARURA, BORTALA, CHANDANNAGAR |PO-JARURA |DISTRICT-HOOGHLY-PIN-712138| WEST BENGAL</t>
  </si>
  <si>
    <t>1. Asset items pertaining to M/S. Nipha India Pvt. Limited, located at Jarura Bortala, Chandannagar, PO-Jarura, District-Hooghly, West Bengal</t>
  </si>
  <si>
    <t xml:space="preserve">Utility and services </t>
  </si>
  <si>
    <t xml:space="preserve">Estimated Reproduction Cost of the Asset                                                                    </t>
  </si>
  <si>
    <t>3. M/s Nipha India Pvt. Ltd. has provided us the Fixed Asset Register (FAR) for the purpose of Valuation. This FAR has the capitalization of the items based on the capex incurred under various heads. Hence, for the purpose of Valuation we have taken the FAR having capex incurred.</t>
  </si>
  <si>
    <t>4. For evaluating the Gross current replacement cost of the machines and equipments, we have adopted the inflation rate occurred in the manufacturing of the respective commodity. For the same we have used the whole sale price index provided by the Government of India through www.eaindustry.nic.in</t>
  </si>
  <si>
    <t>5. Final valuation includes Design, erection, procurement, installation &amp; commissioning charges as well.</t>
  </si>
  <si>
    <t>6.During the site survey of the subject company, we have identified the assets as per the list of Machineries in the FAR provided and as per the information provided by the company officials.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</si>
</sst>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quot;₹&quot;\ * #,##0.00_ ;_ &quot;₹&quot;\ * \-#,##0.00_ ;_ &quot;₹&quot;\ * &quot;-&quot;??_ ;_ @_ "/>
    <numFmt numFmtId="43" formatCode="_ * #,##0.00_ ;_ * \-#,##0.00_ ;_ * &quot;-&quot;??_ ;_ @_ "/>
    <numFmt numFmtId="164" formatCode="_ * #,##0_ ;_ * \-#,##0_ ;_ * &quot;-&quot;??_ ;_ @_ "/>
    <numFmt numFmtId="165" formatCode="_ [$₹-4009]\ * #,##0_ ;_ [$₹-4009]\ * \-#,##0_ ;_ [$₹-4009]\ * &quot;-&quot;??_ ;_ @_ "/>
    <numFmt numFmtId="166" formatCode="_ [$₹-4009]\ * #,##0.00_ ;_ [$₹-4009]\ * \-#,##0.00_ ;_ [$₹-4009]\ * &quot;-&quot;??_ ;_ @_ "/>
    <numFmt numFmtId="167" formatCode="0.000"/>
    <numFmt numFmtId="168" formatCode="_ &quot;₹&quot;\ * #,##0_ ;_ &quot;₹&quot;\ * \-#,##0_ ;_ &quot;₹&quot;\ * &quot;-&quot;??_ ;_ @_ "/>
    <numFmt numFmtId="169" formatCode="[$-409]d\-mmm\-yy;@"/>
    <numFmt numFmtId="170" formatCode="_(* #,##0_);_(* \(#,##0\);_(* &quot;-&quot;??_);_(@_)"/>
    <numFmt numFmtId="171" formatCode="0.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10"/>
      <name val="Arial"/>
      <family val="2"/>
    </font>
    <font>
      <b/>
      <sz val="11"/>
      <color theme="0"/>
      <name val="Calibri"/>
      <family val="2"/>
      <scheme val="minor"/>
    </font>
    <font>
      <b/>
      <sz val="11"/>
      <color theme="1"/>
      <name val="Calibri"/>
      <family val="2"/>
      <scheme val="minor"/>
    </font>
    <font>
      <b/>
      <sz val="11"/>
      <name val="Calibri"/>
      <family val="2"/>
      <scheme val="minor"/>
    </font>
    <font>
      <i/>
      <sz val="11"/>
      <color theme="1"/>
      <name val="Calibri"/>
      <family val="2"/>
      <scheme val="minor"/>
    </font>
    <font>
      <sz val="11"/>
      <name val="Calibri"/>
      <family val="2"/>
      <scheme val="minor"/>
    </font>
    <font>
      <b/>
      <sz val="12"/>
      <color theme="0"/>
      <name val="Calibri"/>
      <family val="2"/>
      <scheme val="minor"/>
    </font>
    <font>
      <b/>
      <i/>
      <sz val="11"/>
      <color theme="1"/>
      <name val="Calibri"/>
      <family val="2"/>
      <scheme val="minor"/>
    </font>
    <font>
      <i/>
      <sz val="11"/>
      <name val="Calibri"/>
      <family val="2"/>
      <scheme val="minor"/>
    </font>
    <font>
      <sz val="10"/>
      <color theme="1"/>
      <name val="Arial"/>
      <family val="2"/>
    </font>
    <font>
      <sz val="10"/>
      <name val="Cambria"/>
      <family val="1"/>
    </font>
    <font>
      <sz val="11"/>
      <color theme="1"/>
      <name val="Arial"/>
      <family val="2"/>
    </font>
    <font>
      <sz val="10"/>
      <color theme="1"/>
      <name val="Cambria"/>
      <family val="1"/>
    </font>
    <font>
      <b/>
      <sz val="11"/>
      <color theme="0"/>
      <name val="Arial"/>
      <family val="2"/>
    </font>
    <font>
      <b/>
      <sz val="11"/>
      <color theme="1"/>
      <name val="Arial"/>
      <family val="2"/>
    </font>
    <font>
      <i/>
      <sz val="11"/>
      <color theme="1"/>
      <name val="Arial"/>
      <family val="2"/>
    </font>
    <font>
      <sz val="11"/>
      <name val="Arial"/>
      <family val="2"/>
    </font>
    <font>
      <sz val="10"/>
      <color indexed="8"/>
      <name val="Arial"/>
      <family val="2"/>
    </font>
    <font>
      <b/>
      <sz val="11"/>
      <name val="Arial"/>
      <family val="2"/>
    </font>
    <font>
      <b/>
      <u/>
      <sz val="15"/>
      <name val="Cambria"/>
      <family val="1"/>
    </font>
    <font>
      <b/>
      <sz val="10"/>
      <name val="Cambria"/>
      <family val="1"/>
    </font>
    <font>
      <b/>
      <u/>
      <sz val="11"/>
      <name val="Cambria"/>
      <family val="1"/>
    </font>
    <font>
      <b/>
      <sz val="10"/>
      <color rgb="FFFFFFFF"/>
      <name val="Arial"/>
      <family val="2"/>
    </font>
    <font>
      <b/>
      <sz val="10"/>
      <color rgb="FF000000"/>
      <name val="Arial"/>
      <family val="2"/>
    </font>
    <font>
      <sz val="10"/>
      <color rgb="FF000000"/>
      <name val="Arial"/>
      <family val="2"/>
    </font>
  </fonts>
  <fills count="8">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DDDDDD"/>
        <bgColor indexed="64"/>
      </patternFill>
    </fill>
    <fill>
      <patternFill patternType="solid">
        <fgColor theme="0"/>
        <bgColor indexed="64"/>
      </patternFill>
    </fill>
    <fill>
      <patternFill patternType="solid">
        <fgColor rgb="FF30549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rgb="FFFFFFFF"/>
      </bottom>
      <diagonal/>
    </border>
  </borders>
  <cellStyleXfs count="16">
    <xf numFmtId="0" fontId="0"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cellStyleXfs>
  <cellXfs count="206">
    <xf numFmtId="0" fontId="0" fillId="0" borderId="0" xfId="0" applyAlignment="1">
      <alignment vertical="top"/>
    </xf>
    <xf numFmtId="0" fontId="0" fillId="0" borderId="1" xfId="0" applyBorder="1" applyAlignment="1">
      <alignment vertical="top"/>
    </xf>
    <xf numFmtId="0" fontId="11" fillId="3" borderId="1" xfId="0" applyFont="1" applyFill="1" applyBorder="1" applyAlignment="1">
      <alignment horizontal="center" vertical="center" wrapText="1"/>
    </xf>
    <xf numFmtId="44" fontId="12" fillId="3" borderId="1" xfId="8"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1" xfId="8" applyNumberFormat="1" applyFont="1" applyFill="1" applyBorder="1" applyAlignment="1">
      <alignment horizontal="center" vertical="center" wrapText="1"/>
    </xf>
    <xf numFmtId="165" fontId="11" fillId="3" borderId="1" xfId="8" applyNumberFormat="1" applyFont="1" applyFill="1" applyBorder="1" applyAlignment="1">
      <alignment horizontal="center" vertical="center" wrapText="1"/>
    </xf>
    <xf numFmtId="44" fontId="11" fillId="3" borderId="1" xfId="8"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top"/>
    </xf>
    <xf numFmtId="14" fontId="14" fillId="0" borderId="1" xfId="0" applyNumberFormat="1" applyFont="1" applyBorder="1" applyAlignment="1">
      <alignment horizontal="center" vertical="center"/>
    </xf>
    <xf numFmtId="2" fontId="14" fillId="0" borderId="1" xfId="0" applyNumberFormat="1" applyFont="1" applyBorder="1" applyAlignment="1">
      <alignment horizontal="center" vertical="center"/>
    </xf>
    <xf numFmtId="9" fontId="14" fillId="0" borderId="1" xfId="0" applyNumberFormat="1" applyFont="1" applyBorder="1" applyAlignment="1">
      <alignment horizontal="center" vertical="center"/>
    </xf>
    <xf numFmtId="167" fontId="14" fillId="0" borderId="1" xfId="0" applyNumberFormat="1" applyFont="1" applyBorder="1" applyAlignment="1">
      <alignment horizontal="center" vertical="center"/>
    </xf>
    <xf numFmtId="44" fontId="14" fillId="0" borderId="1" xfId="8" applyFont="1" applyBorder="1" applyAlignment="1">
      <alignment horizontal="center" vertical="center"/>
    </xf>
    <xf numFmtId="9" fontId="14" fillId="0" borderId="1" xfId="9" applyFont="1" applyBorder="1" applyAlignment="1">
      <alignment horizontal="center" vertical="center"/>
    </xf>
    <xf numFmtId="0" fontId="6" fillId="0" borderId="0" xfId="0" applyFont="1" applyAlignment="1">
      <alignment vertical="top"/>
    </xf>
    <xf numFmtId="166" fontId="11" fillId="3" borderId="1" xfId="8" applyNumberFormat="1" applyFont="1" applyFill="1" applyBorder="1" applyAlignment="1">
      <alignment horizontal="center" vertical="center" wrapText="1"/>
    </xf>
    <xf numFmtId="9" fontId="11" fillId="3" borderId="1" xfId="9" applyFont="1" applyFill="1" applyBorder="1" applyAlignment="1">
      <alignment horizontal="center" vertical="center" wrapText="1"/>
    </xf>
    <xf numFmtId="3" fontId="14" fillId="0" borderId="1" xfId="0" applyNumberFormat="1" applyFont="1" applyBorder="1" applyAlignment="1">
      <alignment horizontal="center" vertical="center"/>
    </xf>
    <xf numFmtId="14" fontId="14"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168" fontId="14" fillId="0" borderId="1" xfId="8" applyNumberFormat="1" applyFont="1" applyBorder="1" applyAlignment="1">
      <alignment horizontal="center" vertical="center"/>
    </xf>
    <xf numFmtId="168" fontId="14"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9" fontId="4" fillId="0" borderId="1" xfId="9" applyFont="1" applyBorder="1" applyAlignment="1">
      <alignment horizontal="center" vertical="center"/>
    </xf>
    <xf numFmtId="164" fontId="14" fillId="0" borderId="1" xfId="7" applyNumberFormat="1" applyFont="1" applyBorder="1" applyAlignment="1">
      <alignment horizontal="right" vertical="top"/>
    </xf>
    <xf numFmtId="168" fontId="12" fillId="0" borderId="1" xfId="0" applyNumberFormat="1" applyFont="1" applyBorder="1" applyAlignment="1">
      <alignment vertical="top"/>
    </xf>
    <xf numFmtId="0" fontId="14" fillId="0" borderId="1" xfId="0" applyFont="1" applyBorder="1" applyAlignment="1">
      <alignment horizontal="center" vertical="top"/>
    </xf>
    <xf numFmtId="0" fontId="8" fillId="0" borderId="1" xfId="0" applyFont="1" applyBorder="1" applyAlignment="1">
      <alignment vertical="top"/>
    </xf>
    <xf numFmtId="165" fontId="12" fillId="0" borderId="1" xfId="0" applyNumberFormat="1" applyFont="1" applyBorder="1" applyAlignment="1">
      <alignment vertical="top"/>
    </xf>
    <xf numFmtId="0" fontId="12" fillId="3" borderId="1" xfId="0" applyFont="1" applyFill="1" applyBorder="1" applyAlignment="1">
      <alignment horizontal="center" vertical="center" wrapText="1"/>
    </xf>
    <xf numFmtId="0" fontId="11" fillId="0" borderId="1" xfId="0" applyFont="1" applyFill="1" applyBorder="1" applyAlignment="1">
      <alignment horizontal="center" vertical="center"/>
    </xf>
    <xf numFmtId="168" fontId="8" fillId="0" borderId="1" xfId="0" applyNumberFormat="1" applyFont="1" applyBorder="1" applyAlignment="1">
      <alignment vertical="top"/>
    </xf>
    <xf numFmtId="44" fontId="14" fillId="0" borderId="1" xfId="8" applyFont="1" applyFill="1" applyBorder="1" applyAlignment="1">
      <alignment horizontal="left" vertical="center"/>
    </xf>
    <xf numFmtId="44" fontId="14" fillId="0" borderId="1" xfId="8" applyFont="1" applyFill="1" applyBorder="1" applyAlignment="1">
      <alignment horizontal="center" vertical="center"/>
    </xf>
    <xf numFmtId="165" fontId="14" fillId="0" borderId="1" xfId="8" applyNumberFormat="1" applyFont="1" applyFill="1" applyBorder="1" applyAlignment="1">
      <alignment horizontal="center" vertical="center"/>
    </xf>
    <xf numFmtId="0" fontId="12" fillId="0" borderId="1" xfId="0" applyFont="1" applyBorder="1" applyAlignment="1">
      <alignment vertical="top"/>
    </xf>
    <xf numFmtId="0" fontId="0" fillId="4" borderId="0" xfId="0" applyFill="1" applyAlignment="1">
      <alignment vertical="top"/>
    </xf>
    <xf numFmtId="0" fontId="8" fillId="5" borderId="5" xfId="0" applyFont="1" applyFill="1" applyBorder="1" applyAlignment="1">
      <alignment vertical="center" wrapText="1"/>
    </xf>
    <xf numFmtId="0" fontId="6" fillId="5" borderId="5" xfId="0" applyFont="1" applyFill="1" applyBorder="1" applyAlignment="1">
      <alignment vertical="center" wrapText="1"/>
    </xf>
    <xf numFmtId="9" fontId="0" fillId="0" borderId="0" xfId="9" applyFont="1" applyAlignment="1">
      <alignment vertical="top"/>
    </xf>
    <xf numFmtId="166" fontId="14" fillId="0" borderId="1" xfId="0" applyNumberFormat="1" applyFont="1" applyBorder="1" applyAlignment="1">
      <alignment horizontal="center" vertical="center"/>
    </xf>
    <xf numFmtId="0" fontId="0" fillId="0" borderId="0" xfId="0" applyAlignment="1">
      <alignment vertical="top" wrapText="1"/>
    </xf>
    <xf numFmtId="44" fontId="19" fillId="0" borderId="1" xfId="8" applyFont="1" applyFill="1" applyBorder="1" applyProtection="1">
      <protection locked="0"/>
    </xf>
    <xf numFmtId="14" fontId="14" fillId="0" borderId="1" xfId="0" applyNumberFormat="1" applyFont="1" applyBorder="1" applyAlignment="1">
      <alignment horizontal="center" vertical="center"/>
    </xf>
    <xf numFmtId="0" fontId="6" fillId="0" borderId="1" xfId="0" applyFont="1" applyBorder="1" applyAlignment="1">
      <alignment vertical="top"/>
    </xf>
    <xf numFmtId="44" fontId="0" fillId="0" borderId="1" xfId="8" applyFont="1" applyBorder="1"/>
    <xf numFmtId="14" fontId="14" fillId="0" borderId="1" xfId="0" applyNumberFormat="1" applyFont="1" applyBorder="1" applyAlignment="1">
      <alignment vertical="center" wrapText="1"/>
    </xf>
    <xf numFmtId="14" fontId="14" fillId="0" borderId="1" xfId="0" applyNumberFormat="1" applyFont="1" applyBorder="1" applyAlignment="1">
      <alignment vertical="center"/>
    </xf>
    <xf numFmtId="0" fontId="18" fillId="0" borderId="1" xfId="0" applyFont="1" applyBorder="1" applyAlignment="1">
      <alignment horizontal="center" wrapText="1"/>
    </xf>
    <xf numFmtId="0" fontId="18" fillId="0" borderId="1" xfId="0" applyFont="1" applyBorder="1" applyAlignment="1">
      <alignment horizontal="center" vertical="center" wrapText="1"/>
    </xf>
    <xf numFmtId="0" fontId="21" fillId="0" borderId="1" xfId="0" applyFont="1" applyBorder="1" applyAlignment="1">
      <alignment horizontal="center" vertical="center" wrapText="1"/>
    </xf>
    <xf numFmtId="169"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169" fontId="21" fillId="0" borderId="6" xfId="0" applyNumberFormat="1" applyFont="1" applyBorder="1" applyAlignment="1">
      <alignment horizontal="center" vertical="center" wrapText="1"/>
    </xf>
    <xf numFmtId="168" fontId="14" fillId="0" borderId="1" xfId="0" applyNumberFormat="1" applyFont="1"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0" fontId="21" fillId="0" borderId="1" xfId="0" applyFont="1" applyBorder="1" applyAlignment="1">
      <alignment horizontal="center"/>
    </xf>
    <xf numFmtId="0" fontId="21" fillId="6" borderId="6" xfId="0" applyFont="1" applyFill="1" applyBorder="1" applyAlignment="1">
      <alignment horizontal="center" vertical="center" wrapText="1"/>
    </xf>
    <xf numFmtId="0" fontId="21" fillId="0" borderId="6" xfId="0" applyFont="1" applyBorder="1" applyAlignment="1">
      <alignment horizontal="center"/>
    </xf>
    <xf numFmtId="0" fontId="23" fillId="3" borderId="1" xfId="0" applyFont="1" applyFill="1" applyBorder="1" applyAlignment="1">
      <alignment horizontal="center" vertical="center" wrapText="1"/>
    </xf>
    <xf numFmtId="44" fontId="23" fillId="3" borderId="1" xfId="8" applyFont="1" applyFill="1" applyBorder="1" applyAlignment="1">
      <alignment horizontal="center" vertical="center" wrapText="1"/>
    </xf>
    <xf numFmtId="9" fontId="23" fillId="3" borderId="1" xfId="9" applyFont="1" applyFill="1" applyBorder="1" applyAlignment="1">
      <alignment horizontal="center" vertical="center" wrapText="1"/>
    </xf>
    <xf numFmtId="0" fontId="25" fillId="0" borderId="1" xfId="0" applyFont="1" applyBorder="1" applyAlignment="1">
      <alignment horizontal="center" vertical="center"/>
    </xf>
    <xf numFmtId="0" fontId="18" fillId="0" borderId="1" xfId="0" applyFont="1" applyBorder="1" applyAlignment="1">
      <alignment horizontal="center"/>
    </xf>
    <xf numFmtId="3" fontId="25" fillId="0" borderId="1" xfId="0" applyNumberFormat="1" applyFont="1" applyBorder="1" applyAlignment="1">
      <alignment horizontal="center" vertical="top"/>
    </xf>
    <xf numFmtId="0" fontId="25" fillId="0" borderId="1" xfId="0" applyFont="1" applyBorder="1" applyAlignment="1">
      <alignment horizontal="center" vertical="top"/>
    </xf>
    <xf numFmtId="169" fontId="26" fillId="0" borderId="1" xfId="0" applyNumberFormat="1" applyFont="1" applyBorder="1" applyAlignment="1">
      <alignment horizontal="center" vertical="top"/>
    </xf>
    <xf numFmtId="14" fontId="25" fillId="0" borderId="1" xfId="0" applyNumberFormat="1" applyFont="1" applyFill="1" applyBorder="1" applyAlignment="1">
      <alignment horizontal="center" vertical="center"/>
    </xf>
    <xf numFmtId="2" fontId="25" fillId="0" borderId="1" xfId="0" applyNumberFormat="1" applyFont="1" applyFill="1" applyBorder="1" applyAlignment="1">
      <alignment horizontal="center" vertical="center"/>
    </xf>
    <xf numFmtId="9" fontId="25" fillId="0" borderId="1" xfId="0" applyNumberFormat="1" applyFont="1" applyBorder="1" applyAlignment="1">
      <alignment horizontal="center" vertical="center"/>
    </xf>
    <xf numFmtId="167" fontId="25" fillId="0" borderId="1" xfId="0" applyNumberFormat="1" applyFont="1" applyBorder="1" applyAlignment="1">
      <alignment horizontal="center" vertical="center"/>
    </xf>
    <xf numFmtId="165" fontId="25" fillId="0" borderId="1" xfId="0" applyNumberFormat="1" applyFont="1" applyBorder="1" applyAlignment="1">
      <alignment horizontal="center" vertical="center"/>
    </xf>
    <xf numFmtId="9" fontId="25" fillId="0" borderId="1" xfId="9" applyFont="1" applyBorder="1" applyAlignment="1">
      <alignment horizontal="center" vertical="center"/>
    </xf>
    <xf numFmtId="0" fontId="25" fillId="0" borderId="1" xfId="0" applyFont="1" applyBorder="1" applyAlignment="1">
      <alignment vertical="top"/>
    </xf>
    <xf numFmtId="169" fontId="18" fillId="0" borderId="1" xfId="0" applyNumberFormat="1" applyFont="1" applyBorder="1" applyAlignment="1">
      <alignment horizontal="center" vertical="center" wrapText="1"/>
    </xf>
    <xf numFmtId="0" fontId="6" fillId="0" borderId="1" xfId="0" applyFont="1" applyBorder="1" applyAlignment="1">
      <alignment horizontal="center"/>
    </xf>
    <xf numFmtId="165" fontId="27" fillId="0" borderId="1" xfId="0" applyNumberFormat="1" applyFont="1" applyBorder="1" applyAlignment="1">
      <alignment vertical="top"/>
    </xf>
    <xf numFmtId="0" fontId="20" fillId="0" borderId="1" xfId="0" applyFont="1" applyBorder="1" applyAlignment="1">
      <alignment horizontal="center" wrapText="1"/>
    </xf>
    <xf numFmtId="0" fontId="14" fillId="0" borderId="1" xfId="0" applyFont="1" applyFill="1" applyBorder="1" applyAlignment="1">
      <alignment horizontal="center" vertical="center"/>
    </xf>
    <xf numFmtId="0" fontId="14" fillId="0" borderId="1" xfId="0" applyNumberFormat="1" applyFont="1" applyBorder="1" applyAlignment="1">
      <alignment horizontal="center" vertical="center"/>
    </xf>
    <xf numFmtId="166" fontId="14" fillId="0" borderId="1" xfId="0" applyNumberFormat="1" applyFont="1" applyBorder="1" applyAlignment="1">
      <alignment vertical="center"/>
    </xf>
    <xf numFmtId="166" fontId="14" fillId="0" borderId="1" xfId="0" applyNumberFormat="1" applyFont="1" applyBorder="1" applyAlignment="1">
      <alignment vertical="center" wrapText="1"/>
    </xf>
    <xf numFmtId="0" fontId="14" fillId="0" borderId="1" xfId="0" applyFont="1" applyBorder="1" applyAlignment="1">
      <alignment vertical="center"/>
    </xf>
    <xf numFmtId="44" fontId="0" fillId="0" borderId="1" xfId="8" applyFont="1" applyBorder="1" applyAlignment="1">
      <alignment vertical="top"/>
    </xf>
    <xf numFmtId="0" fontId="12" fillId="0" borderId="1" xfId="0" applyFont="1" applyBorder="1" applyAlignment="1">
      <alignment horizontal="center" vertical="top"/>
    </xf>
    <xf numFmtId="0" fontId="28" fillId="0" borderId="0" xfId="1" applyFont="1" applyAlignment="1">
      <alignment horizontal="left"/>
    </xf>
    <xf numFmtId="0" fontId="19" fillId="0" borderId="0" xfId="1" applyFont="1"/>
    <xf numFmtId="1" fontId="19" fillId="0" borderId="0" xfId="1" applyNumberFormat="1" applyFont="1"/>
    <xf numFmtId="1" fontId="29" fillId="0" borderId="0" xfId="1" applyNumberFormat="1" applyFont="1"/>
    <xf numFmtId="0" fontId="0" fillId="0" borderId="0" xfId="0"/>
    <xf numFmtId="0" fontId="19" fillId="0" borderId="0" xfId="1" applyFont="1" applyAlignment="1">
      <alignment horizontal="left"/>
    </xf>
    <xf numFmtId="0" fontId="29" fillId="0" borderId="0" xfId="1" applyFont="1"/>
    <xf numFmtId="170" fontId="19" fillId="0" borderId="0" xfId="1" applyNumberFormat="1" applyFont="1"/>
    <xf numFmtId="0" fontId="30" fillId="0" borderId="0" xfId="1" applyFont="1" applyAlignment="1">
      <alignment horizontal="left"/>
    </xf>
    <xf numFmtId="170" fontId="19" fillId="0" borderId="0" xfId="3" applyNumberFormat="1" applyFont="1"/>
    <xf numFmtId="0" fontId="19" fillId="0" borderId="0" xfId="1" applyFont="1" applyAlignment="1">
      <alignment horizontal="center"/>
    </xf>
    <xf numFmtId="0" fontId="0" fillId="0" borderId="0" xfId="0" applyAlignment="1">
      <alignment vertical="center"/>
    </xf>
    <xf numFmtId="0" fontId="29" fillId="0" borderId="1" xfId="1" applyFont="1" applyBorder="1" applyAlignment="1">
      <alignment horizontal="center" vertical="center" wrapText="1"/>
    </xf>
    <xf numFmtId="1" fontId="29" fillId="0" borderId="1" xfId="1" applyNumberFormat="1" applyFont="1" applyBorder="1" applyAlignment="1">
      <alignment horizontal="center" vertical="center"/>
    </xf>
    <xf numFmtId="1" fontId="29" fillId="0" borderId="1" xfId="1" applyNumberFormat="1" applyFont="1" applyBorder="1" applyAlignment="1">
      <alignment horizontal="center" vertical="center" wrapText="1"/>
    </xf>
    <xf numFmtId="0" fontId="19" fillId="0" borderId="6" xfId="1" applyFont="1" applyBorder="1" applyAlignment="1">
      <alignment horizontal="center"/>
    </xf>
    <xf numFmtId="0" fontId="19" fillId="0" borderId="7" xfId="1" applyFont="1" applyBorder="1"/>
    <xf numFmtId="164" fontId="19" fillId="0" borderId="7" xfId="3" applyNumberFormat="1" applyFont="1" applyBorder="1"/>
    <xf numFmtId="164" fontId="19" fillId="0" borderId="8" xfId="3" applyNumberFormat="1" applyFont="1" applyBorder="1"/>
    <xf numFmtId="164" fontId="19" fillId="0" borderId="7" xfId="3" applyNumberFormat="1" applyFont="1" applyBorder="1" applyAlignment="1">
      <alignment horizontal="center"/>
    </xf>
    <xf numFmtId="164" fontId="19" fillId="0" borderId="8" xfId="3" applyNumberFormat="1" applyFont="1" applyBorder="1" applyAlignment="1">
      <alignment horizontal="center"/>
    </xf>
    <xf numFmtId="164" fontId="29" fillId="0" borderId="8" xfId="3" applyNumberFormat="1" applyFont="1" applyBorder="1"/>
    <xf numFmtId="0" fontId="19" fillId="0" borderId="9" xfId="1" applyFont="1" applyBorder="1" applyAlignment="1">
      <alignment horizontal="center"/>
    </xf>
    <xf numFmtId="0" fontId="19" fillId="0" borderId="8" xfId="1" applyFont="1" applyBorder="1"/>
    <xf numFmtId="3" fontId="0" fillId="0" borderId="0" xfId="0" applyNumberFormat="1"/>
    <xf numFmtId="0" fontId="19" fillId="0" borderId="1" xfId="1" applyFont="1" applyBorder="1" applyAlignment="1">
      <alignment horizontal="center" vertical="center"/>
    </xf>
    <xf numFmtId="0" fontId="29" fillId="0" borderId="4" xfId="1" applyFont="1" applyBorder="1" applyAlignment="1">
      <alignment vertical="center"/>
    </xf>
    <xf numFmtId="164" fontId="29" fillId="0" borderId="4" xfId="3" applyNumberFormat="1" applyFont="1" applyBorder="1" applyAlignment="1">
      <alignment vertical="center"/>
    </xf>
    <xf numFmtId="0" fontId="19" fillId="0" borderId="10" xfId="1" applyFont="1" applyBorder="1" applyAlignment="1">
      <alignment horizontal="center" vertical="center"/>
    </xf>
    <xf numFmtId="0" fontId="19" fillId="0" borderId="11" xfId="1" applyFont="1" applyBorder="1" applyAlignment="1">
      <alignment vertical="center"/>
    </xf>
    <xf numFmtId="0" fontId="11" fillId="0" borderId="1" xfId="0" applyFont="1" applyBorder="1"/>
    <xf numFmtId="43" fontId="11" fillId="0" borderId="1" xfId="0" applyNumberFormat="1" applyFont="1" applyBorder="1"/>
    <xf numFmtId="164" fontId="11" fillId="0" borderId="1" xfId="0" applyNumberFormat="1" applyFont="1" applyBorder="1"/>
    <xf numFmtId="0" fontId="6" fillId="0" borderId="0" xfId="0" applyFont="1" applyAlignment="1">
      <alignment vertical="center"/>
    </xf>
    <xf numFmtId="164" fontId="0" fillId="0" borderId="0" xfId="0" applyNumberFormat="1"/>
    <xf numFmtId="9" fontId="0" fillId="0" borderId="0" xfId="13" applyFont="1" applyAlignment="1">
      <alignment vertical="top"/>
    </xf>
    <xf numFmtId="0" fontId="31" fillId="7" borderId="5" xfId="0" applyFont="1" applyFill="1" applyBorder="1" applyAlignment="1">
      <alignment vertical="center" wrapText="1"/>
    </xf>
    <xf numFmtId="9" fontId="31" fillId="7" borderId="5" xfId="13" applyFont="1" applyFill="1" applyBorder="1" applyAlignment="1">
      <alignment vertical="center" wrapText="1"/>
    </xf>
    <xf numFmtId="0" fontId="32" fillId="5" borderId="5" xfId="0" applyFont="1" applyFill="1" applyBorder="1" applyAlignment="1">
      <alignment vertical="center" wrapText="1"/>
    </xf>
    <xf numFmtId="10" fontId="14" fillId="0" borderId="1" xfId="8" applyNumberFormat="1" applyFont="1" applyBorder="1" applyAlignment="1">
      <alignment horizontal="center" vertical="center"/>
    </xf>
    <xf numFmtId="9" fontId="14" fillId="0" borderId="1" xfId="7" applyNumberFormat="1" applyFont="1" applyBorder="1" applyAlignment="1">
      <alignment horizontal="center" vertical="top"/>
    </xf>
    <xf numFmtId="0" fontId="33" fillId="0" borderId="0" xfId="0" applyFont="1" applyAlignment="1">
      <alignment vertical="top"/>
    </xf>
    <xf numFmtId="0" fontId="0" fillId="4" borderId="0" xfId="0" applyFill="1" applyAlignment="1">
      <alignment vertical="top" wrapText="1"/>
    </xf>
    <xf numFmtId="0" fontId="33" fillId="0" borderId="0" xfId="0" applyFont="1" applyAlignment="1">
      <alignment vertical="top" wrapText="1"/>
    </xf>
    <xf numFmtId="0" fontId="6" fillId="0" borderId="0" xfId="0" applyFont="1" applyAlignment="1">
      <alignment vertical="top" wrapText="1"/>
    </xf>
    <xf numFmtId="171" fontId="0" fillId="0" borderId="0" xfId="0" applyNumberFormat="1" applyAlignment="1">
      <alignment vertical="top"/>
    </xf>
    <xf numFmtId="0" fontId="6" fillId="4" borderId="0" xfId="0" applyFont="1" applyFill="1" applyAlignment="1">
      <alignment vertical="top" wrapText="1"/>
    </xf>
    <xf numFmtId="10" fontId="0" fillId="0" borderId="0" xfId="0" applyNumberFormat="1" applyAlignment="1">
      <alignment vertical="top"/>
    </xf>
    <xf numFmtId="0" fontId="8" fillId="5" borderId="0" xfId="0" applyFont="1" applyFill="1" applyBorder="1" applyAlignment="1">
      <alignment vertical="center" wrapText="1"/>
    </xf>
    <xf numFmtId="0" fontId="8" fillId="0" borderId="0" xfId="0" applyFont="1" applyFill="1" applyBorder="1" applyAlignment="1">
      <alignment vertical="center" wrapText="1"/>
    </xf>
    <xf numFmtId="0" fontId="21"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xf>
    <xf numFmtId="167" fontId="14" fillId="0" borderId="1" xfId="0" applyNumberFormat="1" applyFont="1" applyFill="1" applyBorder="1" applyAlignment="1">
      <alignment horizontal="center" vertical="center"/>
    </xf>
    <xf numFmtId="0" fontId="0" fillId="0" borderId="1" xfId="0" applyFill="1" applyBorder="1" applyAlignment="1">
      <alignment vertical="top"/>
    </xf>
    <xf numFmtId="10" fontId="14" fillId="0" borderId="1" xfId="8"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9" fontId="6" fillId="0" borderId="0" xfId="9" applyFont="1" applyAlignment="1">
      <alignment vertical="top" wrapText="1"/>
    </xf>
    <xf numFmtId="14" fontId="14" fillId="6" borderId="1" xfId="0" applyNumberFormat="1" applyFont="1" applyFill="1" applyBorder="1" applyAlignment="1">
      <alignment horizontal="center" vertical="center"/>
    </xf>
    <xf numFmtId="2" fontId="14" fillId="6"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9"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8" fillId="0" borderId="1" xfId="0" applyFont="1" applyFill="1" applyBorder="1" applyAlignment="1">
      <alignment horizontal="center" wrapText="1"/>
    </xf>
    <xf numFmtId="166" fontId="14" fillId="0" borderId="1" xfId="0" applyNumberFormat="1" applyFont="1" applyFill="1" applyBorder="1" applyAlignment="1">
      <alignment horizontal="center" vertical="center"/>
    </xf>
    <xf numFmtId="168" fontId="12" fillId="0" borderId="1" xfId="8" applyNumberFormat="1" applyFont="1" applyBorder="1" applyAlignment="1">
      <alignment horizontal="center" vertical="center"/>
    </xf>
    <xf numFmtId="168" fontId="12" fillId="0" borderId="1" xfId="9" applyNumberFormat="1" applyFont="1" applyBorder="1" applyAlignment="1">
      <alignment horizontal="center" vertical="center"/>
    </xf>
    <xf numFmtId="168" fontId="12" fillId="0" borderId="1" xfId="0" applyNumberFormat="1" applyFont="1" applyBorder="1" applyAlignment="1">
      <alignment horizontal="center" vertical="center"/>
    </xf>
    <xf numFmtId="166" fontId="12" fillId="0" borderId="4" xfId="0" applyNumberFormat="1" applyFont="1" applyBorder="1" applyAlignment="1">
      <alignment horizontal="center" vertical="top" wrapText="1"/>
    </xf>
    <xf numFmtId="166" fontId="0" fillId="0" borderId="1" xfId="0" applyNumberFormat="1" applyBorder="1" applyAlignment="1">
      <alignment vertical="top"/>
    </xf>
    <xf numFmtId="0" fontId="21" fillId="0" borderId="1" xfId="0" applyFont="1" applyFill="1" applyBorder="1" applyAlignment="1">
      <alignment horizontal="center" vertical="center"/>
    </xf>
    <xf numFmtId="0" fontId="0" fillId="0" borderId="1" xfId="0" applyFill="1" applyBorder="1" applyAlignment="1">
      <alignment horizontal="center"/>
    </xf>
    <xf numFmtId="0" fontId="8" fillId="0" borderId="1" xfId="0" applyFont="1" applyFill="1" applyBorder="1" applyAlignment="1">
      <alignment horizontal="center" vertical="top"/>
    </xf>
    <xf numFmtId="166" fontId="14" fillId="0" borderId="1" xfId="8" applyNumberFormat="1" applyFont="1" applyBorder="1" applyAlignment="1">
      <alignment horizontal="center" vertical="center"/>
    </xf>
    <xf numFmtId="0" fontId="18" fillId="6" borderId="1" xfId="0" applyFont="1" applyFill="1" applyBorder="1" applyAlignment="1">
      <alignment horizontal="center" vertical="center" wrapText="1"/>
    </xf>
    <xf numFmtId="165" fontId="25" fillId="6" borderId="1" xfId="0" applyNumberFormat="1" applyFont="1" applyFill="1" applyBorder="1" applyAlignment="1">
      <alignment horizontal="center" vertical="center"/>
    </xf>
    <xf numFmtId="0" fontId="14" fillId="0" borderId="1" xfId="1" applyFont="1" applyFill="1" applyBorder="1" applyAlignment="1" applyProtection="1">
      <alignment horizontal="left"/>
      <protection locked="0"/>
    </xf>
    <xf numFmtId="0" fontId="1" fillId="0" borderId="1" xfId="0" applyFont="1" applyFill="1" applyBorder="1" applyAlignment="1">
      <alignment horizontal="left"/>
    </xf>
    <xf numFmtId="0" fontId="1" fillId="0" borderId="1" xfId="0" applyFont="1" applyFill="1" applyBorder="1" applyAlignment="1">
      <alignment horizontal="left" wrapText="1"/>
    </xf>
    <xf numFmtId="10" fontId="14" fillId="0" borderId="1" xfId="9" applyNumberFormat="1" applyFont="1" applyFill="1" applyBorder="1" applyAlignment="1">
      <alignment horizontal="center" vertical="center"/>
    </xf>
    <xf numFmtId="0" fontId="29" fillId="0" borderId="1" xfId="1" applyFont="1" applyBorder="1" applyAlignment="1">
      <alignment horizontal="center" vertical="center"/>
    </xf>
    <xf numFmtId="0" fontId="29" fillId="0" borderId="1" xfId="1" applyFont="1" applyBorder="1" applyAlignment="1">
      <alignment horizontal="center" vertical="center" wrapText="1"/>
    </xf>
    <xf numFmtId="1" fontId="29" fillId="0" borderId="1" xfId="1" applyNumberFormat="1" applyFont="1" applyBorder="1" applyAlignment="1">
      <alignment horizontal="center" vertical="center"/>
    </xf>
    <xf numFmtId="0" fontId="15" fillId="2" borderId="1" xfId="0" applyFont="1" applyFill="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6" fillId="4" borderId="12" xfId="0" applyFont="1" applyFill="1" applyBorder="1" applyAlignment="1">
      <alignment horizontal="center" vertical="top"/>
    </xf>
    <xf numFmtId="0" fontId="0" fillId="4" borderId="12" xfId="0" applyFill="1" applyBorder="1" applyAlignment="1">
      <alignment horizontal="center" vertical="top"/>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Font="1" applyAlignment="1">
      <alignment horizontal="center" vertical="top"/>
    </xf>
    <xf numFmtId="0" fontId="0" fillId="0" borderId="0" xfId="0" applyAlignment="1">
      <alignment horizontal="center" vertical="top"/>
    </xf>
    <xf numFmtId="0" fontId="6" fillId="0" borderId="12" xfId="0" applyFont="1" applyBorder="1" applyAlignment="1">
      <alignment horizontal="center" vertical="top"/>
    </xf>
    <xf numFmtId="0" fontId="0" fillId="0" borderId="12" xfId="0" applyBorder="1" applyAlignment="1">
      <alignment horizontal="center" vertical="top"/>
    </xf>
    <xf numFmtId="0" fontId="6" fillId="4" borderId="0" xfId="0" applyFont="1" applyFill="1" applyAlignment="1">
      <alignment horizontal="center" vertical="top"/>
    </xf>
    <xf numFmtId="0" fontId="0" fillId="4" borderId="0" xfId="0" applyFill="1" applyAlignment="1">
      <alignment horizontal="center" vertical="top"/>
    </xf>
    <xf numFmtId="0" fontId="33" fillId="0" borderId="0" xfId="0" applyFont="1" applyAlignment="1">
      <alignment horizontal="center" vertical="top" wrapText="1"/>
    </xf>
    <xf numFmtId="0" fontId="33" fillId="0" borderId="12" xfId="0" applyFont="1" applyBorder="1" applyAlignment="1">
      <alignment horizontal="center" vertical="top" wrapText="1"/>
    </xf>
    <xf numFmtId="0" fontId="6" fillId="4" borderId="12" xfId="0" applyFont="1" applyFill="1" applyBorder="1" applyAlignment="1">
      <alignment horizontal="center" vertical="top" wrapText="1"/>
    </xf>
    <xf numFmtId="0" fontId="0" fillId="4" borderId="12" xfId="0" applyFill="1" applyBorder="1" applyAlignment="1">
      <alignment horizontal="center" vertical="top" wrapText="1"/>
    </xf>
    <xf numFmtId="0" fontId="6" fillId="0" borderId="12" xfId="0" applyFont="1" applyBorder="1" applyAlignment="1">
      <alignment horizontal="center" vertical="top" wrapText="1"/>
    </xf>
    <xf numFmtId="0" fontId="0" fillId="0" borderId="12" xfId="0" applyBorder="1" applyAlignment="1">
      <alignment horizontal="center" vertical="top" wrapText="1"/>
    </xf>
    <xf numFmtId="0" fontId="10" fillId="2" borderId="1" xfId="0" applyFont="1" applyFill="1" applyBorder="1" applyAlignment="1">
      <alignment horizontal="center" vertical="center" wrapText="1"/>
    </xf>
    <xf numFmtId="0" fontId="8" fillId="0" borderId="1" xfId="0" applyFont="1" applyBorder="1" applyAlignment="1">
      <alignment horizontal="center" vertical="top"/>
    </xf>
    <xf numFmtId="0" fontId="22"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2" fillId="0" borderId="2"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7" fillId="0" borderId="1" xfId="0" applyFont="1" applyBorder="1" applyAlignment="1">
      <alignment horizontal="left" vertical="top" wrapText="1"/>
    </xf>
    <xf numFmtId="0" fontId="13" fillId="0" borderId="1" xfId="0" applyFont="1" applyFill="1" applyBorder="1" applyAlignment="1">
      <alignment horizontal="left" vertical="top" wrapText="1"/>
    </xf>
    <xf numFmtId="0" fontId="16" fillId="0" borderId="1" xfId="0" applyFont="1" applyBorder="1" applyAlignment="1">
      <alignment horizontal="left" vertical="center"/>
    </xf>
    <xf numFmtId="0" fontId="13" fillId="0" borderId="1" xfId="0" applyFont="1" applyFill="1" applyBorder="1" applyAlignment="1">
      <alignment horizontal="left" vertical="top"/>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cellXfs>
  <cellStyles count="16">
    <cellStyle name="Comma" xfId="7" builtinId="3"/>
    <cellStyle name="Comma 2" xfId="3"/>
    <cellStyle name="Comma 2 2" xfId="5"/>
    <cellStyle name="Comma 3" xfId="6"/>
    <cellStyle name="Comma 4" xfId="11"/>
    <cellStyle name="Currency" xfId="8" builtinId="4"/>
    <cellStyle name="Currency 2" xfId="12"/>
    <cellStyle name="Currency 2 2" xfId="15"/>
    <cellStyle name="Normal" xfId="0" builtinId="0"/>
    <cellStyle name="Normal 2" xfId="1"/>
    <cellStyle name="Normal 204" xfId="10"/>
    <cellStyle name="Normal 3" xfId="2"/>
    <cellStyle name="Normal 4" xfId="14"/>
    <cellStyle name="Percent" xfId="9" builtinId="5"/>
    <cellStyle name="Percent 2" xfId="4"/>
    <cellStyle name="Percent 3" xfId="13"/>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K13" sqref="K13"/>
    </sheetView>
  </sheetViews>
  <sheetFormatPr defaultColWidth="11.140625" defaultRowHeight="12.75" x14ac:dyDescent="0.2"/>
  <cols>
    <col min="1" max="1" width="5.140625" style="92" customWidth="1"/>
    <col min="2" max="2" width="29.140625" style="92" bestFit="1" customWidth="1"/>
    <col min="3" max="3" width="13.5703125" style="92" bestFit="1" customWidth="1"/>
    <col min="4" max="4" width="12.140625" style="92" bestFit="1" customWidth="1"/>
    <col min="5" max="5" width="16" style="92" customWidth="1"/>
    <col min="6" max="6" width="13.42578125" style="92" bestFit="1" customWidth="1"/>
    <col min="7" max="7" width="12.28515625" style="92" bestFit="1" customWidth="1"/>
    <col min="8" max="8" width="12.7109375" style="92" customWidth="1"/>
    <col min="9" max="9" width="11.28515625" style="92" bestFit="1" customWidth="1"/>
    <col min="10" max="10" width="12.28515625" style="92" bestFit="1" customWidth="1"/>
    <col min="11" max="11" width="14.85546875" style="92" bestFit="1" customWidth="1"/>
    <col min="12" max="12" width="13.5703125" style="92" bestFit="1" customWidth="1"/>
    <col min="13" max="256" width="11.140625" style="92"/>
    <col min="257" max="257" width="5.140625" style="92" customWidth="1"/>
    <col min="258" max="258" width="29.140625" style="92" bestFit="1" customWidth="1"/>
    <col min="259" max="259" width="13.5703125" style="92" bestFit="1" customWidth="1"/>
    <col min="260" max="260" width="12.140625" style="92" bestFit="1" customWidth="1"/>
    <col min="261" max="261" width="16" style="92" customWidth="1"/>
    <col min="262" max="262" width="13.42578125" style="92" bestFit="1" customWidth="1"/>
    <col min="263" max="263" width="12.28515625" style="92" bestFit="1" customWidth="1"/>
    <col min="264" max="264" width="12.7109375" style="92" customWidth="1"/>
    <col min="265" max="265" width="11.28515625" style="92" bestFit="1" customWidth="1"/>
    <col min="266" max="266" width="12.28515625" style="92" bestFit="1" customWidth="1"/>
    <col min="267" max="267" width="14.85546875" style="92" bestFit="1" customWidth="1"/>
    <col min="268" max="268" width="13.5703125" style="92" bestFit="1" customWidth="1"/>
    <col min="269" max="512" width="11.140625" style="92"/>
    <col min="513" max="513" width="5.140625" style="92" customWidth="1"/>
    <col min="514" max="514" width="29.140625" style="92" bestFit="1" customWidth="1"/>
    <col min="515" max="515" width="13.5703125" style="92" bestFit="1" customWidth="1"/>
    <col min="516" max="516" width="12.140625" style="92" bestFit="1" customWidth="1"/>
    <col min="517" max="517" width="16" style="92" customWidth="1"/>
    <col min="518" max="518" width="13.42578125" style="92" bestFit="1" customWidth="1"/>
    <col min="519" max="519" width="12.28515625" style="92" bestFit="1" customWidth="1"/>
    <col min="520" max="520" width="12.7109375" style="92" customWidth="1"/>
    <col min="521" max="521" width="11.28515625" style="92" bestFit="1" customWidth="1"/>
    <col min="522" max="522" width="12.28515625" style="92" bestFit="1" customWidth="1"/>
    <col min="523" max="523" width="14.85546875" style="92" bestFit="1" customWidth="1"/>
    <col min="524" max="524" width="13.5703125" style="92" bestFit="1" customWidth="1"/>
    <col min="525" max="768" width="11.140625" style="92"/>
    <col min="769" max="769" width="5.140625" style="92" customWidth="1"/>
    <col min="770" max="770" width="29.140625" style="92" bestFit="1" customWidth="1"/>
    <col min="771" max="771" width="13.5703125" style="92" bestFit="1" customWidth="1"/>
    <col min="772" max="772" width="12.140625" style="92" bestFit="1" customWidth="1"/>
    <col min="773" max="773" width="16" style="92" customWidth="1"/>
    <col min="774" max="774" width="13.42578125" style="92" bestFit="1" customWidth="1"/>
    <col min="775" max="775" width="12.28515625" style="92" bestFit="1" customWidth="1"/>
    <col min="776" max="776" width="12.7109375" style="92" customWidth="1"/>
    <col min="777" max="777" width="11.28515625" style="92" bestFit="1" customWidth="1"/>
    <col min="778" max="778" width="12.28515625" style="92" bestFit="1" customWidth="1"/>
    <col min="779" max="779" width="14.85546875" style="92" bestFit="1" customWidth="1"/>
    <col min="780" max="780" width="13.5703125" style="92" bestFit="1" customWidth="1"/>
    <col min="781" max="1024" width="11.140625" style="92"/>
    <col min="1025" max="1025" width="5.140625" style="92" customWidth="1"/>
    <col min="1026" max="1026" width="29.140625" style="92" bestFit="1" customWidth="1"/>
    <col min="1027" max="1027" width="13.5703125" style="92" bestFit="1" customWidth="1"/>
    <col min="1028" max="1028" width="12.140625" style="92" bestFit="1" customWidth="1"/>
    <col min="1029" max="1029" width="16" style="92" customWidth="1"/>
    <col min="1030" max="1030" width="13.42578125" style="92" bestFit="1" customWidth="1"/>
    <col min="1031" max="1031" width="12.28515625" style="92" bestFit="1" customWidth="1"/>
    <col min="1032" max="1032" width="12.7109375" style="92" customWidth="1"/>
    <col min="1033" max="1033" width="11.28515625" style="92" bestFit="1" customWidth="1"/>
    <col min="1034" max="1034" width="12.28515625" style="92" bestFit="1" customWidth="1"/>
    <col min="1035" max="1035" width="14.85546875" style="92" bestFit="1" customWidth="1"/>
    <col min="1036" max="1036" width="13.5703125" style="92" bestFit="1" customWidth="1"/>
    <col min="1037" max="1280" width="11.140625" style="92"/>
    <col min="1281" max="1281" width="5.140625" style="92" customWidth="1"/>
    <col min="1282" max="1282" width="29.140625" style="92" bestFit="1" customWidth="1"/>
    <col min="1283" max="1283" width="13.5703125" style="92" bestFit="1" customWidth="1"/>
    <col min="1284" max="1284" width="12.140625" style="92" bestFit="1" customWidth="1"/>
    <col min="1285" max="1285" width="16" style="92" customWidth="1"/>
    <col min="1286" max="1286" width="13.42578125" style="92" bestFit="1" customWidth="1"/>
    <col min="1287" max="1287" width="12.28515625" style="92" bestFit="1" customWidth="1"/>
    <col min="1288" max="1288" width="12.7109375" style="92" customWidth="1"/>
    <col min="1289" max="1289" width="11.28515625" style="92" bestFit="1" customWidth="1"/>
    <col min="1290" max="1290" width="12.28515625" style="92" bestFit="1" customWidth="1"/>
    <col min="1291" max="1291" width="14.85546875" style="92" bestFit="1" customWidth="1"/>
    <col min="1292" max="1292" width="13.5703125" style="92" bestFit="1" customWidth="1"/>
    <col min="1293" max="1536" width="11.140625" style="92"/>
    <col min="1537" max="1537" width="5.140625" style="92" customWidth="1"/>
    <col min="1538" max="1538" width="29.140625" style="92" bestFit="1" customWidth="1"/>
    <col min="1539" max="1539" width="13.5703125" style="92" bestFit="1" customWidth="1"/>
    <col min="1540" max="1540" width="12.140625" style="92" bestFit="1" customWidth="1"/>
    <col min="1541" max="1541" width="16" style="92" customWidth="1"/>
    <col min="1542" max="1542" width="13.42578125" style="92" bestFit="1" customWidth="1"/>
    <col min="1543" max="1543" width="12.28515625" style="92" bestFit="1" customWidth="1"/>
    <col min="1544" max="1544" width="12.7109375" style="92" customWidth="1"/>
    <col min="1545" max="1545" width="11.28515625" style="92" bestFit="1" customWidth="1"/>
    <col min="1546" max="1546" width="12.28515625" style="92" bestFit="1" customWidth="1"/>
    <col min="1547" max="1547" width="14.85546875" style="92" bestFit="1" customWidth="1"/>
    <col min="1548" max="1548" width="13.5703125" style="92" bestFit="1" customWidth="1"/>
    <col min="1549" max="1792" width="11.140625" style="92"/>
    <col min="1793" max="1793" width="5.140625" style="92" customWidth="1"/>
    <col min="1794" max="1794" width="29.140625" style="92" bestFit="1" customWidth="1"/>
    <col min="1795" max="1795" width="13.5703125" style="92" bestFit="1" customWidth="1"/>
    <col min="1796" max="1796" width="12.140625" style="92" bestFit="1" customWidth="1"/>
    <col min="1797" max="1797" width="16" style="92" customWidth="1"/>
    <col min="1798" max="1798" width="13.42578125" style="92" bestFit="1" customWidth="1"/>
    <col min="1799" max="1799" width="12.28515625" style="92" bestFit="1" customWidth="1"/>
    <col min="1800" max="1800" width="12.7109375" style="92" customWidth="1"/>
    <col min="1801" max="1801" width="11.28515625" style="92" bestFit="1" customWidth="1"/>
    <col min="1802" max="1802" width="12.28515625" style="92" bestFit="1" customWidth="1"/>
    <col min="1803" max="1803" width="14.85546875" style="92" bestFit="1" customWidth="1"/>
    <col min="1804" max="1804" width="13.5703125" style="92" bestFit="1" customWidth="1"/>
    <col min="1805" max="2048" width="11.140625" style="92"/>
    <col min="2049" max="2049" width="5.140625" style="92" customWidth="1"/>
    <col min="2050" max="2050" width="29.140625" style="92" bestFit="1" customWidth="1"/>
    <col min="2051" max="2051" width="13.5703125" style="92" bestFit="1" customWidth="1"/>
    <col min="2052" max="2052" width="12.140625" style="92" bestFit="1" customWidth="1"/>
    <col min="2053" max="2053" width="16" style="92" customWidth="1"/>
    <col min="2054" max="2054" width="13.42578125" style="92" bestFit="1" customWidth="1"/>
    <col min="2055" max="2055" width="12.28515625" style="92" bestFit="1" customWidth="1"/>
    <col min="2056" max="2056" width="12.7109375" style="92" customWidth="1"/>
    <col min="2057" max="2057" width="11.28515625" style="92" bestFit="1" customWidth="1"/>
    <col min="2058" max="2058" width="12.28515625" style="92" bestFit="1" customWidth="1"/>
    <col min="2059" max="2059" width="14.85546875" style="92" bestFit="1" customWidth="1"/>
    <col min="2060" max="2060" width="13.5703125" style="92" bestFit="1" customWidth="1"/>
    <col min="2061" max="2304" width="11.140625" style="92"/>
    <col min="2305" max="2305" width="5.140625" style="92" customWidth="1"/>
    <col min="2306" max="2306" width="29.140625" style="92" bestFit="1" customWidth="1"/>
    <col min="2307" max="2307" width="13.5703125" style="92" bestFit="1" customWidth="1"/>
    <col min="2308" max="2308" width="12.140625" style="92" bestFit="1" customWidth="1"/>
    <col min="2309" max="2309" width="16" style="92" customWidth="1"/>
    <col min="2310" max="2310" width="13.42578125" style="92" bestFit="1" customWidth="1"/>
    <col min="2311" max="2311" width="12.28515625" style="92" bestFit="1" customWidth="1"/>
    <col min="2312" max="2312" width="12.7109375" style="92" customWidth="1"/>
    <col min="2313" max="2313" width="11.28515625" style="92" bestFit="1" customWidth="1"/>
    <col min="2314" max="2314" width="12.28515625" style="92" bestFit="1" customWidth="1"/>
    <col min="2315" max="2315" width="14.85546875" style="92" bestFit="1" customWidth="1"/>
    <col min="2316" max="2316" width="13.5703125" style="92" bestFit="1" customWidth="1"/>
    <col min="2317" max="2560" width="11.140625" style="92"/>
    <col min="2561" max="2561" width="5.140625" style="92" customWidth="1"/>
    <col min="2562" max="2562" width="29.140625" style="92" bestFit="1" customWidth="1"/>
    <col min="2563" max="2563" width="13.5703125" style="92" bestFit="1" customWidth="1"/>
    <col min="2564" max="2564" width="12.140625" style="92" bestFit="1" customWidth="1"/>
    <col min="2565" max="2565" width="16" style="92" customWidth="1"/>
    <col min="2566" max="2566" width="13.42578125" style="92" bestFit="1" customWidth="1"/>
    <col min="2567" max="2567" width="12.28515625" style="92" bestFit="1" customWidth="1"/>
    <col min="2568" max="2568" width="12.7109375" style="92" customWidth="1"/>
    <col min="2569" max="2569" width="11.28515625" style="92" bestFit="1" customWidth="1"/>
    <col min="2570" max="2570" width="12.28515625" style="92" bestFit="1" customWidth="1"/>
    <col min="2571" max="2571" width="14.85546875" style="92" bestFit="1" customWidth="1"/>
    <col min="2572" max="2572" width="13.5703125" style="92" bestFit="1" customWidth="1"/>
    <col min="2573" max="2816" width="11.140625" style="92"/>
    <col min="2817" max="2817" width="5.140625" style="92" customWidth="1"/>
    <col min="2818" max="2818" width="29.140625" style="92" bestFit="1" customWidth="1"/>
    <col min="2819" max="2819" width="13.5703125" style="92" bestFit="1" customWidth="1"/>
    <col min="2820" max="2820" width="12.140625" style="92" bestFit="1" customWidth="1"/>
    <col min="2821" max="2821" width="16" style="92" customWidth="1"/>
    <col min="2822" max="2822" width="13.42578125" style="92" bestFit="1" customWidth="1"/>
    <col min="2823" max="2823" width="12.28515625" style="92" bestFit="1" customWidth="1"/>
    <col min="2824" max="2824" width="12.7109375" style="92" customWidth="1"/>
    <col min="2825" max="2825" width="11.28515625" style="92" bestFit="1" customWidth="1"/>
    <col min="2826" max="2826" width="12.28515625" style="92" bestFit="1" customWidth="1"/>
    <col min="2827" max="2827" width="14.85546875" style="92" bestFit="1" customWidth="1"/>
    <col min="2828" max="2828" width="13.5703125" style="92" bestFit="1" customWidth="1"/>
    <col min="2829" max="3072" width="11.140625" style="92"/>
    <col min="3073" max="3073" width="5.140625" style="92" customWidth="1"/>
    <col min="3074" max="3074" width="29.140625" style="92" bestFit="1" customWidth="1"/>
    <col min="3075" max="3075" width="13.5703125" style="92" bestFit="1" customWidth="1"/>
    <col min="3076" max="3076" width="12.140625" style="92" bestFit="1" customWidth="1"/>
    <col min="3077" max="3077" width="16" style="92" customWidth="1"/>
    <col min="3078" max="3078" width="13.42578125" style="92" bestFit="1" customWidth="1"/>
    <col min="3079" max="3079" width="12.28515625" style="92" bestFit="1" customWidth="1"/>
    <col min="3080" max="3080" width="12.7109375" style="92" customWidth="1"/>
    <col min="3081" max="3081" width="11.28515625" style="92" bestFit="1" customWidth="1"/>
    <col min="3082" max="3082" width="12.28515625" style="92" bestFit="1" customWidth="1"/>
    <col min="3083" max="3083" width="14.85546875" style="92" bestFit="1" customWidth="1"/>
    <col min="3084" max="3084" width="13.5703125" style="92" bestFit="1" customWidth="1"/>
    <col min="3085" max="3328" width="11.140625" style="92"/>
    <col min="3329" max="3329" width="5.140625" style="92" customWidth="1"/>
    <col min="3330" max="3330" width="29.140625" style="92" bestFit="1" customWidth="1"/>
    <col min="3331" max="3331" width="13.5703125" style="92" bestFit="1" customWidth="1"/>
    <col min="3332" max="3332" width="12.140625" style="92" bestFit="1" customWidth="1"/>
    <col min="3333" max="3333" width="16" style="92" customWidth="1"/>
    <col min="3334" max="3334" width="13.42578125" style="92" bestFit="1" customWidth="1"/>
    <col min="3335" max="3335" width="12.28515625" style="92" bestFit="1" customWidth="1"/>
    <col min="3336" max="3336" width="12.7109375" style="92" customWidth="1"/>
    <col min="3337" max="3337" width="11.28515625" style="92" bestFit="1" customWidth="1"/>
    <col min="3338" max="3338" width="12.28515625" style="92" bestFit="1" customWidth="1"/>
    <col min="3339" max="3339" width="14.85546875" style="92" bestFit="1" customWidth="1"/>
    <col min="3340" max="3340" width="13.5703125" style="92" bestFit="1" customWidth="1"/>
    <col min="3341" max="3584" width="11.140625" style="92"/>
    <col min="3585" max="3585" width="5.140625" style="92" customWidth="1"/>
    <col min="3586" max="3586" width="29.140625" style="92" bestFit="1" customWidth="1"/>
    <col min="3587" max="3587" width="13.5703125" style="92" bestFit="1" customWidth="1"/>
    <col min="3588" max="3588" width="12.140625" style="92" bestFit="1" customWidth="1"/>
    <col min="3589" max="3589" width="16" style="92" customWidth="1"/>
    <col min="3590" max="3590" width="13.42578125" style="92" bestFit="1" customWidth="1"/>
    <col min="3591" max="3591" width="12.28515625" style="92" bestFit="1" customWidth="1"/>
    <col min="3592" max="3592" width="12.7109375" style="92" customWidth="1"/>
    <col min="3593" max="3593" width="11.28515625" style="92" bestFit="1" customWidth="1"/>
    <col min="3594" max="3594" width="12.28515625" style="92" bestFit="1" customWidth="1"/>
    <col min="3595" max="3595" width="14.85546875" style="92" bestFit="1" customWidth="1"/>
    <col min="3596" max="3596" width="13.5703125" style="92" bestFit="1" customWidth="1"/>
    <col min="3597" max="3840" width="11.140625" style="92"/>
    <col min="3841" max="3841" width="5.140625" style="92" customWidth="1"/>
    <col min="3842" max="3842" width="29.140625" style="92" bestFit="1" customWidth="1"/>
    <col min="3843" max="3843" width="13.5703125" style="92" bestFit="1" customWidth="1"/>
    <col min="3844" max="3844" width="12.140625" style="92" bestFit="1" customWidth="1"/>
    <col min="3845" max="3845" width="16" style="92" customWidth="1"/>
    <col min="3846" max="3846" width="13.42578125" style="92" bestFit="1" customWidth="1"/>
    <col min="3847" max="3847" width="12.28515625" style="92" bestFit="1" customWidth="1"/>
    <col min="3848" max="3848" width="12.7109375" style="92" customWidth="1"/>
    <col min="3849" max="3849" width="11.28515625" style="92" bestFit="1" customWidth="1"/>
    <col min="3850" max="3850" width="12.28515625" style="92" bestFit="1" customWidth="1"/>
    <col min="3851" max="3851" width="14.85546875" style="92" bestFit="1" customWidth="1"/>
    <col min="3852" max="3852" width="13.5703125" style="92" bestFit="1" customWidth="1"/>
    <col min="3853" max="4096" width="11.140625" style="92"/>
    <col min="4097" max="4097" width="5.140625" style="92" customWidth="1"/>
    <col min="4098" max="4098" width="29.140625" style="92" bestFit="1" customWidth="1"/>
    <col min="4099" max="4099" width="13.5703125" style="92" bestFit="1" customWidth="1"/>
    <col min="4100" max="4100" width="12.140625" style="92" bestFit="1" customWidth="1"/>
    <col min="4101" max="4101" width="16" style="92" customWidth="1"/>
    <col min="4102" max="4102" width="13.42578125" style="92" bestFit="1" customWidth="1"/>
    <col min="4103" max="4103" width="12.28515625" style="92" bestFit="1" customWidth="1"/>
    <col min="4104" max="4104" width="12.7109375" style="92" customWidth="1"/>
    <col min="4105" max="4105" width="11.28515625" style="92" bestFit="1" customWidth="1"/>
    <col min="4106" max="4106" width="12.28515625" style="92" bestFit="1" customWidth="1"/>
    <col min="4107" max="4107" width="14.85546875" style="92" bestFit="1" customWidth="1"/>
    <col min="4108" max="4108" width="13.5703125" style="92" bestFit="1" customWidth="1"/>
    <col min="4109" max="4352" width="11.140625" style="92"/>
    <col min="4353" max="4353" width="5.140625" style="92" customWidth="1"/>
    <col min="4354" max="4354" width="29.140625" style="92" bestFit="1" customWidth="1"/>
    <col min="4355" max="4355" width="13.5703125" style="92" bestFit="1" customWidth="1"/>
    <col min="4356" max="4356" width="12.140625" style="92" bestFit="1" customWidth="1"/>
    <col min="4357" max="4357" width="16" style="92" customWidth="1"/>
    <col min="4358" max="4358" width="13.42578125" style="92" bestFit="1" customWidth="1"/>
    <col min="4359" max="4359" width="12.28515625" style="92" bestFit="1" customWidth="1"/>
    <col min="4360" max="4360" width="12.7109375" style="92" customWidth="1"/>
    <col min="4361" max="4361" width="11.28515625" style="92" bestFit="1" customWidth="1"/>
    <col min="4362" max="4362" width="12.28515625" style="92" bestFit="1" customWidth="1"/>
    <col min="4363" max="4363" width="14.85546875" style="92" bestFit="1" customWidth="1"/>
    <col min="4364" max="4364" width="13.5703125" style="92" bestFit="1" customWidth="1"/>
    <col min="4365" max="4608" width="11.140625" style="92"/>
    <col min="4609" max="4609" width="5.140625" style="92" customWidth="1"/>
    <col min="4610" max="4610" width="29.140625" style="92" bestFit="1" customWidth="1"/>
    <col min="4611" max="4611" width="13.5703125" style="92" bestFit="1" customWidth="1"/>
    <col min="4612" max="4612" width="12.140625" style="92" bestFit="1" customWidth="1"/>
    <col min="4613" max="4613" width="16" style="92" customWidth="1"/>
    <col min="4614" max="4614" width="13.42578125" style="92" bestFit="1" customWidth="1"/>
    <col min="4615" max="4615" width="12.28515625" style="92" bestFit="1" customWidth="1"/>
    <col min="4616" max="4616" width="12.7109375" style="92" customWidth="1"/>
    <col min="4617" max="4617" width="11.28515625" style="92" bestFit="1" customWidth="1"/>
    <col min="4618" max="4618" width="12.28515625" style="92" bestFit="1" customWidth="1"/>
    <col min="4619" max="4619" width="14.85546875" style="92" bestFit="1" customWidth="1"/>
    <col min="4620" max="4620" width="13.5703125" style="92" bestFit="1" customWidth="1"/>
    <col min="4621" max="4864" width="11.140625" style="92"/>
    <col min="4865" max="4865" width="5.140625" style="92" customWidth="1"/>
    <col min="4866" max="4866" width="29.140625" style="92" bestFit="1" customWidth="1"/>
    <col min="4867" max="4867" width="13.5703125" style="92" bestFit="1" customWidth="1"/>
    <col min="4868" max="4868" width="12.140625" style="92" bestFit="1" customWidth="1"/>
    <col min="4869" max="4869" width="16" style="92" customWidth="1"/>
    <col min="4870" max="4870" width="13.42578125" style="92" bestFit="1" customWidth="1"/>
    <col min="4871" max="4871" width="12.28515625" style="92" bestFit="1" customWidth="1"/>
    <col min="4872" max="4872" width="12.7109375" style="92" customWidth="1"/>
    <col min="4873" max="4873" width="11.28515625" style="92" bestFit="1" customWidth="1"/>
    <col min="4874" max="4874" width="12.28515625" style="92" bestFit="1" customWidth="1"/>
    <col min="4875" max="4875" width="14.85546875" style="92" bestFit="1" customWidth="1"/>
    <col min="4876" max="4876" width="13.5703125" style="92" bestFit="1" customWidth="1"/>
    <col min="4877" max="5120" width="11.140625" style="92"/>
    <col min="5121" max="5121" width="5.140625" style="92" customWidth="1"/>
    <col min="5122" max="5122" width="29.140625" style="92" bestFit="1" customWidth="1"/>
    <col min="5123" max="5123" width="13.5703125" style="92" bestFit="1" customWidth="1"/>
    <col min="5124" max="5124" width="12.140625" style="92" bestFit="1" customWidth="1"/>
    <col min="5125" max="5125" width="16" style="92" customWidth="1"/>
    <col min="5126" max="5126" width="13.42578125" style="92" bestFit="1" customWidth="1"/>
    <col min="5127" max="5127" width="12.28515625" style="92" bestFit="1" customWidth="1"/>
    <col min="5128" max="5128" width="12.7109375" style="92" customWidth="1"/>
    <col min="5129" max="5129" width="11.28515625" style="92" bestFit="1" customWidth="1"/>
    <col min="5130" max="5130" width="12.28515625" style="92" bestFit="1" customWidth="1"/>
    <col min="5131" max="5131" width="14.85546875" style="92" bestFit="1" customWidth="1"/>
    <col min="5132" max="5132" width="13.5703125" style="92" bestFit="1" customWidth="1"/>
    <col min="5133" max="5376" width="11.140625" style="92"/>
    <col min="5377" max="5377" width="5.140625" style="92" customWidth="1"/>
    <col min="5378" max="5378" width="29.140625" style="92" bestFit="1" customWidth="1"/>
    <col min="5379" max="5379" width="13.5703125" style="92" bestFit="1" customWidth="1"/>
    <col min="5380" max="5380" width="12.140625" style="92" bestFit="1" customWidth="1"/>
    <col min="5381" max="5381" width="16" style="92" customWidth="1"/>
    <col min="5382" max="5382" width="13.42578125" style="92" bestFit="1" customWidth="1"/>
    <col min="5383" max="5383" width="12.28515625" style="92" bestFit="1" customWidth="1"/>
    <col min="5384" max="5384" width="12.7109375" style="92" customWidth="1"/>
    <col min="5385" max="5385" width="11.28515625" style="92" bestFit="1" customWidth="1"/>
    <col min="5386" max="5386" width="12.28515625" style="92" bestFit="1" customWidth="1"/>
    <col min="5387" max="5387" width="14.85546875" style="92" bestFit="1" customWidth="1"/>
    <col min="5388" max="5388" width="13.5703125" style="92" bestFit="1" customWidth="1"/>
    <col min="5389" max="5632" width="11.140625" style="92"/>
    <col min="5633" max="5633" width="5.140625" style="92" customWidth="1"/>
    <col min="5634" max="5634" width="29.140625" style="92" bestFit="1" customWidth="1"/>
    <col min="5635" max="5635" width="13.5703125" style="92" bestFit="1" customWidth="1"/>
    <col min="5636" max="5636" width="12.140625" style="92" bestFit="1" customWidth="1"/>
    <col min="5637" max="5637" width="16" style="92" customWidth="1"/>
    <col min="5638" max="5638" width="13.42578125" style="92" bestFit="1" customWidth="1"/>
    <col min="5639" max="5639" width="12.28515625" style="92" bestFit="1" customWidth="1"/>
    <col min="5640" max="5640" width="12.7109375" style="92" customWidth="1"/>
    <col min="5641" max="5641" width="11.28515625" style="92" bestFit="1" customWidth="1"/>
    <col min="5642" max="5642" width="12.28515625" style="92" bestFit="1" customWidth="1"/>
    <col min="5643" max="5643" width="14.85546875" style="92" bestFit="1" customWidth="1"/>
    <col min="5644" max="5644" width="13.5703125" style="92" bestFit="1" customWidth="1"/>
    <col min="5645" max="5888" width="11.140625" style="92"/>
    <col min="5889" max="5889" width="5.140625" style="92" customWidth="1"/>
    <col min="5890" max="5890" width="29.140625" style="92" bestFit="1" customWidth="1"/>
    <col min="5891" max="5891" width="13.5703125" style="92" bestFit="1" customWidth="1"/>
    <col min="5892" max="5892" width="12.140625" style="92" bestFit="1" customWidth="1"/>
    <col min="5893" max="5893" width="16" style="92" customWidth="1"/>
    <col min="5894" max="5894" width="13.42578125" style="92" bestFit="1" customWidth="1"/>
    <col min="5895" max="5895" width="12.28515625" style="92" bestFit="1" customWidth="1"/>
    <col min="5896" max="5896" width="12.7109375" style="92" customWidth="1"/>
    <col min="5897" max="5897" width="11.28515625" style="92" bestFit="1" customWidth="1"/>
    <col min="5898" max="5898" width="12.28515625" style="92" bestFit="1" customWidth="1"/>
    <col min="5899" max="5899" width="14.85546875" style="92" bestFit="1" customWidth="1"/>
    <col min="5900" max="5900" width="13.5703125" style="92" bestFit="1" customWidth="1"/>
    <col min="5901" max="6144" width="11.140625" style="92"/>
    <col min="6145" max="6145" width="5.140625" style="92" customWidth="1"/>
    <col min="6146" max="6146" width="29.140625" style="92" bestFit="1" customWidth="1"/>
    <col min="6147" max="6147" width="13.5703125" style="92" bestFit="1" customWidth="1"/>
    <col min="6148" max="6148" width="12.140625" style="92" bestFit="1" customWidth="1"/>
    <col min="6149" max="6149" width="16" style="92" customWidth="1"/>
    <col min="6150" max="6150" width="13.42578125" style="92" bestFit="1" customWidth="1"/>
    <col min="6151" max="6151" width="12.28515625" style="92" bestFit="1" customWidth="1"/>
    <col min="6152" max="6152" width="12.7109375" style="92" customWidth="1"/>
    <col min="6153" max="6153" width="11.28515625" style="92" bestFit="1" customWidth="1"/>
    <col min="6154" max="6154" width="12.28515625" style="92" bestFit="1" customWidth="1"/>
    <col min="6155" max="6155" width="14.85546875" style="92" bestFit="1" customWidth="1"/>
    <col min="6156" max="6156" width="13.5703125" style="92" bestFit="1" customWidth="1"/>
    <col min="6157" max="6400" width="11.140625" style="92"/>
    <col min="6401" max="6401" width="5.140625" style="92" customWidth="1"/>
    <col min="6402" max="6402" width="29.140625" style="92" bestFit="1" customWidth="1"/>
    <col min="6403" max="6403" width="13.5703125" style="92" bestFit="1" customWidth="1"/>
    <col min="6404" max="6404" width="12.140625" style="92" bestFit="1" customWidth="1"/>
    <col min="6405" max="6405" width="16" style="92" customWidth="1"/>
    <col min="6406" max="6406" width="13.42578125" style="92" bestFit="1" customWidth="1"/>
    <col min="6407" max="6407" width="12.28515625" style="92" bestFit="1" customWidth="1"/>
    <col min="6408" max="6408" width="12.7109375" style="92" customWidth="1"/>
    <col min="6409" max="6409" width="11.28515625" style="92" bestFit="1" customWidth="1"/>
    <col min="6410" max="6410" width="12.28515625" style="92" bestFit="1" customWidth="1"/>
    <col min="6411" max="6411" width="14.85546875" style="92" bestFit="1" customWidth="1"/>
    <col min="6412" max="6412" width="13.5703125" style="92" bestFit="1" customWidth="1"/>
    <col min="6413" max="6656" width="11.140625" style="92"/>
    <col min="6657" max="6657" width="5.140625" style="92" customWidth="1"/>
    <col min="6658" max="6658" width="29.140625" style="92" bestFit="1" customWidth="1"/>
    <col min="6659" max="6659" width="13.5703125" style="92" bestFit="1" customWidth="1"/>
    <col min="6660" max="6660" width="12.140625" style="92" bestFit="1" customWidth="1"/>
    <col min="6661" max="6661" width="16" style="92" customWidth="1"/>
    <col min="6662" max="6662" width="13.42578125" style="92" bestFit="1" customWidth="1"/>
    <col min="6663" max="6663" width="12.28515625" style="92" bestFit="1" customWidth="1"/>
    <col min="6664" max="6664" width="12.7109375" style="92" customWidth="1"/>
    <col min="6665" max="6665" width="11.28515625" style="92" bestFit="1" customWidth="1"/>
    <col min="6666" max="6666" width="12.28515625" style="92" bestFit="1" customWidth="1"/>
    <col min="6667" max="6667" width="14.85546875" style="92" bestFit="1" customWidth="1"/>
    <col min="6668" max="6668" width="13.5703125" style="92" bestFit="1" customWidth="1"/>
    <col min="6669" max="6912" width="11.140625" style="92"/>
    <col min="6913" max="6913" width="5.140625" style="92" customWidth="1"/>
    <col min="6914" max="6914" width="29.140625" style="92" bestFit="1" customWidth="1"/>
    <col min="6915" max="6915" width="13.5703125" style="92" bestFit="1" customWidth="1"/>
    <col min="6916" max="6916" width="12.140625" style="92" bestFit="1" customWidth="1"/>
    <col min="6917" max="6917" width="16" style="92" customWidth="1"/>
    <col min="6918" max="6918" width="13.42578125" style="92" bestFit="1" customWidth="1"/>
    <col min="6919" max="6919" width="12.28515625" style="92" bestFit="1" customWidth="1"/>
    <col min="6920" max="6920" width="12.7109375" style="92" customWidth="1"/>
    <col min="6921" max="6921" width="11.28515625" style="92" bestFit="1" customWidth="1"/>
    <col min="6922" max="6922" width="12.28515625" style="92" bestFit="1" customWidth="1"/>
    <col min="6923" max="6923" width="14.85546875" style="92" bestFit="1" customWidth="1"/>
    <col min="6924" max="6924" width="13.5703125" style="92" bestFit="1" customWidth="1"/>
    <col min="6925" max="7168" width="11.140625" style="92"/>
    <col min="7169" max="7169" width="5.140625" style="92" customWidth="1"/>
    <col min="7170" max="7170" width="29.140625" style="92" bestFit="1" customWidth="1"/>
    <col min="7171" max="7171" width="13.5703125" style="92" bestFit="1" customWidth="1"/>
    <col min="7172" max="7172" width="12.140625" style="92" bestFit="1" customWidth="1"/>
    <col min="7173" max="7173" width="16" style="92" customWidth="1"/>
    <col min="7174" max="7174" width="13.42578125" style="92" bestFit="1" customWidth="1"/>
    <col min="7175" max="7175" width="12.28515625" style="92" bestFit="1" customWidth="1"/>
    <col min="7176" max="7176" width="12.7109375" style="92" customWidth="1"/>
    <col min="7177" max="7177" width="11.28515625" style="92" bestFit="1" customWidth="1"/>
    <col min="7178" max="7178" width="12.28515625" style="92" bestFit="1" customWidth="1"/>
    <col min="7179" max="7179" width="14.85546875" style="92" bestFit="1" customWidth="1"/>
    <col min="7180" max="7180" width="13.5703125" style="92" bestFit="1" customWidth="1"/>
    <col min="7181" max="7424" width="11.140625" style="92"/>
    <col min="7425" max="7425" width="5.140625" style="92" customWidth="1"/>
    <col min="7426" max="7426" width="29.140625" style="92" bestFit="1" customWidth="1"/>
    <col min="7427" max="7427" width="13.5703125" style="92" bestFit="1" customWidth="1"/>
    <col min="7428" max="7428" width="12.140625" style="92" bestFit="1" customWidth="1"/>
    <col min="7429" max="7429" width="16" style="92" customWidth="1"/>
    <col min="7430" max="7430" width="13.42578125" style="92" bestFit="1" customWidth="1"/>
    <col min="7431" max="7431" width="12.28515625" style="92" bestFit="1" customWidth="1"/>
    <col min="7432" max="7432" width="12.7109375" style="92" customWidth="1"/>
    <col min="7433" max="7433" width="11.28515625" style="92" bestFit="1" customWidth="1"/>
    <col min="7434" max="7434" width="12.28515625" style="92" bestFit="1" customWidth="1"/>
    <col min="7435" max="7435" width="14.85546875" style="92" bestFit="1" customWidth="1"/>
    <col min="7436" max="7436" width="13.5703125" style="92" bestFit="1" customWidth="1"/>
    <col min="7437" max="7680" width="11.140625" style="92"/>
    <col min="7681" max="7681" width="5.140625" style="92" customWidth="1"/>
    <col min="7682" max="7682" width="29.140625" style="92" bestFit="1" customWidth="1"/>
    <col min="7683" max="7683" width="13.5703125" style="92" bestFit="1" customWidth="1"/>
    <col min="7684" max="7684" width="12.140625" style="92" bestFit="1" customWidth="1"/>
    <col min="7685" max="7685" width="16" style="92" customWidth="1"/>
    <col min="7686" max="7686" width="13.42578125" style="92" bestFit="1" customWidth="1"/>
    <col min="7687" max="7687" width="12.28515625" style="92" bestFit="1" customWidth="1"/>
    <col min="7688" max="7688" width="12.7109375" style="92" customWidth="1"/>
    <col min="7689" max="7689" width="11.28515625" style="92" bestFit="1" customWidth="1"/>
    <col min="7690" max="7690" width="12.28515625" style="92" bestFit="1" customWidth="1"/>
    <col min="7691" max="7691" width="14.85546875" style="92" bestFit="1" customWidth="1"/>
    <col min="7692" max="7692" width="13.5703125" style="92" bestFit="1" customWidth="1"/>
    <col min="7693" max="7936" width="11.140625" style="92"/>
    <col min="7937" max="7937" width="5.140625" style="92" customWidth="1"/>
    <col min="7938" max="7938" width="29.140625" style="92" bestFit="1" customWidth="1"/>
    <col min="7939" max="7939" width="13.5703125" style="92" bestFit="1" customWidth="1"/>
    <col min="7940" max="7940" width="12.140625" style="92" bestFit="1" customWidth="1"/>
    <col min="7941" max="7941" width="16" style="92" customWidth="1"/>
    <col min="7942" max="7942" width="13.42578125" style="92" bestFit="1" customWidth="1"/>
    <col min="7943" max="7943" width="12.28515625" style="92" bestFit="1" customWidth="1"/>
    <col min="7944" max="7944" width="12.7109375" style="92" customWidth="1"/>
    <col min="7945" max="7945" width="11.28515625" style="92" bestFit="1" customWidth="1"/>
    <col min="7946" max="7946" width="12.28515625" style="92" bestFit="1" customWidth="1"/>
    <col min="7947" max="7947" width="14.85546875" style="92" bestFit="1" customWidth="1"/>
    <col min="7948" max="7948" width="13.5703125" style="92" bestFit="1" customWidth="1"/>
    <col min="7949" max="8192" width="11.140625" style="92"/>
    <col min="8193" max="8193" width="5.140625" style="92" customWidth="1"/>
    <col min="8194" max="8194" width="29.140625" style="92" bestFit="1" customWidth="1"/>
    <col min="8195" max="8195" width="13.5703125" style="92" bestFit="1" customWidth="1"/>
    <col min="8196" max="8196" width="12.140625" style="92" bestFit="1" customWidth="1"/>
    <col min="8197" max="8197" width="16" style="92" customWidth="1"/>
    <col min="8198" max="8198" width="13.42578125" style="92" bestFit="1" customWidth="1"/>
    <col min="8199" max="8199" width="12.28515625" style="92" bestFit="1" customWidth="1"/>
    <col min="8200" max="8200" width="12.7109375" style="92" customWidth="1"/>
    <col min="8201" max="8201" width="11.28515625" style="92" bestFit="1" customWidth="1"/>
    <col min="8202" max="8202" width="12.28515625" style="92" bestFit="1" customWidth="1"/>
    <col min="8203" max="8203" width="14.85546875" style="92" bestFit="1" customWidth="1"/>
    <col min="8204" max="8204" width="13.5703125" style="92" bestFit="1" customWidth="1"/>
    <col min="8205" max="8448" width="11.140625" style="92"/>
    <col min="8449" max="8449" width="5.140625" style="92" customWidth="1"/>
    <col min="8450" max="8450" width="29.140625" style="92" bestFit="1" customWidth="1"/>
    <col min="8451" max="8451" width="13.5703125" style="92" bestFit="1" customWidth="1"/>
    <col min="8452" max="8452" width="12.140625" style="92" bestFit="1" customWidth="1"/>
    <col min="8453" max="8453" width="16" style="92" customWidth="1"/>
    <col min="8454" max="8454" width="13.42578125" style="92" bestFit="1" customWidth="1"/>
    <col min="8455" max="8455" width="12.28515625" style="92" bestFit="1" customWidth="1"/>
    <col min="8456" max="8456" width="12.7109375" style="92" customWidth="1"/>
    <col min="8457" max="8457" width="11.28515625" style="92" bestFit="1" customWidth="1"/>
    <col min="8458" max="8458" width="12.28515625" style="92" bestFit="1" customWidth="1"/>
    <col min="8459" max="8459" width="14.85546875" style="92" bestFit="1" customWidth="1"/>
    <col min="8460" max="8460" width="13.5703125" style="92" bestFit="1" customWidth="1"/>
    <col min="8461" max="8704" width="11.140625" style="92"/>
    <col min="8705" max="8705" width="5.140625" style="92" customWidth="1"/>
    <col min="8706" max="8706" width="29.140625" style="92" bestFit="1" customWidth="1"/>
    <col min="8707" max="8707" width="13.5703125" style="92" bestFit="1" customWidth="1"/>
    <col min="8708" max="8708" width="12.140625" style="92" bestFit="1" customWidth="1"/>
    <col min="8709" max="8709" width="16" style="92" customWidth="1"/>
    <col min="8710" max="8710" width="13.42578125" style="92" bestFit="1" customWidth="1"/>
    <col min="8711" max="8711" width="12.28515625" style="92" bestFit="1" customWidth="1"/>
    <col min="8712" max="8712" width="12.7109375" style="92" customWidth="1"/>
    <col min="8713" max="8713" width="11.28515625" style="92" bestFit="1" customWidth="1"/>
    <col min="8714" max="8714" width="12.28515625" style="92" bestFit="1" customWidth="1"/>
    <col min="8715" max="8715" width="14.85546875" style="92" bestFit="1" customWidth="1"/>
    <col min="8716" max="8716" width="13.5703125" style="92" bestFit="1" customWidth="1"/>
    <col min="8717" max="8960" width="11.140625" style="92"/>
    <col min="8961" max="8961" width="5.140625" style="92" customWidth="1"/>
    <col min="8962" max="8962" width="29.140625" style="92" bestFit="1" customWidth="1"/>
    <col min="8963" max="8963" width="13.5703125" style="92" bestFit="1" customWidth="1"/>
    <col min="8964" max="8964" width="12.140625" style="92" bestFit="1" customWidth="1"/>
    <col min="8965" max="8965" width="16" style="92" customWidth="1"/>
    <col min="8966" max="8966" width="13.42578125" style="92" bestFit="1" customWidth="1"/>
    <col min="8967" max="8967" width="12.28515625" style="92" bestFit="1" customWidth="1"/>
    <col min="8968" max="8968" width="12.7109375" style="92" customWidth="1"/>
    <col min="8969" max="8969" width="11.28515625" style="92" bestFit="1" customWidth="1"/>
    <col min="8970" max="8970" width="12.28515625" style="92" bestFit="1" customWidth="1"/>
    <col min="8971" max="8971" width="14.85546875" style="92" bestFit="1" customWidth="1"/>
    <col min="8972" max="8972" width="13.5703125" style="92" bestFit="1" customWidth="1"/>
    <col min="8973" max="9216" width="11.140625" style="92"/>
    <col min="9217" max="9217" width="5.140625" style="92" customWidth="1"/>
    <col min="9218" max="9218" width="29.140625" style="92" bestFit="1" customWidth="1"/>
    <col min="9219" max="9219" width="13.5703125" style="92" bestFit="1" customWidth="1"/>
    <col min="9220" max="9220" width="12.140625" style="92" bestFit="1" customWidth="1"/>
    <col min="9221" max="9221" width="16" style="92" customWidth="1"/>
    <col min="9222" max="9222" width="13.42578125" style="92" bestFit="1" customWidth="1"/>
    <col min="9223" max="9223" width="12.28515625" style="92" bestFit="1" customWidth="1"/>
    <col min="9224" max="9224" width="12.7109375" style="92" customWidth="1"/>
    <col min="9225" max="9225" width="11.28515625" style="92" bestFit="1" customWidth="1"/>
    <col min="9226" max="9226" width="12.28515625" style="92" bestFit="1" customWidth="1"/>
    <col min="9227" max="9227" width="14.85546875" style="92" bestFit="1" customWidth="1"/>
    <col min="9228" max="9228" width="13.5703125" style="92" bestFit="1" customWidth="1"/>
    <col min="9229" max="9472" width="11.140625" style="92"/>
    <col min="9473" max="9473" width="5.140625" style="92" customWidth="1"/>
    <col min="9474" max="9474" width="29.140625" style="92" bestFit="1" customWidth="1"/>
    <col min="9475" max="9475" width="13.5703125" style="92" bestFit="1" customWidth="1"/>
    <col min="9476" max="9476" width="12.140625" style="92" bestFit="1" customWidth="1"/>
    <col min="9477" max="9477" width="16" style="92" customWidth="1"/>
    <col min="9478" max="9478" width="13.42578125" style="92" bestFit="1" customWidth="1"/>
    <col min="9479" max="9479" width="12.28515625" style="92" bestFit="1" customWidth="1"/>
    <col min="9480" max="9480" width="12.7109375" style="92" customWidth="1"/>
    <col min="9481" max="9481" width="11.28515625" style="92" bestFit="1" customWidth="1"/>
    <col min="9482" max="9482" width="12.28515625" style="92" bestFit="1" customWidth="1"/>
    <col min="9483" max="9483" width="14.85546875" style="92" bestFit="1" customWidth="1"/>
    <col min="9484" max="9484" width="13.5703125" style="92" bestFit="1" customWidth="1"/>
    <col min="9485" max="9728" width="11.140625" style="92"/>
    <col min="9729" max="9729" width="5.140625" style="92" customWidth="1"/>
    <col min="9730" max="9730" width="29.140625" style="92" bestFit="1" customWidth="1"/>
    <col min="9731" max="9731" width="13.5703125" style="92" bestFit="1" customWidth="1"/>
    <col min="9732" max="9732" width="12.140625" style="92" bestFit="1" customWidth="1"/>
    <col min="9733" max="9733" width="16" style="92" customWidth="1"/>
    <col min="9734" max="9734" width="13.42578125" style="92" bestFit="1" customWidth="1"/>
    <col min="9735" max="9735" width="12.28515625" style="92" bestFit="1" customWidth="1"/>
    <col min="9736" max="9736" width="12.7109375" style="92" customWidth="1"/>
    <col min="9737" max="9737" width="11.28515625" style="92" bestFit="1" customWidth="1"/>
    <col min="9738" max="9738" width="12.28515625" style="92" bestFit="1" customWidth="1"/>
    <col min="9739" max="9739" width="14.85546875" style="92" bestFit="1" customWidth="1"/>
    <col min="9740" max="9740" width="13.5703125" style="92" bestFit="1" customWidth="1"/>
    <col min="9741" max="9984" width="11.140625" style="92"/>
    <col min="9985" max="9985" width="5.140625" style="92" customWidth="1"/>
    <col min="9986" max="9986" width="29.140625" style="92" bestFit="1" customWidth="1"/>
    <col min="9987" max="9987" width="13.5703125" style="92" bestFit="1" customWidth="1"/>
    <col min="9988" max="9988" width="12.140625" style="92" bestFit="1" customWidth="1"/>
    <col min="9989" max="9989" width="16" style="92" customWidth="1"/>
    <col min="9990" max="9990" width="13.42578125" style="92" bestFit="1" customWidth="1"/>
    <col min="9991" max="9991" width="12.28515625" style="92" bestFit="1" customWidth="1"/>
    <col min="9992" max="9992" width="12.7109375" style="92" customWidth="1"/>
    <col min="9993" max="9993" width="11.28515625" style="92" bestFit="1" customWidth="1"/>
    <col min="9994" max="9994" width="12.28515625" style="92" bestFit="1" customWidth="1"/>
    <col min="9995" max="9995" width="14.85546875" style="92" bestFit="1" customWidth="1"/>
    <col min="9996" max="9996" width="13.5703125" style="92" bestFit="1" customWidth="1"/>
    <col min="9997" max="10240" width="11.140625" style="92"/>
    <col min="10241" max="10241" width="5.140625" style="92" customWidth="1"/>
    <col min="10242" max="10242" width="29.140625" style="92" bestFit="1" customWidth="1"/>
    <col min="10243" max="10243" width="13.5703125" style="92" bestFit="1" customWidth="1"/>
    <col min="10244" max="10244" width="12.140625" style="92" bestFit="1" customWidth="1"/>
    <col min="10245" max="10245" width="16" style="92" customWidth="1"/>
    <col min="10246" max="10246" width="13.42578125" style="92" bestFit="1" customWidth="1"/>
    <col min="10247" max="10247" width="12.28515625" style="92" bestFit="1" customWidth="1"/>
    <col min="10248" max="10248" width="12.7109375" style="92" customWidth="1"/>
    <col min="10249" max="10249" width="11.28515625" style="92" bestFit="1" customWidth="1"/>
    <col min="10250" max="10250" width="12.28515625" style="92" bestFit="1" customWidth="1"/>
    <col min="10251" max="10251" width="14.85546875" style="92" bestFit="1" customWidth="1"/>
    <col min="10252" max="10252" width="13.5703125" style="92" bestFit="1" customWidth="1"/>
    <col min="10253" max="10496" width="11.140625" style="92"/>
    <col min="10497" max="10497" width="5.140625" style="92" customWidth="1"/>
    <col min="10498" max="10498" width="29.140625" style="92" bestFit="1" customWidth="1"/>
    <col min="10499" max="10499" width="13.5703125" style="92" bestFit="1" customWidth="1"/>
    <col min="10500" max="10500" width="12.140625" style="92" bestFit="1" customWidth="1"/>
    <col min="10501" max="10501" width="16" style="92" customWidth="1"/>
    <col min="10502" max="10502" width="13.42578125" style="92" bestFit="1" customWidth="1"/>
    <col min="10503" max="10503" width="12.28515625" style="92" bestFit="1" customWidth="1"/>
    <col min="10504" max="10504" width="12.7109375" style="92" customWidth="1"/>
    <col min="10505" max="10505" width="11.28515625" style="92" bestFit="1" customWidth="1"/>
    <col min="10506" max="10506" width="12.28515625" style="92" bestFit="1" customWidth="1"/>
    <col min="10507" max="10507" width="14.85546875" style="92" bestFit="1" customWidth="1"/>
    <col min="10508" max="10508" width="13.5703125" style="92" bestFit="1" customWidth="1"/>
    <col min="10509" max="10752" width="11.140625" style="92"/>
    <col min="10753" max="10753" width="5.140625" style="92" customWidth="1"/>
    <col min="10754" max="10754" width="29.140625" style="92" bestFit="1" customWidth="1"/>
    <col min="10755" max="10755" width="13.5703125" style="92" bestFit="1" customWidth="1"/>
    <col min="10756" max="10756" width="12.140625" style="92" bestFit="1" customWidth="1"/>
    <col min="10757" max="10757" width="16" style="92" customWidth="1"/>
    <col min="10758" max="10758" width="13.42578125" style="92" bestFit="1" customWidth="1"/>
    <col min="10759" max="10759" width="12.28515625" style="92" bestFit="1" customWidth="1"/>
    <col min="10760" max="10760" width="12.7109375" style="92" customWidth="1"/>
    <col min="10761" max="10761" width="11.28515625" style="92" bestFit="1" customWidth="1"/>
    <col min="10762" max="10762" width="12.28515625" style="92" bestFit="1" customWidth="1"/>
    <col min="10763" max="10763" width="14.85546875" style="92" bestFit="1" customWidth="1"/>
    <col min="10764" max="10764" width="13.5703125" style="92" bestFit="1" customWidth="1"/>
    <col min="10765" max="11008" width="11.140625" style="92"/>
    <col min="11009" max="11009" width="5.140625" style="92" customWidth="1"/>
    <col min="11010" max="11010" width="29.140625" style="92" bestFit="1" customWidth="1"/>
    <col min="11011" max="11011" width="13.5703125" style="92" bestFit="1" customWidth="1"/>
    <col min="11012" max="11012" width="12.140625" style="92" bestFit="1" customWidth="1"/>
    <col min="11013" max="11013" width="16" style="92" customWidth="1"/>
    <col min="11014" max="11014" width="13.42578125" style="92" bestFit="1" customWidth="1"/>
    <col min="11015" max="11015" width="12.28515625" style="92" bestFit="1" customWidth="1"/>
    <col min="11016" max="11016" width="12.7109375" style="92" customWidth="1"/>
    <col min="11017" max="11017" width="11.28515625" style="92" bestFit="1" customWidth="1"/>
    <col min="11018" max="11018" width="12.28515625" style="92" bestFit="1" customWidth="1"/>
    <col min="11019" max="11019" width="14.85546875" style="92" bestFit="1" customWidth="1"/>
    <col min="11020" max="11020" width="13.5703125" style="92" bestFit="1" customWidth="1"/>
    <col min="11021" max="11264" width="11.140625" style="92"/>
    <col min="11265" max="11265" width="5.140625" style="92" customWidth="1"/>
    <col min="11266" max="11266" width="29.140625" style="92" bestFit="1" customWidth="1"/>
    <col min="11267" max="11267" width="13.5703125" style="92" bestFit="1" customWidth="1"/>
    <col min="11268" max="11268" width="12.140625" style="92" bestFit="1" customWidth="1"/>
    <col min="11269" max="11269" width="16" style="92" customWidth="1"/>
    <col min="11270" max="11270" width="13.42578125" style="92" bestFit="1" customWidth="1"/>
    <col min="11271" max="11271" width="12.28515625" style="92" bestFit="1" customWidth="1"/>
    <col min="11272" max="11272" width="12.7109375" style="92" customWidth="1"/>
    <col min="11273" max="11273" width="11.28515625" style="92" bestFit="1" customWidth="1"/>
    <col min="11274" max="11274" width="12.28515625" style="92" bestFit="1" customWidth="1"/>
    <col min="11275" max="11275" width="14.85546875" style="92" bestFit="1" customWidth="1"/>
    <col min="11276" max="11276" width="13.5703125" style="92" bestFit="1" customWidth="1"/>
    <col min="11277" max="11520" width="11.140625" style="92"/>
    <col min="11521" max="11521" width="5.140625" style="92" customWidth="1"/>
    <col min="11522" max="11522" width="29.140625" style="92" bestFit="1" customWidth="1"/>
    <col min="11523" max="11523" width="13.5703125" style="92" bestFit="1" customWidth="1"/>
    <col min="11524" max="11524" width="12.140625" style="92" bestFit="1" customWidth="1"/>
    <col min="11525" max="11525" width="16" style="92" customWidth="1"/>
    <col min="11526" max="11526" width="13.42578125" style="92" bestFit="1" customWidth="1"/>
    <col min="11527" max="11527" width="12.28515625" style="92" bestFit="1" customWidth="1"/>
    <col min="11528" max="11528" width="12.7109375" style="92" customWidth="1"/>
    <col min="11529" max="11529" width="11.28515625" style="92" bestFit="1" customWidth="1"/>
    <col min="11530" max="11530" width="12.28515625" style="92" bestFit="1" customWidth="1"/>
    <col min="11531" max="11531" width="14.85546875" style="92" bestFit="1" customWidth="1"/>
    <col min="11532" max="11532" width="13.5703125" style="92" bestFit="1" customWidth="1"/>
    <col min="11533" max="11776" width="11.140625" style="92"/>
    <col min="11777" max="11777" width="5.140625" style="92" customWidth="1"/>
    <col min="11778" max="11778" width="29.140625" style="92" bestFit="1" customWidth="1"/>
    <col min="11779" max="11779" width="13.5703125" style="92" bestFit="1" customWidth="1"/>
    <col min="11780" max="11780" width="12.140625" style="92" bestFit="1" customWidth="1"/>
    <col min="11781" max="11781" width="16" style="92" customWidth="1"/>
    <col min="11782" max="11782" width="13.42578125" style="92" bestFit="1" customWidth="1"/>
    <col min="11783" max="11783" width="12.28515625" style="92" bestFit="1" customWidth="1"/>
    <col min="11784" max="11784" width="12.7109375" style="92" customWidth="1"/>
    <col min="11785" max="11785" width="11.28515625" style="92" bestFit="1" customWidth="1"/>
    <col min="11786" max="11786" width="12.28515625" style="92" bestFit="1" customWidth="1"/>
    <col min="11787" max="11787" width="14.85546875" style="92" bestFit="1" customWidth="1"/>
    <col min="11788" max="11788" width="13.5703125" style="92" bestFit="1" customWidth="1"/>
    <col min="11789" max="12032" width="11.140625" style="92"/>
    <col min="12033" max="12033" width="5.140625" style="92" customWidth="1"/>
    <col min="12034" max="12034" width="29.140625" style="92" bestFit="1" customWidth="1"/>
    <col min="12035" max="12035" width="13.5703125" style="92" bestFit="1" customWidth="1"/>
    <col min="12036" max="12036" width="12.140625" style="92" bestFit="1" customWidth="1"/>
    <col min="12037" max="12037" width="16" style="92" customWidth="1"/>
    <col min="12038" max="12038" width="13.42578125" style="92" bestFit="1" customWidth="1"/>
    <col min="12039" max="12039" width="12.28515625" style="92" bestFit="1" customWidth="1"/>
    <col min="12040" max="12040" width="12.7109375" style="92" customWidth="1"/>
    <col min="12041" max="12041" width="11.28515625" style="92" bestFit="1" customWidth="1"/>
    <col min="12042" max="12042" width="12.28515625" style="92" bestFit="1" customWidth="1"/>
    <col min="12043" max="12043" width="14.85546875" style="92" bestFit="1" customWidth="1"/>
    <col min="12044" max="12044" width="13.5703125" style="92" bestFit="1" customWidth="1"/>
    <col min="12045" max="12288" width="11.140625" style="92"/>
    <col min="12289" max="12289" width="5.140625" style="92" customWidth="1"/>
    <col min="12290" max="12290" width="29.140625" style="92" bestFit="1" customWidth="1"/>
    <col min="12291" max="12291" width="13.5703125" style="92" bestFit="1" customWidth="1"/>
    <col min="12292" max="12292" width="12.140625" style="92" bestFit="1" customWidth="1"/>
    <col min="12293" max="12293" width="16" style="92" customWidth="1"/>
    <col min="12294" max="12294" width="13.42578125" style="92" bestFit="1" customWidth="1"/>
    <col min="12295" max="12295" width="12.28515625" style="92" bestFit="1" customWidth="1"/>
    <col min="12296" max="12296" width="12.7109375" style="92" customWidth="1"/>
    <col min="12297" max="12297" width="11.28515625" style="92" bestFit="1" customWidth="1"/>
    <col min="12298" max="12298" width="12.28515625" style="92" bestFit="1" customWidth="1"/>
    <col min="12299" max="12299" width="14.85546875" style="92" bestFit="1" customWidth="1"/>
    <col min="12300" max="12300" width="13.5703125" style="92" bestFit="1" customWidth="1"/>
    <col min="12301" max="12544" width="11.140625" style="92"/>
    <col min="12545" max="12545" width="5.140625" style="92" customWidth="1"/>
    <col min="12546" max="12546" width="29.140625" style="92" bestFit="1" customWidth="1"/>
    <col min="12547" max="12547" width="13.5703125" style="92" bestFit="1" customWidth="1"/>
    <col min="12548" max="12548" width="12.140625" style="92" bestFit="1" customWidth="1"/>
    <col min="12549" max="12549" width="16" style="92" customWidth="1"/>
    <col min="12550" max="12550" width="13.42578125" style="92" bestFit="1" customWidth="1"/>
    <col min="12551" max="12551" width="12.28515625" style="92" bestFit="1" customWidth="1"/>
    <col min="12552" max="12552" width="12.7109375" style="92" customWidth="1"/>
    <col min="12553" max="12553" width="11.28515625" style="92" bestFit="1" customWidth="1"/>
    <col min="12554" max="12554" width="12.28515625" style="92" bestFit="1" customWidth="1"/>
    <col min="12555" max="12555" width="14.85546875" style="92" bestFit="1" customWidth="1"/>
    <col min="12556" max="12556" width="13.5703125" style="92" bestFit="1" customWidth="1"/>
    <col min="12557" max="12800" width="11.140625" style="92"/>
    <col min="12801" max="12801" width="5.140625" style="92" customWidth="1"/>
    <col min="12802" max="12802" width="29.140625" style="92" bestFit="1" customWidth="1"/>
    <col min="12803" max="12803" width="13.5703125" style="92" bestFit="1" customWidth="1"/>
    <col min="12804" max="12804" width="12.140625" style="92" bestFit="1" customWidth="1"/>
    <col min="12805" max="12805" width="16" style="92" customWidth="1"/>
    <col min="12806" max="12806" width="13.42578125" style="92" bestFit="1" customWidth="1"/>
    <col min="12807" max="12807" width="12.28515625" style="92" bestFit="1" customWidth="1"/>
    <col min="12808" max="12808" width="12.7109375" style="92" customWidth="1"/>
    <col min="12809" max="12809" width="11.28515625" style="92" bestFit="1" customWidth="1"/>
    <col min="12810" max="12810" width="12.28515625" style="92" bestFit="1" customWidth="1"/>
    <col min="12811" max="12811" width="14.85546875" style="92" bestFit="1" customWidth="1"/>
    <col min="12812" max="12812" width="13.5703125" style="92" bestFit="1" customWidth="1"/>
    <col min="12813" max="13056" width="11.140625" style="92"/>
    <col min="13057" max="13057" width="5.140625" style="92" customWidth="1"/>
    <col min="13058" max="13058" width="29.140625" style="92" bestFit="1" customWidth="1"/>
    <col min="13059" max="13059" width="13.5703125" style="92" bestFit="1" customWidth="1"/>
    <col min="13060" max="13060" width="12.140625" style="92" bestFit="1" customWidth="1"/>
    <col min="13061" max="13061" width="16" style="92" customWidth="1"/>
    <col min="13062" max="13062" width="13.42578125" style="92" bestFit="1" customWidth="1"/>
    <col min="13063" max="13063" width="12.28515625" style="92" bestFit="1" customWidth="1"/>
    <col min="13064" max="13064" width="12.7109375" style="92" customWidth="1"/>
    <col min="13065" max="13065" width="11.28515625" style="92" bestFit="1" customWidth="1"/>
    <col min="13066" max="13066" width="12.28515625" style="92" bestFit="1" customWidth="1"/>
    <col min="13067" max="13067" width="14.85546875" style="92" bestFit="1" customWidth="1"/>
    <col min="13068" max="13068" width="13.5703125" style="92" bestFit="1" customWidth="1"/>
    <col min="13069" max="13312" width="11.140625" style="92"/>
    <col min="13313" max="13313" width="5.140625" style="92" customWidth="1"/>
    <col min="13314" max="13314" width="29.140625" style="92" bestFit="1" customWidth="1"/>
    <col min="13315" max="13315" width="13.5703125" style="92" bestFit="1" customWidth="1"/>
    <col min="13316" max="13316" width="12.140625" style="92" bestFit="1" customWidth="1"/>
    <col min="13317" max="13317" width="16" style="92" customWidth="1"/>
    <col min="13318" max="13318" width="13.42578125" style="92" bestFit="1" customWidth="1"/>
    <col min="13319" max="13319" width="12.28515625" style="92" bestFit="1" customWidth="1"/>
    <col min="13320" max="13320" width="12.7109375" style="92" customWidth="1"/>
    <col min="13321" max="13321" width="11.28515625" style="92" bestFit="1" customWidth="1"/>
    <col min="13322" max="13322" width="12.28515625" style="92" bestFit="1" customWidth="1"/>
    <col min="13323" max="13323" width="14.85546875" style="92" bestFit="1" customWidth="1"/>
    <col min="13324" max="13324" width="13.5703125" style="92" bestFit="1" customWidth="1"/>
    <col min="13325" max="13568" width="11.140625" style="92"/>
    <col min="13569" max="13569" width="5.140625" style="92" customWidth="1"/>
    <col min="13570" max="13570" width="29.140625" style="92" bestFit="1" customWidth="1"/>
    <col min="13571" max="13571" width="13.5703125" style="92" bestFit="1" customWidth="1"/>
    <col min="13572" max="13572" width="12.140625" style="92" bestFit="1" customWidth="1"/>
    <col min="13573" max="13573" width="16" style="92" customWidth="1"/>
    <col min="13574" max="13574" width="13.42578125" style="92" bestFit="1" customWidth="1"/>
    <col min="13575" max="13575" width="12.28515625" style="92" bestFit="1" customWidth="1"/>
    <col min="13576" max="13576" width="12.7109375" style="92" customWidth="1"/>
    <col min="13577" max="13577" width="11.28515625" style="92" bestFit="1" customWidth="1"/>
    <col min="13578" max="13578" width="12.28515625" style="92" bestFit="1" customWidth="1"/>
    <col min="13579" max="13579" width="14.85546875" style="92" bestFit="1" customWidth="1"/>
    <col min="13580" max="13580" width="13.5703125" style="92" bestFit="1" customWidth="1"/>
    <col min="13581" max="13824" width="11.140625" style="92"/>
    <col min="13825" max="13825" width="5.140625" style="92" customWidth="1"/>
    <col min="13826" max="13826" width="29.140625" style="92" bestFit="1" customWidth="1"/>
    <col min="13827" max="13827" width="13.5703125" style="92" bestFit="1" customWidth="1"/>
    <col min="13828" max="13828" width="12.140625" style="92" bestFit="1" customWidth="1"/>
    <col min="13829" max="13829" width="16" style="92" customWidth="1"/>
    <col min="13830" max="13830" width="13.42578125" style="92" bestFit="1" customWidth="1"/>
    <col min="13831" max="13831" width="12.28515625" style="92" bestFit="1" customWidth="1"/>
    <col min="13832" max="13832" width="12.7109375" style="92" customWidth="1"/>
    <col min="13833" max="13833" width="11.28515625" style="92" bestFit="1" customWidth="1"/>
    <col min="13834" max="13834" width="12.28515625" style="92" bestFit="1" customWidth="1"/>
    <col min="13835" max="13835" width="14.85546875" style="92" bestFit="1" customWidth="1"/>
    <col min="13836" max="13836" width="13.5703125" style="92" bestFit="1" customWidth="1"/>
    <col min="13837" max="14080" width="11.140625" style="92"/>
    <col min="14081" max="14081" width="5.140625" style="92" customWidth="1"/>
    <col min="14082" max="14082" width="29.140625" style="92" bestFit="1" customWidth="1"/>
    <col min="14083" max="14083" width="13.5703125" style="92" bestFit="1" customWidth="1"/>
    <col min="14084" max="14084" width="12.140625" style="92" bestFit="1" customWidth="1"/>
    <col min="14085" max="14085" width="16" style="92" customWidth="1"/>
    <col min="14086" max="14086" width="13.42578125" style="92" bestFit="1" customWidth="1"/>
    <col min="14087" max="14087" width="12.28515625" style="92" bestFit="1" customWidth="1"/>
    <col min="14088" max="14088" width="12.7109375" style="92" customWidth="1"/>
    <col min="14089" max="14089" width="11.28515625" style="92" bestFit="1" customWidth="1"/>
    <col min="14090" max="14090" width="12.28515625" style="92" bestFit="1" customWidth="1"/>
    <col min="14091" max="14091" width="14.85546875" style="92" bestFit="1" customWidth="1"/>
    <col min="14092" max="14092" width="13.5703125" style="92" bestFit="1" customWidth="1"/>
    <col min="14093" max="14336" width="11.140625" style="92"/>
    <col min="14337" max="14337" width="5.140625" style="92" customWidth="1"/>
    <col min="14338" max="14338" width="29.140625" style="92" bestFit="1" customWidth="1"/>
    <col min="14339" max="14339" width="13.5703125" style="92" bestFit="1" customWidth="1"/>
    <col min="14340" max="14340" width="12.140625" style="92" bestFit="1" customWidth="1"/>
    <col min="14341" max="14341" width="16" style="92" customWidth="1"/>
    <col min="14342" max="14342" width="13.42578125" style="92" bestFit="1" customWidth="1"/>
    <col min="14343" max="14343" width="12.28515625" style="92" bestFit="1" customWidth="1"/>
    <col min="14344" max="14344" width="12.7109375" style="92" customWidth="1"/>
    <col min="14345" max="14345" width="11.28515625" style="92" bestFit="1" customWidth="1"/>
    <col min="14346" max="14346" width="12.28515625" style="92" bestFit="1" customWidth="1"/>
    <col min="14347" max="14347" width="14.85546875" style="92" bestFit="1" customWidth="1"/>
    <col min="14348" max="14348" width="13.5703125" style="92" bestFit="1" customWidth="1"/>
    <col min="14349" max="14592" width="11.140625" style="92"/>
    <col min="14593" max="14593" width="5.140625" style="92" customWidth="1"/>
    <col min="14594" max="14594" width="29.140625" style="92" bestFit="1" customWidth="1"/>
    <col min="14595" max="14595" width="13.5703125" style="92" bestFit="1" customWidth="1"/>
    <col min="14596" max="14596" width="12.140625" style="92" bestFit="1" customWidth="1"/>
    <col min="14597" max="14597" width="16" style="92" customWidth="1"/>
    <col min="14598" max="14598" width="13.42578125" style="92" bestFit="1" customWidth="1"/>
    <col min="14599" max="14599" width="12.28515625" style="92" bestFit="1" customWidth="1"/>
    <col min="14600" max="14600" width="12.7109375" style="92" customWidth="1"/>
    <col min="14601" max="14601" width="11.28515625" style="92" bestFit="1" customWidth="1"/>
    <col min="14602" max="14602" width="12.28515625" style="92" bestFit="1" customWidth="1"/>
    <col min="14603" max="14603" width="14.85546875" style="92" bestFit="1" customWidth="1"/>
    <col min="14604" max="14604" width="13.5703125" style="92" bestFit="1" customWidth="1"/>
    <col min="14605" max="14848" width="11.140625" style="92"/>
    <col min="14849" max="14849" width="5.140625" style="92" customWidth="1"/>
    <col min="14850" max="14850" width="29.140625" style="92" bestFit="1" customWidth="1"/>
    <col min="14851" max="14851" width="13.5703125" style="92" bestFit="1" customWidth="1"/>
    <col min="14852" max="14852" width="12.140625" style="92" bestFit="1" customWidth="1"/>
    <col min="14853" max="14853" width="16" style="92" customWidth="1"/>
    <col min="14854" max="14854" width="13.42578125" style="92" bestFit="1" customWidth="1"/>
    <col min="14855" max="14855" width="12.28515625" style="92" bestFit="1" customWidth="1"/>
    <col min="14856" max="14856" width="12.7109375" style="92" customWidth="1"/>
    <col min="14857" max="14857" width="11.28515625" style="92" bestFit="1" customWidth="1"/>
    <col min="14858" max="14858" width="12.28515625" style="92" bestFit="1" customWidth="1"/>
    <col min="14859" max="14859" width="14.85546875" style="92" bestFit="1" customWidth="1"/>
    <col min="14860" max="14860" width="13.5703125" style="92" bestFit="1" customWidth="1"/>
    <col min="14861" max="15104" width="11.140625" style="92"/>
    <col min="15105" max="15105" width="5.140625" style="92" customWidth="1"/>
    <col min="15106" max="15106" width="29.140625" style="92" bestFit="1" customWidth="1"/>
    <col min="15107" max="15107" width="13.5703125" style="92" bestFit="1" customWidth="1"/>
    <col min="15108" max="15108" width="12.140625" style="92" bestFit="1" customWidth="1"/>
    <col min="15109" max="15109" width="16" style="92" customWidth="1"/>
    <col min="15110" max="15110" width="13.42578125" style="92" bestFit="1" customWidth="1"/>
    <col min="15111" max="15111" width="12.28515625" style="92" bestFit="1" customWidth="1"/>
    <col min="15112" max="15112" width="12.7109375" style="92" customWidth="1"/>
    <col min="15113" max="15113" width="11.28515625" style="92" bestFit="1" customWidth="1"/>
    <col min="15114" max="15114" width="12.28515625" style="92" bestFit="1" customWidth="1"/>
    <col min="15115" max="15115" width="14.85546875" style="92" bestFit="1" customWidth="1"/>
    <col min="15116" max="15116" width="13.5703125" style="92" bestFit="1" customWidth="1"/>
    <col min="15117" max="15360" width="11.140625" style="92"/>
    <col min="15361" max="15361" width="5.140625" style="92" customWidth="1"/>
    <col min="15362" max="15362" width="29.140625" style="92" bestFit="1" customWidth="1"/>
    <col min="15363" max="15363" width="13.5703125" style="92" bestFit="1" customWidth="1"/>
    <col min="15364" max="15364" width="12.140625" style="92" bestFit="1" customWidth="1"/>
    <col min="15365" max="15365" width="16" style="92" customWidth="1"/>
    <col min="15366" max="15366" width="13.42578125" style="92" bestFit="1" customWidth="1"/>
    <col min="15367" max="15367" width="12.28515625" style="92" bestFit="1" customWidth="1"/>
    <col min="15368" max="15368" width="12.7109375" style="92" customWidth="1"/>
    <col min="15369" max="15369" width="11.28515625" style="92" bestFit="1" customWidth="1"/>
    <col min="15370" max="15370" width="12.28515625" style="92" bestFit="1" customWidth="1"/>
    <col min="15371" max="15371" width="14.85546875" style="92" bestFit="1" customWidth="1"/>
    <col min="15372" max="15372" width="13.5703125" style="92" bestFit="1" customWidth="1"/>
    <col min="15373" max="15616" width="11.140625" style="92"/>
    <col min="15617" max="15617" width="5.140625" style="92" customWidth="1"/>
    <col min="15618" max="15618" width="29.140625" style="92" bestFit="1" customWidth="1"/>
    <col min="15619" max="15619" width="13.5703125" style="92" bestFit="1" customWidth="1"/>
    <col min="15620" max="15620" width="12.140625" style="92" bestFit="1" customWidth="1"/>
    <col min="15621" max="15621" width="16" style="92" customWidth="1"/>
    <col min="15622" max="15622" width="13.42578125" style="92" bestFit="1" customWidth="1"/>
    <col min="15623" max="15623" width="12.28515625" style="92" bestFit="1" customWidth="1"/>
    <col min="15624" max="15624" width="12.7109375" style="92" customWidth="1"/>
    <col min="15625" max="15625" width="11.28515625" style="92" bestFit="1" customWidth="1"/>
    <col min="15626" max="15626" width="12.28515625" style="92" bestFit="1" customWidth="1"/>
    <col min="15627" max="15627" width="14.85546875" style="92" bestFit="1" customWidth="1"/>
    <col min="15628" max="15628" width="13.5703125" style="92" bestFit="1" customWidth="1"/>
    <col min="15629" max="15872" width="11.140625" style="92"/>
    <col min="15873" max="15873" width="5.140625" style="92" customWidth="1"/>
    <col min="15874" max="15874" width="29.140625" style="92" bestFit="1" customWidth="1"/>
    <col min="15875" max="15875" width="13.5703125" style="92" bestFit="1" customWidth="1"/>
    <col min="15876" max="15876" width="12.140625" style="92" bestFit="1" customWidth="1"/>
    <col min="15877" max="15877" width="16" style="92" customWidth="1"/>
    <col min="15878" max="15878" width="13.42578125" style="92" bestFit="1" customWidth="1"/>
    <col min="15879" max="15879" width="12.28515625" style="92" bestFit="1" customWidth="1"/>
    <col min="15880" max="15880" width="12.7109375" style="92" customWidth="1"/>
    <col min="15881" max="15881" width="11.28515625" style="92" bestFit="1" customWidth="1"/>
    <col min="15882" max="15882" width="12.28515625" style="92" bestFit="1" customWidth="1"/>
    <col min="15883" max="15883" width="14.85546875" style="92" bestFit="1" customWidth="1"/>
    <col min="15884" max="15884" width="13.5703125" style="92" bestFit="1" customWidth="1"/>
    <col min="15885" max="16128" width="11.140625" style="92"/>
    <col min="16129" max="16129" width="5.140625" style="92" customWidth="1"/>
    <col min="16130" max="16130" width="29.140625" style="92" bestFit="1" customWidth="1"/>
    <col min="16131" max="16131" width="13.5703125" style="92" bestFit="1" customWidth="1"/>
    <col min="16132" max="16132" width="12.140625" style="92" bestFit="1" customWidth="1"/>
    <col min="16133" max="16133" width="16" style="92" customWidth="1"/>
    <col min="16134" max="16134" width="13.42578125" style="92" bestFit="1" customWidth="1"/>
    <col min="16135" max="16135" width="12.28515625" style="92" bestFit="1" customWidth="1"/>
    <col min="16136" max="16136" width="12.7109375" style="92" customWidth="1"/>
    <col min="16137" max="16137" width="11.28515625" style="92" bestFit="1" customWidth="1"/>
    <col min="16138" max="16138" width="12.28515625" style="92" bestFit="1" customWidth="1"/>
    <col min="16139" max="16139" width="14.85546875" style="92" bestFit="1" customWidth="1"/>
    <col min="16140" max="16140" width="13.5703125" style="92" bestFit="1" customWidth="1"/>
    <col min="16141" max="16384" width="11.140625" style="92"/>
  </cols>
  <sheetData>
    <row r="1" spans="1:13" ht="18.75" x14ac:dyDescent="0.25">
      <c r="A1" s="88" t="s">
        <v>249</v>
      </c>
      <c r="B1" s="89"/>
      <c r="C1" s="89"/>
      <c r="D1" s="89"/>
      <c r="E1" s="89"/>
      <c r="F1" s="89"/>
      <c r="G1" s="89"/>
      <c r="H1" s="90"/>
      <c r="I1" s="89"/>
      <c r="J1" s="90"/>
      <c r="K1" s="91"/>
      <c r="L1" s="90"/>
    </row>
    <row r="2" spans="1:13" x14ac:dyDescent="0.2">
      <c r="A2" s="93"/>
      <c r="B2" s="94" t="s">
        <v>250</v>
      </c>
      <c r="C2" s="89"/>
      <c r="D2" s="89"/>
      <c r="E2" s="89"/>
      <c r="F2" s="89"/>
      <c r="G2" s="95"/>
      <c r="H2" s="90"/>
      <c r="I2" s="89"/>
      <c r="J2" s="90"/>
      <c r="K2" s="91"/>
      <c r="L2" s="90"/>
    </row>
    <row r="3" spans="1:13" ht="14.25" x14ac:dyDescent="0.2">
      <c r="A3" s="96" t="s">
        <v>251</v>
      </c>
      <c r="B3" s="89"/>
      <c r="C3" s="95"/>
      <c r="D3" s="97"/>
      <c r="E3" s="95"/>
      <c r="F3" s="89"/>
      <c r="G3" s="89"/>
      <c r="H3" s="90"/>
      <c r="I3" s="89"/>
      <c r="J3" s="90"/>
      <c r="K3" s="91"/>
      <c r="L3" s="90"/>
    </row>
    <row r="4" spans="1:13" x14ac:dyDescent="0.2">
      <c r="A4" s="98"/>
      <c r="B4" s="89"/>
      <c r="C4" s="89"/>
      <c r="D4" s="89"/>
      <c r="E4" s="89"/>
      <c r="F4" s="89"/>
      <c r="G4" s="89"/>
      <c r="H4" s="90"/>
      <c r="I4" s="89"/>
      <c r="J4" s="90"/>
      <c r="K4" s="91"/>
      <c r="L4" s="90"/>
    </row>
    <row r="5" spans="1:13" s="99" customFormat="1" x14ac:dyDescent="0.2">
      <c r="A5" s="167" t="s">
        <v>252</v>
      </c>
      <c r="B5" s="168" t="s">
        <v>253</v>
      </c>
      <c r="C5" s="167" t="s">
        <v>254</v>
      </c>
      <c r="D5" s="167"/>
      <c r="E5" s="167"/>
      <c r="F5" s="167"/>
      <c r="G5" s="167" t="s">
        <v>255</v>
      </c>
      <c r="H5" s="167"/>
      <c r="I5" s="167"/>
      <c r="J5" s="167"/>
      <c r="K5" s="169" t="s">
        <v>256</v>
      </c>
      <c r="L5" s="169"/>
    </row>
    <row r="6" spans="1:13" s="99" customFormat="1" ht="38.25" x14ac:dyDescent="0.2">
      <c r="A6" s="167"/>
      <c r="B6" s="168"/>
      <c r="C6" s="100" t="s">
        <v>257</v>
      </c>
      <c r="D6" s="100" t="s">
        <v>258</v>
      </c>
      <c r="E6" s="100" t="s">
        <v>259</v>
      </c>
      <c r="F6" s="100" t="s">
        <v>260</v>
      </c>
      <c r="G6" s="100" t="s">
        <v>261</v>
      </c>
      <c r="H6" s="101" t="s">
        <v>262</v>
      </c>
      <c r="I6" s="100" t="s">
        <v>263</v>
      </c>
      <c r="J6" s="102" t="s">
        <v>264</v>
      </c>
      <c r="K6" s="102" t="s">
        <v>260</v>
      </c>
      <c r="L6" s="102" t="s">
        <v>265</v>
      </c>
    </row>
    <row r="7" spans="1:13" ht="20.100000000000001" customHeight="1" x14ac:dyDescent="0.2">
      <c r="A7" s="103">
        <v>1</v>
      </c>
      <c r="B7" s="104" t="s">
        <v>266</v>
      </c>
      <c r="C7" s="105">
        <v>23883271</v>
      </c>
      <c r="D7" s="105"/>
      <c r="E7" s="105"/>
      <c r="F7" s="106">
        <f t="shared" ref="F7:F13" si="0">+C7+D7-E7</f>
        <v>23883271</v>
      </c>
      <c r="G7" s="107"/>
      <c r="H7" s="105"/>
      <c r="I7" s="105"/>
      <c r="J7" s="108">
        <f t="shared" ref="J7:J13" si="1">+G7+H7-I7</f>
        <v>0</v>
      </c>
      <c r="K7" s="109">
        <f t="shared" ref="K7:K13" si="2">F7-J7</f>
        <v>23883271</v>
      </c>
      <c r="L7" s="106">
        <v>23883271</v>
      </c>
    </row>
    <row r="8" spans="1:13" ht="20.100000000000001" customHeight="1" x14ac:dyDescent="0.2">
      <c r="A8" s="110">
        <v>2</v>
      </c>
      <c r="B8" s="111" t="s">
        <v>267</v>
      </c>
      <c r="C8" s="106" t="e">
        <f>#REF!</f>
        <v>#REF!</v>
      </c>
      <c r="D8" s="106" t="e">
        <f>#REF!</f>
        <v>#REF!</v>
      </c>
      <c r="E8" s="106"/>
      <c r="F8" s="106" t="e">
        <f t="shared" si="0"/>
        <v>#REF!</v>
      </c>
      <c r="G8" s="108">
        <v>3608793</v>
      </c>
      <c r="H8" s="106" t="e">
        <f>#REF!</f>
        <v>#REF!</v>
      </c>
      <c r="I8" s="106"/>
      <c r="J8" s="108" t="e">
        <f t="shared" si="1"/>
        <v>#REF!</v>
      </c>
      <c r="K8" s="109" t="e">
        <f t="shared" si="2"/>
        <v>#REF!</v>
      </c>
      <c r="L8" s="106">
        <v>40428906.909999982</v>
      </c>
      <c r="M8" s="112"/>
    </row>
    <row r="9" spans="1:13" ht="20.100000000000001" customHeight="1" x14ac:dyDescent="0.2">
      <c r="A9" s="110">
        <v>3</v>
      </c>
      <c r="B9" s="111" t="s">
        <v>0</v>
      </c>
      <c r="C9" s="106" t="e">
        <f>#REF!</f>
        <v>#REF!</v>
      </c>
      <c r="D9" s="106" t="e">
        <f>#REF!</f>
        <v>#REF!</v>
      </c>
      <c r="E9" s="106"/>
      <c r="F9" s="106" t="e">
        <f t="shared" si="0"/>
        <v>#REF!</v>
      </c>
      <c r="G9" s="108">
        <v>4574067</v>
      </c>
      <c r="H9" s="106" t="e">
        <f>#REF!</f>
        <v>#REF!</v>
      </c>
      <c r="I9" s="106"/>
      <c r="J9" s="108" t="e">
        <f t="shared" si="1"/>
        <v>#REF!</v>
      </c>
      <c r="K9" s="109" t="e">
        <f t="shared" si="2"/>
        <v>#REF!</v>
      </c>
      <c r="L9" s="106">
        <v>29979121</v>
      </c>
      <c r="M9" s="112"/>
    </row>
    <row r="10" spans="1:13" ht="20.100000000000001" customHeight="1" x14ac:dyDescent="0.2">
      <c r="A10" s="110">
        <v>4</v>
      </c>
      <c r="B10" s="111" t="s">
        <v>268</v>
      </c>
      <c r="C10" s="106" t="e">
        <f>#REF!</f>
        <v>#REF!</v>
      </c>
      <c r="D10" s="106" t="e">
        <f>#REF!</f>
        <v>#REF!</v>
      </c>
      <c r="E10" s="106"/>
      <c r="F10" s="106" t="e">
        <f t="shared" si="0"/>
        <v>#REF!</v>
      </c>
      <c r="G10" s="108">
        <v>1241448</v>
      </c>
      <c r="H10" s="106" t="e">
        <f>#REF!</f>
        <v>#REF!</v>
      </c>
      <c r="I10" s="106"/>
      <c r="J10" s="108" t="e">
        <f t="shared" si="1"/>
        <v>#REF!</v>
      </c>
      <c r="K10" s="109" t="e">
        <f t="shared" si="2"/>
        <v>#REF!</v>
      </c>
      <c r="L10" s="106">
        <v>4207306</v>
      </c>
      <c r="M10" s="112"/>
    </row>
    <row r="11" spans="1:13" ht="20.100000000000001" customHeight="1" x14ac:dyDescent="0.2">
      <c r="A11" s="110">
        <v>5</v>
      </c>
      <c r="B11" s="111" t="s">
        <v>269</v>
      </c>
      <c r="C11" s="106" t="e">
        <f>#REF!</f>
        <v>#REF!</v>
      </c>
      <c r="D11" s="106" t="e">
        <f>#REF!</f>
        <v>#REF!</v>
      </c>
      <c r="E11" s="106"/>
      <c r="F11" s="106" t="e">
        <f t="shared" si="0"/>
        <v>#REF!</v>
      </c>
      <c r="G11" s="108">
        <v>472719</v>
      </c>
      <c r="H11" s="106" t="e">
        <f>#REF!</f>
        <v>#REF!</v>
      </c>
      <c r="I11" s="106"/>
      <c r="J11" s="108" t="e">
        <f t="shared" si="1"/>
        <v>#REF!</v>
      </c>
      <c r="K11" s="109" t="e">
        <f t="shared" si="2"/>
        <v>#REF!</v>
      </c>
      <c r="L11" s="106">
        <v>2553968.25</v>
      </c>
      <c r="M11" s="112"/>
    </row>
    <row r="12" spans="1:13" ht="20.100000000000001" customHeight="1" x14ac:dyDescent="0.2">
      <c r="A12" s="110">
        <v>6</v>
      </c>
      <c r="B12" s="111" t="s">
        <v>1</v>
      </c>
      <c r="C12" s="106" t="e">
        <f>#REF!</f>
        <v>#REF!</v>
      </c>
      <c r="D12" s="106" t="e">
        <f>#REF!</f>
        <v>#REF!</v>
      </c>
      <c r="E12" s="106"/>
      <c r="F12" s="106" t="e">
        <f t="shared" si="0"/>
        <v>#REF!</v>
      </c>
      <c r="G12" s="108">
        <v>421752</v>
      </c>
      <c r="H12" s="106" t="e">
        <f>#REF!</f>
        <v>#REF!</v>
      </c>
      <c r="I12" s="106"/>
      <c r="J12" s="108" t="e">
        <f t="shared" si="1"/>
        <v>#REF!</v>
      </c>
      <c r="K12" s="109" t="e">
        <f t="shared" si="2"/>
        <v>#REF!</v>
      </c>
      <c r="L12" s="106">
        <v>394342</v>
      </c>
      <c r="M12" s="112"/>
    </row>
    <row r="13" spans="1:13" ht="20.100000000000001" customHeight="1" x14ac:dyDescent="0.2">
      <c r="A13" s="110">
        <v>7</v>
      </c>
      <c r="B13" s="111" t="s">
        <v>270</v>
      </c>
      <c r="C13" s="106" t="e">
        <f>#REF!</f>
        <v>#REF!</v>
      </c>
      <c r="D13" s="106" t="e">
        <f>#REF!</f>
        <v>#REF!</v>
      </c>
      <c r="E13" s="106"/>
      <c r="F13" s="106" t="e">
        <f t="shared" si="0"/>
        <v>#REF!</v>
      </c>
      <c r="G13" s="108">
        <v>252828</v>
      </c>
      <c r="H13" s="106" t="e">
        <f>#REF!</f>
        <v>#REF!</v>
      </c>
      <c r="I13" s="106"/>
      <c r="J13" s="108" t="e">
        <f t="shared" si="1"/>
        <v>#REF!</v>
      </c>
      <c r="K13" s="109" t="e">
        <f t="shared" si="2"/>
        <v>#REF!</v>
      </c>
      <c r="L13" s="106">
        <v>1443400</v>
      </c>
      <c r="M13" s="112"/>
    </row>
    <row r="14" spans="1:13" s="99" customFormat="1" ht="20.100000000000001" customHeight="1" x14ac:dyDescent="0.2">
      <c r="A14" s="113"/>
      <c r="B14" s="114" t="s">
        <v>17</v>
      </c>
      <c r="C14" s="115" t="e">
        <f t="shared" ref="C14:L14" si="3">SUM(C7:C13)</f>
        <v>#REF!</v>
      </c>
      <c r="D14" s="115" t="e">
        <f t="shared" si="3"/>
        <v>#REF!</v>
      </c>
      <c r="E14" s="115">
        <f t="shared" si="3"/>
        <v>0</v>
      </c>
      <c r="F14" s="115" t="e">
        <f t="shared" si="3"/>
        <v>#REF!</v>
      </c>
      <c r="G14" s="115">
        <f t="shared" si="3"/>
        <v>10571607</v>
      </c>
      <c r="H14" s="115" t="e">
        <f t="shared" si="3"/>
        <v>#REF!</v>
      </c>
      <c r="I14" s="115">
        <f t="shared" si="3"/>
        <v>0</v>
      </c>
      <c r="J14" s="115" t="e">
        <f t="shared" si="3"/>
        <v>#REF!</v>
      </c>
      <c r="K14" s="115" t="e">
        <f t="shared" si="3"/>
        <v>#REF!</v>
      </c>
      <c r="L14" s="115">
        <f t="shared" si="3"/>
        <v>102890315.15999998</v>
      </c>
    </row>
    <row r="15" spans="1:13" s="121" customFormat="1" ht="20.100000000000001" customHeight="1" x14ac:dyDescent="0.25">
      <c r="A15" s="116"/>
      <c r="B15" s="117" t="s">
        <v>271</v>
      </c>
      <c r="C15" s="118">
        <v>108101907.90999998</v>
      </c>
      <c r="D15" s="118">
        <v>16691437.25</v>
      </c>
      <c r="E15" s="118">
        <v>11331423</v>
      </c>
      <c r="F15" s="118">
        <v>113461922.15999998</v>
      </c>
      <c r="G15" s="118">
        <v>5874109</v>
      </c>
      <c r="H15" s="119">
        <v>4697498</v>
      </c>
      <c r="I15" s="118">
        <v>0</v>
      </c>
      <c r="J15" s="118">
        <v>10571607</v>
      </c>
      <c r="K15" s="118">
        <v>102890315.15999998</v>
      </c>
      <c r="L15" s="120">
        <v>102227799</v>
      </c>
    </row>
    <row r="17" spans="4:6" x14ac:dyDescent="0.2">
      <c r="D17" s="122"/>
      <c r="F17" s="122"/>
    </row>
    <row r="18" spans="4:6" x14ac:dyDescent="0.2">
      <c r="D18" s="122"/>
      <c r="F18" s="122"/>
    </row>
    <row r="19" spans="4:6" x14ac:dyDescent="0.2">
      <c r="D19" s="122"/>
    </row>
  </sheetData>
  <mergeCells count="5">
    <mergeCell ref="A5:A6"/>
    <mergeCell ref="B5:B6"/>
    <mergeCell ref="C5:F5"/>
    <mergeCell ref="G5:J5"/>
    <mergeCell ref="K5: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R1047911"/>
  <sheetViews>
    <sheetView topLeftCell="B24" zoomScaleNormal="100" workbookViewId="0">
      <selection activeCell="C143" sqref="C143"/>
    </sheetView>
  </sheetViews>
  <sheetFormatPr defaultRowHeight="12.75" x14ac:dyDescent="0.2"/>
  <cols>
    <col min="1" max="1" width="10.42578125" bestFit="1" customWidth="1"/>
    <col min="2" max="2" width="6.42578125" customWidth="1"/>
    <col min="3" max="3" width="41.85546875" style="43" customWidth="1"/>
    <col min="4" max="4" width="13.28515625" customWidth="1"/>
    <col min="5" max="5" width="11.5703125" customWidth="1"/>
    <col min="6" max="6" width="14.7109375" customWidth="1"/>
    <col min="7" max="7" width="12.5703125" customWidth="1"/>
    <col min="8" max="8" width="11.7109375" customWidth="1"/>
    <col min="9" max="9" width="13" customWidth="1"/>
    <col min="10" max="10" width="19.85546875" bestFit="1" customWidth="1"/>
    <col min="11" max="11" width="19.85546875" customWidth="1"/>
    <col min="12" max="12" width="9.140625" customWidth="1"/>
    <col min="13" max="13" width="20.7109375" customWidth="1"/>
    <col min="14" max="14" width="18" customWidth="1"/>
    <col min="15" max="15" width="20.7109375" customWidth="1"/>
    <col min="16" max="16" width="13.5703125" customWidth="1"/>
    <col min="17" max="17" width="16.7109375" customWidth="1"/>
    <col min="18" max="18" width="13.5703125" bestFit="1" customWidth="1"/>
  </cols>
  <sheetData>
    <row r="3" spans="1:18" s="1" customFormat="1" ht="15.75" x14ac:dyDescent="0.2">
      <c r="B3" s="170" t="s">
        <v>326</v>
      </c>
      <c r="C3" s="170"/>
      <c r="D3" s="170"/>
      <c r="E3" s="170"/>
      <c r="F3" s="170"/>
      <c r="G3" s="170"/>
      <c r="H3" s="170"/>
      <c r="I3" s="170"/>
      <c r="J3" s="170"/>
      <c r="K3" s="170"/>
      <c r="L3" s="170"/>
      <c r="M3" s="170"/>
      <c r="N3" s="170"/>
      <c r="O3" s="170"/>
      <c r="P3" s="170"/>
      <c r="Q3" s="170"/>
    </row>
    <row r="4" spans="1:18" s="1" customFormat="1" ht="75" x14ac:dyDescent="0.2">
      <c r="A4" s="46" t="s">
        <v>55</v>
      </c>
      <c r="B4" s="2" t="s">
        <v>2</v>
      </c>
      <c r="C4" s="2" t="s">
        <v>3</v>
      </c>
      <c r="D4" s="2" t="s">
        <v>4</v>
      </c>
      <c r="E4" s="2" t="s">
        <v>5</v>
      </c>
      <c r="F4" s="3" t="s">
        <v>6</v>
      </c>
      <c r="G4" s="2" t="s">
        <v>7</v>
      </c>
      <c r="H4" s="2" t="s">
        <v>8</v>
      </c>
      <c r="I4" s="4" t="s">
        <v>9</v>
      </c>
      <c r="J4" s="2" t="s">
        <v>10</v>
      </c>
      <c r="K4" s="2" t="s">
        <v>11</v>
      </c>
      <c r="L4" s="2" t="s">
        <v>12</v>
      </c>
      <c r="M4" s="5" t="s">
        <v>329</v>
      </c>
      <c r="N4" s="6" t="s">
        <v>13</v>
      </c>
      <c r="O4" s="6" t="s">
        <v>14</v>
      </c>
      <c r="P4" s="7" t="s">
        <v>15</v>
      </c>
      <c r="Q4" s="6" t="s">
        <v>16</v>
      </c>
    </row>
    <row r="5" spans="1:18" s="1" customFormat="1" ht="15" hidden="1" customHeight="1" x14ac:dyDescent="0.2">
      <c r="B5" s="8">
        <f>1</f>
        <v>1</v>
      </c>
      <c r="C5" s="50" t="s">
        <v>60</v>
      </c>
      <c r="D5" s="45">
        <v>43327</v>
      </c>
      <c r="E5" s="45">
        <v>44672</v>
      </c>
      <c r="F5" s="11">
        <f t="shared" ref="F5:F36" si="0">(E5-D5)/(EDATE(E5,12)-E5)</f>
        <v>3.6849315068493151</v>
      </c>
      <c r="G5" s="8">
        <v>10</v>
      </c>
      <c r="H5" s="12">
        <v>0.05</v>
      </c>
      <c r="I5" s="13">
        <f t="shared" ref="I5:I68" si="1">(1-H5)/G5</f>
        <v>9.5000000000000001E-2</v>
      </c>
      <c r="J5" s="42">
        <v>756500</v>
      </c>
      <c r="K5" s="44">
        <v>456982</v>
      </c>
      <c r="L5" s="166">
        <f>'Inflation 2'!G50</f>
        <v>0.12673267326732671</v>
      </c>
      <c r="M5" s="42">
        <f t="shared" ref="M5:M36" si="2">J5*(1+L5)</f>
        <v>852373.26732673263</v>
      </c>
      <c r="N5" s="42">
        <f t="shared" ref="N5:N36" si="3">M5*I5*F5</f>
        <v>298389.02529499528</v>
      </c>
      <c r="O5" s="42">
        <f>MAX(M5-N5,0)</f>
        <v>553984.24203173735</v>
      </c>
      <c r="P5" s="12">
        <v>7.0000000000000007E-2</v>
      </c>
      <c r="Q5" s="24">
        <f t="shared" ref="Q5:Q36" si="4">IF(K5&lt;=0,0,IF(O5&lt;=M5*H5,M5*H5,O5*(1-P5)))</f>
        <v>515205.34508951567</v>
      </c>
      <c r="R5" s="156"/>
    </row>
    <row r="6" spans="1:18" s="1" customFormat="1" ht="15" hidden="1" customHeight="1" x14ac:dyDescent="0.2">
      <c r="B6" s="8">
        <f>B5+1</f>
        <v>2</v>
      </c>
      <c r="C6" s="50" t="s">
        <v>61</v>
      </c>
      <c r="D6" s="45">
        <v>43332</v>
      </c>
      <c r="E6" s="45">
        <v>44672</v>
      </c>
      <c r="F6" s="11">
        <f t="shared" si="0"/>
        <v>3.6712328767123288</v>
      </c>
      <c r="G6" s="8">
        <v>10</v>
      </c>
      <c r="H6" s="12">
        <v>0.05</v>
      </c>
      <c r="I6" s="13">
        <f t="shared" si="1"/>
        <v>9.5000000000000001E-2</v>
      </c>
      <c r="J6" s="42">
        <v>151999</v>
      </c>
      <c r="K6" s="44">
        <v>92079</v>
      </c>
      <c r="L6" s="166">
        <v>0.02</v>
      </c>
      <c r="M6" s="42">
        <f t="shared" si="2"/>
        <v>155038.98000000001</v>
      </c>
      <c r="N6" s="42">
        <f t="shared" si="3"/>
        <v>54072.499052054794</v>
      </c>
      <c r="O6" s="42">
        <f t="shared" ref="O6:O69" si="5">MAX(M6-N6,0)</f>
        <v>100966.48094794521</v>
      </c>
      <c r="P6" s="12">
        <v>7.0000000000000007E-2</v>
      </c>
      <c r="Q6" s="24">
        <f t="shared" si="4"/>
        <v>93898.827281589038</v>
      </c>
      <c r="R6" s="156"/>
    </row>
    <row r="7" spans="1:18" s="1" customFormat="1" ht="15" hidden="1" customHeight="1" x14ac:dyDescent="0.2">
      <c r="B7" s="8">
        <f t="shared" ref="B7:B70" si="6">B6+1</f>
        <v>3</v>
      </c>
      <c r="C7" s="50" t="s">
        <v>61</v>
      </c>
      <c r="D7" s="45">
        <v>43332</v>
      </c>
      <c r="E7" s="45">
        <v>44672</v>
      </c>
      <c r="F7" s="11">
        <f t="shared" si="0"/>
        <v>3.6712328767123288</v>
      </c>
      <c r="G7" s="8">
        <v>10</v>
      </c>
      <c r="H7" s="12">
        <v>0.05</v>
      </c>
      <c r="I7" s="13">
        <f t="shared" si="1"/>
        <v>9.5000000000000001E-2</v>
      </c>
      <c r="J7" s="42">
        <v>151999</v>
      </c>
      <c r="K7" s="44">
        <v>92079</v>
      </c>
      <c r="L7" s="166">
        <v>0.02</v>
      </c>
      <c r="M7" s="42">
        <f t="shared" si="2"/>
        <v>155038.98000000001</v>
      </c>
      <c r="N7" s="42">
        <f t="shared" si="3"/>
        <v>54072.499052054794</v>
      </c>
      <c r="O7" s="42">
        <f t="shared" si="5"/>
        <v>100966.48094794521</v>
      </c>
      <c r="P7" s="12">
        <v>7.0000000000000007E-2</v>
      </c>
      <c r="Q7" s="24">
        <f t="shared" si="4"/>
        <v>93898.827281589038</v>
      </c>
      <c r="R7" s="156"/>
    </row>
    <row r="8" spans="1:18" s="1" customFormat="1" ht="15" hidden="1" customHeight="1" x14ac:dyDescent="0.2">
      <c r="B8" s="8">
        <f t="shared" si="6"/>
        <v>4</v>
      </c>
      <c r="C8" s="50" t="s">
        <v>62</v>
      </c>
      <c r="D8" s="45">
        <v>43332</v>
      </c>
      <c r="E8" s="45">
        <v>44672</v>
      </c>
      <c r="F8" s="11">
        <f t="shared" si="0"/>
        <v>3.6712328767123288</v>
      </c>
      <c r="G8" s="8">
        <v>8</v>
      </c>
      <c r="H8" s="12">
        <v>0.05</v>
      </c>
      <c r="I8" s="13">
        <f t="shared" si="1"/>
        <v>0.11874999999999999</v>
      </c>
      <c r="J8" s="42">
        <v>63000</v>
      </c>
      <c r="K8" s="44">
        <v>38166</v>
      </c>
      <c r="L8" s="166">
        <v>0.02</v>
      </c>
      <c r="M8" s="42">
        <f t="shared" si="2"/>
        <v>64260</v>
      </c>
      <c r="N8" s="42">
        <f t="shared" si="3"/>
        <v>28014.719178082192</v>
      </c>
      <c r="O8" s="42">
        <f t="shared" si="5"/>
        <v>36245.280821917811</v>
      </c>
      <c r="P8" s="12">
        <v>7.0000000000000007E-2</v>
      </c>
      <c r="Q8" s="24">
        <f t="shared" si="4"/>
        <v>33708.111164383561</v>
      </c>
      <c r="R8" s="156"/>
    </row>
    <row r="9" spans="1:18" s="1" customFormat="1" ht="15" hidden="1" customHeight="1" x14ac:dyDescent="0.2">
      <c r="B9" s="8">
        <f t="shared" si="6"/>
        <v>5</v>
      </c>
      <c r="C9" s="50" t="s">
        <v>63</v>
      </c>
      <c r="D9" s="45">
        <v>43332</v>
      </c>
      <c r="E9" s="45">
        <v>44672</v>
      </c>
      <c r="F9" s="11">
        <f t="shared" si="0"/>
        <v>3.6712328767123288</v>
      </c>
      <c r="G9" s="8">
        <v>8</v>
      </c>
      <c r="H9" s="12">
        <v>0.05</v>
      </c>
      <c r="I9" s="13">
        <f t="shared" si="1"/>
        <v>0.11874999999999999</v>
      </c>
      <c r="J9" s="42">
        <v>315000</v>
      </c>
      <c r="K9" s="44">
        <v>190826</v>
      </c>
      <c r="L9" s="166">
        <v>0.02</v>
      </c>
      <c r="M9" s="42">
        <f t="shared" si="2"/>
        <v>321300</v>
      </c>
      <c r="N9" s="42">
        <f t="shared" si="3"/>
        <v>140073.59589041097</v>
      </c>
      <c r="O9" s="42">
        <f t="shared" si="5"/>
        <v>181226.40410958903</v>
      </c>
      <c r="P9" s="12">
        <v>7.0000000000000007E-2</v>
      </c>
      <c r="Q9" s="24">
        <f t="shared" si="4"/>
        <v>168540.55582191778</v>
      </c>
      <c r="R9" s="156"/>
    </row>
    <row r="10" spans="1:18" s="1" customFormat="1" ht="15" hidden="1" customHeight="1" x14ac:dyDescent="0.2">
      <c r="B10" s="8">
        <f t="shared" si="6"/>
        <v>6</v>
      </c>
      <c r="C10" s="50" t="s">
        <v>64</v>
      </c>
      <c r="D10" s="45">
        <v>43497</v>
      </c>
      <c r="E10" s="45">
        <v>44672</v>
      </c>
      <c r="F10" s="11">
        <f t="shared" si="0"/>
        <v>3.2191780821917808</v>
      </c>
      <c r="G10" s="8">
        <v>5</v>
      </c>
      <c r="H10" s="12">
        <v>0.05</v>
      </c>
      <c r="I10" s="13">
        <f t="shared" si="1"/>
        <v>0.19</v>
      </c>
      <c r="J10" s="42">
        <v>4480</v>
      </c>
      <c r="K10" s="44">
        <v>2968</v>
      </c>
      <c r="L10" s="166">
        <v>0</v>
      </c>
      <c r="M10" s="42">
        <f t="shared" si="2"/>
        <v>4480</v>
      </c>
      <c r="N10" s="42">
        <f t="shared" si="3"/>
        <v>2740.1643835616442</v>
      </c>
      <c r="O10" s="42">
        <f t="shared" si="5"/>
        <v>1739.8356164383558</v>
      </c>
      <c r="P10" s="12">
        <v>7.0000000000000007E-2</v>
      </c>
      <c r="Q10" s="24">
        <f t="shared" si="4"/>
        <v>1618.0471232876707</v>
      </c>
      <c r="R10" s="156"/>
    </row>
    <row r="11" spans="1:18" s="1" customFormat="1" ht="15" hidden="1" customHeight="1" x14ac:dyDescent="0.2">
      <c r="B11" s="8">
        <f t="shared" si="6"/>
        <v>7</v>
      </c>
      <c r="C11" s="50" t="s">
        <v>65</v>
      </c>
      <c r="D11" s="45">
        <v>43497</v>
      </c>
      <c r="E11" s="45">
        <v>44672</v>
      </c>
      <c r="F11" s="11">
        <f t="shared" si="0"/>
        <v>3.2191780821917808</v>
      </c>
      <c r="G11" s="8">
        <v>10</v>
      </c>
      <c r="H11" s="12">
        <v>0.05</v>
      </c>
      <c r="I11" s="13">
        <f t="shared" si="1"/>
        <v>9.5000000000000001E-2</v>
      </c>
      <c r="J11" s="42">
        <v>19077.080000000002</v>
      </c>
      <c r="K11" s="44">
        <v>12647.080000000002</v>
      </c>
      <c r="L11" s="166">
        <v>0</v>
      </c>
      <c r="M11" s="42">
        <f t="shared" si="2"/>
        <v>19077.080000000002</v>
      </c>
      <c r="N11" s="42">
        <f t="shared" si="3"/>
        <v>5834.1891917808225</v>
      </c>
      <c r="O11" s="42">
        <f t="shared" si="5"/>
        <v>13242.890808219179</v>
      </c>
      <c r="P11" s="12">
        <v>7.0000000000000007E-2</v>
      </c>
      <c r="Q11" s="24">
        <f t="shared" si="4"/>
        <v>12315.888451643836</v>
      </c>
      <c r="R11" s="156"/>
    </row>
    <row r="12" spans="1:18" s="1" customFormat="1" ht="15" hidden="1" customHeight="1" x14ac:dyDescent="0.2">
      <c r="B12" s="8">
        <f t="shared" si="6"/>
        <v>8</v>
      </c>
      <c r="C12" s="150" t="s">
        <v>66</v>
      </c>
      <c r="D12" s="45">
        <v>43327</v>
      </c>
      <c r="E12" s="45">
        <v>44672</v>
      </c>
      <c r="F12" s="11">
        <f t="shared" si="0"/>
        <v>3.6849315068493151</v>
      </c>
      <c r="G12" s="8">
        <v>25</v>
      </c>
      <c r="H12" s="12">
        <v>0.05</v>
      </c>
      <c r="I12" s="13">
        <f t="shared" si="1"/>
        <v>3.7999999999999999E-2</v>
      </c>
      <c r="J12" s="42">
        <v>168743</v>
      </c>
      <c r="K12" s="44">
        <v>101934</v>
      </c>
      <c r="L12" s="166">
        <v>0.02</v>
      </c>
      <c r="M12" s="42">
        <f t="shared" si="2"/>
        <v>172117.86000000002</v>
      </c>
      <c r="N12" s="42">
        <f t="shared" si="3"/>
        <v>24101.215957808221</v>
      </c>
      <c r="O12" s="42">
        <f t="shared" si="5"/>
        <v>148016.64404219179</v>
      </c>
      <c r="P12" s="12">
        <v>7.0000000000000007E-2</v>
      </c>
      <c r="Q12" s="24">
        <f t="shared" si="4"/>
        <v>137655.47895923836</v>
      </c>
      <c r="R12" s="156"/>
    </row>
    <row r="13" spans="1:18" s="1" customFormat="1" ht="15.75" hidden="1" customHeight="1" x14ac:dyDescent="0.2">
      <c r="B13" s="8">
        <f t="shared" si="6"/>
        <v>9</v>
      </c>
      <c r="C13" s="50" t="s">
        <v>67</v>
      </c>
      <c r="D13" s="45">
        <v>43373</v>
      </c>
      <c r="E13" s="45">
        <v>44672</v>
      </c>
      <c r="F13" s="11">
        <f t="shared" si="0"/>
        <v>3.558904109589041</v>
      </c>
      <c r="G13" s="8">
        <v>10</v>
      </c>
      <c r="H13" s="12">
        <v>0.05</v>
      </c>
      <c r="I13" s="13">
        <f t="shared" si="1"/>
        <v>9.5000000000000001E-2</v>
      </c>
      <c r="J13" s="42">
        <v>150000</v>
      </c>
      <c r="K13" s="44">
        <v>93003</v>
      </c>
      <c r="L13" s="166">
        <v>0.02</v>
      </c>
      <c r="M13" s="42">
        <f t="shared" si="2"/>
        <v>153000</v>
      </c>
      <c r="N13" s="42">
        <f t="shared" si="3"/>
        <v>51728.67123287671</v>
      </c>
      <c r="O13" s="42">
        <f t="shared" si="5"/>
        <v>101271.32876712328</v>
      </c>
      <c r="P13" s="12">
        <v>7.0000000000000007E-2</v>
      </c>
      <c r="Q13" s="24">
        <f t="shared" si="4"/>
        <v>94182.335753424646</v>
      </c>
      <c r="R13" s="156"/>
    </row>
    <row r="14" spans="1:18" s="1" customFormat="1" ht="15" hidden="1" customHeight="1" x14ac:dyDescent="0.2">
      <c r="B14" s="8">
        <f t="shared" si="6"/>
        <v>10</v>
      </c>
      <c r="C14" s="50" t="s">
        <v>68</v>
      </c>
      <c r="D14" s="45">
        <v>43544</v>
      </c>
      <c r="E14" s="45">
        <v>44672</v>
      </c>
      <c r="F14" s="11">
        <f t="shared" si="0"/>
        <v>3.0904109589041098</v>
      </c>
      <c r="G14" s="8">
        <v>5</v>
      </c>
      <c r="H14" s="12">
        <v>0.05</v>
      </c>
      <c r="I14" s="13">
        <f t="shared" si="1"/>
        <v>0.19</v>
      </c>
      <c r="J14" s="42">
        <v>34773.5</v>
      </c>
      <c r="K14" s="44">
        <v>23624.5</v>
      </c>
      <c r="L14" s="166">
        <v>0.01</v>
      </c>
      <c r="M14" s="42">
        <f t="shared" si="2"/>
        <v>35121.235000000001</v>
      </c>
      <c r="N14" s="42">
        <f t="shared" si="3"/>
        <v>20622.419411506853</v>
      </c>
      <c r="O14" s="42">
        <f t="shared" si="5"/>
        <v>14498.815588493148</v>
      </c>
      <c r="P14" s="12">
        <v>7.0000000000000007E-2</v>
      </c>
      <c r="Q14" s="24">
        <f t="shared" si="4"/>
        <v>13483.898497298625</v>
      </c>
      <c r="R14" s="156"/>
    </row>
    <row r="15" spans="1:18" s="1" customFormat="1" ht="15" hidden="1" customHeight="1" x14ac:dyDescent="0.2">
      <c r="B15" s="8">
        <f t="shared" si="6"/>
        <v>11</v>
      </c>
      <c r="C15" s="50" t="s">
        <v>69</v>
      </c>
      <c r="D15" s="45">
        <v>43544</v>
      </c>
      <c r="E15" s="45">
        <v>44672</v>
      </c>
      <c r="F15" s="11">
        <f t="shared" si="0"/>
        <v>3.0904109589041098</v>
      </c>
      <c r="G15" s="8">
        <v>5</v>
      </c>
      <c r="H15" s="12">
        <v>0.05</v>
      </c>
      <c r="I15" s="13">
        <f t="shared" si="1"/>
        <v>0.19</v>
      </c>
      <c r="J15" s="42">
        <v>51520</v>
      </c>
      <c r="K15" s="44">
        <v>35001</v>
      </c>
      <c r="L15" s="166">
        <v>0</v>
      </c>
      <c r="M15" s="42">
        <f t="shared" si="2"/>
        <v>51520</v>
      </c>
      <c r="N15" s="42">
        <f t="shared" si="3"/>
        <v>30251.414794520548</v>
      </c>
      <c r="O15" s="42">
        <f t="shared" si="5"/>
        <v>21268.585205479452</v>
      </c>
      <c r="P15" s="12">
        <v>7.0000000000000007E-2</v>
      </c>
      <c r="Q15" s="24">
        <f t="shared" si="4"/>
        <v>19779.784241095891</v>
      </c>
      <c r="R15" s="156"/>
    </row>
    <row r="16" spans="1:18" s="1" customFormat="1" ht="15" hidden="1" customHeight="1" x14ac:dyDescent="0.2">
      <c r="B16" s="8">
        <f t="shared" si="6"/>
        <v>12</v>
      </c>
      <c r="C16" s="50" t="s">
        <v>70</v>
      </c>
      <c r="D16" s="45">
        <v>43544</v>
      </c>
      <c r="E16" s="45">
        <v>44672</v>
      </c>
      <c r="F16" s="11">
        <f t="shared" si="0"/>
        <v>3.0904109589041098</v>
      </c>
      <c r="G16" s="8">
        <v>25</v>
      </c>
      <c r="H16" s="12">
        <v>0.05</v>
      </c>
      <c r="I16" s="13">
        <f t="shared" si="1"/>
        <v>3.7999999999999999E-2</v>
      </c>
      <c r="J16" s="42">
        <v>2480</v>
      </c>
      <c r="K16" s="14">
        <v>1685</v>
      </c>
      <c r="L16" s="166">
        <v>0</v>
      </c>
      <c r="M16" s="42">
        <f t="shared" si="2"/>
        <v>2480</v>
      </c>
      <c r="N16" s="42">
        <f t="shared" si="3"/>
        <v>291.24032876712329</v>
      </c>
      <c r="O16" s="42">
        <f t="shared" si="5"/>
        <v>2188.7596712328768</v>
      </c>
      <c r="P16" s="12">
        <v>7.0000000000000007E-2</v>
      </c>
      <c r="Q16" s="24">
        <f t="shared" si="4"/>
        <v>2035.5464942465753</v>
      </c>
      <c r="R16" s="156"/>
    </row>
    <row r="17" spans="2:18" s="1" customFormat="1" ht="15" hidden="1" customHeight="1" x14ac:dyDescent="0.2">
      <c r="B17" s="8">
        <f t="shared" si="6"/>
        <v>13</v>
      </c>
      <c r="C17" s="50" t="s">
        <v>71</v>
      </c>
      <c r="D17" s="45">
        <v>43544</v>
      </c>
      <c r="E17" s="45">
        <v>44672</v>
      </c>
      <c r="F17" s="11">
        <f t="shared" si="0"/>
        <v>3.0904109589041098</v>
      </c>
      <c r="G17" s="8">
        <v>25</v>
      </c>
      <c r="H17" s="12">
        <v>0.05</v>
      </c>
      <c r="I17" s="13">
        <f t="shared" si="1"/>
        <v>3.7999999999999999E-2</v>
      </c>
      <c r="J17" s="42">
        <v>104200</v>
      </c>
      <c r="K17" s="14">
        <v>70786</v>
      </c>
      <c r="L17" s="166">
        <v>0</v>
      </c>
      <c r="M17" s="42">
        <f t="shared" si="2"/>
        <v>104200</v>
      </c>
      <c r="N17" s="42">
        <f t="shared" si="3"/>
        <v>12236.791232876712</v>
      </c>
      <c r="O17" s="42">
        <f t="shared" si="5"/>
        <v>91963.208767123288</v>
      </c>
      <c r="P17" s="12">
        <v>7.0000000000000007E-2</v>
      </c>
      <c r="Q17" s="24">
        <f t="shared" si="4"/>
        <v>85525.784153424655</v>
      </c>
      <c r="R17" s="156"/>
    </row>
    <row r="18" spans="2:18" s="1" customFormat="1" ht="15" hidden="1" customHeight="1" x14ac:dyDescent="0.2">
      <c r="B18" s="8">
        <f t="shared" si="6"/>
        <v>14</v>
      </c>
      <c r="C18" s="50" t="s">
        <v>70</v>
      </c>
      <c r="D18" s="45">
        <v>43544</v>
      </c>
      <c r="E18" s="45">
        <v>44672</v>
      </c>
      <c r="F18" s="11">
        <f t="shared" si="0"/>
        <v>3.0904109589041098</v>
      </c>
      <c r="G18" s="8">
        <v>25</v>
      </c>
      <c r="H18" s="12">
        <v>0.05</v>
      </c>
      <c r="I18" s="13">
        <f t="shared" si="1"/>
        <v>3.7999999999999999E-2</v>
      </c>
      <c r="J18" s="42">
        <v>10430</v>
      </c>
      <c r="K18" s="14">
        <v>7086</v>
      </c>
      <c r="L18" s="166">
        <v>0</v>
      </c>
      <c r="M18" s="42">
        <f t="shared" si="2"/>
        <v>10430</v>
      </c>
      <c r="N18" s="42">
        <f t="shared" si="3"/>
        <v>1224.8534794520549</v>
      </c>
      <c r="O18" s="42">
        <f t="shared" si="5"/>
        <v>9205.1465205479453</v>
      </c>
      <c r="P18" s="12">
        <v>7.0000000000000007E-2</v>
      </c>
      <c r="Q18" s="24">
        <f t="shared" si="4"/>
        <v>8560.786264109589</v>
      </c>
      <c r="R18" s="156"/>
    </row>
    <row r="19" spans="2:18" s="1" customFormat="1" ht="15" hidden="1" customHeight="1" x14ac:dyDescent="0.2">
      <c r="B19" s="8">
        <f t="shared" si="6"/>
        <v>15</v>
      </c>
      <c r="C19" s="50" t="s">
        <v>72</v>
      </c>
      <c r="D19" s="45">
        <v>43544</v>
      </c>
      <c r="E19" s="45">
        <v>44672</v>
      </c>
      <c r="F19" s="11">
        <f t="shared" si="0"/>
        <v>3.0904109589041098</v>
      </c>
      <c r="G19" s="8">
        <v>25</v>
      </c>
      <c r="H19" s="12">
        <v>0.05</v>
      </c>
      <c r="I19" s="13">
        <f t="shared" si="1"/>
        <v>3.7999999999999999E-2</v>
      </c>
      <c r="J19" s="42">
        <v>750</v>
      </c>
      <c r="K19" s="14">
        <v>511</v>
      </c>
      <c r="L19" s="166">
        <v>0</v>
      </c>
      <c r="M19" s="42">
        <f t="shared" si="2"/>
        <v>750</v>
      </c>
      <c r="N19" s="42">
        <f t="shared" si="3"/>
        <v>88.07671232876713</v>
      </c>
      <c r="O19" s="42">
        <f t="shared" si="5"/>
        <v>661.92328767123286</v>
      </c>
      <c r="P19" s="12">
        <v>7.0000000000000007E-2</v>
      </c>
      <c r="Q19" s="24">
        <f t="shared" si="4"/>
        <v>615.58865753424652</v>
      </c>
      <c r="R19" s="156"/>
    </row>
    <row r="20" spans="2:18" s="1" customFormat="1" ht="15" hidden="1" customHeight="1" x14ac:dyDescent="0.2">
      <c r="B20" s="8">
        <f t="shared" si="6"/>
        <v>16</v>
      </c>
      <c r="C20" s="50" t="s">
        <v>316</v>
      </c>
      <c r="D20" s="45">
        <v>43477</v>
      </c>
      <c r="E20" s="45">
        <v>44672</v>
      </c>
      <c r="F20" s="11">
        <f t="shared" si="0"/>
        <v>3.2739726027397262</v>
      </c>
      <c r="G20" s="8">
        <v>8</v>
      </c>
      <c r="H20" s="12">
        <v>0.05</v>
      </c>
      <c r="I20" s="13">
        <f t="shared" si="1"/>
        <v>0.11874999999999999</v>
      </c>
      <c r="J20" s="42">
        <v>726800</v>
      </c>
      <c r="K20" s="14">
        <v>476854</v>
      </c>
      <c r="L20" s="166">
        <v>0</v>
      </c>
      <c r="M20" s="42">
        <f t="shared" si="2"/>
        <v>726800</v>
      </c>
      <c r="N20" s="42">
        <f t="shared" si="3"/>
        <v>282568.39041095891</v>
      </c>
      <c r="O20" s="42">
        <f t="shared" si="5"/>
        <v>444231.60958904109</v>
      </c>
      <c r="P20" s="12">
        <v>7.0000000000000007E-2</v>
      </c>
      <c r="Q20" s="24">
        <f t="shared" si="4"/>
        <v>413135.39691780822</v>
      </c>
      <c r="R20" s="156"/>
    </row>
    <row r="21" spans="2:18" s="1" customFormat="1" ht="15" hidden="1" customHeight="1" x14ac:dyDescent="0.2">
      <c r="B21" s="8">
        <f t="shared" si="6"/>
        <v>17</v>
      </c>
      <c r="C21" s="50" t="s">
        <v>73</v>
      </c>
      <c r="D21" s="45">
        <v>43544</v>
      </c>
      <c r="E21" s="45">
        <v>44672</v>
      </c>
      <c r="F21" s="11">
        <f t="shared" si="0"/>
        <v>3.0904109589041098</v>
      </c>
      <c r="G21" s="8">
        <v>25</v>
      </c>
      <c r="H21" s="12">
        <v>0.05</v>
      </c>
      <c r="I21" s="13">
        <f t="shared" si="1"/>
        <v>3.7999999999999999E-2</v>
      </c>
      <c r="J21" s="42">
        <v>106875</v>
      </c>
      <c r="K21" s="14">
        <v>72606</v>
      </c>
      <c r="L21" s="166">
        <v>0</v>
      </c>
      <c r="M21" s="42">
        <f t="shared" si="2"/>
        <v>106875</v>
      </c>
      <c r="N21" s="42">
        <f t="shared" si="3"/>
        <v>12550.931506849316</v>
      </c>
      <c r="O21" s="42">
        <f t="shared" si="5"/>
        <v>94324.068493150684</v>
      </c>
      <c r="P21" s="12">
        <v>7.0000000000000007E-2</v>
      </c>
      <c r="Q21" s="24">
        <f t="shared" si="4"/>
        <v>87721.383698630132</v>
      </c>
      <c r="R21" s="156"/>
    </row>
    <row r="22" spans="2:18" s="1" customFormat="1" ht="15" hidden="1" customHeight="1" x14ac:dyDescent="0.2">
      <c r="B22" s="8">
        <f t="shared" si="6"/>
        <v>18</v>
      </c>
      <c r="C22" s="50" t="s">
        <v>61</v>
      </c>
      <c r="D22" s="45">
        <v>43544</v>
      </c>
      <c r="E22" s="45">
        <v>44672</v>
      </c>
      <c r="F22" s="11">
        <f t="shared" si="0"/>
        <v>3.0904109589041098</v>
      </c>
      <c r="G22" s="8">
        <v>10</v>
      </c>
      <c r="H22" s="12">
        <v>0.05</v>
      </c>
      <c r="I22" s="13">
        <f t="shared" si="1"/>
        <v>9.5000000000000001E-2</v>
      </c>
      <c r="J22" s="42">
        <v>326000</v>
      </c>
      <c r="K22" s="14">
        <v>221464</v>
      </c>
      <c r="L22" s="166">
        <v>0</v>
      </c>
      <c r="M22" s="42">
        <f t="shared" si="2"/>
        <v>326000</v>
      </c>
      <c r="N22" s="42">
        <f t="shared" si="3"/>
        <v>95710.027397260274</v>
      </c>
      <c r="O22" s="42">
        <f t="shared" si="5"/>
        <v>230289.97260273973</v>
      </c>
      <c r="P22" s="12">
        <v>7.0000000000000007E-2</v>
      </c>
      <c r="Q22" s="24">
        <f t="shared" si="4"/>
        <v>214169.67452054794</v>
      </c>
      <c r="R22" s="156"/>
    </row>
    <row r="23" spans="2:18" s="1" customFormat="1" ht="15" customHeight="1" x14ac:dyDescent="0.2">
      <c r="B23" s="8">
        <f t="shared" si="6"/>
        <v>19</v>
      </c>
      <c r="C23" s="50" t="s">
        <v>74</v>
      </c>
      <c r="D23" s="45">
        <v>43544</v>
      </c>
      <c r="E23" s="45">
        <v>44672</v>
      </c>
      <c r="F23" s="11">
        <f t="shared" si="0"/>
        <v>3.0904109589041098</v>
      </c>
      <c r="G23" s="8">
        <v>15</v>
      </c>
      <c r="H23" s="12">
        <v>0.05</v>
      </c>
      <c r="I23" s="13">
        <f t="shared" si="1"/>
        <v>6.3333333333333325E-2</v>
      </c>
      <c r="J23" s="42">
        <v>873050</v>
      </c>
      <c r="K23" s="14">
        <v>593096</v>
      </c>
      <c r="L23" s="166">
        <v>0</v>
      </c>
      <c r="M23" s="42">
        <f t="shared" si="2"/>
        <v>873050</v>
      </c>
      <c r="N23" s="42">
        <f t="shared" si="3"/>
        <v>170878.60821917807</v>
      </c>
      <c r="O23" s="42">
        <f t="shared" si="5"/>
        <v>702171.39178082196</v>
      </c>
      <c r="P23" s="12">
        <v>7.0000000000000007E-2</v>
      </c>
      <c r="Q23" s="24">
        <f t="shared" si="4"/>
        <v>653019.39435616438</v>
      </c>
      <c r="R23" s="156"/>
    </row>
    <row r="24" spans="2:18" s="1" customFormat="1" ht="15" customHeight="1" x14ac:dyDescent="0.2">
      <c r="B24" s="8">
        <f t="shared" si="6"/>
        <v>20</v>
      </c>
      <c r="C24" s="50" t="s">
        <v>74</v>
      </c>
      <c r="D24" s="45">
        <v>43544</v>
      </c>
      <c r="E24" s="45">
        <v>44672</v>
      </c>
      <c r="F24" s="11">
        <f t="shared" si="0"/>
        <v>3.0904109589041098</v>
      </c>
      <c r="G24" s="8">
        <v>15</v>
      </c>
      <c r="H24" s="12">
        <v>0.05</v>
      </c>
      <c r="I24" s="13">
        <f t="shared" si="1"/>
        <v>6.3333333333333325E-2</v>
      </c>
      <c r="J24" s="42">
        <v>873050</v>
      </c>
      <c r="K24" s="14">
        <v>593096</v>
      </c>
      <c r="L24" s="166">
        <v>0</v>
      </c>
      <c r="M24" s="42">
        <f t="shared" si="2"/>
        <v>873050</v>
      </c>
      <c r="N24" s="42">
        <f t="shared" si="3"/>
        <v>170878.60821917807</v>
      </c>
      <c r="O24" s="42">
        <f t="shared" si="5"/>
        <v>702171.39178082196</v>
      </c>
      <c r="P24" s="12">
        <v>7.0000000000000007E-2</v>
      </c>
      <c r="Q24" s="24">
        <f t="shared" si="4"/>
        <v>653019.39435616438</v>
      </c>
      <c r="R24" s="156"/>
    </row>
    <row r="25" spans="2:18" s="1" customFormat="1" ht="15" hidden="1" customHeight="1" x14ac:dyDescent="0.2">
      <c r="B25" s="8">
        <f t="shared" si="6"/>
        <v>21</v>
      </c>
      <c r="C25" s="50" t="s">
        <v>70</v>
      </c>
      <c r="D25" s="45">
        <v>43477</v>
      </c>
      <c r="E25" s="45">
        <v>44672</v>
      </c>
      <c r="F25" s="11">
        <f t="shared" si="0"/>
        <v>3.2739726027397262</v>
      </c>
      <c r="G25" s="8">
        <v>25</v>
      </c>
      <c r="H25" s="12">
        <v>0.05</v>
      </c>
      <c r="I25" s="13">
        <f t="shared" si="1"/>
        <v>3.7999999999999999E-2</v>
      </c>
      <c r="J25" s="42">
        <v>2050</v>
      </c>
      <c r="K25" s="14">
        <v>1344</v>
      </c>
      <c r="L25" s="166">
        <v>0</v>
      </c>
      <c r="M25" s="42">
        <f t="shared" si="2"/>
        <v>2050</v>
      </c>
      <c r="N25" s="42">
        <f t="shared" si="3"/>
        <v>255.04246575342464</v>
      </c>
      <c r="O25" s="42">
        <f t="shared" si="5"/>
        <v>1794.9575342465753</v>
      </c>
      <c r="P25" s="12">
        <v>7.0000000000000007E-2</v>
      </c>
      <c r="Q25" s="24">
        <f t="shared" si="4"/>
        <v>1669.3105068493148</v>
      </c>
      <c r="R25" s="156"/>
    </row>
    <row r="26" spans="2:18" s="1" customFormat="1" ht="15" hidden="1" customHeight="1" x14ac:dyDescent="0.2">
      <c r="B26" s="8">
        <f t="shared" si="6"/>
        <v>22</v>
      </c>
      <c r="C26" s="50" t="s">
        <v>75</v>
      </c>
      <c r="D26" s="45">
        <v>43544</v>
      </c>
      <c r="E26" s="45">
        <v>44672</v>
      </c>
      <c r="F26" s="11">
        <f t="shared" si="0"/>
        <v>3.0904109589041098</v>
      </c>
      <c r="G26" s="8">
        <v>25</v>
      </c>
      <c r="H26" s="12">
        <v>0.05</v>
      </c>
      <c r="I26" s="13">
        <f t="shared" si="1"/>
        <v>3.7999999999999999E-2</v>
      </c>
      <c r="J26" s="42">
        <v>85000</v>
      </c>
      <c r="K26" s="14">
        <v>57741</v>
      </c>
      <c r="L26" s="166">
        <v>0</v>
      </c>
      <c r="M26" s="42">
        <f t="shared" si="2"/>
        <v>85000</v>
      </c>
      <c r="N26" s="42">
        <f t="shared" si="3"/>
        <v>9982.0273972602754</v>
      </c>
      <c r="O26" s="42">
        <f t="shared" si="5"/>
        <v>75017.972602739726</v>
      </c>
      <c r="P26" s="12">
        <v>7.0000000000000007E-2</v>
      </c>
      <c r="Q26" s="24">
        <f t="shared" si="4"/>
        <v>69766.714520547946</v>
      </c>
      <c r="R26" s="156"/>
    </row>
    <row r="27" spans="2:18" s="1" customFormat="1" ht="15" hidden="1" customHeight="1" x14ac:dyDescent="0.2">
      <c r="B27" s="8">
        <f t="shared" si="6"/>
        <v>23</v>
      </c>
      <c r="C27" s="50" t="s">
        <v>75</v>
      </c>
      <c r="D27" s="45">
        <v>43544</v>
      </c>
      <c r="E27" s="45">
        <v>44672</v>
      </c>
      <c r="F27" s="11">
        <f t="shared" si="0"/>
        <v>3.0904109589041098</v>
      </c>
      <c r="G27" s="8">
        <v>25</v>
      </c>
      <c r="H27" s="12">
        <v>0.05</v>
      </c>
      <c r="I27" s="13">
        <f t="shared" si="1"/>
        <v>3.7999999999999999E-2</v>
      </c>
      <c r="J27" s="42">
        <v>16000</v>
      </c>
      <c r="K27" s="14">
        <v>10869</v>
      </c>
      <c r="L27" s="166">
        <v>0</v>
      </c>
      <c r="M27" s="42">
        <f t="shared" si="2"/>
        <v>16000</v>
      </c>
      <c r="N27" s="42">
        <f t="shared" si="3"/>
        <v>1878.9698630136988</v>
      </c>
      <c r="O27" s="42">
        <f t="shared" si="5"/>
        <v>14121.030136986301</v>
      </c>
      <c r="P27" s="12">
        <v>7.0000000000000007E-2</v>
      </c>
      <c r="Q27" s="24">
        <f t="shared" si="4"/>
        <v>13132.558027397259</v>
      </c>
      <c r="R27" s="156"/>
    </row>
    <row r="28" spans="2:18" s="1" customFormat="1" ht="15" hidden="1" customHeight="1" x14ac:dyDescent="0.2">
      <c r="B28" s="8">
        <f t="shared" si="6"/>
        <v>24</v>
      </c>
      <c r="C28" s="50" t="s">
        <v>75</v>
      </c>
      <c r="D28" s="45">
        <v>43544</v>
      </c>
      <c r="E28" s="45">
        <v>44672</v>
      </c>
      <c r="F28" s="11">
        <f t="shared" si="0"/>
        <v>3.0904109589041098</v>
      </c>
      <c r="G28" s="8">
        <v>25</v>
      </c>
      <c r="H28" s="12">
        <v>0.05</v>
      </c>
      <c r="I28" s="13">
        <f t="shared" si="1"/>
        <v>3.7999999999999999E-2</v>
      </c>
      <c r="J28" s="42">
        <v>40000</v>
      </c>
      <c r="K28" s="14">
        <v>27174</v>
      </c>
      <c r="L28" s="166">
        <v>0</v>
      </c>
      <c r="M28" s="42">
        <f t="shared" si="2"/>
        <v>40000</v>
      </c>
      <c r="N28" s="42">
        <f t="shared" si="3"/>
        <v>4697.4246575342468</v>
      </c>
      <c r="O28" s="42">
        <f t="shared" si="5"/>
        <v>35302.575342465752</v>
      </c>
      <c r="P28" s="12">
        <v>7.0000000000000007E-2</v>
      </c>
      <c r="Q28" s="24">
        <f t="shared" si="4"/>
        <v>32831.395068493148</v>
      </c>
      <c r="R28" s="156"/>
    </row>
    <row r="29" spans="2:18" s="1" customFormat="1" ht="15" hidden="1" customHeight="1" x14ac:dyDescent="0.2">
      <c r="B29" s="8">
        <f t="shared" si="6"/>
        <v>25</v>
      </c>
      <c r="C29" s="50" t="s">
        <v>76</v>
      </c>
      <c r="D29" s="45">
        <v>43477</v>
      </c>
      <c r="E29" s="45">
        <v>44672</v>
      </c>
      <c r="F29" s="11">
        <f t="shared" si="0"/>
        <v>3.2739726027397262</v>
      </c>
      <c r="G29" s="8">
        <v>25</v>
      </c>
      <c r="H29" s="12">
        <v>0.05</v>
      </c>
      <c r="I29" s="13">
        <f t="shared" si="1"/>
        <v>3.7999999999999999E-2</v>
      </c>
      <c r="J29" s="42">
        <v>1056.5999999999999</v>
      </c>
      <c r="K29" s="14">
        <v>693.59999999999991</v>
      </c>
      <c r="L29" s="166">
        <v>0</v>
      </c>
      <c r="M29" s="42">
        <f t="shared" si="2"/>
        <v>1056.5999999999999</v>
      </c>
      <c r="N29" s="42">
        <f t="shared" si="3"/>
        <v>131.45261917808219</v>
      </c>
      <c r="O29" s="42">
        <f t="shared" si="5"/>
        <v>925.14738082191775</v>
      </c>
      <c r="P29" s="12">
        <v>7.0000000000000007E-2</v>
      </c>
      <c r="Q29" s="24">
        <f t="shared" si="4"/>
        <v>860.38706416438345</v>
      </c>
      <c r="R29" s="156"/>
    </row>
    <row r="30" spans="2:18" s="1" customFormat="1" ht="15" hidden="1" customHeight="1" x14ac:dyDescent="0.2">
      <c r="B30" s="8">
        <f t="shared" si="6"/>
        <v>26</v>
      </c>
      <c r="C30" s="50" t="s">
        <v>76</v>
      </c>
      <c r="D30" s="45">
        <v>43477</v>
      </c>
      <c r="E30" s="45">
        <v>44672</v>
      </c>
      <c r="F30" s="11">
        <f t="shared" si="0"/>
        <v>3.2739726027397262</v>
      </c>
      <c r="G30" s="8">
        <v>25</v>
      </c>
      <c r="H30" s="12">
        <v>0.05</v>
      </c>
      <c r="I30" s="13">
        <f t="shared" si="1"/>
        <v>3.7999999999999999E-2</v>
      </c>
      <c r="J30" s="42">
        <v>966</v>
      </c>
      <c r="K30" s="14">
        <v>635</v>
      </c>
      <c r="L30" s="166">
        <v>0</v>
      </c>
      <c r="M30" s="42">
        <f t="shared" si="2"/>
        <v>966</v>
      </c>
      <c r="N30" s="42">
        <f t="shared" si="3"/>
        <v>120.18098630136987</v>
      </c>
      <c r="O30" s="42">
        <f t="shared" si="5"/>
        <v>845.8190136986301</v>
      </c>
      <c r="P30" s="12">
        <v>7.0000000000000007E-2</v>
      </c>
      <c r="Q30" s="24">
        <f t="shared" si="4"/>
        <v>786.61168273972589</v>
      </c>
      <c r="R30" s="156"/>
    </row>
    <row r="31" spans="2:18" s="1" customFormat="1" ht="15" hidden="1" customHeight="1" x14ac:dyDescent="0.2">
      <c r="B31" s="8">
        <f t="shared" si="6"/>
        <v>27</v>
      </c>
      <c r="C31" s="50" t="s">
        <v>77</v>
      </c>
      <c r="D31" s="45">
        <v>43554</v>
      </c>
      <c r="E31" s="45">
        <v>44672</v>
      </c>
      <c r="F31" s="11">
        <f t="shared" si="0"/>
        <v>3.0630136986301371</v>
      </c>
      <c r="G31" s="8">
        <v>4</v>
      </c>
      <c r="H31" s="12">
        <v>0.05</v>
      </c>
      <c r="I31" s="13">
        <f t="shared" si="1"/>
        <v>0.23749999999999999</v>
      </c>
      <c r="J31" s="42">
        <v>8762.5</v>
      </c>
      <c r="K31" s="44">
        <v>5981.5</v>
      </c>
      <c r="L31" s="166">
        <v>0</v>
      </c>
      <c r="M31" s="42">
        <f t="shared" si="2"/>
        <v>8762.5</v>
      </c>
      <c r="N31" s="42">
        <f t="shared" si="3"/>
        <v>6374.4186643835619</v>
      </c>
      <c r="O31" s="42">
        <f t="shared" si="5"/>
        <v>2388.0813356164381</v>
      </c>
      <c r="P31" s="12">
        <v>7.0000000000000007E-2</v>
      </c>
      <c r="Q31" s="24">
        <f t="shared" si="4"/>
        <v>2220.9156421232874</v>
      </c>
      <c r="R31" s="156"/>
    </row>
    <row r="32" spans="2:18" s="1" customFormat="1" ht="15" hidden="1" customHeight="1" x14ac:dyDescent="0.2">
      <c r="B32" s="8">
        <f t="shared" si="6"/>
        <v>28</v>
      </c>
      <c r="C32" s="50" t="s">
        <v>78</v>
      </c>
      <c r="D32" s="45">
        <v>43544</v>
      </c>
      <c r="E32" s="45">
        <v>44672</v>
      </c>
      <c r="F32" s="11">
        <f t="shared" si="0"/>
        <v>3.0904109589041098</v>
      </c>
      <c r="G32" s="8">
        <v>25</v>
      </c>
      <c r="H32" s="12">
        <v>0.05</v>
      </c>
      <c r="I32" s="13">
        <f t="shared" si="1"/>
        <v>3.7999999999999999E-2</v>
      </c>
      <c r="J32" s="42">
        <v>79025</v>
      </c>
      <c r="K32" s="44">
        <v>53687</v>
      </c>
      <c r="L32" s="166">
        <v>0</v>
      </c>
      <c r="M32" s="42">
        <f t="shared" si="2"/>
        <v>79025</v>
      </c>
      <c r="N32" s="42">
        <f t="shared" si="3"/>
        <v>9280.3495890410959</v>
      </c>
      <c r="O32" s="42">
        <f t="shared" si="5"/>
        <v>69744.6504109589</v>
      </c>
      <c r="P32" s="12">
        <v>7.0000000000000007E-2</v>
      </c>
      <c r="Q32" s="24">
        <f t="shared" si="4"/>
        <v>64862.52488219177</v>
      </c>
      <c r="R32" s="156"/>
    </row>
    <row r="33" spans="2:18" s="1" customFormat="1" ht="15" hidden="1" customHeight="1" x14ac:dyDescent="0.2">
      <c r="B33" s="8">
        <f t="shared" si="6"/>
        <v>29</v>
      </c>
      <c r="C33" s="50" t="s">
        <v>79</v>
      </c>
      <c r="D33" s="45">
        <v>43544</v>
      </c>
      <c r="E33" s="45">
        <v>44672</v>
      </c>
      <c r="F33" s="11">
        <f t="shared" si="0"/>
        <v>3.0904109589041098</v>
      </c>
      <c r="G33" s="8">
        <v>25</v>
      </c>
      <c r="H33" s="12">
        <v>0.05</v>
      </c>
      <c r="I33" s="13">
        <f t="shared" si="1"/>
        <v>3.7999999999999999E-2</v>
      </c>
      <c r="J33" s="42">
        <v>238145</v>
      </c>
      <c r="K33" s="44">
        <v>161778</v>
      </c>
      <c r="L33" s="166">
        <v>0</v>
      </c>
      <c r="M33" s="42">
        <f t="shared" si="2"/>
        <v>238145</v>
      </c>
      <c r="N33" s="42">
        <f t="shared" si="3"/>
        <v>27966.704876712331</v>
      </c>
      <c r="O33" s="42">
        <f t="shared" si="5"/>
        <v>210178.29512328768</v>
      </c>
      <c r="P33" s="12">
        <v>7.0000000000000007E-2</v>
      </c>
      <c r="Q33" s="24">
        <f t="shared" si="4"/>
        <v>195465.81446465754</v>
      </c>
      <c r="R33" s="156"/>
    </row>
    <row r="34" spans="2:18" s="1" customFormat="1" ht="15" customHeight="1" x14ac:dyDescent="0.2">
      <c r="B34" s="8">
        <f t="shared" si="6"/>
        <v>30</v>
      </c>
      <c r="C34" s="50" t="s">
        <v>74</v>
      </c>
      <c r="D34" s="45">
        <v>43544</v>
      </c>
      <c r="E34" s="45">
        <v>44672</v>
      </c>
      <c r="F34" s="11">
        <f t="shared" si="0"/>
        <v>3.0904109589041098</v>
      </c>
      <c r="G34" s="8">
        <v>15</v>
      </c>
      <c r="H34" s="12">
        <v>0.05</v>
      </c>
      <c r="I34" s="13">
        <f t="shared" si="1"/>
        <v>6.3333333333333325E-2</v>
      </c>
      <c r="J34" s="42">
        <v>2533050</v>
      </c>
      <c r="K34" s="44">
        <v>1720796</v>
      </c>
      <c r="L34" s="166">
        <v>0</v>
      </c>
      <c r="M34" s="42">
        <f t="shared" si="2"/>
        <v>2533050</v>
      </c>
      <c r="N34" s="42">
        <f t="shared" si="3"/>
        <v>495783.81369863008</v>
      </c>
      <c r="O34" s="42">
        <f t="shared" si="5"/>
        <v>2037266.1863013699</v>
      </c>
      <c r="P34" s="12">
        <v>7.0000000000000007E-2</v>
      </c>
      <c r="Q34" s="24">
        <f t="shared" si="4"/>
        <v>1894657.553260274</v>
      </c>
      <c r="R34" s="156"/>
    </row>
    <row r="35" spans="2:18" s="1" customFormat="1" ht="15" hidden="1" customHeight="1" x14ac:dyDescent="0.2">
      <c r="B35" s="50">
        <f t="shared" si="6"/>
        <v>31</v>
      </c>
      <c r="C35" s="50" t="s">
        <v>80</v>
      </c>
      <c r="D35" s="45">
        <v>43497</v>
      </c>
      <c r="E35" s="45">
        <v>44672</v>
      </c>
      <c r="F35" s="11">
        <f t="shared" si="0"/>
        <v>3.2191780821917808</v>
      </c>
      <c r="G35" s="8">
        <v>25</v>
      </c>
      <c r="H35" s="12">
        <v>0.05</v>
      </c>
      <c r="I35" s="13">
        <f t="shared" si="1"/>
        <v>3.7999999999999999E-2</v>
      </c>
      <c r="J35" s="42">
        <v>5544</v>
      </c>
      <c r="K35" s="44">
        <v>3675</v>
      </c>
      <c r="L35" s="166">
        <v>0</v>
      </c>
      <c r="M35" s="42">
        <f t="shared" si="2"/>
        <v>5544</v>
      </c>
      <c r="N35" s="42">
        <f t="shared" si="3"/>
        <v>678.19068493150689</v>
      </c>
      <c r="O35" s="42">
        <f t="shared" si="5"/>
        <v>4865.8093150684927</v>
      </c>
      <c r="P35" s="12">
        <v>7.0000000000000007E-2</v>
      </c>
      <c r="Q35" s="24">
        <f t="shared" si="4"/>
        <v>4525.2026630136979</v>
      </c>
      <c r="R35" s="156"/>
    </row>
    <row r="36" spans="2:18" s="1" customFormat="1" ht="15" hidden="1" customHeight="1" x14ac:dyDescent="0.2">
      <c r="B36" s="50">
        <f t="shared" si="6"/>
        <v>32</v>
      </c>
      <c r="C36" s="50" t="s">
        <v>81</v>
      </c>
      <c r="D36" s="45">
        <v>43497</v>
      </c>
      <c r="E36" s="45">
        <v>44672</v>
      </c>
      <c r="F36" s="11">
        <f t="shared" si="0"/>
        <v>3.2191780821917808</v>
      </c>
      <c r="G36" s="8">
        <v>25</v>
      </c>
      <c r="H36" s="12">
        <v>0.05</v>
      </c>
      <c r="I36" s="13">
        <f t="shared" si="1"/>
        <v>3.7999999999999999E-2</v>
      </c>
      <c r="J36" s="42">
        <v>37440</v>
      </c>
      <c r="K36" s="47">
        <v>24824</v>
      </c>
      <c r="L36" s="166">
        <v>0</v>
      </c>
      <c r="M36" s="42">
        <f t="shared" si="2"/>
        <v>37440</v>
      </c>
      <c r="N36" s="42">
        <f t="shared" si="3"/>
        <v>4579.9890410958906</v>
      </c>
      <c r="O36" s="42">
        <f t="shared" si="5"/>
        <v>32860.010958904109</v>
      </c>
      <c r="P36" s="12">
        <v>7.0000000000000007E-2</v>
      </c>
      <c r="Q36" s="24">
        <f t="shared" si="4"/>
        <v>30559.81019178082</v>
      </c>
      <c r="R36" s="156"/>
    </row>
    <row r="37" spans="2:18" s="1" customFormat="1" ht="15" hidden="1" customHeight="1" x14ac:dyDescent="0.2">
      <c r="B37" s="50">
        <f t="shared" si="6"/>
        <v>33</v>
      </c>
      <c r="C37" s="50" t="s">
        <v>81</v>
      </c>
      <c r="D37" s="45">
        <v>43497</v>
      </c>
      <c r="E37" s="45">
        <v>44672</v>
      </c>
      <c r="F37" s="11">
        <f t="shared" ref="F37:F68" si="7">(E37-D37)/(EDATE(E37,12)-E37)</f>
        <v>3.2191780821917808</v>
      </c>
      <c r="G37" s="8">
        <v>25</v>
      </c>
      <c r="H37" s="12">
        <v>0.05</v>
      </c>
      <c r="I37" s="13">
        <f t="shared" si="1"/>
        <v>3.7999999999999999E-2</v>
      </c>
      <c r="J37" s="42">
        <v>9800</v>
      </c>
      <c r="K37" s="47">
        <v>6500</v>
      </c>
      <c r="L37" s="166">
        <v>0</v>
      </c>
      <c r="M37" s="42">
        <f t="shared" ref="M37:M68" si="8">J37*(1+L37)</f>
        <v>9800</v>
      </c>
      <c r="N37" s="42">
        <f t="shared" ref="N37:N68" si="9">M37*I37*F37</f>
        <v>1198.821917808219</v>
      </c>
      <c r="O37" s="42">
        <f t="shared" si="5"/>
        <v>8601.1780821917819</v>
      </c>
      <c r="P37" s="12">
        <v>7.0000000000000007E-2</v>
      </c>
      <c r="Q37" s="24">
        <f t="shared" ref="Q37:Q68" si="10">IF(K37&lt;=0,0,IF(O37&lt;=M37*H37,M37*H37,O37*(1-P37)))</f>
        <v>7999.095616438357</v>
      </c>
      <c r="R37" s="156"/>
    </row>
    <row r="38" spans="2:18" s="1" customFormat="1" ht="15" hidden="1" customHeight="1" x14ac:dyDescent="0.2">
      <c r="B38" s="50">
        <f t="shared" si="6"/>
        <v>34</v>
      </c>
      <c r="C38" s="50" t="s">
        <v>81</v>
      </c>
      <c r="D38" s="45">
        <v>43497</v>
      </c>
      <c r="E38" s="45">
        <v>44672</v>
      </c>
      <c r="F38" s="11">
        <f t="shared" si="7"/>
        <v>3.2191780821917808</v>
      </c>
      <c r="G38" s="8">
        <v>25</v>
      </c>
      <c r="H38" s="12">
        <v>0.05</v>
      </c>
      <c r="I38" s="13">
        <f t="shared" si="1"/>
        <v>3.7999999999999999E-2</v>
      </c>
      <c r="J38" s="42">
        <v>27000</v>
      </c>
      <c r="K38" s="47">
        <v>17903</v>
      </c>
      <c r="L38" s="166">
        <v>0</v>
      </c>
      <c r="M38" s="42">
        <f t="shared" si="8"/>
        <v>27000</v>
      </c>
      <c r="N38" s="42">
        <f t="shared" si="9"/>
        <v>3302.8767123287671</v>
      </c>
      <c r="O38" s="42">
        <f t="shared" si="5"/>
        <v>23697.123287671231</v>
      </c>
      <c r="P38" s="12">
        <v>7.0000000000000007E-2</v>
      </c>
      <c r="Q38" s="24">
        <f t="shared" si="10"/>
        <v>22038.324657534242</v>
      </c>
      <c r="R38" s="156"/>
    </row>
    <row r="39" spans="2:18" s="1" customFormat="1" ht="15" hidden="1" customHeight="1" x14ac:dyDescent="0.2">
      <c r="B39" s="50">
        <f t="shared" si="6"/>
        <v>35</v>
      </c>
      <c r="C39" s="50" t="s">
        <v>82</v>
      </c>
      <c r="D39" s="45">
        <v>43544</v>
      </c>
      <c r="E39" s="45">
        <v>44672</v>
      </c>
      <c r="F39" s="11">
        <f t="shared" si="7"/>
        <v>3.0904109589041098</v>
      </c>
      <c r="G39" s="8">
        <v>25</v>
      </c>
      <c r="H39" s="12">
        <v>0.05</v>
      </c>
      <c r="I39" s="13">
        <f t="shared" si="1"/>
        <v>3.7999999999999999E-2</v>
      </c>
      <c r="J39" s="42">
        <v>21760</v>
      </c>
      <c r="K39" s="47">
        <v>14785</v>
      </c>
      <c r="L39" s="166">
        <v>0</v>
      </c>
      <c r="M39" s="42">
        <f t="shared" si="8"/>
        <v>21760</v>
      </c>
      <c r="N39" s="42">
        <f t="shared" si="9"/>
        <v>2555.3990136986304</v>
      </c>
      <c r="O39" s="42">
        <f t="shared" si="5"/>
        <v>19204.600986301368</v>
      </c>
      <c r="P39" s="12">
        <v>7.0000000000000007E-2</v>
      </c>
      <c r="Q39" s="24">
        <f t="shared" si="10"/>
        <v>17860.278917260272</v>
      </c>
      <c r="R39" s="156"/>
    </row>
    <row r="40" spans="2:18" s="1" customFormat="1" ht="15" customHeight="1" x14ac:dyDescent="0.2">
      <c r="B40" s="8">
        <f t="shared" si="6"/>
        <v>36</v>
      </c>
      <c r="C40" s="50" t="s">
        <v>74</v>
      </c>
      <c r="D40" s="45">
        <v>43544</v>
      </c>
      <c r="E40" s="45">
        <v>44672</v>
      </c>
      <c r="F40" s="11">
        <f t="shared" si="7"/>
        <v>3.0904109589041098</v>
      </c>
      <c r="G40" s="8">
        <v>15</v>
      </c>
      <c r="H40" s="12">
        <v>0.05</v>
      </c>
      <c r="I40" s="13">
        <f t="shared" si="1"/>
        <v>6.3333333333333325E-2</v>
      </c>
      <c r="J40" s="42">
        <v>1893050</v>
      </c>
      <c r="K40" s="47">
        <v>1286020</v>
      </c>
      <c r="L40" s="166">
        <v>0</v>
      </c>
      <c r="M40" s="42">
        <f t="shared" si="8"/>
        <v>1893050</v>
      </c>
      <c r="N40" s="42">
        <f t="shared" si="9"/>
        <v>370519.15616438357</v>
      </c>
      <c r="O40" s="42">
        <f t="shared" si="5"/>
        <v>1522530.8438356165</v>
      </c>
      <c r="P40" s="12">
        <v>7.0000000000000007E-2</v>
      </c>
      <c r="Q40" s="24">
        <f t="shared" si="10"/>
        <v>1415953.6847671233</v>
      </c>
      <c r="R40" s="156"/>
    </row>
    <row r="41" spans="2:18" s="1" customFormat="1" ht="15" customHeight="1" x14ac:dyDescent="0.2">
      <c r="B41" s="8">
        <f t="shared" si="6"/>
        <v>37</v>
      </c>
      <c r="C41" s="50" t="s">
        <v>83</v>
      </c>
      <c r="D41" s="45">
        <v>43550</v>
      </c>
      <c r="E41" s="45">
        <v>44672</v>
      </c>
      <c r="F41" s="11">
        <f t="shared" si="7"/>
        <v>3.0739726027397261</v>
      </c>
      <c r="G41" s="8">
        <v>15</v>
      </c>
      <c r="H41" s="12">
        <v>0.05</v>
      </c>
      <c r="I41" s="13">
        <f t="shared" si="1"/>
        <v>6.3333333333333325E-2</v>
      </c>
      <c r="J41" s="42">
        <v>1790000</v>
      </c>
      <c r="K41" s="47">
        <v>1219739</v>
      </c>
      <c r="L41" s="166">
        <v>0</v>
      </c>
      <c r="M41" s="42">
        <f t="shared" si="8"/>
        <v>1790000</v>
      </c>
      <c r="N41" s="42">
        <f t="shared" si="9"/>
        <v>348486.02739726024</v>
      </c>
      <c r="O41" s="42">
        <f t="shared" si="5"/>
        <v>1441513.9726027397</v>
      </c>
      <c r="P41" s="12">
        <v>7.0000000000000007E-2</v>
      </c>
      <c r="Q41" s="24">
        <f t="shared" si="10"/>
        <v>1340607.9945205478</v>
      </c>
      <c r="R41" s="156"/>
    </row>
    <row r="42" spans="2:18" s="1" customFormat="1" ht="15" hidden="1" customHeight="1" x14ac:dyDescent="0.2">
      <c r="B42" s="8">
        <f t="shared" si="6"/>
        <v>38</v>
      </c>
      <c r="C42" s="50" t="s">
        <v>80</v>
      </c>
      <c r="D42" s="45">
        <v>43497</v>
      </c>
      <c r="E42" s="45">
        <v>44672</v>
      </c>
      <c r="F42" s="11">
        <f t="shared" si="7"/>
        <v>3.2191780821917808</v>
      </c>
      <c r="G42" s="8">
        <v>25</v>
      </c>
      <c r="H42" s="12">
        <v>0.05</v>
      </c>
      <c r="I42" s="13">
        <f t="shared" si="1"/>
        <v>3.7999999999999999E-2</v>
      </c>
      <c r="J42" s="42">
        <v>41019</v>
      </c>
      <c r="K42" s="47">
        <v>27194</v>
      </c>
      <c r="L42" s="166">
        <v>0</v>
      </c>
      <c r="M42" s="42">
        <f t="shared" si="8"/>
        <v>41019</v>
      </c>
      <c r="N42" s="42">
        <f t="shared" si="9"/>
        <v>5017.8036986301368</v>
      </c>
      <c r="O42" s="42">
        <f t="shared" si="5"/>
        <v>36001.196301369862</v>
      </c>
      <c r="P42" s="12">
        <v>7.0000000000000007E-2</v>
      </c>
      <c r="Q42" s="24">
        <f t="shared" si="10"/>
        <v>33481.11256027397</v>
      </c>
      <c r="R42" s="156"/>
    </row>
    <row r="43" spans="2:18" s="1" customFormat="1" ht="15" hidden="1" customHeight="1" x14ac:dyDescent="0.2">
      <c r="B43" s="8">
        <f t="shared" si="6"/>
        <v>39</v>
      </c>
      <c r="C43" s="50" t="s">
        <v>84</v>
      </c>
      <c r="D43" s="45">
        <v>43550</v>
      </c>
      <c r="E43" s="45">
        <v>44672</v>
      </c>
      <c r="F43" s="11">
        <f t="shared" si="7"/>
        <v>3.0739726027397261</v>
      </c>
      <c r="G43" s="8">
        <v>5</v>
      </c>
      <c r="H43" s="12">
        <v>0.05</v>
      </c>
      <c r="I43" s="13">
        <f t="shared" si="1"/>
        <v>0.19</v>
      </c>
      <c r="J43" s="42">
        <v>65000</v>
      </c>
      <c r="K43" s="47">
        <v>44289</v>
      </c>
      <c r="L43" s="166">
        <v>0</v>
      </c>
      <c r="M43" s="42">
        <f t="shared" si="8"/>
        <v>65000</v>
      </c>
      <c r="N43" s="42">
        <f t="shared" si="9"/>
        <v>37963.561643835616</v>
      </c>
      <c r="O43" s="42">
        <f t="shared" si="5"/>
        <v>27036.438356164384</v>
      </c>
      <c r="P43" s="12">
        <v>7.0000000000000007E-2</v>
      </c>
      <c r="Q43" s="24">
        <f t="shared" si="10"/>
        <v>25143.887671232875</v>
      </c>
      <c r="R43" s="156"/>
    </row>
    <row r="44" spans="2:18" s="1" customFormat="1" ht="15" hidden="1" customHeight="1" x14ac:dyDescent="0.2">
      <c r="B44" s="8">
        <f t="shared" si="6"/>
        <v>40</v>
      </c>
      <c r="C44" s="50" t="s">
        <v>85</v>
      </c>
      <c r="D44" s="45">
        <v>43518</v>
      </c>
      <c r="E44" s="45">
        <v>44672</v>
      </c>
      <c r="F44" s="11">
        <f t="shared" si="7"/>
        <v>3.1616438356164385</v>
      </c>
      <c r="G44" s="8">
        <v>25</v>
      </c>
      <c r="H44" s="12">
        <v>0.05</v>
      </c>
      <c r="I44" s="13">
        <f t="shared" si="1"/>
        <v>3.7999999999999999E-2</v>
      </c>
      <c r="J44" s="42">
        <v>17000</v>
      </c>
      <c r="K44" s="47">
        <v>11396</v>
      </c>
      <c r="L44" s="166">
        <v>0</v>
      </c>
      <c r="M44" s="42">
        <f t="shared" si="8"/>
        <v>17000</v>
      </c>
      <c r="N44" s="42">
        <f t="shared" si="9"/>
        <v>2042.4219178082192</v>
      </c>
      <c r="O44" s="42">
        <f t="shared" si="5"/>
        <v>14957.578082191782</v>
      </c>
      <c r="P44" s="12">
        <v>7.0000000000000007E-2</v>
      </c>
      <c r="Q44" s="24">
        <f t="shared" si="10"/>
        <v>13910.547616438356</v>
      </c>
      <c r="R44" s="156"/>
    </row>
    <row r="45" spans="2:18" s="1" customFormat="1" ht="15" customHeight="1" x14ac:dyDescent="0.2">
      <c r="B45" s="8">
        <f t="shared" si="6"/>
        <v>41</v>
      </c>
      <c r="C45" s="50" t="s">
        <v>86</v>
      </c>
      <c r="D45" s="45">
        <v>43509</v>
      </c>
      <c r="E45" s="45">
        <v>44672</v>
      </c>
      <c r="F45" s="11">
        <f t="shared" si="7"/>
        <v>3.1863013698630138</v>
      </c>
      <c r="G45" s="8">
        <v>15</v>
      </c>
      <c r="H45" s="12">
        <v>0.05</v>
      </c>
      <c r="I45" s="13">
        <f t="shared" si="1"/>
        <v>6.3333333333333325E-2</v>
      </c>
      <c r="J45" s="42">
        <v>1895100</v>
      </c>
      <c r="K45" s="47">
        <v>1264406</v>
      </c>
      <c r="L45" s="166">
        <v>0</v>
      </c>
      <c r="M45" s="42">
        <f t="shared" si="8"/>
        <v>1895100</v>
      </c>
      <c r="N45" s="42">
        <f t="shared" si="9"/>
        <v>382429.44931506849</v>
      </c>
      <c r="O45" s="42">
        <f t="shared" si="5"/>
        <v>1512670.5506849315</v>
      </c>
      <c r="P45" s="12">
        <v>7.0000000000000007E-2</v>
      </c>
      <c r="Q45" s="24">
        <f t="shared" si="10"/>
        <v>1406783.6121369861</v>
      </c>
      <c r="R45" s="156"/>
    </row>
    <row r="46" spans="2:18" s="1" customFormat="1" ht="15" customHeight="1" x14ac:dyDescent="0.2">
      <c r="B46" s="8">
        <f t="shared" si="6"/>
        <v>42</v>
      </c>
      <c r="C46" s="50" t="s">
        <v>87</v>
      </c>
      <c r="D46" s="45">
        <v>43509</v>
      </c>
      <c r="E46" s="45">
        <v>44672</v>
      </c>
      <c r="F46" s="11">
        <f t="shared" si="7"/>
        <v>3.1863013698630138</v>
      </c>
      <c r="G46" s="8">
        <v>15</v>
      </c>
      <c r="H46" s="12">
        <v>0.05</v>
      </c>
      <c r="I46" s="13">
        <f t="shared" si="1"/>
        <v>6.3333333333333325E-2</v>
      </c>
      <c r="J46" s="42">
        <v>255600</v>
      </c>
      <c r="K46" s="47">
        <v>170539</v>
      </c>
      <c r="L46" s="166">
        <v>0</v>
      </c>
      <c r="M46" s="42">
        <f t="shared" si="8"/>
        <v>255600</v>
      </c>
      <c r="N46" s="42">
        <f t="shared" si="9"/>
        <v>51579.846575342461</v>
      </c>
      <c r="O46" s="42">
        <f t="shared" si="5"/>
        <v>204020.15342465753</v>
      </c>
      <c r="P46" s="12">
        <v>7.0000000000000007E-2</v>
      </c>
      <c r="Q46" s="24">
        <f t="shared" si="10"/>
        <v>189738.74268493149</v>
      </c>
      <c r="R46" s="156"/>
    </row>
    <row r="47" spans="2:18" s="1" customFormat="1" ht="15" hidden="1" customHeight="1" x14ac:dyDescent="0.2">
      <c r="B47" s="8">
        <f t="shared" si="6"/>
        <v>43</v>
      </c>
      <c r="C47" s="50" t="s">
        <v>88</v>
      </c>
      <c r="D47" s="45">
        <v>43544</v>
      </c>
      <c r="E47" s="45">
        <v>44672</v>
      </c>
      <c r="F47" s="11">
        <f t="shared" si="7"/>
        <v>3.0904109589041098</v>
      </c>
      <c r="G47" s="81">
        <v>8</v>
      </c>
      <c r="H47" s="12">
        <v>0.05</v>
      </c>
      <c r="I47" s="13">
        <f t="shared" si="1"/>
        <v>0.11874999999999999</v>
      </c>
      <c r="J47" s="42">
        <v>1000000</v>
      </c>
      <c r="K47" s="47">
        <v>679338</v>
      </c>
      <c r="L47" s="166">
        <v>0</v>
      </c>
      <c r="M47" s="42">
        <f t="shared" si="8"/>
        <v>1000000</v>
      </c>
      <c r="N47" s="42">
        <f t="shared" si="9"/>
        <v>366986.30136986304</v>
      </c>
      <c r="O47" s="42">
        <f t="shared" si="5"/>
        <v>633013.6986301369</v>
      </c>
      <c r="P47" s="12">
        <v>7.0000000000000007E-2</v>
      </c>
      <c r="Q47" s="24">
        <f t="shared" si="10"/>
        <v>588702.73972602724</v>
      </c>
      <c r="R47" s="156"/>
    </row>
    <row r="48" spans="2:18" s="1" customFormat="1" ht="15" customHeight="1" x14ac:dyDescent="0.2">
      <c r="B48" s="8">
        <f t="shared" si="6"/>
        <v>44</v>
      </c>
      <c r="C48" s="50" t="s">
        <v>88</v>
      </c>
      <c r="D48" s="45">
        <v>43544</v>
      </c>
      <c r="E48" s="45">
        <v>44672</v>
      </c>
      <c r="F48" s="11">
        <f t="shared" si="7"/>
        <v>3.0904109589041098</v>
      </c>
      <c r="G48" s="81">
        <v>15</v>
      </c>
      <c r="H48" s="12">
        <v>0.05</v>
      </c>
      <c r="I48" s="13">
        <f t="shared" si="1"/>
        <v>6.3333333333333325E-2</v>
      </c>
      <c r="J48" s="42">
        <v>3570000</v>
      </c>
      <c r="K48" s="47">
        <v>2425235</v>
      </c>
      <c r="L48" s="166">
        <v>0</v>
      </c>
      <c r="M48" s="42">
        <f t="shared" si="8"/>
        <v>3570000</v>
      </c>
      <c r="N48" s="42">
        <f t="shared" si="9"/>
        <v>698741.91780821909</v>
      </c>
      <c r="O48" s="42">
        <f t="shared" si="5"/>
        <v>2871258.0821917811</v>
      </c>
      <c r="P48" s="12">
        <v>7.0000000000000007E-2</v>
      </c>
      <c r="Q48" s="24">
        <f t="shared" si="10"/>
        <v>2670270.0164383561</v>
      </c>
      <c r="R48" s="156"/>
    </row>
    <row r="49" spans="2:18" s="1" customFormat="1" ht="15" customHeight="1" x14ac:dyDescent="0.2">
      <c r="B49" s="8">
        <f t="shared" si="6"/>
        <v>45</v>
      </c>
      <c r="C49" s="50" t="s">
        <v>89</v>
      </c>
      <c r="D49" s="45">
        <v>43518</v>
      </c>
      <c r="E49" s="45">
        <v>44672</v>
      </c>
      <c r="F49" s="11">
        <f t="shared" si="7"/>
        <v>3.1616438356164385</v>
      </c>
      <c r="G49" s="8">
        <v>15</v>
      </c>
      <c r="H49" s="12">
        <v>0.05</v>
      </c>
      <c r="I49" s="13">
        <f t="shared" si="1"/>
        <v>6.3333333333333325E-2</v>
      </c>
      <c r="J49" s="42">
        <v>300000</v>
      </c>
      <c r="K49" s="44">
        <v>201096</v>
      </c>
      <c r="L49" s="166">
        <v>0</v>
      </c>
      <c r="M49" s="42">
        <f t="shared" si="8"/>
        <v>300000</v>
      </c>
      <c r="N49" s="42">
        <f t="shared" si="9"/>
        <v>60071.232876712318</v>
      </c>
      <c r="O49" s="42">
        <f t="shared" si="5"/>
        <v>239928.76712328769</v>
      </c>
      <c r="P49" s="12">
        <v>7.0000000000000007E-2</v>
      </c>
      <c r="Q49" s="24">
        <f t="shared" si="10"/>
        <v>223133.75342465754</v>
      </c>
      <c r="R49" s="156"/>
    </row>
    <row r="50" spans="2:18" s="1" customFormat="1" ht="15" customHeight="1" x14ac:dyDescent="0.2">
      <c r="B50" s="8">
        <f t="shared" si="6"/>
        <v>46</v>
      </c>
      <c r="C50" s="50" t="s">
        <v>90</v>
      </c>
      <c r="D50" s="45">
        <v>43518</v>
      </c>
      <c r="E50" s="45">
        <v>44672</v>
      </c>
      <c r="F50" s="11">
        <f t="shared" si="7"/>
        <v>3.1616438356164385</v>
      </c>
      <c r="G50" s="8">
        <v>15</v>
      </c>
      <c r="H50" s="12">
        <v>0.05</v>
      </c>
      <c r="I50" s="13">
        <f t="shared" si="1"/>
        <v>6.3333333333333325E-2</v>
      </c>
      <c r="J50" s="42">
        <v>4420000</v>
      </c>
      <c r="K50" s="44">
        <v>2962814</v>
      </c>
      <c r="L50" s="166">
        <v>0</v>
      </c>
      <c r="M50" s="42">
        <f t="shared" si="8"/>
        <v>4420000</v>
      </c>
      <c r="N50" s="42">
        <f t="shared" si="9"/>
        <v>885049.49771689496</v>
      </c>
      <c r="O50" s="42">
        <f t="shared" si="5"/>
        <v>3534950.5022831052</v>
      </c>
      <c r="P50" s="12">
        <v>7.0000000000000007E-2</v>
      </c>
      <c r="Q50" s="24">
        <f t="shared" si="10"/>
        <v>3287503.9671232877</v>
      </c>
      <c r="R50" s="156"/>
    </row>
    <row r="51" spans="2:18" s="49" customFormat="1" ht="15" customHeight="1" x14ac:dyDescent="0.2">
      <c r="B51" s="8">
        <f t="shared" si="6"/>
        <v>47</v>
      </c>
      <c r="C51" s="50" t="s">
        <v>91</v>
      </c>
      <c r="D51" s="45">
        <v>43544</v>
      </c>
      <c r="E51" s="45">
        <v>44672</v>
      </c>
      <c r="F51" s="11">
        <f t="shared" si="7"/>
        <v>3.0904109589041098</v>
      </c>
      <c r="G51" s="82">
        <v>15</v>
      </c>
      <c r="H51" s="12">
        <v>0.05</v>
      </c>
      <c r="I51" s="13">
        <f t="shared" si="1"/>
        <v>6.3333333333333325E-2</v>
      </c>
      <c r="J51" s="42">
        <v>1999950</v>
      </c>
      <c r="K51" s="83">
        <v>1999950</v>
      </c>
      <c r="L51" s="166">
        <v>0</v>
      </c>
      <c r="M51" s="42">
        <f t="shared" si="8"/>
        <v>1999950</v>
      </c>
      <c r="N51" s="42">
        <f t="shared" si="9"/>
        <v>391442.26849315065</v>
      </c>
      <c r="O51" s="42">
        <f t="shared" si="5"/>
        <v>1608507.7315068494</v>
      </c>
      <c r="P51" s="12">
        <v>7.0000000000000007E-2</v>
      </c>
      <c r="Q51" s="24">
        <f t="shared" si="10"/>
        <v>1495912.1903013699</v>
      </c>
      <c r="R51" s="156"/>
    </row>
    <row r="52" spans="2:18" s="1" customFormat="1" ht="15" customHeight="1" x14ac:dyDescent="0.2">
      <c r="B52" s="8">
        <f t="shared" si="6"/>
        <v>48</v>
      </c>
      <c r="C52" s="50" t="s">
        <v>92</v>
      </c>
      <c r="D52" s="45">
        <v>43518</v>
      </c>
      <c r="E52" s="45">
        <v>44672</v>
      </c>
      <c r="F52" s="11">
        <f t="shared" si="7"/>
        <v>3.1616438356164385</v>
      </c>
      <c r="G52" s="8">
        <v>15</v>
      </c>
      <c r="H52" s="12">
        <v>0.05</v>
      </c>
      <c r="I52" s="13">
        <f t="shared" si="1"/>
        <v>6.3333333333333325E-2</v>
      </c>
      <c r="J52" s="42">
        <v>811980</v>
      </c>
      <c r="K52" s="44">
        <v>544288</v>
      </c>
      <c r="L52" s="166">
        <v>0</v>
      </c>
      <c r="M52" s="42">
        <f t="shared" si="8"/>
        <v>811980</v>
      </c>
      <c r="N52" s="42">
        <f t="shared" si="9"/>
        <v>162588.79890410957</v>
      </c>
      <c r="O52" s="42">
        <f t="shared" si="5"/>
        <v>649391.20109589049</v>
      </c>
      <c r="P52" s="12">
        <v>7.0000000000000007E-2</v>
      </c>
      <c r="Q52" s="24">
        <f t="shared" si="10"/>
        <v>603933.81701917807</v>
      </c>
      <c r="R52" s="156"/>
    </row>
    <row r="53" spans="2:18" s="1" customFormat="1" ht="25.5" customHeight="1" x14ac:dyDescent="0.2">
      <c r="B53" s="8">
        <f t="shared" si="6"/>
        <v>49</v>
      </c>
      <c r="C53" s="50" t="s">
        <v>93</v>
      </c>
      <c r="D53" s="45">
        <v>43544</v>
      </c>
      <c r="E53" s="45">
        <v>44672</v>
      </c>
      <c r="F53" s="11">
        <f t="shared" si="7"/>
        <v>3.0904109589041098</v>
      </c>
      <c r="G53" s="8">
        <v>15</v>
      </c>
      <c r="H53" s="12">
        <v>0.05</v>
      </c>
      <c r="I53" s="13">
        <f t="shared" si="1"/>
        <v>6.3333333333333325E-2</v>
      </c>
      <c r="J53" s="42">
        <v>1520000</v>
      </c>
      <c r="K53" s="44">
        <v>1032594</v>
      </c>
      <c r="L53" s="166">
        <v>0</v>
      </c>
      <c r="M53" s="42">
        <f t="shared" si="8"/>
        <v>1520000</v>
      </c>
      <c r="N53" s="42">
        <f t="shared" si="9"/>
        <v>297503.56164383562</v>
      </c>
      <c r="O53" s="42">
        <f t="shared" si="5"/>
        <v>1222496.4383561644</v>
      </c>
      <c r="P53" s="12">
        <v>7.0000000000000007E-2</v>
      </c>
      <c r="Q53" s="24">
        <f t="shared" si="10"/>
        <v>1136921.6876712327</v>
      </c>
      <c r="R53" s="156"/>
    </row>
    <row r="54" spans="2:18" s="1" customFormat="1" ht="15" hidden="1" customHeight="1" x14ac:dyDescent="0.2">
      <c r="B54" s="8">
        <f t="shared" si="6"/>
        <v>50</v>
      </c>
      <c r="C54" s="50" t="s">
        <v>94</v>
      </c>
      <c r="D54" s="45">
        <v>43544</v>
      </c>
      <c r="E54" s="45">
        <v>44672</v>
      </c>
      <c r="F54" s="11">
        <f t="shared" si="7"/>
        <v>3.0904109589041098</v>
      </c>
      <c r="G54" s="8">
        <v>25</v>
      </c>
      <c r="H54" s="12">
        <v>0.05</v>
      </c>
      <c r="I54" s="13">
        <f t="shared" si="1"/>
        <v>3.7999999999999999E-2</v>
      </c>
      <c r="J54" s="42">
        <v>12700</v>
      </c>
      <c r="K54" s="44">
        <v>8628</v>
      </c>
      <c r="L54" s="166">
        <v>0</v>
      </c>
      <c r="M54" s="42">
        <f t="shared" si="8"/>
        <v>12700</v>
      </c>
      <c r="N54" s="42">
        <f t="shared" si="9"/>
        <v>1491.4323287671232</v>
      </c>
      <c r="O54" s="42">
        <f t="shared" si="5"/>
        <v>11208.567671232877</v>
      </c>
      <c r="P54" s="12">
        <v>7.0000000000000007E-2</v>
      </c>
      <c r="Q54" s="24">
        <f t="shared" si="10"/>
        <v>10423.967934246575</v>
      </c>
      <c r="R54" s="156"/>
    </row>
    <row r="55" spans="2:18" s="1" customFormat="1" ht="15" hidden="1" customHeight="1" x14ac:dyDescent="0.2">
      <c r="B55" s="8">
        <f t="shared" si="6"/>
        <v>51</v>
      </c>
      <c r="C55" s="50" t="s">
        <v>94</v>
      </c>
      <c r="D55" s="45">
        <v>43544</v>
      </c>
      <c r="E55" s="45">
        <v>44672</v>
      </c>
      <c r="F55" s="11">
        <f t="shared" si="7"/>
        <v>3.0904109589041098</v>
      </c>
      <c r="G55" s="8">
        <v>25</v>
      </c>
      <c r="H55" s="12">
        <v>0.05</v>
      </c>
      <c r="I55" s="13">
        <f t="shared" si="1"/>
        <v>3.7999999999999999E-2</v>
      </c>
      <c r="J55" s="42">
        <v>34000</v>
      </c>
      <c r="K55" s="47">
        <v>23098</v>
      </c>
      <c r="L55" s="166">
        <v>0</v>
      </c>
      <c r="M55" s="42">
        <f t="shared" si="8"/>
        <v>34000</v>
      </c>
      <c r="N55" s="42">
        <f t="shared" si="9"/>
        <v>3992.8109589041096</v>
      </c>
      <c r="O55" s="42">
        <f t="shared" si="5"/>
        <v>30007.189041095891</v>
      </c>
      <c r="P55" s="12">
        <v>7.0000000000000007E-2</v>
      </c>
      <c r="Q55" s="24">
        <f t="shared" si="10"/>
        <v>27906.685808219176</v>
      </c>
      <c r="R55" s="156"/>
    </row>
    <row r="56" spans="2:18" s="1" customFormat="1" ht="25.5" hidden="1" customHeight="1" x14ac:dyDescent="0.2">
      <c r="B56" s="8">
        <f t="shared" si="6"/>
        <v>52</v>
      </c>
      <c r="C56" s="50" t="s">
        <v>95</v>
      </c>
      <c r="D56" s="45">
        <v>43518</v>
      </c>
      <c r="E56" s="45">
        <v>44672</v>
      </c>
      <c r="F56" s="11">
        <f t="shared" si="7"/>
        <v>3.1616438356164385</v>
      </c>
      <c r="G56" s="8">
        <v>25</v>
      </c>
      <c r="H56" s="12">
        <v>0.05</v>
      </c>
      <c r="I56" s="13">
        <f t="shared" si="1"/>
        <v>3.7999999999999999E-2</v>
      </c>
      <c r="J56" s="42">
        <v>210055</v>
      </c>
      <c r="K56" s="47">
        <v>140807</v>
      </c>
      <c r="L56" s="166">
        <v>0</v>
      </c>
      <c r="M56" s="42">
        <f t="shared" si="8"/>
        <v>210055</v>
      </c>
      <c r="N56" s="42">
        <f t="shared" si="9"/>
        <v>25236.525643835619</v>
      </c>
      <c r="O56" s="42">
        <f t="shared" si="5"/>
        <v>184818.47435616437</v>
      </c>
      <c r="P56" s="12">
        <v>7.0000000000000007E-2</v>
      </c>
      <c r="Q56" s="24">
        <f t="shared" si="10"/>
        <v>171881.18115123286</v>
      </c>
      <c r="R56" s="156"/>
    </row>
    <row r="57" spans="2:18" s="1" customFormat="1" ht="15" hidden="1" customHeight="1" x14ac:dyDescent="0.2">
      <c r="B57" s="8">
        <f t="shared" si="6"/>
        <v>53</v>
      </c>
      <c r="C57" s="50" t="s">
        <v>96</v>
      </c>
      <c r="D57" s="45">
        <v>43554</v>
      </c>
      <c r="E57" s="45">
        <v>44672</v>
      </c>
      <c r="F57" s="11">
        <f t="shared" si="7"/>
        <v>3.0630136986301371</v>
      </c>
      <c r="G57" s="8">
        <v>5</v>
      </c>
      <c r="H57" s="12">
        <v>0.05</v>
      </c>
      <c r="I57" s="13">
        <f t="shared" si="1"/>
        <v>0.19</v>
      </c>
      <c r="J57" s="42">
        <v>14299</v>
      </c>
      <c r="K57" s="44">
        <v>9764</v>
      </c>
      <c r="L57" s="166">
        <v>0</v>
      </c>
      <c r="M57" s="42">
        <f t="shared" si="8"/>
        <v>14299</v>
      </c>
      <c r="N57" s="42">
        <f t="shared" si="9"/>
        <v>8321.6262465753425</v>
      </c>
      <c r="O57" s="42">
        <f t="shared" si="5"/>
        <v>5977.3737534246575</v>
      </c>
      <c r="P57" s="12">
        <v>7.0000000000000007E-2</v>
      </c>
      <c r="Q57" s="24">
        <f t="shared" si="10"/>
        <v>5558.9575906849313</v>
      </c>
      <c r="R57" s="156"/>
    </row>
    <row r="58" spans="2:18" s="1" customFormat="1" ht="15" hidden="1" customHeight="1" x14ac:dyDescent="0.2">
      <c r="B58" s="8">
        <f t="shared" si="6"/>
        <v>54</v>
      </c>
      <c r="C58" s="50" t="s">
        <v>97</v>
      </c>
      <c r="D58" s="45">
        <v>43518</v>
      </c>
      <c r="E58" s="45">
        <v>44672</v>
      </c>
      <c r="F58" s="11">
        <f t="shared" si="7"/>
        <v>3.1616438356164385</v>
      </c>
      <c r="G58" s="8">
        <v>25</v>
      </c>
      <c r="H58" s="12">
        <v>0.05</v>
      </c>
      <c r="I58" s="13">
        <f t="shared" si="1"/>
        <v>3.7999999999999999E-2</v>
      </c>
      <c r="J58" s="42">
        <v>501186.5</v>
      </c>
      <c r="K58" s="44">
        <v>335955.5</v>
      </c>
      <c r="L58" s="166">
        <v>0</v>
      </c>
      <c r="M58" s="42">
        <f t="shared" si="8"/>
        <v>501186.5</v>
      </c>
      <c r="N58" s="42">
        <f t="shared" si="9"/>
        <v>60213.78191232877</v>
      </c>
      <c r="O58" s="42">
        <f t="shared" si="5"/>
        <v>440972.71808767121</v>
      </c>
      <c r="P58" s="12">
        <v>7.0000000000000007E-2</v>
      </c>
      <c r="Q58" s="24">
        <f t="shared" si="10"/>
        <v>410104.62782153417</v>
      </c>
      <c r="R58" s="156"/>
    </row>
    <row r="59" spans="2:18" s="1" customFormat="1" ht="15" hidden="1" customHeight="1" x14ac:dyDescent="0.2">
      <c r="B59" s="8">
        <f t="shared" si="6"/>
        <v>55</v>
      </c>
      <c r="C59" s="50" t="s">
        <v>98</v>
      </c>
      <c r="D59" s="45">
        <v>43518</v>
      </c>
      <c r="E59" s="45">
        <v>44672</v>
      </c>
      <c r="F59" s="11">
        <f t="shared" si="7"/>
        <v>3.1616438356164385</v>
      </c>
      <c r="G59" s="8">
        <v>25</v>
      </c>
      <c r="H59" s="12">
        <v>0.05</v>
      </c>
      <c r="I59" s="13">
        <f t="shared" si="1"/>
        <v>3.7999999999999999E-2</v>
      </c>
      <c r="J59" s="42">
        <v>47449</v>
      </c>
      <c r="K59" s="44">
        <v>31803</v>
      </c>
      <c r="L59" s="166">
        <v>0</v>
      </c>
      <c r="M59" s="42">
        <f t="shared" si="8"/>
        <v>47449</v>
      </c>
      <c r="N59" s="42">
        <f t="shared" si="9"/>
        <v>5700.6398575342464</v>
      </c>
      <c r="O59" s="42">
        <f t="shared" si="5"/>
        <v>41748.360142465754</v>
      </c>
      <c r="P59" s="12">
        <v>7.0000000000000007E-2</v>
      </c>
      <c r="Q59" s="24">
        <f t="shared" si="10"/>
        <v>38825.974932493147</v>
      </c>
      <c r="R59" s="156"/>
    </row>
    <row r="60" spans="2:18" s="1" customFormat="1" ht="15" hidden="1" customHeight="1" x14ac:dyDescent="0.2">
      <c r="B60" s="8">
        <f t="shared" si="6"/>
        <v>56</v>
      </c>
      <c r="C60" s="50" t="s">
        <v>99</v>
      </c>
      <c r="D60" s="45">
        <v>43518</v>
      </c>
      <c r="E60" s="45">
        <v>44672</v>
      </c>
      <c r="F60" s="11">
        <f t="shared" si="7"/>
        <v>3.1616438356164385</v>
      </c>
      <c r="G60" s="8">
        <v>25</v>
      </c>
      <c r="H60" s="12">
        <v>0.05</v>
      </c>
      <c r="I60" s="13">
        <f t="shared" si="1"/>
        <v>3.7999999999999999E-2</v>
      </c>
      <c r="J60" s="42">
        <v>96033</v>
      </c>
      <c r="K60" s="44">
        <v>64372</v>
      </c>
      <c r="L60" s="166">
        <v>0</v>
      </c>
      <c r="M60" s="42">
        <f t="shared" si="8"/>
        <v>96033</v>
      </c>
      <c r="N60" s="42">
        <f t="shared" si="9"/>
        <v>11537.64141369863</v>
      </c>
      <c r="O60" s="42">
        <f t="shared" si="5"/>
        <v>84495.358586301372</v>
      </c>
      <c r="P60" s="12">
        <v>7.0000000000000007E-2</v>
      </c>
      <c r="Q60" s="24">
        <f t="shared" si="10"/>
        <v>78580.683485260277</v>
      </c>
      <c r="R60" s="156"/>
    </row>
    <row r="61" spans="2:18" s="1" customFormat="1" ht="15" hidden="1" customHeight="1" x14ac:dyDescent="0.2">
      <c r="B61" s="8">
        <f t="shared" si="6"/>
        <v>57</v>
      </c>
      <c r="C61" s="50" t="s">
        <v>100</v>
      </c>
      <c r="D61" s="45">
        <v>43518</v>
      </c>
      <c r="E61" s="45">
        <v>44672</v>
      </c>
      <c r="F61" s="11">
        <f t="shared" si="7"/>
        <v>3.1616438356164385</v>
      </c>
      <c r="G61" s="8">
        <v>25</v>
      </c>
      <c r="H61" s="12">
        <v>0.05</v>
      </c>
      <c r="I61" s="13">
        <f t="shared" si="1"/>
        <v>3.7999999999999999E-2</v>
      </c>
      <c r="J61" s="42">
        <v>296500</v>
      </c>
      <c r="K61" s="44">
        <v>198752</v>
      </c>
      <c r="L61" s="166">
        <v>0</v>
      </c>
      <c r="M61" s="42">
        <f t="shared" si="8"/>
        <v>296500</v>
      </c>
      <c r="N61" s="42">
        <f t="shared" si="9"/>
        <v>35622.241095890415</v>
      </c>
      <c r="O61" s="42">
        <f t="shared" si="5"/>
        <v>260877.75890410959</v>
      </c>
      <c r="P61" s="12">
        <v>7.0000000000000007E-2</v>
      </c>
      <c r="Q61" s="24">
        <f t="shared" si="10"/>
        <v>242616.3157808219</v>
      </c>
      <c r="R61" s="156"/>
    </row>
    <row r="62" spans="2:18" s="1" customFormat="1" ht="25.5" hidden="1" customHeight="1" x14ac:dyDescent="0.2">
      <c r="B62" s="8">
        <f t="shared" si="6"/>
        <v>58</v>
      </c>
      <c r="C62" s="50" t="s">
        <v>101</v>
      </c>
      <c r="D62" s="45">
        <v>43554</v>
      </c>
      <c r="E62" s="45">
        <v>44672</v>
      </c>
      <c r="F62" s="11">
        <f t="shared" si="7"/>
        <v>3.0630136986301371</v>
      </c>
      <c r="G62" s="8">
        <v>25</v>
      </c>
      <c r="H62" s="12">
        <v>0.05</v>
      </c>
      <c r="I62" s="13">
        <f t="shared" si="1"/>
        <v>3.7999999999999999E-2</v>
      </c>
      <c r="J62" s="42">
        <v>159662.5</v>
      </c>
      <c r="K62" s="44">
        <v>109017.5</v>
      </c>
      <c r="L62" s="166">
        <v>0</v>
      </c>
      <c r="M62" s="42">
        <f t="shared" si="8"/>
        <v>159662.5</v>
      </c>
      <c r="N62" s="42">
        <f t="shared" si="9"/>
        <v>18583.840136986302</v>
      </c>
      <c r="O62" s="42">
        <f t="shared" si="5"/>
        <v>141078.65986301369</v>
      </c>
      <c r="P62" s="12">
        <v>7.0000000000000007E-2</v>
      </c>
      <c r="Q62" s="24">
        <f t="shared" si="10"/>
        <v>131203.15367260273</v>
      </c>
      <c r="R62" s="156"/>
    </row>
    <row r="63" spans="2:18" s="1" customFormat="1" ht="15" hidden="1" customHeight="1" x14ac:dyDescent="0.2">
      <c r="B63" s="8">
        <f t="shared" si="6"/>
        <v>59</v>
      </c>
      <c r="C63" s="50" t="s">
        <v>102</v>
      </c>
      <c r="D63" s="45">
        <v>43554</v>
      </c>
      <c r="E63" s="45">
        <v>44672</v>
      </c>
      <c r="F63" s="11">
        <f t="shared" si="7"/>
        <v>3.0630136986301371</v>
      </c>
      <c r="G63" s="8">
        <v>25</v>
      </c>
      <c r="H63" s="12">
        <v>0.05</v>
      </c>
      <c r="I63" s="13">
        <f t="shared" si="1"/>
        <v>3.7999999999999999E-2</v>
      </c>
      <c r="J63" s="42">
        <v>70923</v>
      </c>
      <c r="K63" s="44">
        <v>48428</v>
      </c>
      <c r="L63" s="166">
        <v>0</v>
      </c>
      <c r="M63" s="42">
        <f t="shared" si="8"/>
        <v>70923</v>
      </c>
      <c r="N63" s="42">
        <f t="shared" si="9"/>
        <v>8255.0485808219182</v>
      </c>
      <c r="O63" s="42">
        <f t="shared" si="5"/>
        <v>62667.951419178084</v>
      </c>
      <c r="P63" s="12">
        <v>7.0000000000000007E-2</v>
      </c>
      <c r="Q63" s="24">
        <f t="shared" si="10"/>
        <v>58281.194819835611</v>
      </c>
      <c r="R63" s="156"/>
    </row>
    <row r="64" spans="2:18" s="1" customFormat="1" ht="15" hidden="1" customHeight="1" x14ac:dyDescent="0.2">
      <c r="B64" s="8">
        <f t="shared" si="6"/>
        <v>60</v>
      </c>
      <c r="C64" s="50" t="s">
        <v>102</v>
      </c>
      <c r="D64" s="45">
        <v>43554</v>
      </c>
      <c r="E64" s="45">
        <v>44672</v>
      </c>
      <c r="F64" s="11">
        <f t="shared" si="7"/>
        <v>3.0630136986301371</v>
      </c>
      <c r="G64" s="8">
        <v>25</v>
      </c>
      <c r="H64" s="12">
        <v>0.05</v>
      </c>
      <c r="I64" s="13">
        <f t="shared" si="1"/>
        <v>3.7999999999999999E-2</v>
      </c>
      <c r="J64" s="42">
        <v>16700</v>
      </c>
      <c r="K64" s="14">
        <v>11403</v>
      </c>
      <c r="L64" s="166">
        <v>0</v>
      </c>
      <c r="M64" s="42">
        <f t="shared" si="8"/>
        <v>16700</v>
      </c>
      <c r="N64" s="42">
        <f t="shared" si="9"/>
        <v>1943.7884931506851</v>
      </c>
      <c r="O64" s="42">
        <f t="shared" si="5"/>
        <v>14756.211506849315</v>
      </c>
      <c r="P64" s="12">
        <v>7.0000000000000007E-2</v>
      </c>
      <c r="Q64" s="24">
        <f t="shared" si="10"/>
        <v>13723.276701369861</v>
      </c>
      <c r="R64" s="156"/>
    </row>
    <row r="65" spans="2:18" s="1" customFormat="1" ht="15" hidden="1" customHeight="1" x14ac:dyDescent="0.2">
      <c r="B65" s="8">
        <f t="shared" si="6"/>
        <v>61</v>
      </c>
      <c r="C65" s="50" t="s">
        <v>102</v>
      </c>
      <c r="D65" s="45">
        <v>43554</v>
      </c>
      <c r="E65" s="45">
        <v>44672</v>
      </c>
      <c r="F65" s="11">
        <f t="shared" si="7"/>
        <v>3.0630136986301371</v>
      </c>
      <c r="G65" s="8">
        <v>25</v>
      </c>
      <c r="H65" s="12">
        <v>0.05</v>
      </c>
      <c r="I65" s="13">
        <f t="shared" si="1"/>
        <v>3.7999999999999999E-2</v>
      </c>
      <c r="J65" s="42">
        <v>126500</v>
      </c>
      <c r="K65" s="14">
        <v>86377</v>
      </c>
      <c r="L65" s="166">
        <v>0</v>
      </c>
      <c r="M65" s="42">
        <f t="shared" si="8"/>
        <v>126500</v>
      </c>
      <c r="N65" s="42">
        <f t="shared" si="9"/>
        <v>14723.906849315068</v>
      </c>
      <c r="O65" s="42">
        <f t="shared" si="5"/>
        <v>111776.09315068493</v>
      </c>
      <c r="P65" s="12">
        <v>7.0000000000000007E-2</v>
      </c>
      <c r="Q65" s="24">
        <f t="shared" si="10"/>
        <v>103951.76663013698</v>
      </c>
      <c r="R65" s="156"/>
    </row>
    <row r="66" spans="2:18" s="1" customFormat="1" ht="15" hidden="1" customHeight="1" x14ac:dyDescent="0.2">
      <c r="B66" s="8">
        <f t="shared" si="6"/>
        <v>62</v>
      </c>
      <c r="C66" s="50" t="s">
        <v>103</v>
      </c>
      <c r="D66" s="45">
        <v>43501</v>
      </c>
      <c r="E66" s="45">
        <v>44672</v>
      </c>
      <c r="F66" s="11">
        <f t="shared" si="7"/>
        <v>3.2082191780821918</v>
      </c>
      <c r="G66" s="8">
        <v>10</v>
      </c>
      <c r="H66" s="12">
        <v>0.05</v>
      </c>
      <c r="I66" s="13">
        <f t="shared" si="1"/>
        <v>9.5000000000000001E-2</v>
      </c>
      <c r="J66" s="42">
        <v>200000</v>
      </c>
      <c r="K66" s="14">
        <v>132884</v>
      </c>
      <c r="L66" s="166">
        <v>0</v>
      </c>
      <c r="M66" s="42">
        <f t="shared" si="8"/>
        <v>200000</v>
      </c>
      <c r="N66" s="42">
        <f t="shared" si="9"/>
        <v>60956.164383561641</v>
      </c>
      <c r="O66" s="42">
        <f t="shared" si="5"/>
        <v>139043.83561643836</v>
      </c>
      <c r="P66" s="12">
        <v>7.0000000000000007E-2</v>
      </c>
      <c r="Q66" s="24">
        <f t="shared" si="10"/>
        <v>129310.76712328766</v>
      </c>
      <c r="R66" s="156"/>
    </row>
    <row r="67" spans="2:18" s="1" customFormat="1" ht="15" hidden="1" customHeight="1" x14ac:dyDescent="0.2">
      <c r="B67" s="8">
        <f t="shared" si="6"/>
        <v>63</v>
      </c>
      <c r="C67" s="50" t="s">
        <v>99</v>
      </c>
      <c r="D67" s="45">
        <v>43554</v>
      </c>
      <c r="E67" s="45">
        <v>44672</v>
      </c>
      <c r="F67" s="11">
        <f t="shared" si="7"/>
        <v>3.0630136986301371</v>
      </c>
      <c r="G67" s="8">
        <v>25</v>
      </c>
      <c r="H67" s="12">
        <v>0.05</v>
      </c>
      <c r="I67" s="13">
        <f t="shared" si="1"/>
        <v>3.7999999999999999E-2</v>
      </c>
      <c r="J67" s="42">
        <v>29670</v>
      </c>
      <c r="K67" s="14">
        <v>20260</v>
      </c>
      <c r="L67" s="166">
        <v>0</v>
      </c>
      <c r="M67" s="42">
        <f t="shared" si="8"/>
        <v>29670</v>
      </c>
      <c r="N67" s="42">
        <f t="shared" si="9"/>
        <v>3453.4254246575342</v>
      </c>
      <c r="O67" s="42">
        <f t="shared" si="5"/>
        <v>26216.574575342467</v>
      </c>
      <c r="P67" s="12">
        <v>7.0000000000000007E-2</v>
      </c>
      <c r="Q67" s="24">
        <f t="shared" si="10"/>
        <v>24381.414355068493</v>
      </c>
      <c r="R67" s="156"/>
    </row>
    <row r="68" spans="2:18" s="1" customFormat="1" ht="15" hidden="1" customHeight="1" x14ac:dyDescent="0.2">
      <c r="B68" s="8">
        <f t="shared" si="6"/>
        <v>64</v>
      </c>
      <c r="C68" s="50" t="s">
        <v>104</v>
      </c>
      <c r="D68" s="45">
        <v>43554</v>
      </c>
      <c r="E68" s="45">
        <v>44672</v>
      </c>
      <c r="F68" s="11">
        <f t="shared" si="7"/>
        <v>3.0630136986301371</v>
      </c>
      <c r="G68" s="8">
        <v>25</v>
      </c>
      <c r="H68" s="12">
        <v>0.05</v>
      </c>
      <c r="I68" s="13">
        <f t="shared" si="1"/>
        <v>3.7999999999999999E-2</v>
      </c>
      <c r="J68" s="42">
        <v>207120</v>
      </c>
      <c r="K68" s="14">
        <v>141421</v>
      </c>
      <c r="L68" s="166">
        <v>0</v>
      </c>
      <c r="M68" s="42">
        <f t="shared" si="8"/>
        <v>207120</v>
      </c>
      <c r="N68" s="42">
        <f t="shared" si="9"/>
        <v>24107.633095890411</v>
      </c>
      <c r="O68" s="42">
        <f t="shared" si="5"/>
        <v>183012.3669041096</v>
      </c>
      <c r="P68" s="12">
        <v>7.0000000000000007E-2</v>
      </c>
      <c r="Q68" s="24">
        <f t="shared" si="10"/>
        <v>170201.50122082193</v>
      </c>
      <c r="R68" s="156"/>
    </row>
    <row r="69" spans="2:18" s="1" customFormat="1" ht="15" hidden="1" customHeight="1" x14ac:dyDescent="0.2">
      <c r="B69" s="8">
        <f t="shared" si="6"/>
        <v>65</v>
      </c>
      <c r="C69" s="50" t="s">
        <v>105</v>
      </c>
      <c r="D69" s="45">
        <v>43554</v>
      </c>
      <c r="E69" s="45">
        <v>44672</v>
      </c>
      <c r="F69" s="11">
        <f t="shared" ref="F69:F100" si="11">(E69-D69)/(EDATE(E69,12)-E69)</f>
        <v>3.0630136986301371</v>
      </c>
      <c r="G69" s="8">
        <v>10</v>
      </c>
      <c r="H69" s="12">
        <v>0.05</v>
      </c>
      <c r="I69" s="13">
        <f t="shared" ref="I69:I132" si="12">(1-H69)/G69</f>
        <v>9.5000000000000001E-2</v>
      </c>
      <c r="J69" s="42">
        <v>529200</v>
      </c>
      <c r="K69" s="14">
        <v>361342</v>
      </c>
      <c r="L69" s="166">
        <v>0</v>
      </c>
      <c r="M69" s="42">
        <f t="shared" ref="M69:M100" si="13">J69*(1+L69)</f>
        <v>529200</v>
      </c>
      <c r="N69" s="42">
        <f t="shared" ref="N69:N100" si="14">M69*I69*F69</f>
        <v>153989.95068493151</v>
      </c>
      <c r="O69" s="42">
        <f t="shared" si="5"/>
        <v>375210.04931506852</v>
      </c>
      <c r="P69" s="12">
        <v>7.0000000000000007E-2</v>
      </c>
      <c r="Q69" s="24">
        <f t="shared" ref="Q69:Q100" si="15">IF(K69&lt;=0,0,IF(O69&lt;=M69*H69,M69*H69,O69*(1-P69)))</f>
        <v>348945.3458630137</v>
      </c>
      <c r="R69" s="156"/>
    </row>
    <row r="70" spans="2:18" s="1" customFormat="1" ht="15" hidden="1" customHeight="1" x14ac:dyDescent="0.2">
      <c r="B70" s="8">
        <f t="shared" si="6"/>
        <v>66</v>
      </c>
      <c r="C70" s="50" t="s">
        <v>106</v>
      </c>
      <c r="D70" s="45">
        <v>43554</v>
      </c>
      <c r="E70" s="45">
        <v>44672</v>
      </c>
      <c r="F70" s="11">
        <f t="shared" si="11"/>
        <v>3.0630136986301371</v>
      </c>
      <c r="G70" s="8">
        <v>25</v>
      </c>
      <c r="H70" s="12">
        <v>0.05</v>
      </c>
      <c r="I70" s="13">
        <f t="shared" si="12"/>
        <v>3.7999999999999999E-2</v>
      </c>
      <c r="J70" s="42">
        <v>107120.93</v>
      </c>
      <c r="K70" s="14">
        <v>73141.929999999993</v>
      </c>
      <c r="L70" s="166">
        <v>0</v>
      </c>
      <c r="M70" s="42">
        <f t="shared" si="13"/>
        <v>107120.93</v>
      </c>
      <c r="N70" s="42">
        <f t="shared" si="14"/>
        <v>12468.289288</v>
      </c>
      <c r="O70" s="42">
        <f t="shared" ref="O70:O101" si="16">MAX(M70-N70,0)</f>
        <v>94652.640711999993</v>
      </c>
      <c r="P70" s="12">
        <v>7.0000000000000007E-2</v>
      </c>
      <c r="Q70" s="24">
        <f t="shared" si="15"/>
        <v>88026.955862159986</v>
      </c>
      <c r="R70" s="156"/>
    </row>
    <row r="71" spans="2:18" s="1" customFormat="1" ht="15" hidden="1" customHeight="1" x14ac:dyDescent="0.2">
      <c r="B71" s="8">
        <f t="shared" ref="B71:B134" si="17">B70+1</f>
        <v>67</v>
      </c>
      <c r="C71" s="50" t="s">
        <v>107</v>
      </c>
      <c r="D71" s="45">
        <v>43554</v>
      </c>
      <c r="E71" s="45">
        <v>44672</v>
      </c>
      <c r="F71" s="11">
        <f t="shared" si="11"/>
        <v>3.0630136986301371</v>
      </c>
      <c r="G71" s="8">
        <v>25</v>
      </c>
      <c r="H71" s="12">
        <v>0.05</v>
      </c>
      <c r="I71" s="13">
        <f t="shared" si="12"/>
        <v>3.7999999999999999E-2</v>
      </c>
      <c r="J71" s="42">
        <v>51406</v>
      </c>
      <c r="K71" s="14">
        <v>35100</v>
      </c>
      <c r="L71" s="166">
        <v>0</v>
      </c>
      <c r="M71" s="42">
        <f t="shared" si="13"/>
        <v>51406</v>
      </c>
      <c r="N71" s="42">
        <f t="shared" si="14"/>
        <v>5983.3767232876708</v>
      </c>
      <c r="O71" s="42">
        <f t="shared" si="16"/>
        <v>45422.623276712329</v>
      </c>
      <c r="P71" s="12">
        <v>7.0000000000000007E-2</v>
      </c>
      <c r="Q71" s="24">
        <f t="shared" si="15"/>
        <v>42243.039647342463</v>
      </c>
      <c r="R71" s="156"/>
    </row>
    <row r="72" spans="2:18" s="1" customFormat="1" ht="25.5" hidden="1" customHeight="1" x14ac:dyDescent="0.2">
      <c r="B72" s="8">
        <f t="shared" si="17"/>
        <v>68</v>
      </c>
      <c r="C72" s="50" t="s">
        <v>108</v>
      </c>
      <c r="D72" s="45">
        <v>43554</v>
      </c>
      <c r="E72" s="45">
        <v>44672</v>
      </c>
      <c r="F72" s="11">
        <f t="shared" si="11"/>
        <v>3.0630136986301371</v>
      </c>
      <c r="G72" s="8">
        <v>3</v>
      </c>
      <c r="H72" s="12">
        <v>0.05</v>
      </c>
      <c r="I72" s="13">
        <f t="shared" si="12"/>
        <v>0.31666666666666665</v>
      </c>
      <c r="J72" s="42">
        <v>6300</v>
      </c>
      <c r="K72" s="14">
        <v>4301</v>
      </c>
      <c r="L72" s="166">
        <v>0</v>
      </c>
      <c r="M72" s="42">
        <f t="shared" si="13"/>
        <v>6300</v>
      </c>
      <c r="N72" s="42">
        <f t="shared" si="14"/>
        <v>6110.7123287671238</v>
      </c>
      <c r="O72" s="42">
        <f t="shared" si="16"/>
        <v>189.28767123287616</v>
      </c>
      <c r="P72" s="12">
        <v>7.0000000000000007E-2</v>
      </c>
      <c r="Q72" s="24">
        <f t="shared" si="15"/>
        <v>315</v>
      </c>
      <c r="R72" s="156"/>
    </row>
    <row r="73" spans="2:18" s="1" customFormat="1" ht="15" hidden="1" customHeight="1" x14ac:dyDescent="0.2">
      <c r="B73" s="8">
        <f t="shared" si="17"/>
        <v>69</v>
      </c>
      <c r="C73" s="50" t="s">
        <v>109</v>
      </c>
      <c r="D73" s="45">
        <v>43554</v>
      </c>
      <c r="E73" s="45">
        <v>44672</v>
      </c>
      <c r="F73" s="11">
        <f t="shared" si="11"/>
        <v>3.0630136986301371</v>
      </c>
      <c r="G73" s="8">
        <v>25</v>
      </c>
      <c r="H73" s="12">
        <v>0.05</v>
      </c>
      <c r="I73" s="13">
        <f t="shared" si="12"/>
        <v>3.7999999999999999E-2</v>
      </c>
      <c r="J73" s="42">
        <v>47910</v>
      </c>
      <c r="K73" s="14">
        <v>32711</v>
      </c>
      <c r="L73" s="166">
        <v>0</v>
      </c>
      <c r="M73" s="42">
        <f t="shared" si="13"/>
        <v>47910</v>
      </c>
      <c r="N73" s="42">
        <f t="shared" si="14"/>
        <v>5576.4614794520548</v>
      </c>
      <c r="O73" s="42">
        <f t="shared" si="16"/>
        <v>42333.538520547947</v>
      </c>
      <c r="P73" s="12">
        <v>7.0000000000000007E-2</v>
      </c>
      <c r="Q73" s="24">
        <f t="shared" si="15"/>
        <v>39370.190824109588</v>
      </c>
      <c r="R73" s="156"/>
    </row>
    <row r="74" spans="2:18" s="1" customFormat="1" ht="15" hidden="1" customHeight="1" x14ac:dyDescent="0.2">
      <c r="B74" s="8">
        <f t="shared" si="17"/>
        <v>70</v>
      </c>
      <c r="C74" s="50" t="s">
        <v>110</v>
      </c>
      <c r="D74" s="45">
        <v>43554</v>
      </c>
      <c r="E74" s="45">
        <v>44672</v>
      </c>
      <c r="F74" s="11">
        <f t="shared" si="11"/>
        <v>3.0630136986301371</v>
      </c>
      <c r="G74" s="8">
        <v>25</v>
      </c>
      <c r="H74" s="12">
        <v>0.05</v>
      </c>
      <c r="I74" s="13">
        <f t="shared" si="12"/>
        <v>3.7999999999999999E-2</v>
      </c>
      <c r="J74" s="42">
        <v>162613</v>
      </c>
      <c r="K74" s="14">
        <v>111036</v>
      </c>
      <c r="L74" s="166">
        <v>0</v>
      </c>
      <c r="M74" s="42">
        <f t="shared" si="13"/>
        <v>162613</v>
      </c>
      <c r="N74" s="42">
        <f t="shared" si="14"/>
        <v>18927.262169863014</v>
      </c>
      <c r="O74" s="42">
        <f t="shared" si="16"/>
        <v>143685.73783013699</v>
      </c>
      <c r="P74" s="12">
        <v>7.0000000000000007E-2</v>
      </c>
      <c r="Q74" s="24">
        <f t="shared" si="15"/>
        <v>133627.73618202738</v>
      </c>
      <c r="R74" s="156"/>
    </row>
    <row r="75" spans="2:18" s="1" customFormat="1" ht="15" hidden="1" customHeight="1" x14ac:dyDescent="0.2">
      <c r="B75" s="8">
        <f t="shared" si="17"/>
        <v>71</v>
      </c>
      <c r="C75" s="50" t="s">
        <v>111</v>
      </c>
      <c r="D75" s="45">
        <v>43554</v>
      </c>
      <c r="E75" s="45">
        <v>44672</v>
      </c>
      <c r="F75" s="11">
        <f t="shared" si="11"/>
        <v>3.0630136986301371</v>
      </c>
      <c r="G75" s="8">
        <v>25</v>
      </c>
      <c r="H75" s="12">
        <v>0.05</v>
      </c>
      <c r="I75" s="13">
        <f t="shared" si="12"/>
        <v>3.7999999999999999E-2</v>
      </c>
      <c r="J75" s="42">
        <v>15634.5</v>
      </c>
      <c r="K75" s="14">
        <v>10674.5</v>
      </c>
      <c r="L75" s="166">
        <v>0</v>
      </c>
      <c r="M75" s="42">
        <f t="shared" si="13"/>
        <v>15634.5</v>
      </c>
      <c r="N75" s="42">
        <f t="shared" si="14"/>
        <v>1819.7701315068493</v>
      </c>
      <c r="O75" s="42">
        <f t="shared" si="16"/>
        <v>13814.72986849315</v>
      </c>
      <c r="P75" s="12">
        <v>7.0000000000000007E-2</v>
      </c>
      <c r="Q75" s="24">
        <f t="shared" si="15"/>
        <v>12847.698777698628</v>
      </c>
      <c r="R75" s="156"/>
    </row>
    <row r="76" spans="2:18" s="1" customFormat="1" ht="15" hidden="1" customHeight="1" x14ac:dyDescent="0.2">
      <c r="B76" s="8">
        <f t="shared" si="17"/>
        <v>72</v>
      </c>
      <c r="C76" s="50" t="s">
        <v>112</v>
      </c>
      <c r="D76" s="45">
        <v>43554</v>
      </c>
      <c r="E76" s="45">
        <v>44672</v>
      </c>
      <c r="F76" s="11">
        <f t="shared" si="11"/>
        <v>3.0630136986301371</v>
      </c>
      <c r="G76" s="8">
        <v>5</v>
      </c>
      <c r="H76" s="12">
        <v>0.05</v>
      </c>
      <c r="I76" s="13">
        <f t="shared" si="12"/>
        <v>0.19</v>
      </c>
      <c r="J76" s="42">
        <v>75200</v>
      </c>
      <c r="K76" s="14">
        <v>51348</v>
      </c>
      <c r="L76" s="166">
        <v>0</v>
      </c>
      <c r="M76" s="42">
        <f t="shared" si="13"/>
        <v>75200</v>
      </c>
      <c r="N76" s="42">
        <f t="shared" si="14"/>
        <v>43764.3397260274</v>
      </c>
      <c r="O76" s="42">
        <f t="shared" si="16"/>
        <v>31435.6602739726</v>
      </c>
      <c r="P76" s="12">
        <v>7.0000000000000007E-2</v>
      </c>
      <c r="Q76" s="24">
        <f t="shared" si="15"/>
        <v>29235.164054794517</v>
      </c>
      <c r="R76" s="156"/>
    </row>
    <row r="77" spans="2:18" s="1" customFormat="1" ht="25.5" hidden="1" customHeight="1" x14ac:dyDescent="0.2">
      <c r="B77" s="8">
        <f t="shared" si="17"/>
        <v>73</v>
      </c>
      <c r="C77" s="50" t="s">
        <v>108</v>
      </c>
      <c r="D77" s="45">
        <v>43554</v>
      </c>
      <c r="E77" s="45">
        <v>44672</v>
      </c>
      <c r="F77" s="11">
        <f t="shared" si="11"/>
        <v>3.0630136986301371</v>
      </c>
      <c r="G77" s="8">
        <v>3</v>
      </c>
      <c r="H77" s="12">
        <v>0.05</v>
      </c>
      <c r="I77" s="13">
        <f t="shared" si="12"/>
        <v>0.31666666666666665</v>
      </c>
      <c r="J77" s="42">
        <v>6300</v>
      </c>
      <c r="K77" s="14">
        <v>4301</v>
      </c>
      <c r="L77" s="166">
        <v>0</v>
      </c>
      <c r="M77" s="42">
        <f t="shared" si="13"/>
        <v>6300</v>
      </c>
      <c r="N77" s="42">
        <f t="shared" si="14"/>
        <v>6110.7123287671238</v>
      </c>
      <c r="O77" s="42">
        <f t="shared" si="16"/>
        <v>189.28767123287616</v>
      </c>
      <c r="P77" s="12">
        <v>7.0000000000000007E-2</v>
      </c>
      <c r="Q77" s="24">
        <f t="shared" si="15"/>
        <v>315</v>
      </c>
      <c r="R77" s="156"/>
    </row>
    <row r="78" spans="2:18" s="1" customFormat="1" ht="15" hidden="1" customHeight="1" x14ac:dyDescent="0.2">
      <c r="B78" s="8">
        <f t="shared" si="17"/>
        <v>74</v>
      </c>
      <c r="C78" s="50" t="s">
        <v>113</v>
      </c>
      <c r="D78" s="45">
        <v>43550</v>
      </c>
      <c r="E78" s="45">
        <v>44672</v>
      </c>
      <c r="F78" s="11">
        <f t="shared" si="11"/>
        <v>3.0739726027397261</v>
      </c>
      <c r="G78" s="8">
        <v>5</v>
      </c>
      <c r="H78" s="12">
        <v>0.05</v>
      </c>
      <c r="I78" s="13">
        <f t="shared" si="12"/>
        <v>0.19</v>
      </c>
      <c r="J78" s="42">
        <v>45430</v>
      </c>
      <c r="K78" s="14">
        <v>30956</v>
      </c>
      <c r="L78" s="166">
        <v>0</v>
      </c>
      <c r="M78" s="42">
        <f t="shared" si="13"/>
        <v>45430</v>
      </c>
      <c r="N78" s="42">
        <f t="shared" si="14"/>
        <v>26533.609315068497</v>
      </c>
      <c r="O78" s="42">
        <f t="shared" si="16"/>
        <v>18896.390684931503</v>
      </c>
      <c r="P78" s="12">
        <v>7.0000000000000007E-2</v>
      </c>
      <c r="Q78" s="24">
        <f t="shared" si="15"/>
        <v>17573.643336986297</v>
      </c>
      <c r="R78" s="156"/>
    </row>
    <row r="79" spans="2:18" s="1" customFormat="1" ht="15" hidden="1" customHeight="1" x14ac:dyDescent="0.2">
      <c r="B79" s="8">
        <f t="shared" si="17"/>
        <v>75</v>
      </c>
      <c r="C79" s="50" t="s">
        <v>114</v>
      </c>
      <c r="D79" s="45">
        <v>43554</v>
      </c>
      <c r="E79" s="45">
        <v>44672</v>
      </c>
      <c r="F79" s="11">
        <f t="shared" si="11"/>
        <v>3.0630136986301371</v>
      </c>
      <c r="G79" s="8">
        <v>5</v>
      </c>
      <c r="H79" s="12">
        <v>0.05</v>
      </c>
      <c r="I79" s="13">
        <f t="shared" si="12"/>
        <v>0.19</v>
      </c>
      <c r="J79" s="42">
        <v>4712.8999999999996</v>
      </c>
      <c r="K79" s="14">
        <v>3218.8999999999996</v>
      </c>
      <c r="L79" s="166">
        <v>0</v>
      </c>
      <c r="M79" s="42">
        <f t="shared" si="13"/>
        <v>4712.8999999999996</v>
      </c>
      <c r="N79" s="42">
        <f t="shared" si="14"/>
        <v>2742.7786794520548</v>
      </c>
      <c r="O79" s="42">
        <f t="shared" si="16"/>
        <v>1970.1213205479448</v>
      </c>
      <c r="P79" s="12">
        <v>7.0000000000000007E-2</v>
      </c>
      <c r="Q79" s="24">
        <f t="shared" si="15"/>
        <v>1832.2128281095886</v>
      </c>
      <c r="R79" s="156"/>
    </row>
    <row r="80" spans="2:18" s="1" customFormat="1" ht="15" hidden="1" customHeight="1" x14ac:dyDescent="0.2">
      <c r="B80" s="8">
        <f t="shared" si="17"/>
        <v>76</v>
      </c>
      <c r="C80" s="50" t="s">
        <v>115</v>
      </c>
      <c r="D80" s="45">
        <v>43550</v>
      </c>
      <c r="E80" s="45">
        <v>44672</v>
      </c>
      <c r="F80" s="11">
        <f t="shared" si="11"/>
        <v>3.0739726027397261</v>
      </c>
      <c r="G80" s="8">
        <v>5</v>
      </c>
      <c r="H80" s="12">
        <v>0.05</v>
      </c>
      <c r="I80" s="13">
        <f t="shared" si="12"/>
        <v>0.19</v>
      </c>
      <c r="J80" s="42">
        <v>38000</v>
      </c>
      <c r="K80" s="14">
        <v>25895</v>
      </c>
      <c r="L80" s="166">
        <v>0</v>
      </c>
      <c r="M80" s="42">
        <f t="shared" si="13"/>
        <v>38000</v>
      </c>
      <c r="N80" s="42">
        <f t="shared" si="14"/>
        <v>22194.082191780821</v>
      </c>
      <c r="O80" s="42">
        <f t="shared" si="16"/>
        <v>15805.917808219179</v>
      </c>
      <c r="P80" s="12">
        <v>7.0000000000000007E-2</v>
      </c>
      <c r="Q80" s="24">
        <f t="shared" si="15"/>
        <v>14699.503561643836</v>
      </c>
      <c r="R80" s="156"/>
    </row>
    <row r="81" spans="2:18" s="1" customFormat="1" ht="25.5" hidden="1" customHeight="1" x14ac:dyDescent="0.2">
      <c r="B81" s="8">
        <f t="shared" si="17"/>
        <v>77</v>
      </c>
      <c r="C81" s="50" t="s">
        <v>116</v>
      </c>
      <c r="D81" s="45">
        <v>43544</v>
      </c>
      <c r="E81" s="45">
        <v>44672</v>
      </c>
      <c r="F81" s="11">
        <f t="shared" si="11"/>
        <v>3.0904109589041098</v>
      </c>
      <c r="G81" s="8">
        <v>25</v>
      </c>
      <c r="H81" s="12">
        <v>0.05</v>
      </c>
      <c r="I81" s="13">
        <f t="shared" si="12"/>
        <v>3.7999999999999999E-2</v>
      </c>
      <c r="J81" s="42">
        <v>38202.9</v>
      </c>
      <c r="K81" s="14">
        <v>25952.9</v>
      </c>
      <c r="L81" s="166">
        <v>0</v>
      </c>
      <c r="M81" s="42">
        <f t="shared" si="13"/>
        <v>38202.9</v>
      </c>
      <c r="N81" s="42">
        <f t="shared" si="14"/>
        <v>4486.3811112328767</v>
      </c>
      <c r="O81" s="42">
        <f t="shared" si="16"/>
        <v>33716.518888767125</v>
      </c>
      <c r="P81" s="12">
        <v>7.0000000000000007E-2</v>
      </c>
      <c r="Q81" s="24">
        <f t="shared" si="15"/>
        <v>31356.362566553424</v>
      </c>
      <c r="R81" s="156"/>
    </row>
    <row r="82" spans="2:18" s="1" customFormat="1" ht="25.5" hidden="1" customHeight="1" x14ac:dyDescent="0.2">
      <c r="B82" s="8">
        <f t="shared" si="17"/>
        <v>78</v>
      </c>
      <c r="C82" s="50" t="s">
        <v>117</v>
      </c>
      <c r="D82" s="45">
        <v>43544</v>
      </c>
      <c r="E82" s="45">
        <v>44672</v>
      </c>
      <c r="F82" s="11">
        <f t="shared" si="11"/>
        <v>3.0904109589041098</v>
      </c>
      <c r="G82" s="8">
        <v>25</v>
      </c>
      <c r="H82" s="12">
        <v>0.05</v>
      </c>
      <c r="I82" s="13">
        <f t="shared" si="12"/>
        <v>3.7999999999999999E-2</v>
      </c>
      <c r="J82" s="42">
        <v>114040</v>
      </c>
      <c r="K82" s="14">
        <v>77471</v>
      </c>
      <c r="L82" s="166">
        <v>0</v>
      </c>
      <c r="M82" s="42">
        <f t="shared" si="13"/>
        <v>114040</v>
      </c>
      <c r="N82" s="42">
        <f t="shared" si="14"/>
        <v>13392.357698630136</v>
      </c>
      <c r="O82" s="42">
        <f t="shared" si="16"/>
        <v>100647.64230136987</v>
      </c>
      <c r="P82" s="12">
        <v>7.0000000000000007E-2</v>
      </c>
      <c r="Q82" s="24">
        <f t="shared" si="15"/>
        <v>93602.307340273968</v>
      </c>
      <c r="R82" s="156"/>
    </row>
    <row r="83" spans="2:18" s="1" customFormat="1" ht="15" hidden="1" customHeight="1" x14ac:dyDescent="0.2">
      <c r="B83" s="8">
        <f t="shared" si="17"/>
        <v>79</v>
      </c>
      <c r="C83" s="50" t="s">
        <v>118</v>
      </c>
      <c r="D83" s="45">
        <v>43544</v>
      </c>
      <c r="E83" s="45">
        <v>44672</v>
      </c>
      <c r="F83" s="11">
        <f t="shared" si="11"/>
        <v>3.0904109589041098</v>
      </c>
      <c r="G83" s="8">
        <v>25</v>
      </c>
      <c r="H83" s="12">
        <v>0.05</v>
      </c>
      <c r="I83" s="13">
        <f t="shared" si="12"/>
        <v>3.7999999999999999E-2</v>
      </c>
      <c r="J83" s="42">
        <v>126000</v>
      </c>
      <c r="K83" s="14">
        <v>85596</v>
      </c>
      <c r="L83" s="166">
        <v>0</v>
      </c>
      <c r="M83" s="42">
        <f t="shared" si="13"/>
        <v>126000</v>
      </c>
      <c r="N83" s="42">
        <f t="shared" si="14"/>
        <v>14796.887671232878</v>
      </c>
      <c r="O83" s="42">
        <f t="shared" si="16"/>
        <v>111203.11232876712</v>
      </c>
      <c r="P83" s="12">
        <v>7.0000000000000007E-2</v>
      </c>
      <c r="Q83" s="24">
        <f t="shared" si="15"/>
        <v>103418.89446575342</v>
      </c>
      <c r="R83" s="156"/>
    </row>
    <row r="84" spans="2:18" s="1" customFormat="1" ht="15" hidden="1" customHeight="1" x14ac:dyDescent="0.2">
      <c r="B84" s="8">
        <f t="shared" si="17"/>
        <v>80</v>
      </c>
      <c r="C84" s="50" t="s">
        <v>119</v>
      </c>
      <c r="D84" s="45">
        <v>43554</v>
      </c>
      <c r="E84" s="45">
        <v>44672</v>
      </c>
      <c r="F84" s="11">
        <f t="shared" si="11"/>
        <v>3.0630136986301371</v>
      </c>
      <c r="G84" s="8">
        <v>10</v>
      </c>
      <c r="H84" s="12">
        <v>0.05</v>
      </c>
      <c r="I84" s="13">
        <f t="shared" si="12"/>
        <v>9.5000000000000001E-2</v>
      </c>
      <c r="J84" s="42">
        <v>354670</v>
      </c>
      <c r="K84" s="14">
        <v>242169</v>
      </c>
      <c r="L84" s="166">
        <v>0</v>
      </c>
      <c r="M84" s="42">
        <f t="shared" si="13"/>
        <v>354670</v>
      </c>
      <c r="N84" s="42">
        <f t="shared" si="14"/>
        <v>103204.11150684932</v>
      </c>
      <c r="O84" s="42">
        <f t="shared" si="16"/>
        <v>251465.88849315068</v>
      </c>
      <c r="P84" s="12">
        <v>7.0000000000000007E-2</v>
      </c>
      <c r="Q84" s="24">
        <f t="shared" si="15"/>
        <v>233863.27629863011</v>
      </c>
      <c r="R84" s="156"/>
    </row>
    <row r="85" spans="2:18" s="1" customFormat="1" ht="15" hidden="1" customHeight="1" x14ac:dyDescent="0.2">
      <c r="B85" s="8">
        <f t="shared" si="17"/>
        <v>81</v>
      </c>
      <c r="C85" s="50" t="s">
        <v>120</v>
      </c>
      <c r="D85" s="45">
        <v>43554</v>
      </c>
      <c r="E85" s="45">
        <v>44672</v>
      </c>
      <c r="F85" s="11">
        <f t="shared" si="11"/>
        <v>3.0630136986301371</v>
      </c>
      <c r="G85" s="8">
        <v>8</v>
      </c>
      <c r="H85" s="12">
        <v>0.05</v>
      </c>
      <c r="I85" s="13">
        <f t="shared" si="12"/>
        <v>0.11874999999999999</v>
      </c>
      <c r="J85" s="42">
        <v>155330</v>
      </c>
      <c r="K85" s="14">
        <v>106062</v>
      </c>
      <c r="L85" s="166">
        <v>0</v>
      </c>
      <c r="M85" s="42">
        <f t="shared" si="13"/>
        <v>155330</v>
      </c>
      <c r="N85" s="42">
        <f t="shared" si="14"/>
        <v>56498.627739726027</v>
      </c>
      <c r="O85" s="42">
        <f t="shared" si="16"/>
        <v>98831.372260273973</v>
      </c>
      <c r="P85" s="12">
        <v>7.0000000000000007E-2</v>
      </c>
      <c r="Q85" s="24">
        <f t="shared" si="15"/>
        <v>91913.17620205479</v>
      </c>
      <c r="R85" s="156"/>
    </row>
    <row r="86" spans="2:18" s="1" customFormat="1" ht="15" hidden="1" customHeight="1" x14ac:dyDescent="0.2">
      <c r="B86" s="8">
        <f t="shared" si="17"/>
        <v>82</v>
      </c>
      <c r="C86" s="50" t="s">
        <v>119</v>
      </c>
      <c r="D86" s="45">
        <v>43554</v>
      </c>
      <c r="E86" s="45">
        <v>44672</v>
      </c>
      <c r="F86" s="11">
        <f t="shared" si="11"/>
        <v>3.0630136986301371</v>
      </c>
      <c r="G86" s="8">
        <v>5</v>
      </c>
      <c r="H86" s="12">
        <v>0.05</v>
      </c>
      <c r="I86" s="13">
        <f t="shared" si="12"/>
        <v>0.19</v>
      </c>
      <c r="J86" s="42">
        <v>100000.2</v>
      </c>
      <c r="K86" s="14">
        <v>68280.2</v>
      </c>
      <c r="L86" s="166">
        <v>0</v>
      </c>
      <c r="M86" s="42">
        <f t="shared" si="13"/>
        <v>100000.2</v>
      </c>
      <c r="N86" s="42">
        <f t="shared" si="14"/>
        <v>58197.376668493154</v>
      </c>
      <c r="O86" s="42">
        <f t="shared" si="16"/>
        <v>41802.823331506843</v>
      </c>
      <c r="P86" s="12">
        <v>7.0000000000000007E-2</v>
      </c>
      <c r="Q86" s="24">
        <f t="shared" si="15"/>
        <v>38876.625698301359</v>
      </c>
      <c r="R86" s="156"/>
    </row>
    <row r="87" spans="2:18" s="1" customFormat="1" ht="15" hidden="1" customHeight="1" x14ac:dyDescent="0.2">
      <c r="B87" s="8">
        <f t="shared" si="17"/>
        <v>83</v>
      </c>
      <c r="C87" s="50" t="s">
        <v>121</v>
      </c>
      <c r="D87" s="45">
        <v>43544</v>
      </c>
      <c r="E87" s="45">
        <v>44672</v>
      </c>
      <c r="F87" s="11">
        <f t="shared" si="11"/>
        <v>3.0904109589041098</v>
      </c>
      <c r="G87" s="8">
        <v>5</v>
      </c>
      <c r="H87" s="12">
        <v>0.05</v>
      </c>
      <c r="I87" s="13">
        <f t="shared" si="12"/>
        <v>0.19</v>
      </c>
      <c r="J87" s="42">
        <v>38500</v>
      </c>
      <c r="K87" s="14">
        <v>26155</v>
      </c>
      <c r="L87" s="166">
        <v>0</v>
      </c>
      <c r="M87" s="42">
        <f t="shared" si="13"/>
        <v>38500</v>
      </c>
      <c r="N87" s="42">
        <f t="shared" si="14"/>
        <v>22606.356164383564</v>
      </c>
      <c r="O87" s="42">
        <f t="shared" si="16"/>
        <v>15893.643835616436</v>
      </c>
      <c r="P87" s="12">
        <v>7.0000000000000007E-2</v>
      </c>
      <c r="Q87" s="24">
        <f t="shared" si="15"/>
        <v>14781.088767123285</v>
      </c>
      <c r="R87" s="156"/>
    </row>
    <row r="88" spans="2:18" s="1" customFormat="1" ht="15" hidden="1" customHeight="1" x14ac:dyDescent="0.2">
      <c r="B88" s="8">
        <f t="shared" si="17"/>
        <v>84</v>
      </c>
      <c r="C88" s="50" t="s">
        <v>122</v>
      </c>
      <c r="D88" s="45">
        <v>43554</v>
      </c>
      <c r="E88" s="45">
        <v>44672</v>
      </c>
      <c r="F88" s="11">
        <f t="shared" si="11"/>
        <v>3.0630136986301371</v>
      </c>
      <c r="G88" s="8">
        <v>8</v>
      </c>
      <c r="H88" s="12">
        <v>0.05</v>
      </c>
      <c r="I88" s="13">
        <f t="shared" si="12"/>
        <v>0.11874999999999999</v>
      </c>
      <c r="J88" s="42">
        <v>9430</v>
      </c>
      <c r="K88" s="14">
        <v>6439</v>
      </c>
      <c r="L88" s="166">
        <v>0</v>
      </c>
      <c r="M88" s="42">
        <f t="shared" si="13"/>
        <v>9430</v>
      </c>
      <c r="N88" s="42">
        <f t="shared" si="14"/>
        <v>3430.0010273972603</v>
      </c>
      <c r="O88" s="42">
        <f t="shared" si="16"/>
        <v>5999.9989726027397</v>
      </c>
      <c r="P88" s="12">
        <v>7.0000000000000007E-2</v>
      </c>
      <c r="Q88" s="24">
        <f t="shared" si="15"/>
        <v>5579.9990445205476</v>
      </c>
      <c r="R88" s="156"/>
    </row>
    <row r="89" spans="2:18" s="1" customFormat="1" ht="15" customHeight="1" x14ac:dyDescent="0.2">
      <c r="B89" s="8">
        <f t="shared" si="17"/>
        <v>85</v>
      </c>
      <c r="C89" s="50" t="s">
        <v>123</v>
      </c>
      <c r="D89" s="45">
        <v>43544</v>
      </c>
      <c r="E89" s="45">
        <v>44672</v>
      </c>
      <c r="F89" s="11">
        <f t="shared" si="11"/>
        <v>3.0904109589041098</v>
      </c>
      <c r="G89" s="8">
        <v>15</v>
      </c>
      <c r="H89" s="12">
        <v>0.05</v>
      </c>
      <c r="I89" s="13">
        <f t="shared" si="12"/>
        <v>6.3333333333333325E-2</v>
      </c>
      <c r="J89" s="42">
        <v>28600</v>
      </c>
      <c r="K89" s="14">
        <v>19430</v>
      </c>
      <c r="L89" s="166">
        <v>0</v>
      </c>
      <c r="M89" s="42">
        <f t="shared" si="13"/>
        <v>28600</v>
      </c>
      <c r="N89" s="42">
        <f t="shared" si="14"/>
        <v>5597.7643835616436</v>
      </c>
      <c r="O89" s="42">
        <f t="shared" si="16"/>
        <v>23002.235616438356</v>
      </c>
      <c r="P89" s="12">
        <v>7.0000000000000007E-2</v>
      </c>
      <c r="Q89" s="24">
        <f t="shared" si="15"/>
        <v>21392.079123287669</v>
      </c>
      <c r="R89" s="156"/>
    </row>
    <row r="90" spans="2:18" s="1" customFormat="1" ht="15" hidden="1" customHeight="1" x14ac:dyDescent="0.2">
      <c r="B90" s="8">
        <f t="shared" si="17"/>
        <v>86</v>
      </c>
      <c r="C90" s="50" t="s">
        <v>124</v>
      </c>
      <c r="D90" s="45">
        <v>43554</v>
      </c>
      <c r="E90" s="45">
        <v>44672</v>
      </c>
      <c r="F90" s="11">
        <f t="shared" si="11"/>
        <v>3.0630136986301371</v>
      </c>
      <c r="G90" s="8">
        <v>5</v>
      </c>
      <c r="H90" s="12">
        <v>0.05</v>
      </c>
      <c r="I90" s="13">
        <f t="shared" si="12"/>
        <v>0.19</v>
      </c>
      <c r="J90" s="42">
        <v>4415</v>
      </c>
      <c r="K90" s="14">
        <v>3016</v>
      </c>
      <c r="L90" s="166">
        <v>0</v>
      </c>
      <c r="M90" s="42">
        <f t="shared" si="13"/>
        <v>4415</v>
      </c>
      <c r="N90" s="42">
        <f t="shared" si="14"/>
        <v>2569.4090410958906</v>
      </c>
      <c r="O90" s="42">
        <f t="shared" si="16"/>
        <v>1845.5909589041094</v>
      </c>
      <c r="P90" s="12">
        <v>7.0000000000000007E-2</v>
      </c>
      <c r="Q90" s="24">
        <f t="shared" si="15"/>
        <v>1716.3995917808215</v>
      </c>
      <c r="R90" s="156"/>
    </row>
    <row r="91" spans="2:18" s="1" customFormat="1" ht="15" hidden="1" customHeight="1" x14ac:dyDescent="0.2">
      <c r="B91" s="8">
        <f t="shared" si="17"/>
        <v>87</v>
      </c>
      <c r="C91" s="50" t="s">
        <v>125</v>
      </c>
      <c r="D91" s="45">
        <v>43554</v>
      </c>
      <c r="E91" s="45">
        <v>44672</v>
      </c>
      <c r="F91" s="11">
        <f t="shared" si="11"/>
        <v>3.0630136986301371</v>
      </c>
      <c r="G91" s="8">
        <v>8</v>
      </c>
      <c r="H91" s="12">
        <v>0.05</v>
      </c>
      <c r="I91" s="13">
        <f t="shared" si="12"/>
        <v>0.11874999999999999</v>
      </c>
      <c r="J91" s="42">
        <v>954</v>
      </c>
      <c r="K91" s="14">
        <v>654</v>
      </c>
      <c r="L91" s="166">
        <v>0</v>
      </c>
      <c r="M91" s="42">
        <f t="shared" si="13"/>
        <v>954</v>
      </c>
      <c r="N91" s="42">
        <f t="shared" si="14"/>
        <v>347.00116438356162</v>
      </c>
      <c r="O91" s="42">
        <f t="shared" si="16"/>
        <v>606.99883561643833</v>
      </c>
      <c r="P91" s="12">
        <v>7.0000000000000007E-2</v>
      </c>
      <c r="Q91" s="24">
        <f t="shared" si="15"/>
        <v>564.50891712328757</v>
      </c>
      <c r="R91" s="156"/>
    </row>
    <row r="92" spans="2:18" s="1" customFormat="1" ht="15" hidden="1" customHeight="1" x14ac:dyDescent="0.2">
      <c r="B92" s="8">
        <f t="shared" si="17"/>
        <v>88</v>
      </c>
      <c r="C92" s="50" t="s">
        <v>126</v>
      </c>
      <c r="D92" s="45">
        <v>43554</v>
      </c>
      <c r="E92" s="45">
        <v>44672</v>
      </c>
      <c r="F92" s="11">
        <f t="shared" si="11"/>
        <v>3.0630136986301371</v>
      </c>
      <c r="G92" s="8">
        <v>5</v>
      </c>
      <c r="H92" s="12">
        <v>0.05</v>
      </c>
      <c r="I92" s="13">
        <f t="shared" si="12"/>
        <v>0.19</v>
      </c>
      <c r="J92" s="42">
        <v>18242.48</v>
      </c>
      <c r="K92" s="14">
        <v>12455.48</v>
      </c>
      <c r="L92" s="166">
        <v>0</v>
      </c>
      <c r="M92" s="42">
        <f t="shared" si="13"/>
        <v>18242.48</v>
      </c>
      <c r="N92" s="42">
        <f t="shared" si="14"/>
        <v>10616.623566027398</v>
      </c>
      <c r="O92" s="42">
        <f t="shared" si="16"/>
        <v>7625.8564339726017</v>
      </c>
      <c r="P92" s="12">
        <v>7.0000000000000007E-2</v>
      </c>
      <c r="Q92" s="24">
        <f t="shared" si="15"/>
        <v>7092.0464835945195</v>
      </c>
      <c r="R92" s="156"/>
    </row>
    <row r="93" spans="2:18" s="1" customFormat="1" ht="15" hidden="1" customHeight="1" x14ac:dyDescent="0.2">
      <c r="B93" s="8">
        <f t="shared" si="17"/>
        <v>89</v>
      </c>
      <c r="C93" s="50" t="s">
        <v>127</v>
      </c>
      <c r="D93" s="45">
        <v>43554</v>
      </c>
      <c r="E93" s="45">
        <v>44672</v>
      </c>
      <c r="F93" s="11">
        <f t="shared" si="11"/>
        <v>3.0630136986301371</v>
      </c>
      <c r="G93" s="8">
        <v>5</v>
      </c>
      <c r="H93" s="12">
        <v>0.05</v>
      </c>
      <c r="I93" s="13">
        <f t="shared" si="12"/>
        <v>0.19</v>
      </c>
      <c r="J93" s="42">
        <v>75200</v>
      </c>
      <c r="K93" s="14">
        <v>51348</v>
      </c>
      <c r="L93" s="166">
        <v>0</v>
      </c>
      <c r="M93" s="42">
        <f t="shared" si="13"/>
        <v>75200</v>
      </c>
      <c r="N93" s="42">
        <f t="shared" si="14"/>
        <v>43764.3397260274</v>
      </c>
      <c r="O93" s="42">
        <f t="shared" si="16"/>
        <v>31435.6602739726</v>
      </c>
      <c r="P93" s="12">
        <v>7.0000000000000007E-2</v>
      </c>
      <c r="Q93" s="24">
        <f t="shared" si="15"/>
        <v>29235.164054794517</v>
      </c>
      <c r="R93" s="156"/>
    </row>
    <row r="94" spans="2:18" s="48" customFormat="1" ht="15" hidden="1" customHeight="1" x14ac:dyDescent="0.2">
      <c r="B94" s="8">
        <f t="shared" si="17"/>
        <v>90</v>
      </c>
      <c r="C94" s="50" t="s">
        <v>114</v>
      </c>
      <c r="D94" s="45">
        <v>43554</v>
      </c>
      <c r="E94" s="45">
        <v>44672</v>
      </c>
      <c r="F94" s="11">
        <f t="shared" si="11"/>
        <v>3.0630136986301371</v>
      </c>
      <c r="G94" s="8">
        <v>5</v>
      </c>
      <c r="H94" s="12">
        <v>0.05</v>
      </c>
      <c r="I94" s="13">
        <f t="shared" si="12"/>
        <v>0.19</v>
      </c>
      <c r="J94" s="42">
        <v>77895.8</v>
      </c>
      <c r="K94" s="84">
        <v>53186.8</v>
      </c>
      <c r="L94" s="166">
        <v>0</v>
      </c>
      <c r="M94" s="42">
        <f t="shared" si="13"/>
        <v>77895.8</v>
      </c>
      <c r="N94" s="42">
        <f t="shared" si="14"/>
        <v>45333.221468493153</v>
      </c>
      <c r="O94" s="42">
        <f t="shared" si="16"/>
        <v>32562.57853150685</v>
      </c>
      <c r="P94" s="12">
        <v>7.0000000000000007E-2</v>
      </c>
      <c r="Q94" s="24">
        <f t="shared" si="15"/>
        <v>30283.198034301367</v>
      </c>
      <c r="R94" s="156"/>
    </row>
    <row r="95" spans="2:18" s="1" customFormat="1" ht="25.5" hidden="1" customHeight="1" x14ac:dyDescent="0.2">
      <c r="B95" s="8">
        <f t="shared" si="17"/>
        <v>91</v>
      </c>
      <c r="C95" s="50" t="s">
        <v>128</v>
      </c>
      <c r="D95" s="45">
        <v>43554</v>
      </c>
      <c r="E95" s="45">
        <v>44672</v>
      </c>
      <c r="F95" s="11">
        <f t="shared" si="11"/>
        <v>3.0630136986301371</v>
      </c>
      <c r="G95" s="8">
        <v>8</v>
      </c>
      <c r="H95" s="12">
        <v>0.05</v>
      </c>
      <c r="I95" s="13">
        <f t="shared" si="12"/>
        <v>0.11874999999999999</v>
      </c>
      <c r="J95" s="42">
        <v>32662.799999999999</v>
      </c>
      <c r="K95" s="1">
        <v>22300.799999999999</v>
      </c>
      <c r="L95" s="166">
        <v>0</v>
      </c>
      <c r="M95" s="42">
        <f t="shared" si="13"/>
        <v>32662.799999999999</v>
      </c>
      <c r="N95" s="42">
        <f t="shared" si="14"/>
        <v>11880.534205479451</v>
      </c>
      <c r="O95" s="42">
        <f t="shared" si="16"/>
        <v>20782.26579452055</v>
      </c>
      <c r="P95" s="12">
        <v>7.0000000000000007E-2</v>
      </c>
      <c r="Q95" s="24">
        <f t="shared" si="15"/>
        <v>19327.50718890411</v>
      </c>
      <c r="R95" s="156"/>
    </row>
    <row r="96" spans="2:18" s="1" customFormat="1" ht="15" hidden="1" customHeight="1" x14ac:dyDescent="0.2">
      <c r="B96" s="8">
        <f t="shared" si="17"/>
        <v>92</v>
      </c>
      <c r="C96" s="50" t="s">
        <v>129</v>
      </c>
      <c r="D96" s="45">
        <v>43554</v>
      </c>
      <c r="E96" s="45">
        <v>44672</v>
      </c>
      <c r="F96" s="11">
        <f t="shared" si="11"/>
        <v>3.0630136986301371</v>
      </c>
      <c r="G96" s="8">
        <v>10</v>
      </c>
      <c r="H96" s="12">
        <v>0.05</v>
      </c>
      <c r="I96" s="13">
        <f t="shared" si="12"/>
        <v>9.5000000000000001E-2</v>
      </c>
      <c r="J96" s="42">
        <v>25000</v>
      </c>
      <c r="K96" s="14">
        <v>17067</v>
      </c>
      <c r="L96" s="166">
        <v>0</v>
      </c>
      <c r="M96" s="42">
        <f t="shared" si="13"/>
        <v>25000</v>
      </c>
      <c r="N96" s="42">
        <f t="shared" si="14"/>
        <v>7274.6575342465758</v>
      </c>
      <c r="O96" s="42">
        <f t="shared" si="16"/>
        <v>17725.342465753423</v>
      </c>
      <c r="P96" s="12">
        <v>7.0000000000000007E-2</v>
      </c>
      <c r="Q96" s="24">
        <f t="shared" si="15"/>
        <v>16484.568493150684</v>
      </c>
      <c r="R96" s="156"/>
    </row>
    <row r="97" spans="2:18" s="1" customFormat="1" ht="15" customHeight="1" x14ac:dyDescent="0.2">
      <c r="B97" s="8">
        <f t="shared" si="17"/>
        <v>93</v>
      </c>
      <c r="C97" s="50" t="s">
        <v>130</v>
      </c>
      <c r="D97" s="45">
        <v>43554</v>
      </c>
      <c r="E97" s="45">
        <v>44672</v>
      </c>
      <c r="F97" s="11">
        <f t="shared" si="11"/>
        <v>3.0630136986301371</v>
      </c>
      <c r="G97" s="8">
        <v>15</v>
      </c>
      <c r="H97" s="12">
        <v>0.05</v>
      </c>
      <c r="I97" s="13">
        <f t="shared" si="12"/>
        <v>6.3333333333333325E-2</v>
      </c>
      <c r="J97" s="42">
        <v>217464.5</v>
      </c>
      <c r="K97" s="14">
        <v>148484.5</v>
      </c>
      <c r="L97" s="166">
        <v>0</v>
      </c>
      <c r="M97" s="42">
        <f t="shared" si="13"/>
        <v>217464.5</v>
      </c>
      <c r="N97" s="42">
        <f t="shared" si="14"/>
        <v>42186.127022831046</v>
      </c>
      <c r="O97" s="42">
        <f t="shared" si="16"/>
        <v>175278.37297716894</v>
      </c>
      <c r="P97" s="12">
        <v>7.0000000000000007E-2</v>
      </c>
      <c r="Q97" s="24">
        <f t="shared" si="15"/>
        <v>163008.88686876709</v>
      </c>
      <c r="R97" s="156"/>
    </row>
    <row r="98" spans="2:18" s="1" customFormat="1" ht="15" hidden="1" customHeight="1" x14ac:dyDescent="0.2">
      <c r="B98" s="8">
        <f t="shared" si="17"/>
        <v>94</v>
      </c>
      <c r="C98" s="50" t="s">
        <v>131</v>
      </c>
      <c r="D98" s="45">
        <v>43554</v>
      </c>
      <c r="E98" s="45">
        <v>44672</v>
      </c>
      <c r="F98" s="11">
        <f t="shared" si="11"/>
        <v>3.0630136986301371</v>
      </c>
      <c r="G98" s="8">
        <v>25</v>
      </c>
      <c r="H98" s="12">
        <v>0.05</v>
      </c>
      <c r="I98" s="13">
        <f t="shared" si="12"/>
        <v>3.7999999999999999E-2</v>
      </c>
      <c r="J98" s="42">
        <v>1437</v>
      </c>
      <c r="K98" s="14">
        <v>982</v>
      </c>
      <c r="L98" s="166">
        <v>0</v>
      </c>
      <c r="M98" s="42">
        <f t="shared" si="13"/>
        <v>1437</v>
      </c>
      <c r="N98" s="42">
        <f t="shared" si="14"/>
        <v>167.25892602739728</v>
      </c>
      <c r="O98" s="42">
        <f t="shared" si="16"/>
        <v>1269.7410739726026</v>
      </c>
      <c r="P98" s="12">
        <v>7.0000000000000007E-2</v>
      </c>
      <c r="Q98" s="24">
        <f t="shared" si="15"/>
        <v>1180.8591987945204</v>
      </c>
      <c r="R98" s="156"/>
    </row>
    <row r="99" spans="2:18" s="1" customFormat="1" ht="15" hidden="1" customHeight="1" x14ac:dyDescent="0.2">
      <c r="B99" s="8">
        <f t="shared" si="17"/>
        <v>95</v>
      </c>
      <c r="C99" s="50" t="s">
        <v>121</v>
      </c>
      <c r="D99" s="45">
        <v>43518</v>
      </c>
      <c r="E99" s="45">
        <v>44672</v>
      </c>
      <c r="F99" s="11">
        <f t="shared" si="11"/>
        <v>3.1616438356164385</v>
      </c>
      <c r="G99" s="8">
        <v>5</v>
      </c>
      <c r="H99" s="12">
        <v>0.05</v>
      </c>
      <c r="I99" s="13">
        <f t="shared" si="12"/>
        <v>0.19</v>
      </c>
      <c r="J99" s="42">
        <v>275</v>
      </c>
      <c r="K99" s="14">
        <v>186</v>
      </c>
      <c r="L99" s="166">
        <v>0</v>
      </c>
      <c r="M99" s="42">
        <f t="shared" si="13"/>
        <v>275</v>
      </c>
      <c r="N99" s="42">
        <f t="shared" si="14"/>
        <v>165.19589041095892</v>
      </c>
      <c r="O99" s="42">
        <f t="shared" si="16"/>
        <v>109.80410958904108</v>
      </c>
      <c r="P99" s="12">
        <v>7.0000000000000007E-2</v>
      </c>
      <c r="Q99" s="24">
        <f t="shared" si="15"/>
        <v>102.1178219178082</v>
      </c>
      <c r="R99" s="156"/>
    </row>
    <row r="100" spans="2:18" s="1" customFormat="1" ht="25.5" hidden="1" customHeight="1" x14ac:dyDescent="0.2">
      <c r="B100" s="8">
        <f t="shared" si="17"/>
        <v>96</v>
      </c>
      <c r="C100" s="50" t="s">
        <v>132</v>
      </c>
      <c r="D100" s="45">
        <v>43544</v>
      </c>
      <c r="E100" s="45">
        <v>44672</v>
      </c>
      <c r="F100" s="11">
        <f t="shared" si="11"/>
        <v>3.0904109589041098</v>
      </c>
      <c r="G100" s="8">
        <v>5</v>
      </c>
      <c r="H100" s="12">
        <v>0.05</v>
      </c>
      <c r="I100" s="13">
        <f t="shared" si="12"/>
        <v>0.19</v>
      </c>
      <c r="J100" s="42">
        <v>27879</v>
      </c>
      <c r="K100" s="14">
        <v>18938</v>
      </c>
      <c r="L100" s="166">
        <v>0</v>
      </c>
      <c r="M100" s="42">
        <f t="shared" si="13"/>
        <v>27879</v>
      </c>
      <c r="N100" s="42">
        <f t="shared" si="14"/>
        <v>16369.93775342466</v>
      </c>
      <c r="O100" s="42">
        <f t="shared" si="16"/>
        <v>11509.06224657534</v>
      </c>
      <c r="P100" s="12">
        <v>7.0000000000000007E-2</v>
      </c>
      <c r="Q100" s="24">
        <f t="shared" si="15"/>
        <v>10703.427889315066</v>
      </c>
      <c r="R100" s="156"/>
    </row>
    <row r="101" spans="2:18" ht="15" hidden="1" customHeight="1" x14ac:dyDescent="0.2">
      <c r="B101" s="8">
        <f t="shared" si="17"/>
        <v>97</v>
      </c>
      <c r="C101" s="50" t="s">
        <v>133</v>
      </c>
      <c r="D101" s="45">
        <v>43554</v>
      </c>
      <c r="E101" s="45">
        <v>44672</v>
      </c>
      <c r="F101" s="11">
        <f t="shared" ref="F101:F132" si="18">(E101-D101)/(EDATE(E101,12)-E101)</f>
        <v>3.0630136986301371</v>
      </c>
      <c r="G101" s="8">
        <v>1</v>
      </c>
      <c r="H101" s="12">
        <v>0.05</v>
      </c>
      <c r="I101" s="13">
        <f t="shared" si="12"/>
        <v>0.95</v>
      </c>
      <c r="J101" s="42">
        <v>9500</v>
      </c>
      <c r="K101" s="85">
        <v>6489</v>
      </c>
      <c r="L101" s="166">
        <v>0</v>
      </c>
      <c r="M101" s="42">
        <f t="shared" ref="M101:M132" si="19">J101*(1+L101)</f>
        <v>9500</v>
      </c>
      <c r="N101" s="42">
        <f t="shared" ref="N101:N132" si="20">M101*I101*F101</f>
        <v>27643.698630136987</v>
      </c>
      <c r="O101" s="42">
        <f t="shared" si="16"/>
        <v>0</v>
      </c>
      <c r="P101" s="12">
        <v>7.0000000000000007E-2</v>
      </c>
      <c r="Q101" s="24">
        <f t="shared" ref="Q101:Q132" si="21">IF(K101&lt;=0,0,IF(O101&lt;=M101*H101,M101*H101,O101*(1-P101)))</f>
        <v>475</v>
      </c>
      <c r="R101" s="156"/>
    </row>
    <row r="102" spans="2:18" ht="19.5" hidden="1" customHeight="1" x14ac:dyDescent="0.2">
      <c r="B102" s="8">
        <f t="shared" si="17"/>
        <v>98</v>
      </c>
      <c r="C102" s="50" t="s">
        <v>134</v>
      </c>
      <c r="D102" s="45">
        <v>43544</v>
      </c>
      <c r="E102" s="45">
        <v>44672</v>
      </c>
      <c r="F102" s="11">
        <f t="shared" si="18"/>
        <v>3.0904109589041098</v>
      </c>
      <c r="G102" s="8">
        <v>25</v>
      </c>
      <c r="H102" s="12">
        <v>0.05</v>
      </c>
      <c r="I102" s="13">
        <f t="shared" si="12"/>
        <v>3.7999999999999999E-2</v>
      </c>
      <c r="J102" s="42">
        <v>350000</v>
      </c>
      <c r="K102" s="14">
        <v>237769</v>
      </c>
      <c r="L102" s="166">
        <v>0</v>
      </c>
      <c r="M102" s="42">
        <f t="shared" si="19"/>
        <v>350000</v>
      </c>
      <c r="N102" s="42">
        <f t="shared" si="20"/>
        <v>41102.465753424658</v>
      </c>
      <c r="O102" s="42">
        <f t="shared" ref="O102:O132" si="22">MAX(M102-N102,0)</f>
        <v>308897.53424657532</v>
      </c>
      <c r="P102" s="12">
        <v>7.0000000000000007E-2</v>
      </c>
      <c r="Q102" s="24">
        <f t="shared" si="21"/>
        <v>287274.70684931503</v>
      </c>
      <c r="R102" s="156"/>
    </row>
    <row r="103" spans="2:18" ht="15" hidden="1" customHeight="1" x14ac:dyDescent="0.2">
      <c r="B103" s="8">
        <f t="shared" si="17"/>
        <v>99</v>
      </c>
      <c r="C103" s="50" t="s">
        <v>134</v>
      </c>
      <c r="D103" s="45">
        <v>43554</v>
      </c>
      <c r="E103" s="45">
        <v>44672</v>
      </c>
      <c r="F103" s="11">
        <f t="shared" si="18"/>
        <v>3.0630136986301371</v>
      </c>
      <c r="G103" s="8">
        <v>25</v>
      </c>
      <c r="H103" s="12">
        <v>0.05</v>
      </c>
      <c r="I103" s="13">
        <f t="shared" si="12"/>
        <v>3.7999999999999999E-2</v>
      </c>
      <c r="J103" s="42">
        <v>200000</v>
      </c>
      <c r="K103" s="14">
        <v>136562</v>
      </c>
      <c r="L103" s="166">
        <v>0</v>
      </c>
      <c r="M103" s="42">
        <f t="shared" si="19"/>
        <v>200000</v>
      </c>
      <c r="N103" s="42">
        <f t="shared" si="20"/>
        <v>23278.904109589042</v>
      </c>
      <c r="O103" s="42">
        <f t="shared" si="22"/>
        <v>176721.09589041094</v>
      </c>
      <c r="P103" s="12">
        <v>7.0000000000000007E-2</v>
      </c>
      <c r="Q103" s="24">
        <f t="shared" si="21"/>
        <v>164350.61917808215</v>
      </c>
      <c r="R103" s="156"/>
    </row>
    <row r="104" spans="2:18" ht="28.5" hidden="1" customHeight="1" x14ac:dyDescent="0.2">
      <c r="B104" s="8">
        <f t="shared" si="17"/>
        <v>100</v>
      </c>
      <c r="C104" s="50" t="s">
        <v>82</v>
      </c>
      <c r="D104" s="45">
        <v>43544</v>
      </c>
      <c r="E104" s="45">
        <v>44672</v>
      </c>
      <c r="F104" s="11">
        <f t="shared" si="18"/>
        <v>3.0904109589041098</v>
      </c>
      <c r="G104" s="8">
        <v>25</v>
      </c>
      <c r="H104" s="12">
        <v>0.05</v>
      </c>
      <c r="I104" s="13">
        <f t="shared" si="12"/>
        <v>3.7999999999999999E-2</v>
      </c>
      <c r="J104" s="42">
        <v>17700</v>
      </c>
      <c r="K104" s="14">
        <v>12026</v>
      </c>
      <c r="L104" s="166">
        <v>0</v>
      </c>
      <c r="M104" s="42">
        <f t="shared" si="19"/>
        <v>17700</v>
      </c>
      <c r="N104" s="42">
        <f t="shared" si="20"/>
        <v>2078.6104109589041</v>
      </c>
      <c r="O104" s="42">
        <f t="shared" si="22"/>
        <v>15621.389589041097</v>
      </c>
      <c r="P104" s="12">
        <v>7.0000000000000007E-2</v>
      </c>
      <c r="Q104" s="24">
        <f t="shared" si="21"/>
        <v>14527.892317808219</v>
      </c>
      <c r="R104" s="156"/>
    </row>
    <row r="105" spans="2:18" ht="28.5" hidden="1" customHeight="1" x14ac:dyDescent="0.2">
      <c r="B105" s="8">
        <f t="shared" si="17"/>
        <v>101</v>
      </c>
      <c r="C105" s="50" t="s">
        <v>82</v>
      </c>
      <c r="D105" s="45">
        <v>43544</v>
      </c>
      <c r="E105" s="45">
        <v>44672</v>
      </c>
      <c r="F105" s="11">
        <f t="shared" si="18"/>
        <v>3.0904109589041098</v>
      </c>
      <c r="G105" s="8">
        <v>25</v>
      </c>
      <c r="H105" s="12">
        <v>0.05</v>
      </c>
      <c r="I105" s="13">
        <f t="shared" si="12"/>
        <v>3.7999999999999999E-2</v>
      </c>
      <c r="J105" s="42">
        <v>69308</v>
      </c>
      <c r="K105" s="14">
        <v>47085</v>
      </c>
      <c r="L105" s="166">
        <v>0</v>
      </c>
      <c r="M105" s="42">
        <f t="shared" si="19"/>
        <v>69308</v>
      </c>
      <c r="N105" s="42">
        <f t="shared" si="20"/>
        <v>8139.2277041095886</v>
      </c>
      <c r="O105" s="42">
        <f t="shared" si="22"/>
        <v>61168.772295890412</v>
      </c>
      <c r="P105" s="12">
        <v>7.0000000000000007E-2</v>
      </c>
      <c r="Q105" s="24">
        <f t="shared" si="21"/>
        <v>56886.958235178077</v>
      </c>
      <c r="R105" s="156"/>
    </row>
    <row r="106" spans="2:18" ht="32.25" hidden="1" customHeight="1" x14ac:dyDescent="0.2">
      <c r="B106" s="8">
        <f t="shared" si="17"/>
        <v>102</v>
      </c>
      <c r="C106" s="50" t="s">
        <v>82</v>
      </c>
      <c r="D106" s="45">
        <v>43544</v>
      </c>
      <c r="E106" s="45">
        <v>44672</v>
      </c>
      <c r="F106" s="11">
        <f t="shared" si="18"/>
        <v>3.0904109589041098</v>
      </c>
      <c r="G106" s="8">
        <v>25</v>
      </c>
      <c r="H106" s="12">
        <v>0.05</v>
      </c>
      <c r="I106" s="13">
        <f t="shared" si="12"/>
        <v>3.7999999999999999E-2</v>
      </c>
      <c r="J106" s="42">
        <v>72700</v>
      </c>
      <c r="K106" s="14">
        <v>49388</v>
      </c>
      <c r="L106" s="166">
        <v>0</v>
      </c>
      <c r="M106" s="42">
        <f t="shared" si="19"/>
        <v>72700</v>
      </c>
      <c r="N106" s="42">
        <f t="shared" si="20"/>
        <v>8537.5693150684929</v>
      </c>
      <c r="O106" s="42">
        <f t="shared" si="22"/>
        <v>64162.430684931503</v>
      </c>
      <c r="P106" s="12">
        <v>7.0000000000000007E-2</v>
      </c>
      <c r="Q106" s="24">
        <f t="shared" si="21"/>
        <v>59671.060536986297</v>
      </c>
      <c r="R106" s="156"/>
    </row>
    <row r="107" spans="2:18" ht="30.75" hidden="1" customHeight="1" x14ac:dyDescent="0.2">
      <c r="B107" s="8">
        <f t="shared" si="17"/>
        <v>103</v>
      </c>
      <c r="C107" s="50" t="s">
        <v>82</v>
      </c>
      <c r="D107" s="45">
        <v>43544</v>
      </c>
      <c r="E107" s="45">
        <v>44672</v>
      </c>
      <c r="F107" s="11">
        <f t="shared" si="18"/>
        <v>3.0904109589041098</v>
      </c>
      <c r="G107" s="8">
        <v>25</v>
      </c>
      <c r="H107" s="12">
        <v>0.05</v>
      </c>
      <c r="I107" s="13">
        <f t="shared" si="12"/>
        <v>3.7999999999999999E-2</v>
      </c>
      <c r="J107" s="42">
        <v>40000</v>
      </c>
      <c r="K107" s="14">
        <v>27174</v>
      </c>
      <c r="L107" s="166">
        <v>0</v>
      </c>
      <c r="M107" s="42">
        <f t="shared" si="19"/>
        <v>40000</v>
      </c>
      <c r="N107" s="42">
        <f t="shared" si="20"/>
        <v>4697.4246575342468</v>
      </c>
      <c r="O107" s="42">
        <f t="shared" si="22"/>
        <v>35302.575342465752</v>
      </c>
      <c r="P107" s="12">
        <v>7.0000000000000007E-2</v>
      </c>
      <c r="Q107" s="24">
        <f t="shared" si="21"/>
        <v>32831.395068493148</v>
      </c>
      <c r="R107" s="156"/>
    </row>
    <row r="108" spans="2:18" ht="15" hidden="1" customHeight="1" x14ac:dyDescent="0.2">
      <c r="B108" s="8">
        <f t="shared" si="17"/>
        <v>104</v>
      </c>
      <c r="C108" s="50" t="s">
        <v>135</v>
      </c>
      <c r="D108" s="45">
        <v>43554</v>
      </c>
      <c r="E108" s="45">
        <v>44672</v>
      </c>
      <c r="F108" s="11">
        <f t="shared" si="18"/>
        <v>3.0630136986301371</v>
      </c>
      <c r="G108" s="8">
        <v>3</v>
      </c>
      <c r="H108" s="12">
        <v>0.05</v>
      </c>
      <c r="I108" s="13">
        <f t="shared" si="12"/>
        <v>0.31666666666666665</v>
      </c>
      <c r="J108" s="42">
        <v>10980</v>
      </c>
      <c r="K108" s="14">
        <v>7497</v>
      </c>
      <c r="L108" s="166">
        <v>0</v>
      </c>
      <c r="M108" s="42">
        <f t="shared" si="19"/>
        <v>10980</v>
      </c>
      <c r="N108" s="42">
        <f t="shared" si="20"/>
        <v>10650.098630136987</v>
      </c>
      <c r="O108" s="42">
        <f t="shared" si="22"/>
        <v>329.90136986301331</v>
      </c>
      <c r="P108" s="12">
        <v>7.0000000000000007E-2</v>
      </c>
      <c r="Q108" s="24">
        <f t="shared" si="21"/>
        <v>549</v>
      </c>
      <c r="R108" s="156"/>
    </row>
    <row r="109" spans="2:18" ht="15" hidden="1" customHeight="1" x14ac:dyDescent="0.2">
      <c r="B109" s="8">
        <f t="shared" si="17"/>
        <v>105</v>
      </c>
      <c r="C109" s="50" t="s">
        <v>136</v>
      </c>
      <c r="D109" s="45">
        <v>43554</v>
      </c>
      <c r="E109" s="45">
        <v>44672</v>
      </c>
      <c r="F109" s="11">
        <f t="shared" si="18"/>
        <v>3.0630136986301371</v>
      </c>
      <c r="G109" s="8">
        <v>5</v>
      </c>
      <c r="H109" s="12">
        <v>0.05</v>
      </c>
      <c r="I109" s="13">
        <f t="shared" si="12"/>
        <v>0.19</v>
      </c>
      <c r="J109" s="42">
        <v>34600</v>
      </c>
      <c r="K109" s="14">
        <v>23626</v>
      </c>
      <c r="L109" s="166">
        <v>0</v>
      </c>
      <c r="M109" s="42">
        <f t="shared" si="19"/>
        <v>34600</v>
      </c>
      <c r="N109" s="42">
        <f t="shared" si="20"/>
        <v>20136.252054794521</v>
      </c>
      <c r="O109" s="42">
        <f t="shared" si="22"/>
        <v>14463.747945205479</v>
      </c>
      <c r="P109" s="12">
        <v>7.0000000000000007E-2</v>
      </c>
      <c r="Q109" s="24">
        <f t="shared" si="21"/>
        <v>13451.285589041096</v>
      </c>
      <c r="R109" s="156"/>
    </row>
    <row r="110" spans="2:18" ht="15" hidden="1" customHeight="1" x14ac:dyDescent="0.2">
      <c r="B110" s="8">
        <f t="shared" si="17"/>
        <v>106</v>
      </c>
      <c r="C110" s="50" t="s">
        <v>137</v>
      </c>
      <c r="D110" s="45">
        <v>43554</v>
      </c>
      <c r="E110" s="45">
        <v>44672</v>
      </c>
      <c r="F110" s="11">
        <f t="shared" si="18"/>
        <v>3.0630136986301371</v>
      </c>
      <c r="G110" s="8">
        <v>5</v>
      </c>
      <c r="H110" s="12">
        <v>0.05</v>
      </c>
      <c r="I110" s="13">
        <f t="shared" si="12"/>
        <v>0.19</v>
      </c>
      <c r="J110" s="42">
        <v>13486</v>
      </c>
      <c r="K110" s="14">
        <v>9206</v>
      </c>
      <c r="L110" s="166">
        <v>0</v>
      </c>
      <c r="M110" s="42">
        <f t="shared" si="19"/>
        <v>13486</v>
      </c>
      <c r="N110" s="42">
        <f t="shared" si="20"/>
        <v>7848.4825205479456</v>
      </c>
      <c r="O110" s="42">
        <f t="shared" si="22"/>
        <v>5637.5174794520544</v>
      </c>
      <c r="P110" s="12">
        <v>7.0000000000000007E-2</v>
      </c>
      <c r="Q110" s="24">
        <f t="shared" si="21"/>
        <v>5242.8912558904103</v>
      </c>
      <c r="R110" s="156"/>
    </row>
    <row r="111" spans="2:18" ht="15" hidden="1" customHeight="1" x14ac:dyDescent="0.2">
      <c r="B111" s="8">
        <f t="shared" si="17"/>
        <v>107</v>
      </c>
      <c r="C111" s="50" t="s">
        <v>319</v>
      </c>
      <c r="D111" s="20">
        <v>43554</v>
      </c>
      <c r="E111" s="20">
        <v>44672</v>
      </c>
      <c r="F111" s="21">
        <f t="shared" si="18"/>
        <v>3.0630136986301371</v>
      </c>
      <c r="G111" s="81">
        <v>5</v>
      </c>
      <c r="H111" s="139">
        <v>0.05</v>
      </c>
      <c r="I111" s="140">
        <f t="shared" si="12"/>
        <v>0.19</v>
      </c>
      <c r="J111" s="151">
        <v>111397.75</v>
      </c>
      <c r="K111" s="35">
        <v>76064.75</v>
      </c>
      <c r="L111" s="166">
        <v>0</v>
      </c>
      <c r="M111" s="151">
        <f t="shared" si="19"/>
        <v>111397.75</v>
      </c>
      <c r="N111" s="151">
        <f t="shared" si="20"/>
        <v>64830.438506849321</v>
      </c>
      <c r="O111" s="151">
        <f t="shared" si="22"/>
        <v>46567.311493150679</v>
      </c>
      <c r="P111" s="12">
        <v>7.0000000000000007E-2</v>
      </c>
      <c r="Q111" s="143">
        <f t="shared" si="21"/>
        <v>43307.599688630129</v>
      </c>
      <c r="R111" s="156"/>
    </row>
    <row r="112" spans="2:18" ht="15" hidden="1" customHeight="1" x14ac:dyDescent="0.2">
      <c r="B112" s="8">
        <f t="shared" si="17"/>
        <v>108</v>
      </c>
      <c r="C112" s="50" t="s">
        <v>320</v>
      </c>
      <c r="D112" s="20">
        <v>43554</v>
      </c>
      <c r="E112" s="20">
        <v>44672</v>
      </c>
      <c r="F112" s="21">
        <f t="shared" si="18"/>
        <v>3.0630136986301371</v>
      </c>
      <c r="G112" s="81">
        <v>5</v>
      </c>
      <c r="H112" s="139">
        <v>0.05</v>
      </c>
      <c r="I112" s="140">
        <f t="shared" si="12"/>
        <v>0.19</v>
      </c>
      <c r="J112" s="151">
        <v>10400</v>
      </c>
      <c r="K112" s="35">
        <v>7102</v>
      </c>
      <c r="L112" s="166">
        <v>0</v>
      </c>
      <c r="M112" s="151">
        <f t="shared" si="19"/>
        <v>10400</v>
      </c>
      <c r="N112" s="151">
        <f t="shared" si="20"/>
        <v>6052.5150684931505</v>
      </c>
      <c r="O112" s="151">
        <f t="shared" si="22"/>
        <v>4347.4849315068495</v>
      </c>
      <c r="P112" s="12">
        <v>7.0000000000000007E-2</v>
      </c>
      <c r="Q112" s="143">
        <f t="shared" si="21"/>
        <v>4043.1609863013696</v>
      </c>
      <c r="R112" s="156"/>
    </row>
    <row r="113" spans="2:18" ht="15" hidden="1" customHeight="1" x14ac:dyDescent="0.2">
      <c r="B113" s="8">
        <f t="shared" si="17"/>
        <v>109</v>
      </c>
      <c r="C113" s="50" t="s">
        <v>138</v>
      </c>
      <c r="D113" s="45">
        <v>43554</v>
      </c>
      <c r="E113" s="45">
        <v>44672</v>
      </c>
      <c r="F113" s="11">
        <f t="shared" si="18"/>
        <v>3.0630136986301371</v>
      </c>
      <c r="G113" s="8">
        <v>8</v>
      </c>
      <c r="H113" s="12">
        <v>0.05</v>
      </c>
      <c r="I113" s="13">
        <f t="shared" si="12"/>
        <v>0.11874999999999999</v>
      </c>
      <c r="J113" s="42">
        <v>47280</v>
      </c>
      <c r="K113" s="14">
        <v>32283</v>
      </c>
      <c r="L113" s="166">
        <v>0</v>
      </c>
      <c r="M113" s="42">
        <f t="shared" si="19"/>
        <v>47280</v>
      </c>
      <c r="N113" s="42">
        <f t="shared" si="20"/>
        <v>17197.290410958904</v>
      </c>
      <c r="O113" s="42">
        <f t="shared" si="22"/>
        <v>30082.709589041096</v>
      </c>
      <c r="P113" s="12">
        <v>7.0000000000000007E-2</v>
      </c>
      <c r="Q113" s="24">
        <f t="shared" si="21"/>
        <v>27976.919917808216</v>
      </c>
      <c r="R113" s="156"/>
    </row>
    <row r="114" spans="2:18" ht="15" customHeight="1" x14ac:dyDescent="0.2">
      <c r="B114" s="8">
        <f t="shared" si="17"/>
        <v>110</v>
      </c>
      <c r="C114" s="50" t="s">
        <v>139</v>
      </c>
      <c r="D114" s="45">
        <v>43544</v>
      </c>
      <c r="E114" s="45">
        <v>44672</v>
      </c>
      <c r="F114" s="11">
        <f t="shared" si="18"/>
        <v>3.0904109589041098</v>
      </c>
      <c r="G114" s="8">
        <v>15</v>
      </c>
      <c r="H114" s="12">
        <v>0.05</v>
      </c>
      <c r="I114" s="13">
        <f t="shared" si="12"/>
        <v>6.3333333333333325E-2</v>
      </c>
      <c r="J114" s="42">
        <v>160500</v>
      </c>
      <c r="K114" s="14">
        <v>109032</v>
      </c>
      <c r="L114" s="166">
        <v>0</v>
      </c>
      <c r="M114" s="42">
        <f t="shared" si="19"/>
        <v>160500</v>
      </c>
      <c r="N114" s="42">
        <f t="shared" si="20"/>
        <v>31414.02739726027</v>
      </c>
      <c r="O114" s="42">
        <f t="shared" si="22"/>
        <v>129085.97260273973</v>
      </c>
      <c r="P114" s="12">
        <v>7.0000000000000007E-2</v>
      </c>
      <c r="Q114" s="24">
        <f t="shared" si="21"/>
        <v>120049.95452054794</v>
      </c>
      <c r="R114" s="156"/>
    </row>
    <row r="115" spans="2:18" ht="25.5" hidden="1" x14ac:dyDescent="0.2">
      <c r="B115" s="8">
        <f t="shared" si="17"/>
        <v>111</v>
      </c>
      <c r="C115" s="50" t="s">
        <v>140</v>
      </c>
      <c r="D115" s="45">
        <v>43555</v>
      </c>
      <c r="E115" s="45">
        <v>44672</v>
      </c>
      <c r="F115" s="11">
        <f t="shared" si="18"/>
        <v>3.0602739726027397</v>
      </c>
      <c r="G115" s="8">
        <v>25</v>
      </c>
      <c r="H115" s="12">
        <v>0.05</v>
      </c>
      <c r="I115" s="13">
        <f t="shared" si="12"/>
        <v>3.7999999999999999E-2</v>
      </c>
      <c r="J115" s="42">
        <v>140000</v>
      </c>
      <c r="K115" s="14">
        <v>95642</v>
      </c>
      <c r="L115" s="166">
        <v>0</v>
      </c>
      <c r="M115" s="42">
        <f t="shared" si="19"/>
        <v>140000</v>
      </c>
      <c r="N115" s="42">
        <f t="shared" si="20"/>
        <v>16280.657534246575</v>
      </c>
      <c r="O115" s="42">
        <f t="shared" si="22"/>
        <v>123719.34246575342</v>
      </c>
      <c r="P115" s="12">
        <v>7.0000000000000007E-2</v>
      </c>
      <c r="Q115" s="24">
        <f t="shared" si="21"/>
        <v>115058.98849315067</v>
      </c>
      <c r="R115" s="156"/>
    </row>
    <row r="116" spans="2:18" ht="15" hidden="1" customHeight="1" x14ac:dyDescent="0.2">
      <c r="B116" s="8">
        <f t="shared" si="17"/>
        <v>112</v>
      </c>
      <c r="C116" s="50" t="s">
        <v>141</v>
      </c>
      <c r="D116" s="45">
        <v>43563</v>
      </c>
      <c r="E116" s="45">
        <v>44672</v>
      </c>
      <c r="F116" s="11">
        <f t="shared" si="18"/>
        <v>3.0383561643835617</v>
      </c>
      <c r="G116" s="8">
        <v>25</v>
      </c>
      <c r="H116" s="12">
        <v>0.05</v>
      </c>
      <c r="I116" s="13">
        <f t="shared" si="12"/>
        <v>3.7999999999999999E-2</v>
      </c>
      <c r="J116" s="42">
        <v>55000</v>
      </c>
      <c r="K116" s="14">
        <v>37706</v>
      </c>
      <c r="L116" s="166">
        <v>0</v>
      </c>
      <c r="M116" s="42">
        <f t="shared" si="19"/>
        <v>55000</v>
      </c>
      <c r="N116" s="42">
        <f t="shared" si="20"/>
        <v>6350.1643835616442</v>
      </c>
      <c r="O116" s="42">
        <f t="shared" si="22"/>
        <v>48649.835616438359</v>
      </c>
      <c r="P116" s="12">
        <v>7.0000000000000007E-2</v>
      </c>
      <c r="Q116" s="24">
        <f t="shared" si="21"/>
        <v>45244.347123287669</v>
      </c>
      <c r="R116" s="156"/>
    </row>
    <row r="117" spans="2:18" ht="15" hidden="1" customHeight="1" x14ac:dyDescent="0.2">
      <c r="B117" s="8">
        <f t="shared" si="17"/>
        <v>113</v>
      </c>
      <c r="C117" s="50" t="s">
        <v>141</v>
      </c>
      <c r="D117" s="45">
        <v>43563</v>
      </c>
      <c r="E117" s="45">
        <v>44672</v>
      </c>
      <c r="F117" s="11">
        <f t="shared" si="18"/>
        <v>3.0383561643835617</v>
      </c>
      <c r="G117" s="8">
        <v>25</v>
      </c>
      <c r="H117" s="12">
        <v>0.05</v>
      </c>
      <c r="I117" s="13">
        <f t="shared" si="12"/>
        <v>3.7999999999999999E-2</v>
      </c>
      <c r="J117" s="42">
        <v>69999.399999999994</v>
      </c>
      <c r="K117" s="14">
        <v>47990.399999999994</v>
      </c>
      <c r="L117" s="166">
        <v>0</v>
      </c>
      <c r="M117" s="42">
        <f t="shared" si="19"/>
        <v>69999.399999999994</v>
      </c>
      <c r="N117" s="42">
        <f t="shared" si="20"/>
        <v>8081.9581227397257</v>
      </c>
      <c r="O117" s="42">
        <f t="shared" si="22"/>
        <v>61917.441877260266</v>
      </c>
      <c r="P117" s="12">
        <v>7.0000000000000007E-2</v>
      </c>
      <c r="Q117" s="24">
        <f t="shared" si="21"/>
        <v>57583.220945852045</v>
      </c>
      <c r="R117" s="156"/>
    </row>
    <row r="118" spans="2:18" ht="15" customHeight="1" x14ac:dyDescent="0.2">
      <c r="B118" s="8">
        <f t="shared" si="17"/>
        <v>114</v>
      </c>
      <c r="C118" s="50" t="s">
        <v>123</v>
      </c>
      <c r="D118" s="45">
        <v>43585</v>
      </c>
      <c r="E118" s="45">
        <v>44672</v>
      </c>
      <c r="F118" s="11">
        <f t="shared" si="18"/>
        <v>2.978082191780822</v>
      </c>
      <c r="G118" s="8">
        <v>15</v>
      </c>
      <c r="H118" s="12">
        <v>0.05</v>
      </c>
      <c r="I118" s="13">
        <f t="shared" si="12"/>
        <v>6.3333333333333325E-2</v>
      </c>
      <c r="J118" s="42">
        <v>4620</v>
      </c>
      <c r="K118" s="14">
        <v>3204</v>
      </c>
      <c r="L118" s="166">
        <v>0</v>
      </c>
      <c r="M118" s="42">
        <f t="shared" si="19"/>
        <v>4620</v>
      </c>
      <c r="N118" s="42">
        <f t="shared" si="20"/>
        <v>871.38684931506839</v>
      </c>
      <c r="O118" s="42">
        <f t="shared" si="22"/>
        <v>3748.6131506849315</v>
      </c>
      <c r="P118" s="12">
        <v>7.0000000000000007E-2</v>
      </c>
      <c r="Q118" s="24">
        <f t="shared" si="21"/>
        <v>3486.210230136986</v>
      </c>
      <c r="R118" s="156"/>
    </row>
    <row r="119" spans="2:18" ht="15" customHeight="1" x14ac:dyDescent="0.2">
      <c r="B119" s="8">
        <f t="shared" si="17"/>
        <v>115</v>
      </c>
      <c r="C119" s="50" t="s">
        <v>142</v>
      </c>
      <c r="D119" s="45">
        <v>43561</v>
      </c>
      <c r="E119" s="45">
        <v>44672</v>
      </c>
      <c r="F119" s="11">
        <f t="shared" si="18"/>
        <v>3.043835616438356</v>
      </c>
      <c r="G119" s="8">
        <v>15</v>
      </c>
      <c r="H119" s="12">
        <v>0.05</v>
      </c>
      <c r="I119" s="13">
        <f t="shared" si="12"/>
        <v>6.3333333333333325E-2</v>
      </c>
      <c r="J119" s="42">
        <v>7040.2</v>
      </c>
      <c r="K119" s="14">
        <v>4820.2</v>
      </c>
      <c r="L119" s="166">
        <v>0</v>
      </c>
      <c r="M119" s="42">
        <f t="shared" si="19"/>
        <v>7040.2</v>
      </c>
      <c r="N119" s="42">
        <f t="shared" si="20"/>
        <v>1357.1833954337897</v>
      </c>
      <c r="O119" s="42">
        <f t="shared" si="22"/>
        <v>5683.0166045662099</v>
      </c>
      <c r="P119" s="12">
        <v>7.0000000000000007E-2</v>
      </c>
      <c r="Q119" s="24">
        <f t="shared" si="21"/>
        <v>5285.2054422465753</v>
      </c>
      <c r="R119" s="156"/>
    </row>
    <row r="120" spans="2:18" ht="15" customHeight="1" x14ac:dyDescent="0.2">
      <c r="B120" s="8">
        <f t="shared" si="17"/>
        <v>116</v>
      </c>
      <c r="C120" s="50" t="s">
        <v>123</v>
      </c>
      <c r="D120" s="45">
        <v>43561</v>
      </c>
      <c r="E120" s="45">
        <v>44672</v>
      </c>
      <c r="F120" s="11">
        <f t="shared" si="18"/>
        <v>3.043835616438356</v>
      </c>
      <c r="G120" s="8">
        <v>15</v>
      </c>
      <c r="H120" s="12">
        <v>0.05</v>
      </c>
      <c r="I120" s="13">
        <f t="shared" si="12"/>
        <v>6.3333333333333325E-2</v>
      </c>
      <c r="J120" s="42">
        <v>21780</v>
      </c>
      <c r="K120" s="14">
        <v>14915</v>
      </c>
      <c r="L120" s="166">
        <v>0</v>
      </c>
      <c r="M120" s="42">
        <f t="shared" si="19"/>
        <v>21780</v>
      </c>
      <c r="N120" s="42">
        <f t="shared" si="20"/>
        <v>4198.6668493150682</v>
      </c>
      <c r="O120" s="42">
        <f t="shared" si="22"/>
        <v>17581.333150684932</v>
      </c>
      <c r="P120" s="12">
        <v>7.0000000000000007E-2</v>
      </c>
      <c r="Q120" s="24">
        <f t="shared" si="21"/>
        <v>16350.639830136985</v>
      </c>
      <c r="R120" s="156"/>
    </row>
    <row r="121" spans="2:18" ht="15" hidden="1" customHeight="1" x14ac:dyDescent="0.2">
      <c r="B121" s="8">
        <f t="shared" si="17"/>
        <v>117</v>
      </c>
      <c r="C121" s="50" t="s">
        <v>126</v>
      </c>
      <c r="D121" s="45">
        <v>43574</v>
      </c>
      <c r="E121" s="45">
        <v>44672</v>
      </c>
      <c r="F121" s="11">
        <f t="shared" si="18"/>
        <v>3.0082191780821916</v>
      </c>
      <c r="G121" s="8">
        <v>5</v>
      </c>
      <c r="H121" s="12">
        <v>0.05</v>
      </c>
      <c r="I121" s="13">
        <f t="shared" si="12"/>
        <v>0.19</v>
      </c>
      <c r="J121" s="42">
        <v>3105</v>
      </c>
      <c r="K121" s="14">
        <v>2140</v>
      </c>
      <c r="L121" s="166">
        <v>0</v>
      </c>
      <c r="M121" s="42">
        <f t="shared" si="19"/>
        <v>3105</v>
      </c>
      <c r="N121" s="42">
        <f t="shared" si="20"/>
        <v>1774.6989041095892</v>
      </c>
      <c r="O121" s="42">
        <f t="shared" si="22"/>
        <v>1330.3010958904108</v>
      </c>
      <c r="P121" s="12">
        <v>7.0000000000000007E-2</v>
      </c>
      <c r="Q121" s="24">
        <f t="shared" si="21"/>
        <v>1237.1800191780819</v>
      </c>
      <c r="R121" s="156"/>
    </row>
    <row r="122" spans="2:18" ht="15" customHeight="1" x14ac:dyDescent="0.2">
      <c r="B122" s="8">
        <f t="shared" si="17"/>
        <v>118</v>
      </c>
      <c r="C122" s="80" t="s">
        <v>143</v>
      </c>
      <c r="D122" s="45">
        <v>43564</v>
      </c>
      <c r="E122" s="45">
        <v>44672</v>
      </c>
      <c r="F122" s="11">
        <f t="shared" si="18"/>
        <v>3.0356164383561643</v>
      </c>
      <c r="G122" s="8">
        <v>15</v>
      </c>
      <c r="H122" s="12">
        <v>0.05</v>
      </c>
      <c r="I122" s="13">
        <f t="shared" si="12"/>
        <v>6.3333333333333325E-2</v>
      </c>
      <c r="J122" s="42">
        <v>55300</v>
      </c>
      <c r="K122" s="14">
        <v>37934</v>
      </c>
      <c r="L122" s="166">
        <v>0</v>
      </c>
      <c r="M122" s="42">
        <f t="shared" si="19"/>
        <v>55300</v>
      </c>
      <c r="N122" s="42">
        <f t="shared" si="20"/>
        <v>10631.740639269405</v>
      </c>
      <c r="O122" s="42">
        <f t="shared" si="22"/>
        <v>44668.259360730597</v>
      </c>
      <c r="P122" s="12">
        <v>7.0000000000000007E-2</v>
      </c>
      <c r="Q122" s="24">
        <f t="shared" si="21"/>
        <v>41541.481205479453</v>
      </c>
      <c r="R122" s="156"/>
    </row>
    <row r="123" spans="2:18" ht="25.5" hidden="1" x14ac:dyDescent="0.2">
      <c r="B123" s="8">
        <f t="shared" si="17"/>
        <v>119</v>
      </c>
      <c r="C123" s="150" t="s">
        <v>132</v>
      </c>
      <c r="D123" s="45">
        <v>43568</v>
      </c>
      <c r="E123" s="45">
        <v>44672</v>
      </c>
      <c r="F123" s="11">
        <f t="shared" si="18"/>
        <v>3.0246575342465754</v>
      </c>
      <c r="G123" s="8">
        <v>5</v>
      </c>
      <c r="H123" s="12">
        <v>0.05</v>
      </c>
      <c r="I123" s="13">
        <f t="shared" si="12"/>
        <v>0.19</v>
      </c>
      <c r="J123" s="42">
        <v>13440</v>
      </c>
      <c r="K123" s="14">
        <v>9237</v>
      </c>
      <c r="L123" s="166">
        <v>0</v>
      </c>
      <c r="M123" s="42">
        <f t="shared" si="19"/>
        <v>13440</v>
      </c>
      <c r="N123" s="42">
        <f t="shared" si="20"/>
        <v>7723.7654794520549</v>
      </c>
      <c r="O123" s="42">
        <f t="shared" si="22"/>
        <v>5716.2345205479451</v>
      </c>
      <c r="P123" s="12">
        <v>7.0000000000000007E-2</v>
      </c>
      <c r="Q123" s="24">
        <f t="shared" si="21"/>
        <v>5316.0981041095883</v>
      </c>
      <c r="R123" s="156"/>
    </row>
    <row r="124" spans="2:18" ht="15" hidden="1" customHeight="1" x14ac:dyDescent="0.2">
      <c r="B124" s="8">
        <f t="shared" si="17"/>
        <v>120</v>
      </c>
      <c r="C124" s="50" t="s">
        <v>144</v>
      </c>
      <c r="D124" s="45">
        <v>43573</v>
      </c>
      <c r="E124" s="45">
        <v>44672</v>
      </c>
      <c r="F124" s="11">
        <f t="shared" si="18"/>
        <v>3.010958904109589</v>
      </c>
      <c r="G124" s="8">
        <v>10</v>
      </c>
      <c r="H124" s="12">
        <v>0.05</v>
      </c>
      <c r="I124" s="13">
        <f t="shared" si="12"/>
        <v>9.5000000000000001E-2</v>
      </c>
      <c r="J124" s="42">
        <v>44720</v>
      </c>
      <c r="K124" s="14">
        <v>30813</v>
      </c>
      <c r="L124" s="166">
        <v>0</v>
      </c>
      <c r="M124" s="42">
        <f t="shared" si="19"/>
        <v>44720</v>
      </c>
      <c r="N124" s="42">
        <f t="shared" si="20"/>
        <v>12791.757808219178</v>
      </c>
      <c r="O124" s="42">
        <f t="shared" si="22"/>
        <v>31928.242191780824</v>
      </c>
      <c r="P124" s="12">
        <v>7.0000000000000007E-2</v>
      </c>
      <c r="Q124" s="24">
        <f t="shared" si="21"/>
        <v>29693.265238356165</v>
      </c>
      <c r="R124" s="156"/>
    </row>
    <row r="125" spans="2:18" ht="15" hidden="1" customHeight="1" x14ac:dyDescent="0.2">
      <c r="B125" s="8">
        <f t="shared" si="17"/>
        <v>121</v>
      </c>
      <c r="C125" s="50" t="s">
        <v>145</v>
      </c>
      <c r="D125" s="45">
        <v>43585</v>
      </c>
      <c r="E125" s="45">
        <v>44672</v>
      </c>
      <c r="F125" s="11">
        <f t="shared" si="18"/>
        <v>2.978082191780822</v>
      </c>
      <c r="G125" s="8">
        <v>10</v>
      </c>
      <c r="H125" s="12">
        <v>0.05</v>
      </c>
      <c r="I125" s="13">
        <f t="shared" si="12"/>
        <v>9.5000000000000001E-2</v>
      </c>
      <c r="J125" s="42">
        <v>227000</v>
      </c>
      <c r="K125" s="14">
        <v>157359</v>
      </c>
      <c r="L125" s="166">
        <v>0</v>
      </c>
      <c r="M125" s="42">
        <f t="shared" si="19"/>
        <v>227000</v>
      </c>
      <c r="N125" s="42">
        <f t="shared" si="20"/>
        <v>64222.342465753427</v>
      </c>
      <c r="O125" s="42">
        <f t="shared" si="22"/>
        <v>162777.65753424657</v>
      </c>
      <c r="P125" s="12">
        <v>7.0000000000000007E-2</v>
      </c>
      <c r="Q125" s="24">
        <f t="shared" si="21"/>
        <v>151383.22150684931</v>
      </c>
      <c r="R125" s="156"/>
    </row>
    <row r="126" spans="2:18" ht="15" hidden="1" customHeight="1" x14ac:dyDescent="0.2">
      <c r="B126" s="8">
        <f t="shared" si="17"/>
        <v>122</v>
      </c>
      <c r="C126" s="50" t="s">
        <v>146</v>
      </c>
      <c r="D126" s="45">
        <v>43912</v>
      </c>
      <c r="E126" s="45">
        <v>44672</v>
      </c>
      <c r="F126" s="11">
        <f t="shared" si="18"/>
        <v>2.0821917808219177</v>
      </c>
      <c r="G126" s="8">
        <v>5</v>
      </c>
      <c r="H126" s="12">
        <v>0.05</v>
      </c>
      <c r="I126" s="13">
        <f t="shared" si="12"/>
        <v>0.19</v>
      </c>
      <c r="J126" s="42">
        <v>61160</v>
      </c>
      <c r="K126" s="14">
        <v>49335</v>
      </c>
      <c r="L126" s="166">
        <v>0</v>
      </c>
      <c r="M126" s="42">
        <f t="shared" si="19"/>
        <v>61160</v>
      </c>
      <c r="N126" s="42">
        <f t="shared" si="20"/>
        <v>24195.901369863011</v>
      </c>
      <c r="O126" s="42">
        <f t="shared" si="22"/>
        <v>36964.098630136985</v>
      </c>
      <c r="P126" s="12">
        <v>7.0000000000000007E-2</v>
      </c>
      <c r="Q126" s="24">
        <f t="shared" si="21"/>
        <v>34376.611726027397</v>
      </c>
      <c r="R126" s="156"/>
    </row>
    <row r="127" spans="2:18" ht="15" hidden="1" customHeight="1" x14ac:dyDescent="0.2">
      <c r="B127" s="8">
        <f t="shared" si="17"/>
        <v>123</v>
      </c>
      <c r="C127" s="50" t="s">
        <v>147</v>
      </c>
      <c r="D127" s="45">
        <v>43733</v>
      </c>
      <c r="E127" s="45">
        <v>44672</v>
      </c>
      <c r="F127" s="11">
        <f t="shared" si="18"/>
        <v>2.5726027397260274</v>
      </c>
      <c r="G127" s="8">
        <v>8</v>
      </c>
      <c r="H127" s="12">
        <v>0.05</v>
      </c>
      <c r="I127" s="13">
        <f t="shared" si="12"/>
        <v>0.11874999999999999</v>
      </c>
      <c r="J127" s="42">
        <v>56804.800000000003</v>
      </c>
      <c r="K127" s="14">
        <v>42292.800000000003</v>
      </c>
      <c r="L127" s="166">
        <v>0</v>
      </c>
      <c r="M127" s="42">
        <f t="shared" si="19"/>
        <v>56804.800000000003</v>
      </c>
      <c r="N127" s="42">
        <f t="shared" si="20"/>
        <v>17353.671863013697</v>
      </c>
      <c r="O127" s="42">
        <f t="shared" si="22"/>
        <v>39451.128136986306</v>
      </c>
      <c r="P127" s="12">
        <v>7.0000000000000007E-2</v>
      </c>
      <c r="Q127" s="24">
        <f t="shared" si="21"/>
        <v>36689.549167397265</v>
      </c>
      <c r="R127" s="156"/>
    </row>
    <row r="128" spans="2:18" ht="15" hidden="1" customHeight="1" x14ac:dyDescent="0.2">
      <c r="B128" s="8">
        <f t="shared" si="17"/>
        <v>124</v>
      </c>
      <c r="C128" s="50" t="s">
        <v>148</v>
      </c>
      <c r="D128" s="45">
        <v>44059</v>
      </c>
      <c r="E128" s="45">
        <v>44672</v>
      </c>
      <c r="F128" s="11">
        <f t="shared" si="18"/>
        <v>1.6794520547945206</v>
      </c>
      <c r="G128" s="8">
        <v>10</v>
      </c>
      <c r="H128" s="12">
        <v>0.05</v>
      </c>
      <c r="I128" s="13">
        <f t="shared" si="12"/>
        <v>9.5000000000000001E-2</v>
      </c>
      <c r="J128" s="42">
        <v>333590</v>
      </c>
      <c r="K128" s="14">
        <v>286094</v>
      </c>
      <c r="L128" s="166">
        <v>0</v>
      </c>
      <c r="M128" s="42">
        <f t="shared" si="19"/>
        <v>333590</v>
      </c>
      <c r="N128" s="42">
        <f t="shared" si="20"/>
        <v>53223.599041095891</v>
      </c>
      <c r="O128" s="42">
        <f t="shared" si="22"/>
        <v>280366.40095890412</v>
      </c>
      <c r="P128" s="12">
        <v>7.0000000000000007E-2</v>
      </c>
      <c r="Q128" s="24">
        <f t="shared" si="21"/>
        <v>260740.75289178081</v>
      </c>
      <c r="R128" s="156"/>
    </row>
    <row r="129" spans="2:18" ht="15" hidden="1" customHeight="1" x14ac:dyDescent="0.2">
      <c r="B129" s="8">
        <f t="shared" si="17"/>
        <v>125</v>
      </c>
      <c r="C129" s="50" t="s">
        <v>149</v>
      </c>
      <c r="D129" s="45">
        <v>44063</v>
      </c>
      <c r="E129" s="45">
        <v>44672</v>
      </c>
      <c r="F129" s="11">
        <f t="shared" si="18"/>
        <v>1.6684931506849314</v>
      </c>
      <c r="G129" s="8">
        <v>5</v>
      </c>
      <c r="H129" s="12">
        <v>0.05</v>
      </c>
      <c r="I129" s="13">
        <f t="shared" si="12"/>
        <v>0.19</v>
      </c>
      <c r="J129" s="42">
        <v>41000</v>
      </c>
      <c r="K129" s="14">
        <v>35219</v>
      </c>
      <c r="L129" s="166">
        <v>0</v>
      </c>
      <c r="M129" s="42">
        <f t="shared" si="19"/>
        <v>41000</v>
      </c>
      <c r="N129" s="42">
        <f t="shared" si="20"/>
        <v>12997.561643835616</v>
      </c>
      <c r="O129" s="42">
        <f t="shared" si="22"/>
        <v>28002.438356164384</v>
      </c>
      <c r="P129" s="12">
        <v>7.0000000000000007E-2</v>
      </c>
      <c r="Q129" s="24">
        <f t="shared" si="21"/>
        <v>26042.267671232876</v>
      </c>
      <c r="R129" s="156"/>
    </row>
    <row r="130" spans="2:18" ht="15" hidden="1" customHeight="1" x14ac:dyDescent="0.2">
      <c r="B130" s="8">
        <f t="shared" si="17"/>
        <v>126</v>
      </c>
      <c r="C130" s="50" t="s">
        <v>150</v>
      </c>
      <c r="D130" s="45">
        <v>44071</v>
      </c>
      <c r="E130" s="45">
        <v>44672</v>
      </c>
      <c r="F130" s="11">
        <f t="shared" si="18"/>
        <v>1.6465753424657534</v>
      </c>
      <c r="G130" s="8">
        <v>8</v>
      </c>
      <c r="H130" s="12">
        <v>0.05</v>
      </c>
      <c r="I130" s="13">
        <f t="shared" si="12"/>
        <v>0.11874999999999999</v>
      </c>
      <c r="J130" s="42">
        <v>68000</v>
      </c>
      <c r="K130" s="14">
        <v>58602</v>
      </c>
      <c r="L130" s="166">
        <v>0</v>
      </c>
      <c r="M130" s="42">
        <f t="shared" si="19"/>
        <v>68000</v>
      </c>
      <c r="N130" s="42">
        <f t="shared" si="20"/>
        <v>13296.095890410959</v>
      </c>
      <c r="O130" s="42">
        <f t="shared" si="22"/>
        <v>54703.904109589042</v>
      </c>
      <c r="P130" s="12">
        <v>7.0000000000000007E-2</v>
      </c>
      <c r="Q130" s="24">
        <f t="shared" si="21"/>
        <v>50874.630821917803</v>
      </c>
      <c r="R130" s="156"/>
    </row>
    <row r="131" spans="2:18" ht="15" hidden="1" customHeight="1" x14ac:dyDescent="0.2">
      <c r="B131" s="8">
        <f t="shared" si="17"/>
        <v>127</v>
      </c>
      <c r="C131" s="50" t="s">
        <v>151</v>
      </c>
      <c r="D131" s="45">
        <v>44071</v>
      </c>
      <c r="E131" s="45">
        <v>44672</v>
      </c>
      <c r="F131" s="11">
        <f t="shared" si="18"/>
        <v>1.6465753424657534</v>
      </c>
      <c r="G131" s="8">
        <v>8</v>
      </c>
      <c r="H131" s="12">
        <v>0.05</v>
      </c>
      <c r="I131" s="13">
        <f t="shared" si="12"/>
        <v>0.11874999999999999</v>
      </c>
      <c r="J131" s="42">
        <v>13600</v>
      </c>
      <c r="K131" s="14">
        <v>11721</v>
      </c>
      <c r="L131" s="166">
        <v>0</v>
      </c>
      <c r="M131" s="42">
        <f t="shared" si="19"/>
        <v>13600</v>
      </c>
      <c r="N131" s="42">
        <f t="shared" si="20"/>
        <v>2659.2191780821918</v>
      </c>
      <c r="O131" s="42">
        <f t="shared" si="22"/>
        <v>10940.780821917808</v>
      </c>
      <c r="P131" s="12">
        <v>7.0000000000000007E-2</v>
      </c>
      <c r="Q131" s="24">
        <f t="shared" si="21"/>
        <v>10174.92616438356</v>
      </c>
      <c r="R131" s="156"/>
    </row>
    <row r="132" spans="2:18" ht="15" hidden="1" customHeight="1" x14ac:dyDescent="0.2">
      <c r="B132" s="8">
        <f t="shared" si="17"/>
        <v>128</v>
      </c>
      <c r="C132" s="50" t="s">
        <v>148</v>
      </c>
      <c r="D132" s="45">
        <v>44107</v>
      </c>
      <c r="E132" s="45">
        <v>44672</v>
      </c>
      <c r="F132" s="11">
        <f t="shared" si="18"/>
        <v>1.547945205479452</v>
      </c>
      <c r="G132" s="8">
        <v>10</v>
      </c>
      <c r="H132" s="12">
        <v>0.05</v>
      </c>
      <c r="I132" s="13">
        <f t="shared" si="12"/>
        <v>9.5000000000000001E-2</v>
      </c>
      <c r="J132" s="42">
        <v>19800</v>
      </c>
      <c r="K132" s="14">
        <v>17311</v>
      </c>
      <c r="L132" s="166">
        <v>0</v>
      </c>
      <c r="M132" s="42">
        <f t="shared" si="19"/>
        <v>19800</v>
      </c>
      <c r="N132" s="42">
        <f t="shared" si="20"/>
        <v>2911.6849315068494</v>
      </c>
      <c r="O132" s="42">
        <f t="shared" si="22"/>
        <v>16888.31506849315</v>
      </c>
      <c r="P132" s="12">
        <v>7.0000000000000007E-2</v>
      </c>
      <c r="Q132" s="24">
        <f t="shared" si="21"/>
        <v>15706.133013698629</v>
      </c>
      <c r="R132" s="156"/>
    </row>
    <row r="133" spans="2:18" ht="15" hidden="1" customHeight="1" x14ac:dyDescent="0.2">
      <c r="B133" s="8">
        <f t="shared" si="17"/>
        <v>129</v>
      </c>
      <c r="C133" s="50" t="s">
        <v>152</v>
      </c>
      <c r="D133" s="45">
        <v>44115</v>
      </c>
      <c r="E133" s="45">
        <v>44672</v>
      </c>
      <c r="F133" s="11">
        <f t="shared" ref="F133:F144" si="23">(E133-D133)/(EDATE(E133,12)-E133)</f>
        <v>1.526027397260274</v>
      </c>
      <c r="G133" s="8">
        <v>8</v>
      </c>
      <c r="H133" s="12">
        <v>0.05</v>
      </c>
      <c r="I133" s="13">
        <f t="shared" ref="I133:I144" si="24">(1-H133)/G133</f>
        <v>0.11874999999999999</v>
      </c>
      <c r="J133" s="42">
        <v>24000</v>
      </c>
      <c r="K133" s="14">
        <v>21049</v>
      </c>
      <c r="L133" s="166">
        <v>0</v>
      </c>
      <c r="M133" s="42">
        <f t="shared" ref="M133:M144" si="25">J133*(1+L133)</f>
        <v>24000</v>
      </c>
      <c r="N133" s="42">
        <f t="shared" ref="N133:N144" si="26">M133*I133*F133</f>
        <v>4349.178082191781</v>
      </c>
      <c r="O133" s="42">
        <f t="shared" ref="O133:O144" si="27">MAX(M133-N133,0)</f>
        <v>19650.821917808218</v>
      </c>
      <c r="P133" s="12">
        <v>7.0000000000000007E-2</v>
      </c>
      <c r="Q133" s="24">
        <f t="shared" ref="Q133:Q144" si="28">IF(K133&lt;=0,0,IF(O133&lt;=M133*H133,M133*H133,O133*(1-P133)))</f>
        <v>18275.26438356164</v>
      </c>
      <c r="R133" s="156"/>
    </row>
    <row r="134" spans="2:18" ht="15" hidden="1" customHeight="1" x14ac:dyDescent="0.2">
      <c r="B134" s="8">
        <f t="shared" si="17"/>
        <v>130</v>
      </c>
      <c r="C134" s="50" t="s">
        <v>153</v>
      </c>
      <c r="D134" s="45">
        <v>44114</v>
      </c>
      <c r="E134" s="45">
        <v>44672</v>
      </c>
      <c r="F134" s="11">
        <f t="shared" si="23"/>
        <v>1.5287671232876712</v>
      </c>
      <c r="G134" s="8">
        <v>5</v>
      </c>
      <c r="H134" s="12">
        <v>0.05</v>
      </c>
      <c r="I134" s="13">
        <f t="shared" si="24"/>
        <v>0.19</v>
      </c>
      <c r="J134" s="42">
        <v>41360</v>
      </c>
      <c r="K134" s="14">
        <v>36260</v>
      </c>
      <c r="L134" s="166">
        <v>0</v>
      </c>
      <c r="M134" s="42">
        <f t="shared" si="25"/>
        <v>41360</v>
      </c>
      <c r="N134" s="42">
        <f t="shared" si="26"/>
        <v>12013.663561643836</v>
      </c>
      <c r="O134" s="42">
        <f t="shared" si="27"/>
        <v>29346.336438356164</v>
      </c>
      <c r="P134" s="12">
        <v>7.0000000000000007E-2</v>
      </c>
      <c r="Q134" s="24">
        <f t="shared" si="28"/>
        <v>27292.092887671231</v>
      </c>
      <c r="R134" s="156"/>
    </row>
    <row r="135" spans="2:18" ht="15" hidden="1" customHeight="1" x14ac:dyDescent="0.2">
      <c r="B135" s="8">
        <f t="shared" ref="B135:B144" si="29">B134+1</f>
        <v>131</v>
      </c>
      <c r="C135" s="50" t="s">
        <v>154</v>
      </c>
      <c r="D135" s="45">
        <v>44149</v>
      </c>
      <c r="E135" s="45">
        <v>44672</v>
      </c>
      <c r="F135" s="11">
        <f t="shared" si="23"/>
        <v>1.4328767123287671</v>
      </c>
      <c r="G135" s="8">
        <v>10</v>
      </c>
      <c r="H135" s="12">
        <v>0.05</v>
      </c>
      <c r="I135" s="13">
        <f t="shared" si="24"/>
        <v>9.5000000000000001E-2</v>
      </c>
      <c r="J135" s="42">
        <v>168000</v>
      </c>
      <c r="K135" s="14">
        <v>149324</v>
      </c>
      <c r="L135" s="166">
        <v>0</v>
      </c>
      <c r="M135" s="42">
        <f t="shared" si="25"/>
        <v>168000</v>
      </c>
      <c r="N135" s="42">
        <f t="shared" si="26"/>
        <v>22868.712328767124</v>
      </c>
      <c r="O135" s="42">
        <f t="shared" si="27"/>
        <v>145131.28767123289</v>
      </c>
      <c r="P135" s="12">
        <v>7.0000000000000007E-2</v>
      </c>
      <c r="Q135" s="24">
        <f t="shared" si="28"/>
        <v>134972.09753424657</v>
      </c>
      <c r="R135" s="156"/>
    </row>
    <row r="136" spans="2:18" ht="15" hidden="1" customHeight="1" x14ac:dyDescent="0.2">
      <c r="B136" s="8">
        <f t="shared" si="29"/>
        <v>132</v>
      </c>
      <c r="C136" s="150" t="s">
        <v>155</v>
      </c>
      <c r="D136" s="145">
        <v>44186</v>
      </c>
      <c r="E136" s="145">
        <v>44672</v>
      </c>
      <c r="F136" s="146">
        <f t="shared" si="23"/>
        <v>1.3315068493150686</v>
      </c>
      <c r="G136" s="147">
        <v>5</v>
      </c>
      <c r="H136" s="12">
        <v>0.05</v>
      </c>
      <c r="I136" s="13">
        <f t="shared" si="24"/>
        <v>0.19</v>
      </c>
      <c r="J136" s="42">
        <v>30400</v>
      </c>
      <c r="K136" s="14">
        <v>27412</v>
      </c>
      <c r="L136" s="166">
        <v>0</v>
      </c>
      <c r="M136" s="42">
        <f t="shared" si="25"/>
        <v>30400</v>
      </c>
      <c r="N136" s="42">
        <f t="shared" si="26"/>
        <v>7690.783561643836</v>
      </c>
      <c r="O136" s="42">
        <f t="shared" si="27"/>
        <v>22709.216438356165</v>
      </c>
      <c r="P136" s="12">
        <v>7.0000000000000007E-2</v>
      </c>
      <c r="Q136" s="24">
        <f t="shared" si="28"/>
        <v>21119.571287671231</v>
      </c>
      <c r="R136" s="156"/>
    </row>
    <row r="137" spans="2:18" ht="15" hidden="1" customHeight="1" x14ac:dyDescent="0.2">
      <c r="B137" s="8">
        <f t="shared" si="29"/>
        <v>133</v>
      </c>
      <c r="C137" s="150" t="s">
        <v>155</v>
      </c>
      <c r="D137" s="145">
        <v>44219</v>
      </c>
      <c r="E137" s="145">
        <v>44672</v>
      </c>
      <c r="F137" s="146">
        <f t="shared" si="23"/>
        <v>1.2410958904109588</v>
      </c>
      <c r="G137" s="147">
        <v>5</v>
      </c>
      <c r="H137" s="12">
        <v>0.05</v>
      </c>
      <c r="I137" s="13">
        <f t="shared" si="24"/>
        <v>0.19</v>
      </c>
      <c r="J137" s="42">
        <v>85000</v>
      </c>
      <c r="K137" s="14">
        <v>77615</v>
      </c>
      <c r="L137" s="166">
        <v>0</v>
      </c>
      <c r="M137" s="42">
        <f t="shared" si="25"/>
        <v>85000</v>
      </c>
      <c r="N137" s="42">
        <f t="shared" si="26"/>
        <v>20043.698630136983</v>
      </c>
      <c r="O137" s="42">
        <f t="shared" si="27"/>
        <v>64956.301369863017</v>
      </c>
      <c r="P137" s="12">
        <v>7.0000000000000007E-2</v>
      </c>
      <c r="Q137" s="24">
        <f t="shared" si="28"/>
        <v>60409.360273972605</v>
      </c>
      <c r="R137" s="156"/>
    </row>
    <row r="138" spans="2:18" ht="15" hidden="1" customHeight="1" x14ac:dyDescent="0.2">
      <c r="B138" s="8">
        <f t="shared" si="29"/>
        <v>134</v>
      </c>
      <c r="C138" s="150" t="s">
        <v>148</v>
      </c>
      <c r="D138" s="45">
        <v>44484</v>
      </c>
      <c r="E138" s="45">
        <v>44672</v>
      </c>
      <c r="F138" s="11">
        <f t="shared" si="23"/>
        <v>0.51506849315068493</v>
      </c>
      <c r="G138" s="8">
        <v>10</v>
      </c>
      <c r="H138" s="12">
        <v>0.05</v>
      </c>
      <c r="I138" s="13">
        <f t="shared" si="24"/>
        <v>9.5000000000000001E-2</v>
      </c>
      <c r="J138" s="42">
        <v>12000</v>
      </c>
      <c r="K138" s="14">
        <v>11650</v>
      </c>
      <c r="L138" s="166">
        <v>0</v>
      </c>
      <c r="M138" s="42">
        <f t="shared" si="25"/>
        <v>12000</v>
      </c>
      <c r="N138" s="42">
        <f t="shared" si="26"/>
        <v>587.17808219178085</v>
      </c>
      <c r="O138" s="42">
        <f t="shared" si="27"/>
        <v>11412.82191780822</v>
      </c>
      <c r="P138" s="12">
        <v>7.0000000000000007E-2</v>
      </c>
      <c r="Q138" s="24">
        <f t="shared" si="28"/>
        <v>10613.924383561643</v>
      </c>
      <c r="R138" s="156"/>
    </row>
    <row r="139" spans="2:18" ht="15" hidden="1" customHeight="1" x14ac:dyDescent="0.2">
      <c r="B139" s="8">
        <f t="shared" si="29"/>
        <v>135</v>
      </c>
      <c r="C139" s="150" t="s">
        <v>155</v>
      </c>
      <c r="D139" s="145">
        <v>44454</v>
      </c>
      <c r="E139" s="145">
        <v>44672</v>
      </c>
      <c r="F139" s="146">
        <f t="shared" si="23"/>
        <v>0.59726027397260273</v>
      </c>
      <c r="G139" s="147">
        <v>5</v>
      </c>
      <c r="H139" s="12">
        <v>0.05</v>
      </c>
      <c r="I139" s="13">
        <f t="shared" si="24"/>
        <v>0.19</v>
      </c>
      <c r="J139" s="42">
        <v>214005</v>
      </c>
      <c r="K139" s="14">
        <v>206656</v>
      </c>
      <c r="L139" s="166">
        <v>0</v>
      </c>
      <c r="M139" s="42">
        <f t="shared" si="25"/>
        <v>214005</v>
      </c>
      <c r="N139" s="42">
        <f t="shared" si="26"/>
        <v>24285.1701369863</v>
      </c>
      <c r="O139" s="42">
        <f t="shared" si="27"/>
        <v>189719.8298630137</v>
      </c>
      <c r="P139" s="12">
        <v>7.0000000000000007E-2</v>
      </c>
      <c r="Q139" s="24">
        <f t="shared" si="28"/>
        <v>176439.44177260273</v>
      </c>
      <c r="R139" s="156"/>
    </row>
    <row r="140" spans="2:18" ht="15" customHeight="1" x14ac:dyDescent="0.2">
      <c r="B140" s="8">
        <f t="shared" si="29"/>
        <v>136</v>
      </c>
      <c r="C140" s="50" t="s">
        <v>156</v>
      </c>
      <c r="D140" s="45">
        <v>44362</v>
      </c>
      <c r="E140" s="45">
        <v>44672</v>
      </c>
      <c r="F140" s="11">
        <f t="shared" si="23"/>
        <v>0.84931506849315064</v>
      </c>
      <c r="G140" s="8">
        <v>15</v>
      </c>
      <c r="H140" s="12">
        <v>0.05</v>
      </c>
      <c r="I140" s="13">
        <f t="shared" si="24"/>
        <v>6.3333333333333325E-2</v>
      </c>
      <c r="J140" s="42">
        <v>1270000</v>
      </c>
      <c r="K140" s="14">
        <v>1206128</v>
      </c>
      <c r="L140" s="166">
        <v>0</v>
      </c>
      <c r="M140" s="42">
        <f t="shared" si="25"/>
        <v>1270000</v>
      </c>
      <c r="N140" s="42">
        <f t="shared" si="26"/>
        <v>68313.242009132417</v>
      </c>
      <c r="O140" s="42">
        <f t="shared" si="27"/>
        <v>1201686.7579908676</v>
      </c>
      <c r="P140" s="12">
        <v>7.0000000000000007E-2</v>
      </c>
      <c r="Q140" s="24">
        <f t="shared" si="28"/>
        <v>1117568.6849315069</v>
      </c>
      <c r="R140" s="156"/>
    </row>
    <row r="141" spans="2:18" ht="15" hidden="1" customHeight="1" x14ac:dyDescent="0.2">
      <c r="B141" s="8">
        <f t="shared" si="29"/>
        <v>137</v>
      </c>
      <c r="C141" s="50" t="s">
        <v>157</v>
      </c>
      <c r="D141" s="45">
        <v>44533</v>
      </c>
      <c r="E141" s="45">
        <v>44672</v>
      </c>
      <c r="F141" s="11">
        <f t="shared" si="23"/>
        <v>0.38082191780821917</v>
      </c>
      <c r="G141" s="8">
        <v>5</v>
      </c>
      <c r="H141" s="12">
        <v>0.05</v>
      </c>
      <c r="I141" s="13">
        <f t="shared" si="24"/>
        <v>0.19</v>
      </c>
      <c r="J141" s="42">
        <v>24000</v>
      </c>
      <c r="K141" s="14">
        <v>23505</v>
      </c>
      <c r="L141" s="166">
        <v>0</v>
      </c>
      <c r="M141" s="42">
        <f t="shared" si="25"/>
        <v>24000</v>
      </c>
      <c r="N141" s="42">
        <f t="shared" si="26"/>
        <v>1736.5479452054794</v>
      </c>
      <c r="O141" s="42">
        <f t="shared" si="27"/>
        <v>22263.452054794521</v>
      </c>
      <c r="P141" s="12">
        <v>7.0000000000000007E-2</v>
      </c>
      <c r="Q141" s="24">
        <f t="shared" si="28"/>
        <v>20705.010410958905</v>
      </c>
      <c r="R141" s="156"/>
    </row>
    <row r="142" spans="2:18" ht="15" hidden="1" customHeight="1" x14ac:dyDescent="0.2">
      <c r="B142" s="8">
        <f t="shared" si="29"/>
        <v>138</v>
      </c>
      <c r="C142" s="50" t="s">
        <v>158</v>
      </c>
      <c r="D142" s="45">
        <v>44540</v>
      </c>
      <c r="E142" s="45">
        <v>44672</v>
      </c>
      <c r="F142" s="11">
        <f t="shared" si="23"/>
        <v>0.36164383561643837</v>
      </c>
      <c r="G142" s="8">
        <v>25</v>
      </c>
      <c r="H142" s="12">
        <v>0.05</v>
      </c>
      <c r="I142" s="13">
        <f t="shared" si="24"/>
        <v>3.7999999999999999E-2</v>
      </c>
      <c r="J142" s="42">
        <v>3120</v>
      </c>
      <c r="K142" s="14">
        <v>3059</v>
      </c>
      <c r="L142" s="166">
        <v>0</v>
      </c>
      <c r="M142" s="42">
        <f t="shared" si="25"/>
        <v>3120</v>
      </c>
      <c r="N142" s="42">
        <f t="shared" si="26"/>
        <v>42.876493150684936</v>
      </c>
      <c r="O142" s="42">
        <f t="shared" si="27"/>
        <v>3077.1235068493152</v>
      </c>
      <c r="P142" s="12">
        <v>7.0000000000000007E-2</v>
      </c>
      <c r="Q142" s="24">
        <f t="shared" si="28"/>
        <v>2861.724861369863</v>
      </c>
      <c r="R142" s="156"/>
    </row>
    <row r="143" spans="2:18" ht="15" customHeight="1" x14ac:dyDescent="0.2">
      <c r="B143" s="8">
        <f t="shared" si="29"/>
        <v>139</v>
      </c>
      <c r="C143" s="50" t="s">
        <v>159</v>
      </c>
      <c r="D143" s="45">
        <v>44545</v>
      </c>
      <c r="E143" s="45">
        <v>44672</v>
      </c>
      <c r="F143" s="11">
        <f t="shared" si="23"/>
        <v>0.34794520547945207</v>
      </c>
      <c r="G143" s="8">
        <v>15</v>
      </c>
      <c r="H143" s="12">
        <v>0.05</v>
      </c>
      <c r="I143" s="13">
        <f t="shared" si="24"/>
        <v>6.3333333333333325E-2</v>
      </c>
      <c r="J143" s="42">
        <v>2444000</v>
      </c>
      <c r="K143" s="14">
        <v>2398648</v>
      </c>
      <c r="L143" s="166">
        <v>0</v>
      </c>
      <c r="M143" s="42">
        <f t="shared" si="25"/>
        <v>2444000</v>
      </c>
      <c r="N143" s="42">
        <f t="shared" si="26"/>
        <v>53857.278538812781</v>
      </c>
      <c r="O143" s="42">
        <f t="shared" si="27"/>
        <v>2390142.7214611871</v>
      </c>
      <c r="P143" s="12">
        <v>7.0000000000000007E-2</v>
      </c>
      <c r="Q143" s="24">
        <f t="shared" si="28"/>
        <v>2222832.7309589037</v>
      </c>
      <c r="R143" s="156"/>
    </row>
    <row r="144" spans="2:18" ht="15" hidden="1" customHeight="1" x14ac:dyDescent="0.2">
      <c r="B144" s="8">
        <f t="shared" si="29"/>
        <v>140</v>
      </c>
      <c r="C144" s="50" t="s">
        <v>160</v>
      </c>
      <c r="D144" s="45">
        <v>44586</v>
      </c>
      <c r="E144" s="45">
        <v>44672</v>
      </c>
      <c r="F144" s="11">
        <f t="shared" si="23"/>
        <v>0.23561643835616439</v>
      </c>
      <c r="G144" s="8">
        <v>5</v>
      </c>
      <c r="H144" s="12">
        <v>0.05</v>
      </c>
      <c r="I144" s="13">
        <f t="shared" si="24"/>
        <v>0.19</v>
      </c>
      <c r="J144" s="42">
        <v>68850</v>
      </c>
      <c r="K144" s="14">
        <v>68062</v>
      </c>
      <c r="L144" s="166">
        <v>0</v>
      </c>
      <c r="M144" s="42">
        <f t="shared" si="25"/>
        <v>68850</v>
      </c>
      <c r="N144" s="42">
        <f t="shared" si="26"/>
        <v>3082.2164383561644</v>
      </c>
      <c r="O144" s="42">
        <f t="shared" si="27"/>
        <v>65767.783561643839</v>
      </c>
      <c r="P144" s="12">
        <v>7.0000000000000007E-2</v>
      </c>
      <c r="Q144" s="24">
        <f t="shared" si="28"/>
        <v>61164.038712328766</v>
      </c>
      <c r="R144" s="156"/>
    </row>
    <row r="145" spans="2:17" ht="15" hidden="1" customHeight="1" x14ac:dyDescent="0.2">
      <c r="B145" s="171" t="s">
        <v>17</v>
      </c>
      <c r="C145" s="172"/>
      <c r="D145" s="172"/>
      <c r="E145" s="172"/>
      <c r="F145" s="172"/>
      <c r="G145" s="172"/>
      <c r="H145" s="172"/>
      <c r="I145" s="173"/>
      <c r="J145" s="155">
        <f>SUM(J5:J144)</f>
        <v>38902394.839999996</v>
      </c>
      <c r="K145" s="152">
        <f>SUM(K5:K144)</f>
        <v>28199953.839999996</v>
      </c>
      <c r="L145" s="153"/>
      <c r="M145" s="154">
        <f>SUM(M5:M144)</f>
        <v>39018630.662326731</v>
      </c>
      <c r="N145" s="154"/>
      <c r="O145" s="154">
        <f>SUM(O5:O144)</f>
        <v>31144593.283231519</v>
      </c>
      <c r="P145" s="148"/>
      <c r="Q145" s="149">
        <f>SUM(Q5:Q144)</f>
        <v>28965466.870062832</v>
      </c>
    </row>
    <row r="150" spans="2:17" x14ac:dyDescent="0.2">
      <c r="P150" t="s">
        <v>318</v>
      </c>
    </row>
    <row r="1047911" spans="7:7" ht="15" x14ac:dyDescent="0.2">
      <c r="G1047911" s="8"/>
    </row>
  </sheetData>
  <autoFilter ref="C4:Q145">
    <filterColumn colId="4">
      <filters>
        <filter val="15"/>
      </filters>
    </filterColumn>
  </autoFilter>
  <mergeCells count="2">
    <mergeCell ref="B3:Q3"/>
    <mergeCell ref="B145:I1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44"/>
  <sheetViews>
    <sheetView workbookViewId="0">
      <selection activeCell="B15" sqref="B15"/>
    </sheetView>
  </sheetViews>
  <sheetFormatPr defaultRowHeight="12.75" x14ac:dyDescent="0.2"/>
  <cols>
    <col min="4" max="4" width="9.140625" style="41"/>
    <col min="8" max="8" width="9.140625" style="41"/>
    <col min="12" max="12" width="9.140625" style="41"/>
    <col min="16" max="16" width="9.140625" style="41"/>
  </cols>
  <sheetData>
    <row r="3" spans="2:20" x14ac:dyDescent="0.2">
      <c r="B3" s="16" t="s">
        <v>39</v>
      </c>
      <c r="F3" s="16" t="s">
        <v>42</v>
      </c>
      <c r="J3" s="16" t="s">
        <v>45</v>
      </c>
    </row>
    <row r="4" spans="2:20" ht="13.5" thickBot="1" x14ac:dyDescent="0.25">
      <c r="B4" s="38"/>
      <c r="C4" s="38"/>
      <c r="N4" s="16" t="s">
        <v>48</v>
      </c>
      <c r="R4" s="16" t="s">
        <v>51</v>
      </c>
    </row>
    <row r="5" spans="2:20" ht="13.5" thickBot="1" x14ac:dyDescent="0.25">
      <c r="B5" s="39">
        <v>2020</v>
      </c>
      <c r="C5" s="40">
        <v>97.1</v>
      </c>
      <c r="D5" s="41">
        <f>($C$5-C5)/C5</f>
        <v>0</v>
      </c>
      <c r="F5" s="39">
        <v>2020</v>
      </c>
      <c r="G5" s="40">
        <v>108.9</v>
      </c>
      <c r="H5" s="41">
        <f>($G$5-G5)/G5</f>
        <v>0</v>
      </c>
      <c r="J5" s="39">
        <v>2020</v>
      </c>
      <c r="K5" s="40">
        <v>127.4</v>
      </c>
      <c r="L5" s="41">
        <f>($K$5-K5)/K5</f>
        <v>0</v>
      </c>
      <c r="N5" s="39">
        <v>2020</v>
      </c>
      <c r="O5" s="40">
        <v>111.5</v>
      </c>
      <c r="P5" s="41">
        <f>($O$5-O5)/O5</f>
        <v>0</v>
      </c>
      <c r="R5" s="39">
        <v>2020</v>
      </c>
      <c r="S5" s="40">
        <v>81.7</v>
      </c>
      <c r="T5" s="41">
        <f>($S$5-S5)/S5</f>
        <v>0</v>
      </c>
    </row>
    <row r="6" spans="2:20" ht="13.5" thickBot="1" x14ac:dyDescent="0.25">
      <c r="B6" s="39">
        <v>2019</v>
      </c>
      <c r="C6" s="40">
        <v>97.5</v>
      </c>
      <c r="D6" s="41">
        <f t="shared" ref="D6:D12" si="0">($C$5-C6)/C6</f>
        <v>-4.1025641025641607E-3</v>
      </c>
      <c r="F6" s="39">
        <v>2019</v>
      </c>
      <c r="G6" s="40">
        <v>108.6</v>
      </c>
      <c r="H6" s="41">
        <f t="shared" ref="H6:H12" si="1">($G$5-G6)/G6</f>
        <v>2.7624309392266242E-3</v>
      </c>
      <c r="J6" s="39">
        <v>2019</v>
      </c>
      <c r="K6" s="40">
        <v>126</v>
      </c>
      <c r="L6" s="41">
        <f t="shared" ref="L6:L12" si="2">($K$5-K6)/K6</f>
        <v>1.1111111111111157E-2</v>
      </c>
      <c r="N6" s="39">
        <v>2019</v>
      </c>
      <c r="O6" s="40">
        <v>111.5</v>
      </c>
      <c r="P6" s="41">
        <f t="shared" ref="P6:P12" si="3">($O$5-O6)/O6</f>
        <v>0</v>
      </c>
      <c r="R6" s="39">
        <v>2019</v>
      </c>
      <c r="S6" s="40">
        <v>79.2</v>
      </c>
      <c r="T6" s="41">
        <f t="shared" ref="T6:T12" si="4">($S$5-S6)/S6</f>
        <v>3.1565656565656568E-2</v>
      </c>
    </row>
    <row r="7" spans="2:20" ht="13.5" thickBot="1" x14ac:dyDescent="0.25">
      <c r="B7" s="39">
        <v>2018</v>
      </c>
      <c r="C7" s="40">
        <v>92.2</v>
      </c>
      <c r="D7" s="41">
        <f t="shared" si="0"/>
        <v>5.3145336225596432E-2</v>
      </c>
      <c r="F7" s="39">
        <v>2018</v>
      </c>
      <c r="G7" s="40">
        <v>106.5</v>
      </c>
      <c r="H7" s="41">
        <f t="shared" si="1"/>
        <v>2.2535211267605687E-2</v>
      </c>
      <c r="J7" s="39">
        <v>2018</v>
      </c>
      <c r="K7" s="40">
        <v>122.9</v>
      </c>
      <c r="L7" s="41">
        <f t="shared" si="2"/>
        <v>3.6615134255492267E-2</v>
      </c>
      <c r="N7" s="39">
        <v>2018</v>
      </c>
      <c r="O7" s="40">
        <v>113.3</v>
      </c>
      <c r="P7" s="41">
        <f t="shared" si="3"/>
        <v>-1.5887025595763434E-2</v>
      </c>
      <c r="R7" s="39">
        <v>2018</v>
      </c>
      <c r="S7" s="40">
        <v>78.5</v>
      </c>
      <c r="T7" s="41">
        <f t="shared" si="4"/>
        <v>4.0764331210191122E-2</v>
      </c>
    </row>
    <row r="8" spans="2:20" ht="13.5" thickBot="1" x14ac:dyDescent="0.25">
      <c r="B8" s="39">
        <v>2017</v>
      </c>
      <c r="C8" s="40">
        <v>90.9</v>
      </c>
      <c r="D8" s="41">
        <f t="shared" si="0"/>
        <v>6.8206820682068084E-2</v>
      </c>
      <c r="F8" s="39">
        <v>2017</v>
      </c>
      <c r="G8" s="40">
        <v>103.7</v>
      </c>
      <c r="H8" s="41">
        <f t="shared" si="1"/>
        <v>5.0144648023143709E-2</v>
      </c>
      <c r="J8" s="39">
        <v>2017</v>
      </c>
      <c r="K8" s="40">
        <v>118.3</v>
      </c>
      <c r="L8" s="41">
        <f t="shared" si="2"/>
        <v>7.6923076923076997E-2</v>
      </c>
      <c r="N8" s="39">
        <v>2017</v>
      </c>
      <c r="O8" s="40">
        <v>112.3</v>
      </c>
      <c r="P8" s="41">
        <f t="shared" si="3"/>
        <v>-7.123775601068541E-3</v>
      </c>
      <c r="R8" s="39">
        <v>2017</v>
      </c>
      <c r="S8" s="40">
        <v>77.5</v>
      </c>
      <c r="T8" s="41">
        <f t="shared" si="4"/>
        <v>5.4193548387096814E-2</v>
      </c>
    </row>
    <row r="9" spans="2:20" ht="13.5" thickBot="1" x14ac:dyDescent="0.25">
      <c r="B9" s="39">
        <v>2016</v>
      </c>
      <c r="C9" s="40">
        <v>91.3</v>
      </c>
      <c r="D9" s="41">
        <f t="shared" si="0"/>
        <v>6.3526834611171937E-2</v>
      </c>
      <c r="F9" s="39">
        <v>2016</v>
      </c>
      <c r="G9" s="40">
        <v>101.7</v>
      </c>
      <c r="H9" s="41">
        <f t="shared" si="1"/>
        <v>7.0796460176991177E-2</v>
      </c>
      <c r="J9" s="39">
        <v>2016</v>
      </c>
      <c r="K9" s="40">
        <v>115.2</v>
      </c>
      <c r="L9" s="41">
        <f t="shared" si="2"/>
        <v>0.1059027777777778</v>
      </c>
      <c r="N9" s="39">
        <v>2016</v>
      </c>
      <c r="O9" s="40">
        <v>112.3</v>
      </c>
      <c r="P9" s="41">
        <f t="shared" si="3"/>
        <v>-7.123775601068541E-3</v>
      </c>
      <c r="R9" s="39">
        <v>2016</v>
      </c>
      <c r="S9" s="40">
        <v>79.900000000000006</v>
      </c>
      <c r="T9" s="41">
        <f t="shared" si="4"/>
        <v>2.2528160200250277E-2</v>
      </c>
    </row>
    <row r="10" spans="2:20" ht="13.5" thickBot="1" x14ac:dyDescent="0.25">
      <c r="B10" s="39">
        <v>2015</v>
      </c>
      <c r="C10" s="40">
        <v>96</v>
      </c>
      <c r="D10" s="41">
        <f t="shared" si="0"/>
        <v>1.1458333333333274E-2</v>
      </c>
      <c r="F10" s="39">
        <v>2015</v>
      </c>
      <c r="G10" s="40">
        <v>101.5</v>
      </c>
      <c r="H10" s="41">
        <f t="shared" si="1"/>
        <v>7.2906403940886752E-2</v>
      </c>
      <c r="J10" s="39">
        <v>2015</v>
      </c>
      <c r="K10" s="40">
        <v>111.7</v>
      </c>
      <c r="L10" s="41">
        <f t="shared" si="2"/>
        <v>0.14055505819158462</v>
      </c>
      <c r="N10" s="39">
        <v>2015</v>
      </c>
      <c r="O10" s="40">
        <v>107.7</v>
      </c>
      <c r="P10" s="41">
        <f t="shared" si="3"/>
        <v>3.5283194057567288E-2</v>
      </c>
      <c r="R10" s="39">
        <v>2015</v>
      </c>
      <c r="S10" s="40">
        <v>86.6</v>
      </c>
      <c r="T10" s="41">
        <f t="shared" si="4"/>
        <v>-5.658198614318697E-2</v>
      </c>
    </row>
    <row r="11" spans="2:20" ht="13.5" thickBot="1" x14ac:dyDescent="0.25">
      <c r="B11" s="39">
        <v>2014</v>
      </c>
      <c r="C11" s="40">
        <v>102.4</v>
      </c>
      <c r="D11" s="41">
        <f t="shared" si="0"/>
        <v>-5.1757812500000111E-2</v>
      </c>
      <c r="F11" s="39">
        <v>2014</v>
      </c>
      <c r="G11" s="40">
        <v>102.4</v>
      </c>
      <c r="H11" s="41">
        <f t="shared" si="1"/>
        <v>6.34765625E-2</v>
      </c>
      <c r="J11" s="39">
        <v>2014</v>
      </c>
      <c r="K11" s="40">
        <v>107.5</v>
      </c>
      <c r="L11" s="41">
        <f t="shared" si="2"/>
        <v>0.18511627906976749</v>
      </c>
      <c r="N11" s="39">
        <v>2014</v>
      </c>
      <c r="O11" s="40">
        <v>97.9</v>
      </c>
      <c r="P11" s="41">
        <f t="shared" si="3"/>
        <v>0.13891726251276806</v>
      </c>
      <c r="R11" s="39">
        <v>2014</v>
      </c>
      <c r="S11" s="40">
        <v>100.3</v>
      </c>
      <c r="T11" s="41">
        <f t="shared" si="4"/>
        <v>-0.18544366899302089</v>
      </c>
    </row>
    <row r="12" spans="2:20" ht="13.5" thickBot="1" x14ac:dyDescent="0.25">
      <c r="B12" s="39">
        <v>2013</v>
      </c>
      <c r="C12" s="40">
        <v>105.6</v>
      </c>
      <c r="D12" s="41">
        <f t="shared" si="0"/>
        <v>-8.049242424242424E-2</v>
      </c>
      <c r="F12" s="39">
        <v>2013</v>
      </c>
      <c r="G12" s="40">
        <v>104.1</v>
      </c>
      <c r="H12" s="41">
        <f t="shared" si="1"/>
        <v>4.6109510086455446E-2</v>
      </c>
      <c r="J12" s="39">
        <v>2013</v>
      </c>
      <c r="K12" s="40">
        <v>106.6</v>
      </c>
      <c r="L12" s="41">
        <f t="shared" si="2"/>
        <v>0.19512195121951231</v>
      </c>
      <c r="N12" s="39">
        <v>2013</v>
      </c>
      <c r="O12" s="40">
        <v>80.7</v>
      </c>
      <c r="P12" s="41">
        <f t="shared" si="3"/>
        <v>0.38166047087980171</v>
      </c>
      <c r="R12" s="39">
        <v>2013</v>
      </c>
      <c r="S12" s="40">
        <v>111</v>
      </c>
      <c r="T12" s="41">
        <f t="shared" si="4"/>
        <v>-0.26396396396396393</v>
      </c>
    </row>
    <row r="13" spans="2:20" ht="13.5" thickBot="1" x14ac:dyDescent="0.25">
      <c r="B13" s="39">
        <v>2012</v>
      </c>
      <c r="C13" s="38"/>
    </row>
    <row r="15" spans="2:20" ht="13.5" thickBot="1" x14ac:dyDescent="0.25">
      <c r="B15" s="16" t="s">
        <v>40</v>
      </c>
      <c r="F15" s="16" t="s">
        <v>43</v>
      </c>
      <c r="J15" s="16" t="s">
        <v>46</v>
      </c>
      <c r="N15" s="16" t="s">
        <v>49</v>
      </c>
      <c r="R15" s="16" t="s">
        <v>52</v>
      </c>
      <c r="T15" s="41"/>
    </row>
    <row r="16" spans="2:20" ht="13.5" thickBot="1" x14ac:dyDescent="0.25">
      <c r="B16" s="39">
        <v>2020</v>
      </c>
      <c r="C16" s="40">
        <v>97.1</v>
      </c>
      <c r="D16" s="41">
        <f>($C$16-C16)/C16</f>
        <v>0</v>
      </c>
      <c r="F16" s="39">
        <v>2020</v>
      </c>
      <c r="G16" s="40">
        <v>111.2</v>
      </c>
      <c r="H16" s="41">
        <f>($G$16-G16)/100</f>
        <v>0</v>
      </c>
      <c r="J16" s="39">
        <v>2020</v>
      </c>
      <c r="K16" s="40">
        <v>128.30000000000001</v>
      </c>
      <c r="L16" s="41">
        <f>($K$16-K16)/K16</f>
        <v>0</v>
      </c>
      <c r="N16" s="39">
        <v>2020</v>
      </c>
      <c r="O16" s="40">
        <v>108.6</v>
      </c>
      <c r="P16" s="41">
        <f>($O$16-O16)/O16</f>
        <v>0</v>
      </c>
      <c r="R16" s="39">
        <v>2020</v>
      </c>
      <c r="S16" s="40">
        <v>94.8</v>
      </c>
      <c r="T16" s="41">
        <f>($S$16-S16)/S16</f>
        <v>0</v>
      </c>
    </row>
    <row r="17" spans="2:20" ht="13.5" thickBot="1" x14ac:dyDescent="0.25">
      <c r="B17" s="39">
        <v>2019</v>
      </c>
      <c r="C17" s="40">
        <v>101.2</v>
      </c>
      <c r="D17" s="41">
        <f t="shared" ref="D17:D23" si="5">($C$16-C17)/C17</f>
        <v>-4.0513833992094947E-2</v>
      </c>
      <c r="F17" s="39">
        <v>2019</v>
      </c>
      <c r="G17" s="40">
        <v>108.8</v>
      </c>
      <c r="H17" s="41">
        <f t="shared" ref="H17:H23" si="6">($G$16-G17)/100</f>
        <v>2.4000000000000056E-2</v>
      </c>
      <c r="J17" s="39">
        <v>2019</v>
      </c>
      <c r="K17" s="40">
        <v>131</v>
      </c>
      <c r="L17" s="41">
        <f t="shared" ref="L17:L23" si="7">($K$16-K17)/K17</f>
        <v>-2.0610687022900677E-2</v>
      </c>
      <c r="N17" s="39">
        <v>2019</v>
      </c>
      <c r="O17" s="40">
        <v>110.7</v>
      </c>
      <c r="P17" s="41">
        <f t="shared" ref="P17:P23" si="8">($O$16-O17)/O17</f>
        <v>-1.8970189701897094E-2</v>
      </c>
      <c r="R17" s="39">
        <v>2019</v>
      </c>
      <c r="S17" s="40">
        <v>96.1</v>
      </c>
      <c r="T17" s="41">
        <f t="shared" ref="T17:T23" si="9">($S$16-S17)/S17</f>
        <v>-1.3527575442247629E-2</v>
      </c>
    </row>
    <row r="18" spans="2:20" ht="13.5" thickBot="1" x14ac:dyDescent="0.25">
      <c r="B18" s="39">
        <v>2018</v>
      </c>
      <c r="C18" s="40">
        <v>93.5</v>
      </c>
      <c r="D18" s="41">
        <f t="shared" si="5"/>
        <v>3.8502673796791384E-2</v>
      </c>
      <c r="F18" s="39">
        <v>2018</v>
      </c>
      <c r="G18" s="40">
        <v>106.9</v>
      </c>
      <c r="H18" s="41">
        <f t="shared" si="6"/>
        <v>4.2999999999999969E-2</v>
      </c>
      <c r="J18" s="39">
        <v>2018</v>
      </c>
      <c r="K18" s="40">
        <v>129.6</v>
      </c>
      <c r="L18" s="41">
        <f t="shared" si="7"/>
        <v>-1.0030864197530734E-2</v>
      </c>
      <c r="N18" s="39">
        <v>2018</v>
      </c>
      <c r="O18" s="40">
        <v>109.1</v>
      </c>
      <c r="P18" s="41">
        <f t="shared" si="8"/>
        <v>-4.5829514207149404E-3</v>
      </c>
      <c r="R18" s="39">
        <v>2018</v>
      </c>
      <c r="S18" s="40">
        <v>95.1</v>
      </c>
      <c r="T18" s="41">
        <f t="shared" si="9"/>
        <v>-3.154574132492084E-3</v>
      </c>
    </row>
    <row r="19" spans="2:20" ht="13.5" thickBot="1" x14ac:dyDescent="0.25">
      <c r="B19" s="39">
        <v>2017</v>
      </c>
      <c r="C19" s="40">
        <v>91.1</v>
      </c>
      <c r="D19" s="41">
        <f t="shared" si="5"/>
        <v>6.5861690450054883E-2</v>
      </c>
      <c r="F19" s="39">
        <v>2017</v>
      </c>
      <c r="G19" s="40">
        <v>105.6</v>
      </c>
      <c r="H19" s="41">
        <f t="shared" si="6"/>
        <v>5.6000000000000084E-2</v>
      </c>
      <c r="J19" s="39">
        <v>2017</v>
      </c>
      <c r="K19" s="40">
        <v>126.6</v>
      </c>
      <c r="L19" s="41">
        <f t="shared" si="7"/>
        <v>1.3428120063191289E-2</v>
      </c>
      <c r="N19" s="39">
        <v>2017</v>
      </c>
      <c r="O19" s="40">
        <v>106.8</v>
      </c>
      <c r="P19" s="41">
        <f t="shared" si="8"/>
        <v>1.6853932584269638E-2</v>
      </c>
      <c r="R19" s="39">
        <v>2017</v>
      </c>
      <c r="S19" s="40">
        <v>93.1</v>
      </c>
      <c r="T19" s="41">
        <f t="shared" si="9"/>
        <v>1.8259935553168669E-2</v>
      </c>
    </row>
    <row r="20" spans="2:20" ht="13.5" thickBot="1" x14ac:dyDescent="0.25">
      <c r="B20" s="39">
        <v>2016</v>
      </c>
      <c r="C20" s="40">
        <v>95.7</v>
      </c>
      <c r="D20" s="41">
        <f t="shared" si="5"/>
        <v>1.4629049111807643E-2</v>
      </c>
      <c r="F20" s="39">
        <v>2016</v>
      </c>
      <c r="G20" s="40">
        <v>105</v>
      </c>
      <c r="H20" s="41">
        <f t="shared" si="6"/>
        <v>6.2000000000000027E-2</v>
      </c>
      <c r="J20" s="39">
        <v>2016</v>
      </c>
      <c r="K20" s="40">
        <v>124.4</v>
      </c>
      <c r="L20" s="41">
        <f t="shared" si="7"/>
        <v>3.1350482315112588E-2</v>
      </c>
      <c r="N20" s="39">
        <v>2016</v>
      </c>
      <c r="O20" s="40">
        <v>101.7</v>
      </c>
      <c r="P20" s="41">
        <f t="shared" si="8"/>
        <v>6.7846607669616435E-2</v>
      </c>
      <c r="R20" s="39">
        <v>2016</v>
      </c>
      <c r="S20" s="40">
        <v>93.9</v>
      </c>
      <c r="T20" s="41">
        <f t="shared" si="9"/>
        <v>9.5846645367411235E-3</v>
      </c>
    </row>
    <row r="21" spans="2:20" ht="13.5" thickBot="1" x14ac:dyDescent="0.25">
      <c r="B21" s="39">
        <v>2015</v>
      </c>
      <c r="C21" s="40">
        <v>99</v>
      </c>
      <c r="D21" s="41">
        <f t="shared" si="5"/>
        <v>-1.919191919191925E-2</v>
      </c>
      <c r="F21" s="39">
        <v>2015</v>
      </c>
      <c r="G21" s="40">
        <v>105.9</v>
      </c>
      <c r="H21" s="41">
        <f t="shared" si="6"/>
        <v>5.2999999999999971E-2</v>
      </c>
      <c r="J21" s="39">
        <v>2015</v>
      </c>
      <c r="K21" s="40">
        <v>129</v>
      </c>
      <c r="L21" s="41">
        <f t="shared" si="7"/>
        <v>-5.4263565891471983E-3</v>
      </c>
      <c r="N21" s="39">
        <v>2015</v>
      </c>
      <c r="O21" s="40">
        <v>101.1</v>
      </c>
      <c r="P21" s="41">
        <f t="shared" si="8"/>
        <v>7.4183976261127604E-2</v>
      </c>
      <c r="R21" s="39">
        <v>2015</v>
      </c>
      <c r="S21" s="40">
        <v>98.6</v>
      </c>
      <c r="T21" s="41">
        <f t="shared" si="9"/>
        <v>-3.8539553752535469E-2</v>
      </c>
    </row>
    <row r="22" spans="2:20" ht="13.5" thickBot="1" x14ac:dyDescent="0.25">
      <c r="B22" s="39">
        <v>2014</v>
      </c>
      <c r="C22" s="40">
        <v>97.9</v>
      </c>
      <c r="D22" s="41">
        <f t="shared" si="5"/>
        <v>-8.1716036772217712E-3</v>
      </c>
      <c r="F22" s="39">
        <v>2014</v>
      </c>
      <c r="G22" s="40">
        <v>105.5</v>
      </c>
      <c r="H22" s="41">
        <f t="shared" si="6"/>
        <v>5.700000000000003E-2</v>
      </c>
      <c r="J22" s="39">
        <v>2014</v>
      </c>
      <c r="K22" s="40">
        <v>128.6</v>
      </c>
      <c r="L22" s="41">
        <f t="shared" si="7"/>
        <v>-2.3328149300154196E-3</v>
      </c>
      <c r="N22" s="39">
        <v>2014</v>
      </c>
      <c r="O22" s="40">
        <v>102.2</v>
      </c>
      <c r="P22" s="41">
        <f t="shared" si="8"/>
        <v>6.2622309197651577E-2</v>
      </c>
      <c r="R22" s="39">
        <v>2014</v>
      </c>
      <c r="S22" s="40">
        <v>101.5</v>
      </c>
      <c r="T22" s="41">
        <f t="shared" si="9"/>
        <v>-6.6009852216748793E-2</v>
      </c>
    </row>
    <row r="23" spans="2:20" ht="13.5" thickBot="1" x14ac:dyDescent="0.25">
      <c r="B23" s="39">
        <v>2013</v>
      </c>
      <c r="C23" s="40">
        <v>91.5</v>
      </c>
      <c r="D23" s="41">
        <f t="shared" si="5"/>
        <v>6.1202185792349664E-2</v>
      </c>
      <c r="F23" s="39">
        <v>2013</v>
      </c>
      <c r="G23" s="40">
        <v>99</v>
      </c>
      <c r="H23" s="41">
        <f t="shared" si="6"/>
        <v>0.12200000000000003</v>
      </c>
      <c r="J23" s="39">
        <v>2013</v>
      </c>
      <c r="K23" s="40">
        <v>117.9</v>
      </c>
      <c r="L23" s="41">
        <f t="shared" si="7"/>
        <v>8.8210347752332524E-2</v>
      </c>
      <c r="N23" s="39">
        <v>2013</v>
      </c>
      <c r="O23" s="40">
        <v>102.8</v>
      </c>
      <c r="P23" s="41">
        <f t="shared" si="8"/>
        <v>5.6420233463034992E-2</v>
      </c>
      <c r="R23" s="39">
        <v>2013</v>
      </c>
      <c r="S23" s="40">
        <v>101.1</v>
      </c>
      <c r="T23" s="41">
        <f t="shared" si="9"/>
        <v>-6.2314540059347154E-2</v>
      </c>
    </row>
    <row r="25" spans="2:20" ht="13.5" thickBot="1" x14ac:dyDescent="0.25">
      <c r="B25" s="16" t="s">
        <v>41</v>
      </c>
      <c r="F25" s="16" t="s">
        <v>44</v>
      </c>
      <c r="J25" t="s">
        <v>47</v>
      </c>
      <c r="N25" s="16" t="s">
        <v>50</v>
      </c>
      <c r="R25" s="16" t="s">
        <v>53</v>
      </c>
    </row>
    <row r="26" spans="2:20" ht="13.5" thickBot="1" x14ac:dyDescent="0.25">
      <c r="B26" s="39">
        <v>2020</v>
      </c>
      <c r="C26" s="40">
        <v>81.7</v>
      </c>
      <c r="D26" s="41">
        <f>($C$26-C26)/C26</f>
        <v>0</v>
      </c>
      <c r="F26" s="39">
        <v>2020</v>
      </c>
      <c r="G26" s="40">
        <v>108.5</v>
      </c>
      <c r="H26" s="41">
        <f>($G$26-G26)/G26</f>
        <v>0</v>
      </c>
      <c r="J26" s="39">
        <v>2020</v>
      </c>
      <c r="K26" s="40">
        <v>80.900000000000006</v>
      </c>
      <c r="L26" s="41">
        <f>($K$26-K26)/K26</f>
        <v>0</v>
      </c>
      <c r="N26" s="39">
        <v>2020</v>
      </c>
      <c r="O26" s="40">
        <v>41.8</v>
      </c>
      <c r="P26" s="41">
        <f>($O$26-O26)/O26</f>
        <v>0</v>
      </c>
      <c r="R26" s="39">
        <v>2020</v>
      </c>
      <c r="S26" s="40">
        <v>112.6</v>
      </c>
      <c r="T26" s="41">
        <f>($S$26-S26)/S26</f>
        <v>0</v>
      </c>
    </row>
    <row r="27" spans="2:20" ht="13.5" thickBot="1" x14ac:dyDescent="0.25">
      <c r="B27" s="39">
        <v>2019</v>
      </c>
      <c r="C27" s="40">
        <v>79.2</v>
      </c>
      <c r="D27" s="41">
        <f t="shared" ref="D27:D33" si="10">($C$26-C27)/C27</f>
        <v>3.1565656565656568E-2</v>
      </c>
      <c r="F27" s="39">
        <v>2019</v>
      </c>
      <c r="G27" s="40">
        <v>108.3</v>
      </c>
      <c r="H27" s="41">
        <f t="shared" ref="H27:H33" si="11">($G$26-G27)/G27</f>
        <v>1.8467220683287429E-3</v>
      </c>
      <c r="J27" s="39">
        <v>2019</v>
      </c>
      <c r="K27" s="40">
        <v>82.3</v>
      </c>
      <c r="L27" s="41">
        <f t="shared" ref="L27:L33" si="12">($K$26-K27)/K27</f>
        <v>-1.7010935601457979E-2</v>
      </c>
      <c r="N27" s="39">
        <v>2019</v>
      </c>
      <c r="O27" s="40">
        <v>44.3</v>
      </c>
      <c r="P27" s="41">
        <f t="shared" ref="P27:P33" si="13">($O$26-O27)/O27</f>
        <v>-5.6433408577878111E-2</v>
      </c>
      <c r="R27" s="39">
        <v>2019</v>
      </c>
      <c r="S27" s="40">
        <v>112.6</v>
      </c>
      <c r="T27" s="41">
        <f t="shared" ref="T27:T33" si="14">($S$26-S27)/S27</f>
        <v>0</v>
      </c>
    </row>
    <row r="28" spans="2:20" ht="13.5" thickBot="1" x14ac:dyDescent="0.25">
      <c r="B28" s="39">
        <v>2018</v>
      </c>
      <c r="C28" s="40">
        <v>78.5</v>
      </c>
      <c r="D28" s="41">
        <f t="shared" si="10"/>
        <v>4.0764331210191122E-2</v>
      </c>
      <c r="F28" s="39">
        <v>2018</v>
      </c>
      <c r="G28" s="40">
        <v>107.6</v>
      </c>
      <c r="H28" s="41">
        <f t="shared" si="11"/>
        <v>8.3643122676580455E-3</v>
      </c>
      <c r="J28" s="39">
        <v>2018</v>
      </c>
      <c r="K28" s="40">
        <v>82.9</v>
      </c>
      <c r="L28" s="41">
        <f t="shared" si="12"/>
        <v>-2.4125452352231604E-2</v>
      </c>
      <c r="N28" s="39">
        <v>2018</v>
      </c>
      <c r="O28" s="40">
        <v>46.1</v>
      </c>
      <c r="P28" s="41">
        <f t="shared" si="13"/>
        <v>-9.3275488069414408E-2</v>
      </c>
      <c r="R28" s="39">
        <v>2018</v>
      </c>
      <c r="S28" s="40">
        <v>112</v>
      </c>
      <c r="T28" s="41">
        <f t="shared" si="14"/>
        <v>5.357142857142806E-3</v>
      </c>
    </row>
    <row r="29" spans="2:20" ht="13.5" thickBot="1" x14ac:dyDescent="0.25">
      <c r="B29" s="39">
        <v>2017</v>
      </c>
      <c r="C29" s="40">
        <v>77.5</v>
      </c>
      <c r="D29" s="41">
        <f t="shared" si="10"/>
        <v>5.4193548387096814E-2</v>
      </c>
      <c r="F29" s="39">
        <v>2017</v>
      </c>
      <c r="G29" s="40">
        <v>109</v>
      </c>
      <c r="H29" s="41">
        <f t="shared" si="11"/>
        <v>-4.5871559633027525E-3</v>
      </c>
      <c r="J29" s="39">
        <v>2017</v>
      </c>
      <c r="K29" s="40">
        <v>92.7</v>
      </c>
      <c r="L29" s="41">
        <f t="shared" si="12"/>
        <v>-0.12729234088457386</v>
      </c>
      <c r="N29" s="39">
        <v>2017</v>
      </c>
      <c r="O29" s="40">
        <v>52.5</v>
      </c>
      <c r="P29" s="41">
        <f t="shared" si="13"/>
        <v>-0.20380952380952386</v>
      </c>
      <c r="R29" s="39">
        <v>2017</v>
      </c>
      <c r="S29" s="40">
        <v>109.6</v>
      </c>
      <c r="T29" s="41">
        <f t="shared" si="14"/>
        <v>2.7372262773722629E-2</v>
      </c>
    </row>
    <row r="30" spans="2:20" ht="13.5" thickBot="1" x14ac:dyDescent="0.25">
      <c r="B30" s="39">
        <v>2016</v>
      </c>
      <c r="C30" s="40">
        <v>79.900000000000006</v>
      </c>
      <c r="D30" s="41">
        <f t="shared" si="10"/>
        <v>2.2528160200250277E-2</v>
      </c>
      <c r="F30" s="39">
        <v>2016</v>
      </c>
      <c r="G30" s="40">
        <v>113.1</v>
      </c>
      <c r="H30" s="41">
        <f t="shared" si="11"/>
        <v>-4.0671971706454417E-2</v>
      </c>
      <c r="J30" s="39">
        <v>2016</v>
      </c>
      <c r="K30" s="40">
        <v>92.2</v>
      </c>
      <c r="L30" s="41">
        <f t="shared" si="12"/>
        <v>-0.12255965292841645</v>
      </c>
      <c r="N30" s="39">
        <v>2016</v>
      </c>
      <c r="O30" s="40">
        <v>57.5</v>
      </c>
      <c r="P30" s="41">
        <f t="shared" si="13"/>
        <v>-0.27304347826086961</v>
      </c>
      <c r="R30" s="39">
        <v>2016</v>
      </c>
      <c r="S30" s="40">
        <v>107.6</v>
      </c>
      <c r="T30" s="41">
        <f t="shared" si="14"/>
        <v>4.6468401486988851E-2</v>
      </c>
    </row>
    <row r="31" spans="2:20" ht="13.5" thickBot="1" x14ac:dyDescent="0.25">
      <c r="B31" s="39">
        <v>2015</v>
      </c>
      <c r="C31" s="40">
        <v>86.6</v>
      </c>
      <c r="D31" s="41">
        <f t="shared" si="10"/>
        <v>-5.658198614318697E-2</v>
      </c>
      <c r="F31" s="39">
        <v>2015</v>
      </c>
      <c r="G31" s="40">
        <v>109.2</v>
      </c>
      <c r="H31" s="41">
        <f t="shared" si="11"/>
        <v>-6.4102564102564361E-3</v>
      </c>
      <c r="J31" s="39">
        <v>2015</v>
      </c>
      <c r="K31" s="40">
        <v>91.3</v>
      </c>
      <c r="L31" s="41">
        <f t="shared" si="12"/>
        <v>-0.11391018619934273</v>
      </c>
      <c r="N31" s="39">
        <v>2015</v>
      </c>
      <c r="O31" s="40">
        <v>59.3</v>
      </c>
      <c r="P31" s="41">
        <f t="shared" si="13"/>
        <v>-0.29510961214165266</v>
      </c>
      <c r="R31" s="39">
        <v>2015</v>
      </c>
      <c r="S31" s="40">
        <v>107.1</v>
      </c>
      <c r="T31" s="41">
        <f t="shared" si="14"/>
        <v>5.1353874883286653E-2</v>
      </c>
    </row>
    <row r="32" spans="2:20" ht="13.5" thickBot="1" x14ac:dyDescent="0.25">
      <c r="B32" s="39">
        <v>2014</v>
      </c>
      <c r="C32" s="40">
        <v>100.3</v>
      </c>
      <c r="D32" s="41">
        <f t="shared" si="10"/>
        <v>-0.18544366899302089</v>
      </c>
      <c r="F32" s="39">
        <v>2014</v>
      </c>
      <c r="G32" s="40">
        <v>104</v>
      </c>
      <c r="H32" s="41">
        <f t="shared" si="11"/>
        <v>4.3269230769230768E-2</v>
      </c>
      <c r="J32" s="39">
        <v>2014</v>
      </c>
      <c r="K32" s="40">
        <v>91.1</v>
      </c>
      <c r="L32" s="41">
        <f t="shared" si="12"/>
        <v>-0.11196487376509319</v>
      </c>
      <c r="N32" s="39">
        <v>2014</v>
      </c>
      <c r="O32" s="40">
        <v>60</v>
      </c>
      <c r="P32" s="41">
        <f t="shared" si="13"/>
        <v>-0.3033333333333334</v>
      </c>
      <c r="R32" s="39">
        <v>2014</v>
      </c>
      <c r="S32" s="40">
        <v>103</v>
      </c>
      <c r="T32" s="41">
        <f t="shared" si="14"/>
        <v>9.3203883495145579E-2</v>
      </c>
    </row>
    <row r="33" spans="2:20" ht="13.5" thickBot="1" x14ac:dyDescent="0.25">
      <c r="B33" s="39">
        <v>2013</v>
      </c>
      <c r="C33" s="40">
        <v>111</v>
      </c>
      <c r="D33" s="41">
        <f t="shared" si="10"/>
        <v>-0.26396396396396393</v>
      </c>
      <c r="F33" s="39">
        <v>2013</v>
      </c>
      <c r="G33" s="40">
        <v>103.8</v>
      </c>
      <c r="H33" s="41">
        <f t="shared" si="11"/>
        <v>4.5279383429672478E-2</v>
      </c>
      <c r="J33" s="39">
        <v>2013</v>
      </c>
      <c r="K33" s="40">
        <v>94.8</v>
      </c>
      <c r="L33" s="41">
        <f t="shared" si="12"/>
        <v>-0.14662447257383956</v>
      </c>
      <c r="N33" s="39">
        <v>2013</v>
      </c>
      <c r="O33" s="40">
        <v>66.5</v>
      </c>
      <c r="P33" s="41">
        <f t="shared" si="13"/>
        <v>-0.3714285714285715</v>
      </c>
      <c r="R33" s="39">
        <v>2013</v>
      </c>
      <c r="S33" s="40">
        <v>100.8</v>
      </c>
      <c r="T33" s="41">
        <f t="shared" si="14"/>
        <v>0.11706349206349204</v>
      </c>
    </row>
    <row r="35" spans="2:20" ht="13.5" thickBot="1" x14ac:dyDescent="0.25">
      <c r="B35" t="s">
        <v>313</v>
      </c>
      <c r="F35" s="16" t="s">
        <v>314</v>
      </c>
      <c r="J35" s="16" t="s">
        <v>315</v>
      </c>
      <c r="N35" s="16" t="s">
        <v>317</v>
      </c>
      <c r="R35" s="16" t="s">
        <v>54</v>
      </c>
    </row>
    <row r="36" spans="2:20" ht="13.5" thickBot="1" x14ac:dyDescent="0.25">
      <c r="B36" s="39">
        <v>2020</v>
      </c>
      <c r="C36" s="40">
        <v>101.9</v>
      </c>
      <c r="D36" s="41">
        <f>($C$36-C36)/C36</f>
        <v>0</v>
      </c>
      <c r="F36" s="39">
        <v>2020</v>
      </c>
      <c r="G36" s="40">
        <v>107.2</v>
      </c>
      <c r="H36" s="41">
        <f>($G$36-G36)/G36</f>
        <v>0</v>
      </c>
      <c r="J36" s="39">
        <v>2020</v>
      </c>
      <c r="K36" s="40">
        <v>112.4</v>
      </c>
      <c r="L36" s="41">
        <f>($K$36-K36)/K36</f>
        <v>0</v>
      </c>
      <c r="N36" s="39">
        <v>2020</v>
      </c>
      <c r="O36" s="40">
        <v>108.9</v>
      </c>
      <c r="P36" s="41">
        <f>($O$36-O36)/O36</f>
        <v>0</v>
      </c>
      <c r="R36" s="39">
        <v>2020</v>
      </c>
      <c r="S36" s="40">
        <v>125</v>
      </c>
      <c r="T36" s="41">
        <f>($S$36-S36)/S36</f>
        <v>0</v>
      </c>
    </row>
    <row r="37" spans="2:20" ht="13.5" thickBot="1" x14ac:dyDescent="0.25">
      <c r="B37" s="39">
        <v>2019</v>
      </c>
      <c r="C37" s="40">
        <v>106.4</v>
      </c>
      <c r="D37" s="41">
        <f t="shared" ref="D37:D44" si="15">($C$36-C37)/C37</f>
        <v>-4.2293233082706765E-2</v>
      </c>
      <c r="F37" s="39">
        <v>2019</v>
      </c>
      <c r="G37" s="40">
        <v>106.5</v>
      </c>
      <c r="H37" s="41">
        <f t="shared" ref="H37:H44" si="16">($G$36-G37)/G37</f>
        <v>6.5727699530516697E-3</v>
      </c>
      <c r="J37" s="39">
        <v>2019</v>
      </c>
      <c r="K37" s="40">
        <v>112.9</v>
      </c>
      <c r="L37" s="41">
        <f t="shared" ref="L37:L44" si="17">($K$36-K37)/K37</f>
        <v>-4.4286979627989366E-3</v>
      </c>
      <c r="N37" s="39">
        <v>2019</v>
      </c>
      <c r="O37" s="40">
        <v>108.6</v>
      </c>
      <c r="P37" s="41">
        <f t="shared" ref="P37:P44" si="18">($O$36-O37)/O37</f>
        <v>2.7624309392266242E-3</v>
      </c>
      <c r="R37" s="39">
        <v>2019</v>
      </c>
      <c r="S37" s="40">
        <v>126.6</v>
      </c>
      <c r="T37" s="41">
        <f t="shared" ref="T37:T43" si="19">($S$36-S37)/S37</f>
        <v>-1.2638230647709277E-2</v>
      </c>
    </row>
    <row r="38" spans="2:20" ht="13.5" thickBot="1" x14ac:dyDescent="0.25">
      <c r="B38" s="39">
        <v>2018</v>
      </c>
      <c r="C38" s="40">
        <v>101.2</v>
      </c>
      <c r="D38" s="41">
        <f t="shared" si="15"/>
        <v>6.9169960474308578E-3</v>
      </c>
      <c r="F38" s="39">
        <v>2018</v>
      </c>
      <c r="G38" s="40">
        <v>109</v>
      </c>
      <c r="H38" s="41">
        <f t="shared" si="16"/>
        <v>-1.6513761467889881E-2</v>
      </c>
      <c r="J38" s="39">
        <v>2018</v>
      </c>
      <c r="K38" s="40">
        <v>112.1</v>
      </c>
      <c r="L38" s="41">
        <f t="shared" si="17"/>
        <v>2.6761819803747672E-3</v>
      </c>
      <c r="N38" s="39">
        <v>2018</v>
      </c>
      <c r="O38" s="40">
        <v>106.5</v>
      </c>
      <c r="P38" s="41">
        <f t="shared" si="18"/>
        <v>2.2535211267605687E-2</v>
      </c>
      <c r="R38" s="39">
        <v>2018</v>
      </c>
      <c r="S38" s="40">
        <v>125.4</v>
      </c>
      <c r="T38" s="41">
        <f t="shared" si="19"/>
        <v>-3.1897926634769191E-3</v>
      </c>
    </row>
    <row r="39" spans="2:20" ht="13.5" thickBot="1" x14ac:dyDescent="0.25">
      <c r="B39" s="39">
        <v>2017</v>
      </c>
      <c r="C39" s="40">
        <v>96.7</v>
      </c>
      <c r="D39" s="41">
        <f t="shared" si="15"/>
        <v>5.3774560496380588E-2</v>
      </c>
      <c r="F39" s="39">
        <v>2017</v>
      </c>
      <c r="G39" s="40">
        <v>91.3</v>
      </c>
      <c r="H39" s="41">
        <f t="shared" si="16"/>
        <v>0.17415115005476459</v>
      </c>
      <c r="J39" s="39">
        <v>2017</v>
      </c>
      <c r="K39" s="40">
        <v>101.8</v>
      </c>
      <c r="L39" s="41">
        <f t="shared" si="17"/>
        <v>0.10412573673870343</v>
      </c>
      <c r="N39" s="39">
        <v>2017</v>
      </c>
      <c r="O39" s="40">
        <v>103.7</v>
      </c>
      <c r="P39" s="41">
        <f t="shared" si="18"/>
        <v>5.0144648023143709E-2</v>
      </c>
      <c r="R39" s="39">
        <v>2017</v>
      </c>
      <c r="S39" s="40">
        <v>113</v>
      </c>
      <c r="T39" s="41">
        <f t="shared" si="19"/>
        <v>0.10619469026548672</v>
      </c>
    </row>
    <row r="40" spans="2:20" ht="13.5" thickBot="1" x14ac:dyDescent="0.25">
      <c r="B40" s="39">
        <v>2016</v>
      </c>
      <c r="C40" s="40">
        <v>94</v>
      </c>
      <c r="D40" s="41">
        <f t="shared" si="15"/>
        <v>8.4042553191489427E-2</v>
      </c>
      <c r="F40" s="39">
        <v>2016</v>
      </c>
      <c r="G40" s="40">
        <v>84.2</v>
      </c>
      <c r="H40" s="41">
        <f t="shared" si="16"/>
        <v>0.27315914489311161</v>
      </c>
      <c r="J40" s="39">
        <v>2016</v>
      </c>
      <c r="K40" s="40">
        <v>92.9</v>
      </c>
      <c r="L40" s="41">
        <f t="shared" si="17"/>
        <v>0.20990312163616792</v>
      </c>
      <c r="N40" s="39">
        <v>2016</v>
      </c>
      <c r="O40" s="40">
        <v>101.7</v>
      </c>
      <c r="P40" s="41">
        <f t="shared" si="18"/>
        <v>7.0796460176991177E-2</v>
      </c>
      <c r="R40" s="39">
        <v>2016</v>
      </c>
      <c r="S40" s="40">
        <v>106</v>
      </c>
      <c r="T40" s="41">
        <f t="shared" si="19"/>
        <v>0.17924528301886791</v>
      </c>
    </row>
    <row r="41" spans="2:20" ht="13.5" thickBot="1" x14ac:dyDescent="0.25">
      <c r="B41" s="39">
        <v>2015</v>
      </c>
      <c r="C41" s="40">
        <v>98.8</v>
      </c>
      <c r="D41" s="41">
        <f t="shared" si="15"/>
        <v>3.137651821862357E-2</v>
      </c>
      <c r="F41" s="39">
        <v>2015</v>
      </c>
      <c r="G41" s="40">
        <v>90.2</v>
      </c>
      <c r="H41" s="41">
        <f t="shared" si="16"/>
        <v>0.18847006651884701</v>
      </c>
      <c r="J41" s="39">
        <v>2015</v>
      </c>
      <c r="K41" s="40">
        <v>97.9</v>
      </c>
      <c r="L41" s="41">
        <f t="shared" si="17"/>
        <v>0.14811031664964247</v>
      </c>
      <c r="N41" s="39">
        <v>2015</v>
      </c>
      <c r="O41" s="40">
        <v>101.5</v>
      </c>
      <c r="P41" s="41">
        <f t="shared" si="18"/>
        <v>7.2906403940886752E-2</v>
      </c>
      <c r="R41" s="39">
        <v>2015</v>
      </c>
      <c r="S41" s="40">
        <v>105.4</v>
      </c>
      <c r="T41" s="41">
        <f t="shared" si="19"/>
        <v>0.18595825426944965</v>
      </c>
    </row>
    <row r="42" spans="2:20" ht="13.5" thickBot="1" x14ac:dyDescent="0.25">
      <c r="B42" s="39">
        <v>2014</v>
      </c>
      <c r="C42" s="40">
        <v>99.4</v>
      </c>
      <c r="D42" s="41">
        <f t="shared" si="15"/>
        <v>2.5150905432595572E-2</v>
      </c>
      <c r="F42" s="39">
        <v>2014</v>
      </c>
      <c r="G42" s="40">
        <v>101.7</v>
      </c>
      <c r="H42" s="41">
        <f t="shared" si="16"/>
        <v>5.4080629301868237E-2</v>
      </c>
      <c r="J42" s="39">
        <v>2014</v>
      </c>
      <c r="K42" s="40">
        <v>105.6</v>
      </c>
      <c r="L42" s="41">
        <f t="shared" si="17"/>
        <v>6.4393939393939503E-2</v>
      </c>
      <c r="N42" s="39">
        <v>2014</v>
      </c>
      <c r="O42" s="40">
        <v>102.4</v>
      </c>
      <c r="P42" s="41">
        <f t="shared" si="18"/>
        <v>6.34765625E-2</v>
      </c>
      <c r="R42" s="39">
        <v>2014</v>
      </c>
      <c r="S42" s="40">
        <v>108.2</v>
      </c>
      <c r="T42" s="41">
        <f t="shared" si="19"/>
        <v>0.15526802218114599</v>
      </c>
    </row>
    <row r="43" spans="2:20" ht="13.5" thickBot="1" x14ac:dyDescent="0.25">
      <c r="B43" s="39">
        <v>2013</v>
      </c>
      <c r="C43" s="40">
        <v>98.1</v>
      </c>
      <c r="D43" s="41">
        <f t="shared" si="15"/>
        <v>3.8735983690112247E-2</v>
      </c>
      <c r="F43" s="39">
        <v>2013</v>
      </c>
      <c r="G43" s="40">
        <v>98.8</v>
      </c>
      <c r="H43" s="41">
        <f t="shared" si="16"/>
        <v>8.5020242914979824E-2</v>
      </c>
      <c r="J43" s="39">
        <v>2013</v>
      </c>
      <c r="K43" s="40">
        <v>100</v>
      </c>
      <c r="L43" s="41">
        <f t="shared" si="17"/>
        <v>0.12400000000000005</v>
      </c>
      <c r="N43" s="39">
        <v>2013</v>
      </c>
      <c r="O43" s="40">
        <v>104.1</v>
      </c>
      <c r="P43" s="41">
        <f t="shared" si="18"/>
        <v>4.6109510086455446E-2</v>
      </c>
      <c r="R43" s="39">
        <v>2013</v>
      </c>
      <c r="S43" s="40">
        <v>104.1</v>
      </c>
      <c r="T43" s="41">
        <f t="shared" si="19"/>
        <v>0.20076849183477433</v>
      </c>
    </row>
    <row r="44" spans="2:20" ht="13.5" thickBot="1" x14ac:dyDescent="0.25">
      <c r="B44" s="39">
        <v>2012</v>
      </c>
      <c r="C44" s="38">
        <v>100</v>
      </c>
      <c r="D44" s="41">
        <f t="shared" si="15"/>
        <v>1.9000000000000059E-2</v>
      </c>
      <c r="F44" s="39">
        <v>2012</v>
      </c>
      <c r="G44" s="38">
        <v>100</v>
      </c>
      <c r="H44" s="41">
        <f t="shared" si="16"/>
        <v>7.2000000000000022E-2</v>
      </c>
      <c r="J44" s="39">
        <v>2012</v>
      </c>
      <c r="K44" s="38">
        <v>100</v>
      </c>
      <c r="L44" s="41">
        <f t="shared" si="17"/>
        <v>0.12400000000000005</v>
      </c>
      <c r="N44" s="39">
        <v>2012</v>
      </c>
      <c r="O44" s="38">
        <v>100</v>
      </c>
      <c r="P44" s="41">
        <f t="shared" si="18"/>
        <v>8.9000000000000051E-2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5:W121"/>
  <sheetViews>
    <sheetView topLeftCell="D1" workbookViewId="0">
      <selection activeCell="I18" sqref="I18:K18"/>
    </sheetView>
  </sheetViews>
  <sheetFormatPr defaultRowHeight="12.75" x14ac:dyDescent="0.2"/>
  <cols>
    <col min="5" max="5" width="18.85546875" customWidth="1"/>
    <col min="6" max="6" width="9.42578125" customWidth="1"/>
    <col min="7" max="7" width="9.140625" style="123"/>
    <col min="9" max="9" width="16.7109375" customWidth="1"/>
    <col min="11" max="11" width="9.140625" style="123"/>
    <col min="13" max="13" width="15.7109375" customWidth="1"/>
    <col min="15" max="15" width="8.42578125" style="123" bestFit="1" customWidth="1"/>
    <col min="17" max="17" width="20.7109375" customWidth="1"/>
  </cols>
  <sheetData>
    <row r="5" spans="5:23" ht="13.5" thickBot="1" x14ac:dyDescent="0.25">
      <c r="E5" s="174" t="s">
        <v>272</v>
      </c>
      <c r="F5" s="174"/>
      <c r="G5" s="174"/>
      <c r="I5" s="180" t="s">
        <v>273</v>
      </c>
      <c r="J5" s="181"/>
      <c r="M5" s="174" t="s">
        <v>274</v>
      </c>
      <c r="N5" s="175"/>
      <c r="Q5" s="174" t="s">
        <v>275</v>
      </c>
      <c r="R5" s="175"/>
      <c r="U5" s="174" t="s">
        <v>276</v>
      </c>
      <c r="V5" s="175"/>
    </row>
    <row r="6" spans="5:23" ht="26.25" thickBot="1" x14ac:dyDescent="0.25">
      <c r="E6" s="124" t="s">
        <v>277</v>
      </c>
      <c r="F6" s="124" t="s">
        <v>278</v>
      </c>
      <c r="G6" s="124" t="s">
        <v>279</v>
      </c>
      <c r="I6" s="124" t="s">
        <v>277</v>
      </c>
      <c r="J6" s="124" t="s">
        <v>278</v>
      </c>
      <c r="K6" s="125" t="s">
        <v>279</v>
      </c>
      <c r="M6" s="124" t="s">
        <v>277</v>
      </c>
      <c r="N6" s="124" t="s">
        <v>278</v>
      </c>
      <c r="O6" s="125" t="s">
        <v>279</v>
      </c>
      <c r="Q6" s="124" t="s">
        <v>277</v>
      </c>
      <c r="R6" s="124" t="s">
        <v>278</v>
      </c>
      <c r="S6" s="125" t="s">
        <v>279</v>
      </c>
      <c r="U6" s="124" t="s">
        <v>277</v>
      </c>
      <c r="V6" s="124" t="s">
        <v>278</v>
      </c>
      <c r="W6" s="125" t="s">
        <v>279</v>
      </c>
    </row>
    <row r="7" spans="5:23" ht="13.5" thickBot="1" x14ac:dyDescent="0.25">
      <c r="E7" s="39">
        <v>2020</v>
      </c>
      <c r="F7" s="40">
        <v>112.6</v>
      </c>
      <c r="G7" s="123">
        <f>($F$7-F7)/F7</f>
        <v>0</v>
      </c>
      <c r="I7" s="39">
        <v>2020</v>
      </c>
      <c r="J7" s="40">
        <v>109.6</v>
      </c>
      <c r="K7" s="123">
        <f>($J$7-J7)/J7</f>
        <v>0</v>
      </c>
      <c r="M7" s="39">
        <v>2020</v>
      </c>
      <c r="N7" s="40">
        <v>124.5</v>
      </c>
      <c r="O7" s="123">
        <f>($N$7-N7)/N7</f>
        <v>0</v>
      </c>
      <c r="Q7" s="39">
        <v>2020</v>
      </c>
      <c r="R7" s="40">
        <v>117.2</v>
      </c>
      <c r="S7" s="123">
        <f>($R$7-R7)/R7</f>
        <v>0</v>
      </c>
      <c r="U7" s="39">
        <v>2020</v>
      </c>
      <c r="V7" s="40">
        <v>106.8</v>
      </c>
      <c r="W7" s="123">
        <f>($V$7-V7)/V7</f>
        <v>0</v>
      </c>
    </row>
    <row r="8" spans="5:23" ht="13.5" thickBot="1" x14ac:dyDescent="0.25">
      <c r="E8" s="39">
        <v>2019</v>
      </c>
      <c r="F8" s="40">
        <v>112.6</v>
      </c>
      <c r="G8" s="123">
        <f t="shared" ref="G8:G15" si="0">($F$7-F8)/F8</f>
        <v>0</v>
      </c>
      <c r="I8" s="39">
        <v>2019</v>
      </c>
      <c r="J8" s="40">
        <v>109.3</v>
      </c>
      <c r="K8" s="123">
        <f t="shared" ref="K8:K15" si="1">($J$7-J8)/J8</f>
        <v>2.7447392497712457E-3</v>
      </c>
      <c r="M8" s="39">
        <v>2019</v>
      </c>
      <c r="N8" s="40">
        <v>119.9</v>
      </c>
      <c r="O8" s="123">
        <f t="shared" ref="O8:O14" si="2">($N$7-N8)/N8</f>
        <v>3.8365304420350244E-2</v>
      </c>
      <c r="Q8" s="39">
        <v>2019</v>
      </c>
      <c r="R8" s="40">
        <v>116.7</v>
      </c>
      <c r="S8" s="123">
        <f t="shared" ref="S8:S15" si="3">($R$7-R8)/R8</f>
        <v>4.2844901456726651E-3</v>
      </c>
      <c r="U8" s="39">
        <v>2019</v>
      </c>
      <c r="V8" s="40">
        <v>103.1</v>
      </c>
      <c r="W8" s="123">
        <f t="shared" ref="W8:W14" si="4">($V$7-V8)/V8</f>
        <v>3.5887487875848723E-2</v>
      </c>
    </row>
    <row r="9" spans="5:23" ht="13.5" thickBot="1" x14ac:dyDescent="0.25">
      <c r="E9" s="39">
        <v>2018</v>
      </c>
      <c r="F9" s="40">
        <v>112</v>
      </c>
      <c r="G9" s="123">
        <f t="shared" si="0"/>
        <v>5.357142857142806E-3</v>
      </c>
      <c r="I9" s="39">
        <v>2018</v>
      </c>
      <c r="J9" s="40">
        <v>108.5</v>
      </c>
      <c r="K9" s="123">
        <f t="shared" si="1"/>
        <v>1.0138248847926214E-2</v>
      </c>
      <c r="M9" s="39">
        <v>2018</v>
      </c>
      <c r="N9" s="40">
        <v>117.2</v>
      </c>
      <c r="O9" s="123">
        <f t="shared" si="2"/>
        <v>6.2286689419795198E-2</v>
      </c>
      <c r="Q9" s="39">
        <v>2018</v>
      </c>
      <c r="R9" s="40">
        <v>115</v>
      </c>
      <c r="S9" s="123">
        <f t="shared" si="3"/>
        <v>1.9130434782608719E-2</v>
      </c>
      <c r="U9" s="39">
        <v>2018</v>
      </c>
      <c r="V9" s="40">
        <v>99.4</v>
      </c>
      <c r="W9" s="123">
        <f t="shared" si="4"/>
        <v>7.4446680080482802E-2</v>
      </c>
    </row>
    <row r="10" spans="5:23" ht="13.5" thickBot="1" x14ac:dyDescent="0.25">
      <c r="E10" s="39">
        <v>2017</v>
      </c>
      <c r="F10" s="40">
        <v>109.6</v>
      </c>
      <c r="G10" s="123">
        <f t="shared" si="0"/>
        <v>2.7372262773722629E-2</v>
      </c>
      <c r="I10" s="39">
        <v>2017</v>
      </c>
      <c r="J10" s="40">
        <v>104.3</v>
      </c>
      <c r="K10" s="123">
        <f t="shared" si="1"/>
        <v>5.0814956855225288E-2</v>
      </c>
      <c r="M10" s="39">
        <v>2017</v>
      </c>
      <c r="N10" s="40">
        <v>114.7</v>
      </c>
      <c r="O10" s="123">
        <f t="shared" si="2"/>
        <v>8.544027898866606E-2</v>
      </c>
      <c r="Q10" s="39">
        <v>2017</v>
      </c>
      <c r="R10" s="40">
        <v>112.6</v>
      </c>
      <c r="S10" s="123">
        <f t="shared" si="3"/>
        <v>4.0852575488454786E-2</v>
      </c>
      <c r="U10" s="39">
        <v>2017</v>
      </c>
      <c r="V10" s="40">
        <v>99.6</v>
      </c>
      <c r="W10" s="123">
        <f t="shared" si="4"/>
        <v>7.2289156626506063E-2</v>
      </c>
    </row>
    <row r="11" spans="5:23" ht="13.5" thickBot="1" x14ac:dyDescent="0.25">
      <c r="E11" s="39">
        <v>2016</v>
      </c>
      <c r="F11" s="40">
        <v>107.6</v>
      </c>
      <c r="G11" s="123">
        <f t="shared" si="0"/>
        <v>4.6468401486988851E-2</v>
      </c>
      <c r="I11" s="39">
        <v>2016</v>
      </c>
      <c r="J11" s="40">
        <v>102.8</v>
      </c>
      <c r="K11" s="123">
        <f t="shared" si="1"/>
        <v>6.6147859922178961E-2</v>
      </c>
      <c r="M11" s="39">
        <v>2016</v>
      </c>
      <c r="N11" s="40">
        <v>112.8</v>
      </c>
      <c r="O11" s="123">
        <f t="shared" si="2"/>
        <v>0.10372340425531917</v>
      </c>
      <c r="Q11" s="39">
        <v>2016</v>
      </c>
      <c r="R11" s="40">
        <v>108.8</v>
      </c>
      <c r="S11" s="123">
        <f t="shared" si="3"/>
        <v>7.7205882352941235E-2</v>
      </c>
      <c r="U11" s="39">
        <v>2016</v>
      </c>
      <c r="V11" s="40">
        <v>101.7</v>
      </c>
      <c r="W11" s="123">
        <f t="shared" si="4"/>
        <v>5.0147492625368675E-2</v>
      </c>
    </row>
    <row r="12" spans="5:23" ht="13.5" thickBot="1" x14ac:dyDescent="0.25">
      <c r="E12" s="39">
        <v>2015</v>
      </c>
      <c r="F12" s="40">
        <v>107.1</v>
      </c>
      <c r="G12" s="123">
        <f t="shared" si="0"/>
        <v>5.1353874883286653E-2</v>
      </c>
      <c r="I12" s="39">
        <v>2015</v>
      </c>
      <c r="J12" s="40">
        <v>104.8</v>
      </c>
      <c r="K12" s="123">
        <f t="shared" si="1"/>
        <v>4.5801526717557224E-2</v>
      </c>
      <c r="M12" s="39">
        <v>2015</v>
      </c>
      <c r="N12" s="40">
        <v>111.5</v>
      </c>
      <c r="O12" s="123">
        <f t="shared" si="2"/>
        <v>0.11659192825112108</v>
      </c>
      <c r="Q12" s="39">
        <v>2015</v>
      </c>
      <c r="R12" s="40">
        <v>108.2</v>
      </c>
      <c r="S12" s="123">
        <f t="shared" si="3"/>
        <v>8.3179297597042512E-2</v>
      </c>
      <c r="U12" s="39">
        <v>2015</v>
      </c>
      <c r="V12" s="40">
        <v>106.2</v>
      </c>
      <c r="W12" s="123">
        <f t="shared" si="4"/>
        <v>5.64971751412424E-3</v>
      </c>
    </row>
    <row r="13" spans="5:23" ht="13.5" thickBot="1" x14ac:dyDescent="0.25">
      <c r="E13" s="39">
        <v>2014</v>
      </c>
      <c r="F13" s="40">
        <v>103</v>
      </c>
      <c r="G13" s="123">
        <f t="shared" si="0"/>
        <v>9.3203883495145579E-2</v>
      </c>
      <c r="I13" s="39">
        <v>2014</v>
      </c>
      <c r="J13" s="40">
        <v>111.5</v>
      </c>
      <c r="K13" s="123">
        <f t="shared" si="1"/>
        <v>-1.7040358744394669E-2</v>
      </c>
      <c r="M13" s="39">
        <v>2014</v>
      </c>
      <c r="N13" s="40">
        <v>108.4</v>
      </c>
      <c r="O13" s="123">
        <f t="shared" si="2"/>
        <v>0.14852398523985233</v>
      </c>
      <c r="Q13" s="39">
        <v>2014</v>
      </c>
      <c r="R13" s="40">
        <v>106.1</v>
      </c>
      <c r="S13" s="123">
        <f t="shared" si="3"/>
        <v>0.10461828463713486</v>
      </c>
      <c r="U13" s="39">
        <v>2014</v>
      </c>
      <c r="V13" s="40">
        <v>109.8</v>
      </c>
      <c r="W13" s="123">
        <f t="shared" si="4"/>
        <v>-2.7322404371584699E-2</v>
      </c>
    </row>
    <row r="14" spans="5:23" ht="13.5" thickBot="1" x14ac:dyDescent="0.25">
      <c r="E14" s="39">
        <v>2013</v>
      </c>
      <c r="F14" s="40">
        <v>100.8</v>
      </c>
      <c r="G14" s="123">
        <f t="shared" si="0"/>
        <v>0.11706349206349204</v>
      </c>
      <c r="I14" s="39">
        <v>2013</v>
      </c>
      <c r="J14" s="40">
        <v>108.7</v>
      </c>
      <c r="K14" s="123">
        <f t="shared" si="1"/>
        <v>8.2796688132473917E-3</v>
      </c>
      <c r="M14" s="39">
        <v>2013</v>
      </c>
      <c r="N14" s="40">
        <v>103.1</v>
      </c>
      <c r="O14" s="123">
        <f t="shared" si="2"/>
        <v>0.20756547041707088</v>
      </c>
      <c r="Q14" s="39">
        <v>2013</v>
      </c>
      <c r="R14" s="40">
        <v>103.5</v>
      </c>
      <c r="S14" s="123">
        <f t="shared" si="3"/>
        <v>0.13236714975845412</v>
      </c>
      <c r="U14" s="39">
        <v>2013</v>
      </c>
      <c r="V14" s="40">
        <v>98.3</v>
      </c>
      <c r="W14" s="123">
        <f t="shared" si="4"/>
        <v>8.6469989827060029E-2</v>
      </c>
    </row>
    <row r="15" spans="5:23" ht="13.5" thickBot="1" x14ac:dyDescent="0.25">
      <c r="E15" s="39">
        <v>2012</v>
      </c>
      <c r="F15" s="38"/>
      <c r="G15" s="123" t="e">
        <f t="shared" si="0"/>
        <v>#DIV/0!</v>
      </c>
      <c r="I15" s="39">
        <v>2012</v>
      </c>
      <c r="J15" s="38">
        <v>100</v>
      </c>
      <c r="K15" s="123">
        <f t="shared" si="1"/>
        <v>9.5999999999999946E-2</v>
      </c>
      <c r="M15" s="39">
        <v>2012</v>
      </c>
      <c r="N15" s="38"/>
      <c r="Q15" s="39">
        <v>2012</v>
      </c>
      <c r="R15" s="38">
        <v>100</v>
      </c>
      <c r="S15" s="135">
        <f t="shared" si="3"/>
        <v>0.17200000000000004</v>
      </c>
      <c r="U15" s="39">
        <v>2012</v>
      </c>
      <c r="V15" s="38"/>
    </row>
    <row r="18" spans="5:23" ht="33" customHeight="1" thickBot="1" x14ac:dyDescent="0.25">
      <c r="E18" s="174" t="s">
        <v>280</v>
      </c>
      <c r="F18" s="174"/>
      <c r="G18" s="174"/>
      <c r="I18" s="174" t="s">
        <v>281</v>
      </c>
      <c r="J18" s="174"/>
      <c r="K18" s="174"/>
      <c r="M18" s="180" t="s">
        <v>282</v>
      </c>
      <c r="N18" s="181"/>
      <c r="Q18" s="186" t="s">
        <v>283</v>
      </c>
      <c r="R18" s="186"/>
      <c r="S18" s="186"/>
      <c r="U18" s="188" t="s">
        <v>284</v>
      </c>
      <c r="V18" s="189"/>
      <c r="W18" s="189"/>
    </row>
    <row r="19" spans="5:23" ht="26.25" thickBot="1" x14ac:dyDescent="0.25">
      <c r="E19" s="124" t="s">
        <v>277</v>
      </c>
      <c r="F19" s="124" t="s">
        <v>278</v>
      </c>
      <c r="G19" s="124" t="s">
        <v>279</v>
      </c>
      <c r="I19" s="124" t="s">
        <v>277</v>
      </c>
      <c r="J19" s="124" t="s">
        <v>278</v>
      </c>
      <c r="K19" s="124" t="s">
        <v>279</v>
      </c>
      <c r="M19" s="124" t="s">
        <v>277</v>
      </c>
      <c r="N19" s="124" t="s">
        <v>278</v>
      </c>
      <c r="O19" s="124" t="s">
        <v>279</v>
      </c>
      <c r="Q19" s="124" t="s">
        <v>277</v>
      </c>
      <c r="R19" s="124" t="s">
        <v>278</v>
      </c>
      <c r="S19" s="124" t="s">
        <v>279</v>
      </c>
      <c r="U19" s="124" t="s">
        <v>277</v>
      </c>
      <c r="V19" s="124" t="s">
        <v>278</v>
      </c>
      <c r="W19" s="124" t="s">
        <v>279</v>
      </c>
    </row>
    <row r="20" spans="5:23" ht="13.5" thickBot="1" x14ac:dyDescent="0.25">
      <c r="E20" s="39">
        <v>2020</v>
      </c>
      <c r="F20" s="40">
        <v>117.8</v>
      </c>
      <c r="G20" s="123">
        <f>($F$20-F20)/F20</f>
        <v>0</v>
      </c>
      <c r="I20" s="39">
        <v>2020</v>
      </c>
      <c r="J20" s="40">
        <v>117.3</v>
      </c>
      <c r="K20" s="123">
        <f>($J$20-J20)/J20</f>
        <v>0</v>
      </c>
      <c r="M20" s="39">
        <v>2020</v>
      </c>
      <c r="N20" s="40">
        <v>81.7</v>
      </c>
      <c r="O20" s="123">
        <f>($N$20-N20)/N20</f>
        <v>0</v>
      </c>
      <c r="Q20" s="39">
        <v>2020</v>
      </c>
      <c r="R20" s="40">
        <v>108.9</v>
      </c>
      <c r="S20" s="123">
        <f>($R$20-R20)/R20</f>
        <v>0</v>
      </c>
      <c r="U20" s="39">
        <v>2020</v>
      </c>
      <c r="V20" s="40">
        <v>112.5</v>
      </c>
      <c r="W20" s="123">
        <f>($V$20-V20)/V20</f>
        <v>0</v>
      </c>
    </row>
    <row r="21" spans="5:23" ht="13.5" thickBot="1" x14ac:dyDescent="0.25">
      <c r="E21" s="39">
        <v>2019</v>
      </c>
      <c r="F21" s="40">
        <v>117.5</v>
      </c>
      <c r="G21" s="123">
        <f t="shared" ref="G21:G27" si="5">($F$20-F21)/F21</f>
        <v>2.5531914893616781E-3</v>
      </c>
      <c r="I21" s="39">
        <v>2019</v>
      </c>
      <c r="J21" s="40">
        <v>112.5</v>
      </c>
      <c r="K21" s="123">
        <f t="shared" ref="K21:K27" si="6">($J$20-J21)/J21</f>
        <v>4.2666666666666644E-2</v>
      </c>
      <c r="M21" s="39">
        <v>2019</v>
      </c>
      <c r="N21" s="40">
        <v>79.2</v>
      </c>
      <c r="O21" s="123">
        <f t="shared" ref="O21:O27" si="7">($N$20-N21)/N21</f>
        <v>3.1565656565656568E-2</v>
      </c>
      <c r="Q21" s="39">
        <v>2019</v>
      </c>
      <c r="R21" s="40">
        <v>108.6</v>
      </c>
      <c r="S21" s="123">
        <f t="shared" ref="S21:S27" si="8">($R$20-R21)/R21</f>
        <v>2.7624309392266242E-3</v>
      </c>
      <c r="U21" s="39">
        <v>2019</v>
      </c>
      <c r="V21" s="40">
        <v>112.1</v>
      </c>
      <c r="W21" s="123">
        <f t="shared" ref="W21:W27" si="9">($V$20-V21)/V21</f>
        <v>3.5682426404996049E-3</v>
      </c>
    </row>
    <row r="22" spans="5:23" ht="13.5" thickBot="1" x14ac:dyDescent="0.25">
      <c r="E22" s="39">
        <v>2018</v>
      </c>
      <c r="F22" s="40">
        <v>118.2</v>
      </c>
      <c r="G22" s="123">
        <f t="shared" si="5"/>
        <v>-3.3840947546531783E-3</v>
      </c>
      <c r="I22" s="39">
        <v>2018</v>
      </c>
      <c r="J22" s="40">
        <v>107.1</v>
      </c>
      <c r="K22" s="123">
        <f t="shared" si="6"/>
        <v>9.5238095238095274E-2</v>
      </c>
      <c r="M22" s="39">
        <v>2018</v>
      </c>
      <c r="N22" s="40">
        <v>78.5</v>
      </c>
      <c r="O22" s="123">
        <f t="shared" si="7"/>
        <v>4.0764331210191122E-2</v>
      </c>
      <c r="Q22" s="39">
        <v>2018</v>
      </c>
      <c r="R22" s="40">
        <v>106.5</v>
      </c>
      <c r="S22" s="123">
        <f t="shared" si="8"/>
        <v>2.2535211267605687E-2</v>
      </c>
      <c r="U22" s="39">
        <v>2018</v>
      </c>
      <c r="V22" s="40">
        <v>113.7</v>
      </c>
      <c r="W22" s="123">
        <f t="shared" si="9"/>
        <v>-1.0554089709762557E-2</v>
      </c>
    </row>
    <row r="23" spans="5:23" ht="13.5" thickBot="1" x14ac:dyDescent="0.25">
      <c r="E23" s="39">
        <v>2017</v>
      </c>
      <c r="F23" s="40">
        <v>117.9</v>
      </c>
      <c r="G23" s="123">
        <f t="shared" si="5"/>
        <v>-8.4817642069557697E-4</v>
      </c>
      <c r="I23" s="39">
        <v>2017</v>
      </c>
      <c r="J23" s="40">
        <v>110.4</v>
      </c>
      <c r="K23" s="123">
        <f t="shared" si="6"/>
        <v>6.2499999999999917E-2</v>
      </c>
      <c r="M23" s="39">
        <v>2017</v>
      </c>
      <c r="N23" s="40">
        <v>77.5</v>
      </c>
      <c r="O23" s="123">
        <f t="shared" si="7"/>
        <v>5.4193548387096814E-2</v>
      </c>
      <c r="Q23" s="39">
        <v>2017</v>
      </c>
      <c r="R23" s="40">
        <v>103.7</v>
      </c>
      <c r="S23" s="123">
        <f t="shared" si="8"/>
        <v>5.0144648023143709E-2</v>
      </c>
      <c r="U23" s="39">
        <v>2017</v>
      </c>
      <c r="V23" s="40">
        <v>109.3</v>
      </c>
      <c r="W23" s="123">
        <f t="shared" si="9"/>
        <v>2.9277218664226924E-2</v>
      </c>
    </row>
    <row r="24" spans="5:23" ht="13.5" thickBot="1" x14ac:dyDescent="0.25">
      <c r="E24" s="39">
        <v>2016</v>
      </c>
      <c r="F24" s="40">
        <v>119.7</v>
      </c>
      <c r="G24" s="123">
        <f t="shared" si="5"/>
        <v>-1.5873015873015921E-2</v>
      </c>
      <c r="I24" s="39">
        <v>2016</v>
      </c>
      <c r="J24" s="40">
        <v>107.5</v>
      </c>
      <c r="K24" s="123">
        <f t="shared" si="6"/>
        <v>9.1162790697674398E-2</v>
      </c>
      <c r="M24" s="39">
        <v>2016</v>
      </c>
      <c r="N24" s="40">
        <v>79.900000000000006</v>
      </c>
      <c r="O24" s="123">
        <f t="shared" si="7"/>
        <v>2.2528160200250277E-2</v>
      </c>
      <c r="Q24" s="39">
        <v>2016</v>
      </c>
      <c r="R24" s="40">
        <v>101.7</v>
      </c>
      <c r="S24" s="123">
        <f t="shared" si="8"/>
        <v>7.0796460176991177E-2</v>
      </c>
      <c r="U24" s="39">
        <v>2016</v>
      </c>
      <c r="V24" s="40">
        <v>107.6</v>
      </c>
      <c r="W24" s="123">
        <f t="shared" si="9"/>
        <v>4.5539033457249127E-2</v>
      </c>
    </row>
    <row r="25" spans="5:23" ht="13.5" thickBot="1" x14ac:dyDescent="0.25">
      <c r="E25" s="39">
        <v>2015</v>
      </c>
      <c r="F25" s="40">
        <v>118.9</v>
      </c>
      <c r="G25" s="123">
        <f t="shared" si="5"/>
        <v>-9.2514718250631487E-3</v>
      </c>
      <c r="I25" s="39">
        <v>2015</v>
      </c>
      <c r="J25" s="40">
        <v>108.4</v>
      </c>
      <c r="K25" s="123">
        <f t="shared" si="6"/>
        <v>8.2103321033210247E-2</v>
      </c>
      <c r="M25" s="39">
        <v>2015</v>
      </c>
      <c r="N25" s="40">
        <v>86.6</v>
      </c>
      <c r="O25" s="123">
        <f t="shared" si="7"/>
        <v>-5.658198614318697E-2</v>
      </c>
      <c r="Q25" s="39">
        <v>2015</v>
      </c>
      <c r="R25" s="40">
        <v>101.5</v>
      </c>
      <c r="S25" s="123">
        <f t="shared" si="8"/>
        <v>7.2906403940886752E-2</v>
      </c>
      <c r="U25" s="39">
        <v>2015</v>
      </c>
      <c r="V25" s="40">
        <v>108.8</v>
      </c>
      <c r="W25" s="123">
        <f t="shared" si="9"/>
        <v>3.4007352941176495E-2</v>
      </c>
    </row>
    <row r="26" spans="5:23" ht="13.5" thickBot="1" x14ac:dyDescent="0.25">
      <c r="E26" s="39">
        <v>2014</v>
      </c>
      <c r="F26" s="40">
        <v>115.7</v>
      </c>
      <c r="G26" s="123">
        <f t="shared" si="5"/>
        <v>1.815038893690574E-2</v>
      </c>
      <c r="I26" s="39">
        <v>2014</v>
      </c>
      <c r="J26" s="40">
        <v>107.5</v>
      </c>
      <c r="K26" s="123">
        <f t="shared" si="6"/>
        <v>9.1162790697674398E-2</v>
      </c>
      <c r="M26" s="39">
        <v>2014</v>
      </c>
      <c r="N26" s="40">
        <v>100.3</v>
      </c>
      <c r="O26" s="123">
        <f t="shared" si="7"/>
        <v>-0.18544366899302089</v>
      </c>
      <c r="Q26" s="39">
        <v>2014</v>
      </c>
      <c r="R26" s="40">
        <v>102.4</v>
      </c>
      <c r="S26" s="123">
        <f t="shared" si="8"/>
        <v>6.34765625E-2</v>
      </c>
      <c r="U26" s="39">
        <v>2014</v>
      </c>
      <c r="V26" s="40">
        <v>107</v>
      </c>
      <c r="W26" s="123">
        <f t="shared" si="9"/>
        <v>5.1401869158878503E-2</v>
      </c>
    </row>
    <row r="27" spans="5:23" ht="13.5" thickBot="1" x14ac:dyDescent="0.25">
      <c r="E27" s="39">
        <v>2013</v>
      </c>
      <c r="F27" s="40">
        <v>110.4</v>
      </c>
      <c r="G27" s="123">
        <f t="shared" si="5"/>
        <v>6.70289855072463E-2</v>
      </c>
      <c r="I27" s="39">
        <v>2013</v>
      </c>
      <c r="J27" s="40">
        <v>106.9</v>
      </c>
      <c r="K27" s="123">
        <f t="shared" si="6"/>
        <v>9.7287184284377839E-2</v>
      </c>
      <c r="M27" s="39">
        <v>2013</v>
      </c>
      <c r="N27" s="40">
        <v>111</v>
      </c>
      <c r="O27" s="123">
        <f t="shared" si="7"/>
        <v>-0.26396396396396393</v>
      </c>
      <c r="Q27" s="39">
        <v>2013</v>
      </c>
      <c r="R27" s="40">
        <v>104.1</v>
      </c>
      <c r="S27" s="123">
        <f t="shared" si="8"/>
        <v>4.6109510086455446E-2</v>
      </c>
      <c r="U27" s="39">
        <v>2013</v>
      </c>
      <c r="V27" s="40">
        <v>103.1</v>
      </c>
      <c r="W27" s="123">
        <f t="shared" si="9"/>
        <v>9.1173617846750793E-2</v>
      </c>
    </row>
    <row r="28" spans="5:23" ht="13.5" thickBot="1" x14ac:dyDescent="0.25">
      <c r="E28" s="39">
        <v>2012</v>
      </c>
      <c r="F28" s="38"/>
      <c r="I28" s="39">
        <v>2012</v>
      </c>
      <c r="J28" s="38"/>
      <c r="M28" s="126">
        <v>2012</v>
      </c>
      <c r="Q28" s="39">
        <v>2012</v>
      </c>
      <c r="R28" s="38"/>
      <c r="U28" s="39">
        <v>2012</v>
      </c>
      <c r="V28" s="38"/>
    </row>
    <row r="32" spans="5:23" ht="13.5" thickBot="1" x14ac:dyDescent="0.25">
      <c r="E32" s="174" t="s">
        <v>285</v>
      </c>
      <c r="F32" s="175"/>
      <c r="I32" s="182" t="s">
        <v>286</v>
      </c>
      <c r="J32" s="183"/>
      <c r="K32" s="183"/>
      <c r="M32" s="174" t="s">
        <v>287</v>
      </c>
      <c r="N32" s="175"/>
      <c r="O32" s="175"/>
      <c r="Q32" s="178" t="s">
        <v>288</v>
      </c>
      <c r="R32" s="179"/>
      <c r="S32" s="179"/>
      <c r="U32" s="180" t="s">
        <v>289</v>
      </c>
      <c r="V32" s="181"/>
      <c r="W32" s="181"/>
    </row>
    <row r="33" spans="5:23" ht="26.25" thickBot="1" x14ac:dyDescent="0.25">
      <c r="E33" s="124" t="s">
        <v>277</v>
      </c>
      <c r="F33" s="124" t="s">
        <v>278</v>
      </c>
      <c r="G33" s="124" t="s">
        <v>279</v>
      </c>
      <c r="I33" s="124" t="s">
        <v>277</v>
      </c>
      <c r="J33" s="124" t="s">
        <v>278</v>
      </c>
      <c r="K33" s="124" t="s">
        <v>279</v>
      </c>
      <c r="M33" s="124" t="s">
        <v>277</v>
      </c>
      <c r="N33" s="124" t="s">
        <v>278</v>
      </c>
      <c r="O33" s="124" t="s">
        <v>279</v>
      </c>
      <c r="Q33" s="124" t="s">
        <v>277</v>
      </c>
      <c r="R33" s="124" t="s">
        <v>278</v>
      </c>
      <c r="S33" s="124" t="s">
        <v>279</v>
      </c>
      <c r="U33" s="124" t="s">
        <v>277</v>
      </c>
      <c r="V33" s="124" t="s">
        <v>278</v>
      </c>
      <c r="W33" s="124" t="s">
        <v>279</v>
      </c>
    </row>
    <row r="34" spans="5:23" ht="13.5" thickBot="1" x14ac:dyDescent="0.25">
      <c r="E34" s="39">
        <v>2020</v>
      </c>
      <c r="F34" s="40">
        <v>115</v>
      </c>
      <c r="G34" s="123">
        <f>($F$34-F34)/F34</f>
        <v>0</v>
      </c>
      <c r="I34" s="39">
        <v>2020</v>
      </c>
      <c r="J34" s="40">
        <v>97.6</v>
      </c>
      <c r="K34" s="123">
        <f>($J$34-J34)/J34</f>
        <v>0</v>
      </c>
      <c r="M34" s="39">
        <v>2020</v>
      </c>
      <c r="N34" s="40">
        <v>118.7</v>
      </c>
      <c r="O34" s="123">
        <f>($N$34-N34)/N34</f>
        <v>0</v>
      </c>
      <c r="Q34" s="39">
        <v>2020</v>
      </c>
      <c r="R34" s="40">
        <v>94.8</v>
      </c>
      <c r="S34" s="123">
        <f>($R$34-R34)/R34</f>
        <v>0</v>
      </c>
      <c r="U34" s="39">
        <v>2020</v>
      </c>
      <c r="V34" s="40">
        <v>116.9</v>
      </c>
      <c r="W34" s="123">
        <f>($V$34-V34)/V34</f>
        <v>0</v>
      </c>
    </row>
    <row r="35" spans="5:23" ht="13.5" thickBot="1" x14ac:dyDescent="0.25">
      <c r="E35" s="39">
        <v>2019</v>
      </c>
      <c r="F35" s="40">
        <v>116.4</v>
      </c>
      <c r="G35" s="123">
        <f t="shared" ref="G35:G41" si="10">($F$34-F35)/F35</f>
        <v>-1.2027491408934755E-2</v>
      </c>
      <c r="I35" s="39">
        <v>2019</v>
      </c>
      <c r="J35" s="40">
        <v>100.2</v>
      </c>
      <c r="K35" s="123">
        <f t="shared" ref="K35:K41" si="11">($J$34-J35)/J35</f>
        <v>-2.5948103792415255E-2</v>
      </c>
      <c r="M35" s="39">
        <v>2019</v>
      </c>
      <c r="N35" s="40">
        <v>117.5</v>
      </c>
      <c r="O35" s="123">
        <f t="shared" ref="O35:O41" si="12">($N$34-N35)/N35</f>
        <v>1.0212765957446832E-2</v>
      </c>
      <c r="Q35" s="39">
        <v>2019</v>
      </c>
      <c r="R35" s="40">
        <v>96.1</v>
      </c>
      <c r="S35" s="123">
        <f t="shared" ref="S35:S41" si="13">($R$34-R35)/R35</f>
        <v>-1.3527575442247629E-2</v>
      </c>
      <c r="U35" s="39">
        <v>2019</v>
      </c>
      <c r="V35" s="40">
        <v>117.8</v>
      </c>
      <c r="W35" s="123">
        <f t="shared" ref="W35:W41" si="14">($V$34-V35)/V35</f>
        <v>-7.6400679117146989E-3</v>
      </c>
    </row>
    <row r="36" spans="5:23" ht="13.5" thickBot="1" x14ac:dyDescent="0.25">
      <c r="E36" s="39">
        <v>2018</v>
      </c>
      <c r="F36" s="40">
        <v>120.8</v>
      </c>
      <c r="G36" s="123">
        <f t="shared" si="10"/>
        <v>-4.8013245033112557E-2</v>
      </c>
      <c r="I36" s="39">
        <v>2018</v>
      </c>
      <c r="J36" s="40">
        <v>104</v>
      </c>
      <c r="K36" s="123">
        <f t="shared" si="11"/>
        <v>-6.153846153846159E-2</v>
      </c>
      <c r="M36" s="39">
        <v>2018</v>
      </c>
      <c r="N36" s="40">
        <v>116.7</v>
      </c>
      <c r="O36" s="123">
        <f t="shared" si="12"/>
        <v>1.713796058269066E-2</v>
      </c>
      <c r="Q36" s="39">
        <v>2018</v>
      </c>
      <c r="R36" s="40">
        <v>95.1</v>
      </c>
      <c r="S36" s="123">
        <f t="shared" si="13"/>
        <v>-3.154574132492084E-3</v>
      </c>
      <c r="U36" s="39">
        <v>2018</v>
      </c>
      <c r="V36" s="40">
        <v>116</v>
      </c>
      <c r="W36" s="123">
        <f t="shared" si="14"/>
        <v>7.7586206896552217E-3</v>
      </c>
    </row>
    <row r="37" spans="5:23" ht="13.5" thickBot="1" x14ac:dyDescent="0.25">
      <c r="E37" s="39">
        <v>2017</v>
      </c>
      <c r="F37" s="40">
        <v>119.4</v>
      </c>
      <c r="G37" s="123">
        <f t="shared" si="10"/>
        <v>-3.685092127303187E-2</v>
      </c>
      <c r="I37" s="39">
        <v>2017</v>
      </c>
      <c r="J37" s="40">
        <v>102.1</v>
      </c>
      <c r="K37" s="123">
        <f t="shared" si="11"/>
        <v>-4.4074436826640549E-2</v>
      </c>
      <c r="M37" s="39">
        <v>2017</v>
      </c>
      <c r="N37" s="40">
        <v>113.7</v>
      </c>
      <c r="O37" s="123">
        <f t="shared" si="12"/>
        <v>4.3975373790677216E-2</v>
      </c>
      <c r="Q37" s="39">
        <v>2017</v>
      </c>
      <c r="R37" s="40">
        <v>93.1</v>
      </c>
      <c r="S37" s="123">
        <f t="shared" si="13"/>
        <v>1.8259935553168669E-2</v>
      </c>
      <c r="U37" s="39">
        <v>2017</v>
      </c>
      <c r="V37" s="40">
        <v>112.9</v>
      </c>
      <c r="W37" s="123">
        <f t="shared" si="14"/>
        <v>3.5429583702391493E-2</v>
      </c>
    </row>
    <row r="38" spans="5:23" ht="13.5" thickBot="1" x14ac:dyDescent="0.25">
      <c r="E38" s="39">
        <v>2016</v>
      </c>
      <c r="F38" s="40">
        <v>115.4</v>
      </c>
      <c r="G38" s="123">
        <f t="shared" si="10"/>
        <v>-3.4662045060659071E-3</v>
      </c>
      <c r="I38" s="39">
        <v>2016</v>
      </c>
      <c r="J38" s="40">
        <v>100.5</v>
      </c>
      <c r="K38" s="123">
        <f t="shared" si="11"/>
        <v>-2.8855721393034883E-2</v>
      </c>
      <c r="M38" s="39">
        <v>2016</v>
      </c>
      <c r="N38" s="40">
        <v>109.5</v>
      </c>
      <c r="O38" s="123">
        <f t="shared" si="12"/>
        <v>8.4018264840182669E-2</v>
      </c>
      <c r="Q38" s="39">
        <v>2016</v>
      </c>
      <c r="R38" s="40">
        <v>93.9</v>
      </c>
      <c r="S38" s="123">
        <f t="shared" si="13"/>
        <v>9.5846645367411235E-3</v>
      </c>
      <c r="U38" s="39">
        <v>2016</v>
      </c>
      <c r="V38" s="40">
        <v>110.2</v>
      </c>
      <c r="W38" s="123">
        <f t="shared" si="14"/>
        <v>6.0798548094373892E-2</v>
      </c>
    </row>
    <row r="39" spans="5:23" ht="13.5" thickBot="1" x14ac:dyDescent="0.25">
      <c r="E39" s="39">
        <v>2015</v>
      </c>
      <c r="F39" s="40">
        <v>115.7</v>
      </c>
      <c r="G39" s="123">
        <f t="shared" si="10"/>
        <v>-6.0501296456352879E-3</v>
      </c>
      <c r="I39" s="39">
        <v>2015</v>
      </c>
      <c r="J39" s="40">
        <v>100.9</v>
      </c>
      <c r="K39" s="123">
        <f t="shared" si="11"/>
        <v>-3.2705649157581874E-2</v>
      </c>
      <c r="M39" s="39">
        <v>2015</v>
      </c>
      <c r="N39" s="40">
        <v>104.6</v>
      </c>
      <c r="O39" s="123">
        <f t="shared" si="12"/>
        <v>0.13479923518164444</v>
      </c>
      <c r="Q39" s="39">
        <v>2015</v>
      </c>
      <c r="R39" s="40">
        <v>98.6</v>
      </c>
      <c r="S39" s="123">
        <f t="shared" si="13"/>
        <v>-3.8539553752535469E-2</v>
      </c>
      <c r="U39" s="39">
        <v>2015</v>
      </c>
      <c r="V39" s="40">
        <v>109.3</v>
      </c>
      <c r="W39" s="123">
        <f t="shared" si="14"/>
        <v>6.9533394327538967E-2</v>
      </c>
    </row>
    <row r="40" spans="5:23" ht="13.5" thickBot="1" x14ac:dyDescent="0.25">
      <c r="E40" s="39">
        <v>2014</v>
      </c>
      <c r="F40" s="40">
        <v>112.5</v>
      </c>
      <c r="G40" s="123">
        <f t="shared" si="10"/>
        <v>2.2222222222222223E-2</v>
      </c>
      <c r="I40" s="39">
        <v>2014</v>
      </c>
      <c r="J40" s="40">
        <v>100.8</v>
      </c>
      <c r="K40" s="123">
        <f t="shared" si="11"/>
        <v>-3.1746031746031772E-2</v>
      </c>
      <c r="M40" s="39">
        <v>2014</v>
      </c>
      <c r="N40" s="40">
        <v>97.9</v>
      </c>
      <c r="O40" s="123">
        <f t="shared" si="12"/>
        <v>0.21246169560776298</v>
      </c>
      <c r="Q40" s="39">
        <v>2014</v>
      </c>
      <c r="R40" s="40">
        <v>101.5</v>
      </c>
      <c r="S40" s="123">
        <f t="shared" si="13"/>
        <v>-6.6009852216748793E-2</v>
      </c>
      <c r="U40" s="39">
        <v>2014</v>
      </c>
      <c r="V40" s="40">
        <v>107.5</v>
      </c>
      <c r="W40" s="123">
        <f t="shared" si="14"/>
        <v>8.7441860465116331E-2</v>
      </c>
    </row>
    <row r="41" spans="5:23" ht="13.5" thickBot="1" x14ac:dyDescent="0.25">
      <c r="E41" s="39">
        <v>2013</v>
      </c>
      <c r="F41" s="40">
        <v>108.3</v>
      </c>
      <c r="G41" s="123">
        <f t="shared" si="10"/>
        <v>6.1865189289012031E-2</v>
      </c>
      <c r="I41" s="39">
        <v>2013</v>
      </c>
      <c r="J41" s="40">
        <v>99.5</v>
      </c>
      <c r="K41" s="123">
        <f t="shared" si="11"/>
        <v>-1.909547738693473E-2</v>
      </c>
      <c r="M41" s="39">
        <v>2013</v>
      </c>
      <c r="N41" s="40">
        <v>94.7</v>
      </c>
      <c r="O41" s="123">
        <f t="shared" si="12"/>
        <v>0.25343189017951423</v>
      </c>
      <c r="Q41" s="39">
        <v>2013</v>
      </c>
      <c r="R41" s="40">
        <v>101.1</v>
      </c>
      <c r="S41" s="123">
        <f t="shared" si="13"/>
        <v>-6.2314540059347154E-2</v>
      </c>
      <c r="U41" s="39">
        <v>2013</v>
      </c>
      <c r="V41" s="40">
        <v>104.8</v>
      </c>
      <c r="W41" s="123">
        <f t="shared" si="14"/>
        <v>0.11545801526717565</v>
      </c>
    </row>
    <row r="42" spans="5:23" ht="13.5" thickBot="1" x14ac:dyDescent="0.25">
      <c r="E42" s="39">
        <v>2012</v>
      </c>
      <c r="F42" s="38"/>
      <c r="I42" s="39">
        <v>2012</v>
      </c>
      <c r="J42" s="38"/>
      <c r="M42" s="39">
        <v>2012</v>
      </c>
      <c r="N42" s="38"/>
      <c r="Q42" s="39">
        <v>2012</v>
      </c>
      <c r="R42" s="38"/>
      <c r="U42" s="39">
        <v>2012</v>
      </c>
      <c r="V42" s="38"/>
    </row>
    <row r="45" spans="5:23" x14ac:dyDescent="0.2">
      <c r="M45" s="184" t="s">
        <v>290</v>
      </c>
      <c r="N45" s="184"/>
      <c r="O45" s="184"/>
    </row>
    <row r="46" spans="5:23" ht="34.5" customHeight="1" thickBot="1" x14ac:dyDescent="0.25">
      <c r="E46" s="174" t="s">
        <v>291</v>
      </c>
      <c r="F46" s="175"/>
      <c r="G46" s="175"/>
      <c r="I46" s="186" t="s">
        <v>292</v>
      </c>
      <c r="J46" s="187"/>
      <c r="K46" s="187"/>
      <c r="M46" s="185"/>
      <c r="N46" s="185"/>
      <c r="O46" s="185"/>
      <c r="Q46" s="178" t="s">
        <v>39</v>
      </c>
      <c r="R46" s="179"/>
      <c r="S46" s="179"/>
      <c r="U46" s="180" t="s">
        <v>293</v>
      </c>
      <c r="V46" s="181"/>
      <c r="W46" s="181"/>
    </row>
    <row r="47" spans="5:23" ht="26.25" thickBot="1" x14ac:dyDescent="0.25">
      <c r="E47" s="124" t="s">
        <v>277</v>
      </c>
      <c r="F47" s="124" t="s">
        <v>278</v>
      </c>
      <c r="G47" s="124" t="s">
        <v>279</v>
      </c>
      <c r="I47" s="124" t="s">
        <v>277</v>
      </c>
      <c r="J47" s="124" t="s">
        <v>278</v>
      </c>
      <c r="K47" s="124" t="s">
        <v>279</v>
      </c>
      <c r="M47" s="124" t="s">
        <v>277</v>
      </c>
      <c r="N47" s="124" t="s">
        <v>278</v>
      </c>
      <c r="O47" s="124" t="s">
        <v>279</v>
      </c>
      <c r="Q47" s="124" t="s">
        <v>277</v>
      </c>
      <c r="R47" s="124" t="s">
        <v>278</v>
      </c>
      <c r="S47" s="124" t="s">
        <v>279</v>
      </c>
      <c r="U47" s="124" t="s">
        <v>277</v>
      </c>
      <c r="V47" s="124" t="s">
        <v>278</v>
      </c>
      <c r="W47" s="124" t="s">
        <v>279</v>
      </c>
    </row>
    <row r="48" spans="5:23" ht="13.5" thickBot="1" x14ac:dyDescent="0.25">
      <c r="E48" s="39">
        <v>2020</v>
      </c>
      <c r="F48" s="40">
        <v>113.8</v>
      </c>
      <c r="G48" s="123">
        <f>($F$48-F48)/F48</f>
        <v>0</v>
      </c>
      <c r="I48" s="39">
        <v>2020</v>
      </c>
      <c r="J48" s="40">
        <v>128.30000000000001</v>
      </c>
      <c r="K48" s="123">
        <f>($J$48-J48)/J48</f>
        <v>0</v>
      </c>
      <c r="M48" s="39">
        <v>2020</v>
      </c>
      <c r="N48" s="40">
        <v>108.6</v>
      </c>
      <c r="O48" s="123">
        <f>($N$48-N48)/N48</f>
        <v>0</v>
      </c>
      <c r="Q48" s="39">
        <v>2020</v>
      </c>
      <c r="R48" s="40">
        <v>80.900000000000006</v>
      </c>
      <c r="S48" s="123">
        <f>($R$48-R48)/R48</f>
        <v>0</v>
      </c>
      <c r="U48" s="39">
        <v>2020</v>
      </c>
      <c r="V48" s="40">
        <v>119.3</v>
      </c>
      <c r="W48" s="123">
        <f>($V$48-V48)/V48</f>
        <v>0</v>
      </c>
    </row>
    <row r="49" spans="5:23" ht="13.5" thickBot="1" x14ac:dyDescent="0.25">
      <c r="E49" s="39">
        <v>2019</v>
      </c>
      <c r="F49" s="40">
        <v>112.5</v>
      </c>
      <c r="G49" s="123">
        <f t="shared" ref="G49:G56" si="15">($F$48-F49)/F49</f>
        <v>1.1555555555555531E-2</v>
      </c>
      <c r="I49" s="39">
        <v>2019</v>
      </c>
      <c r="J49" s="40">
        <v>131</v>
      </c>
      <c r="K49" s="123">
        <f t="shared" ref="K49:K55" si="16">($J$48-J49)/J49</f>
        <v>-2.0610687022900677E-2</v>
      </c>
      <c r="M49" s="39">
        <v>2019</v>
      </c>
      <c r="N49" s="40">
        <v>106.9</v>
      </c>
      <c r="O49" s="123">
        <f t="shared" ref="O49:O55" si="17">($N$48-N49)/N49</f>
        <v>1.5902712815715515E-2</v>
      </c>
      <c r="Q49" s="39">
        <v>2019</v>
      </c>
      <c r="R49" s="40">
        <v>82.3</v>
      </c>
      <c r="S49" s="123">
        <f t="shared" ref="S49:S55" si="18">($R$48-R49)/R49</f>
        <v>-1.7010935601457979E-2</v>
      </c>
      <c r="U49" s="39">
        <v>2019</v>
      </c>
      <c r="V49" s="40">
        <v>116.9</v>
      </c>
      <c r="W49" s="123">
        <f t="shared" ref="W49:W54" si="19">($V$48-V49)/V49</f>
        <v>2.0530367835756982E-2</v>
      </c>
    </row>
    <row r="50" spans="5:23" ht="13.5" thickBot="1" x14ac:dyDescent="0.25">
      <c r="E50" s="39">
        <v>2018</v>
      </c>
      <c r="F50" s="40">
        <v>101</v>
      </c>
      <c r="G50" s="123">
        <f t="shared" si="15"/>
        <v>0.12673267326732671</v>
      </c>
      <c r="I50" s="39">
        <v>2018</v>
      </c>
      <c r="J50" s="40">
        <v>129.6</v>
      </c>
      <c r="K50" s="123">
        <f t="shared" si="16"/>
        <v>-1.0030864197530734E-2</v>
      </c>
      <c r="M50" s="39">
        <v>2018</v>
      </c>
      <c r="N50" s="40">
        <v>100.5</v>
      </c>
      <c r="O50" s="123">
        <f t="shared" si="17"/>
        <v>8.0597014925373078E-2</v>
      </c>
      <c r="Q50" s="39">
        <v>2018</v>
      </c>
      <c r="R50" s="40">
        <v>82.9</v>
      </c>
      <c r="S50" s="123">
        <f t="shared" si="18"/>
        <v>-2.4125452352231604E-2</v>
      </c>
      <c r="U50" s="39">
        <v>2018</v>
      </c>
      <c r="V50" s="40">
        <v>112.4</v>
      </c>
      <c r="W50" s="123">
        <f t="shared" si="19"/>
        <v>6.1387900355871806E-2</v>
      </c>
    </row>
    <row r="51" spans="5:23" ht="13.5" thickBot="1" x14ac:dyDescent="0.25">
      <c r="E51" s="39">
        <v>2017</v>
      </c>
      <c r="F51" s="40">
        <v>96.5</v>
      </c>
      <c r="G51" s="123">
        <f t="shared" si="15"/>
        <v>0.1792746113989637</v>
      </c>
      <c r="I51" s="39">
        <v>2017</v>
      </c>
      <c r="J51" s="40">
        <v>126.6</v>
      </c>
      <c r="K51" s="123">
        <f t="shared" si="16"/>
        <v>1.3428120063191289E-2</v>
      </c>
      <c r="M51" s="39">
        <v>2017</v>
      </c>
      <c r="N51" s="40">
        <v>100</v>
      </c>
      <c r="O51" s="123">
        <f t="shared" si="17"/>
        <v>8.5999999999999938E-2</v>
      </c>
      <c r="Q51" s="39">
        <v>2017</v>
      </c>
      <c r="R51" s="40">
        <v>92.7</v>
      </c>
      <c r="S51" s="123">
        <f t="shared" si="18"/>
        <v>-0.12729234088457386</v>
      </c>
      <c r="U51" s="39">
        <v>2017</v>
      </c>
      <c r="V51" s="40">
        <v>110.9</v>
      </c>
      <c r="W51" s="123">
        <f t="shared" si="19"/>
        <v>7.5743913435527416E-2</v>
      </c>
    </row>
    <row r="52" spans="5:23" ht="13.5" thickBot="1" x14ac:dyDescent="0.25">
      <c r="E52" s="39">
        <v>2016</v>
      </c>
      <c r="F52" s="40">
        <v>92.9</v>
      </c>
      <c r="G52" s="123">
        <f t="shared" si="15"/>
        <v>0.22497308934337987</v>
      </c>
      <c r="I52" s="39">
        <v>2016</v>
      </c>
      <c r="J52" s="40">
        <v>124.4</v>
      </c>
      <c r="K52" s="123">
        <f t="shared" si="16"/>
        <v>3.1350482315112588E-2</v>
      </c>
      <c r="M52" s="39">
        <v>2016</v>
      </c>
      <c r="N52" s="40">
        <v>100.4</v>
      </c>
      <c r="O52" s="123">
        <f t="shared" si="17"/>
        <v>8.1673306772908252E-2</v>
      </c>
      <c r="Q52" s="39">
        <v>2016</v>
      </c>
      <c r="R52" s="40">
        <v>92.2</v>
      </c>
      <c r="S52" s="123">
        <f t="shared" si="18"/>
        <v>-0.12255965292841645</v>
      </c>
      <c r="U52" s="39">
        <v>2016</v>
      </c>
      <c r="V52" s="40">
        <v>112.1</v>
      </c>
      <c r="W52" s="123">
        <f t="shared" si="19"/>
        <v>6.4228367528991998E-2</v>
      </c>
    </row>
    <row r="53" spans="5:23" ht="13.5" thickBot="1" x14ac:dyDescent="0.25">
      <c r="E53" s="39">
        <v>2015</v>
      </c>
      <c r="F53" s="40">
        <v>97.5</v>
      </c>
      <c r="G53" s="123">
        <f t="shared" si="15"/>
        <v>0.16717948717948716</v>
      </c>
      <c r="I53" s="39">
        <v>2015</v>
      </c>
      <c r="J53" s="40">
        <v>129</v>
      </c>
      <c r="K53" s="123">
        <f t="shared" si="16"/>
        <v>-5.4263565891471983E-3</v>
      </c>
      <c r="M53" s="39">
        <v>2015</v>
      </c>
      <c r="N53" s="40">
        <v>109.7</v>
      </c>
      <c r="O53" s="123">
        <f t="shared" si="17"/>
        <v>-1.0027347310847845E-2</v>
      </c>
      <c r="Q53" s="39">
        <v>2015</v>
      </c>
      <c r="R53" s="40">
        <v>91.3</v>
      </c>
      <c r="S53" s="123">
        <f t="shared" si="18"/>
        <v>-0.11391018619934273</v>
      </c>
      <c r="U53" s="39">
        <v>2015</v>
      </c>
      <c r="V53" s="40">
        <v>114.3</v>
      </c>
      <c r="W53" s="123">
        <f t="shared" si="19"/>
        <v>4.3744531933508315E-2</v>
      </c>
    </row>
    <row r="54" spans="5:23" ht="13.5" thickBot="1" x14ac:dyDescent="0.25">
      <c r="E54" s="39">
        <v>2014</v>
      </c>
      <c r="F54" s="40">
        <v>105.1</v>
      </c>
      <c r="G54" s="123">
        <f t="shared" si="15"/>
        <v>8.2778306374881094E-2</v>
      </c>
      <c r="I54" s="39">
        <v>2014</v>
      </c>
      <c r="J54" s="40">
        <v>128.6</v>
      </c>
      <c r="K54" s="123">
        <f t="shared" si="16"/>
        <v>-2.3328149300154196E-3</v>
      </c>
      <c r="M54" s="39">
        <v>2014</v>
      </c>
      <c r="N54" s="40">
        <v>108</v>
      </c>
      <c r="O54" s="123">
        <f t="shared" si="17"/>
        <v>5.5555555555555029E-3</v>
      </c>
      <c r="Q54" s="39">
        <v>2014</v>
      </c>
      <c r="R54" s="40">
        <v>91.1</v>
      </c>
      <c r="S54" s="123">
        <f t="shared" si="18"/>
        <v>-0.11196487376509319</v>
      </c>
      <c r="U54" s="39">
        <v>2014</v>
      </c>
      <c r="V54" s="40">
        <v>118.2</v>
      </c>
      <c r="W54" s="123">
        <f t="shared" si="19"/>
        <v>9.3062605752960593E-3</v>
      </c>
    </row>
    <row r="55" spans="5:23" ht="13.5" thickBot="1" x14ac:dyDescent="0.25">
      <c r="E55" s="39">
        <v>2013</v>
      </c>
      <c r="F55" s="40">
        <v>101.7</v>
      </c>
      <c r="G55" s="123">
        <f t="shared" si="15"/>
        <v>0.11897738446411008</v>
      </c>
      <c r="I55" s="39">
        <v>2013</v>
      </c>
      <c r="J55" s="40">
        <v>117.9</v>
      </c>
      <c r="K55" s="123">
        <f t="shared" si="16"/>
        <v>8.8210347752332524E-2</v>
      </c>
      <c r="M55" s="39">
        <v>2013</v>
      </c>
      <c r="N55" s="40">
        <v>105.5</v>
      </c>
      <c r="O55" s="123">
        <f t="shared" si="17"/>
        <v>2.9383886255924117E-2</v>
      </c>
      <c r="Q55" s="39">
        <v>2013</v>
      </c>
      <c r="R55" s="40">
        <v>94.8</v>
      </c>
      <c r="S55" s="123">
        <f t="shared" si="18"/>
        <v>-0.14662447257383956</v>
      </c>
      <c r="U55" s="39">
        <v>2013</v>
      </c>
      <c r="V55" s="40">
        <v>108.7</v>
      </c>
    </row>
    <row r="56" spans="5:23" ht="13.5" thickBot="1" x14ac:dyDescent="0.25">
      <c r="E56" s="39">
        <v>2012</v>
      </c>
      <c r="F56" s="38">
        <v>100</v>
      </c>
      <c r="G56" s="123">
        <f t="shared" si="15"/>
        <v>0.13799999999999998</v>
      </c>
      <c r="I56" s="39">
        <v>2012</v>
      </c>
      <c r="J56" s="38"/>
      <c r="M56" s="39">
        <v>2012</v>
      </c>
      <c r="N56" s="38"/>
      <c r="Q56" s="126">
        <v>2012</v>
      </c>
      <c r="U56" s="39">
        <v>2012</v>
      </c>
      <c r="V56" s="38"/>
    </row>
    <row r="59" spans="5:23" ht="33" customHeight="1" thickBot="1" x14ac:dyDescent="0.25">
      <c r="E59" s="174" t="s">
        <v>294</v>
      </c>
      <c r="F59" s="175"/>
      <c r="I59" s="176" t="s">
        <v>295</v>
      </c>
      <c r="J59" s="177"/>
      <c r="K59" s="177"/>
      <c r="M59" s="178" t="s">
        <v>296</v>
      </c>
      <c r="N59" s="179"/>
      <c r="O59" s="179"/>
      <c r="Q59" s="174" t="s">
        <v>297</v>
      </c>
      <c r="R59" s="175"/>
      <c r="U59" s="180" t="s">
        <v>298</v>
      </c>
      <c r="V59" s="181"/>
    </row>
    <row r="60" spans="5:23" ht="26.25" thickBot="1" x14ac:dyDescent="0.25">
      <c r="E60" s="124" t="s">
        <v>277</v>
      </c>
      <c r="F60" s="124" t="s">
        <v>278</v>
      </c>
      <c r="G60" s="124" t="s">
        <v>279</v>
      </c>
      <c r="I60" s="124" t="s">
        <v>277</v>
      </c>
      <c r="J60" s="124" t="s">
        <v>278</v>
      </c>
      <c r="K60" s="124" t="s">
        <v>279</v>
      </c>
      <c r="M60" s="124" t="s">
        <v>277</v>
      </c>
      <c r="N60" s="124" t="s">
        <v>278</v>
      </c>
      <c r="O60" s="124" t="s">
        <v>279</v>
      </c>
      <c r="Q60" s="124" t="s">
        <v>277</v>
      </c>
      <c r="R60" s="124" t="s">
        <v>278</v>
      </c>
      <c r="S60" s="124" t="s">
        <v>279</v>
      </c>
      <c r="U60" s="124" t="s">
        <v>277</v>
      </c>
      <c r="V60" s="124" t="s">
        <v>278</v>
      </c>
      <c r="W60" s="124" t="s">
        <v>279</v>
      </c>
    </row>
    <row r="61" spans="5:23" ht="13.5" thickBot="1" x14ac:dyDescent="0.25">
      <c r="E61" s="39">
        <v>2020</v>
      </c>
      <c r="F61" s="40">
        <v>126.1</v>
      </c>
      <c r="G61" s="123">
        <f>($F$61-F61)/F61</f>
        <v>0</v>
      </c>
      <c r="I61" s="39">
        <v>2020</v>
      </c>
      <c r="J61" s="40">
        <v>127.4</v>
      </c>
      <c r="K61" s="123">
        <f>($J$61-J61)/J61</f>
        <v>0</v>
      </c>
      <c r="M61" s="39">
        <v>2020</v>
      </c>
      <c r="N61" s="40">
        <v>117.8</v>
      </c>
      <c r="O61" s="123">
        <f>($N$61-N61)/N61</f>
        <v>0</v>
      </c>
      <c r="Q61" s="39">
        <v>2020</v>
      </c>
      <c r="R61" s="40">
        <v>124.6</v>
      </c>
      <c r="S61" s="123">
        <f>($R$61-R61)/R61</f>
        <v>0</v>
      </c>
      <c r="U61" s="39">
        <v>2020</v>
      </c>
      <c r="V61" s="40">
        <v>107.4</v>
      </c>
      <c r="W61" s="123">
        <f>($V$61-V61)/V61</f>
        <v>0</v>
      </c>
    </row>
    <row r="62" spans="5:23" ht="13.5" thickBot="1" x14ac:dyDescent="0.25">
      <c r="E62" s="39">
        <v>2019</v>
      </c>
      <c r="F62" s="40">
        <v>125.2</v>
      </c>
      <c r="G62" s="123">
        <f t="shared" ref="G62:G68" si="20">($F$61-F62)/F62</f>
        <v>7.1884984025558426E-3</v>
      </c>
      <c r="I62" s="39">
        <v>2019</v>
      </c>
      <c r="J62" s="40">
        <v>126</v>
      </c>
      <c r="K62" s="123">
        <f t="shared" ref="K62:K68" si="21">($J$61-J62)/J62</f>
        <v>1.1111111111111157E-2</v>
      </c>
      <c r="M62" s="39">
        <v>2019</v>
      </c>
      <c r="N62" s="40">
        <v>117.6</v>
      </c>
      <c r="O62" s="123">
        <f t="shared" ref="O62:O68" si="22">($N$61-N62)/N62</f>
        <v>1.7006802721088678E-3</v>
      </c>
      <c r="Q62" s="39">
        <v>2019</v>
      </c>
      <c r="R62" s="40">
        <v>126.1</v>
      </c>
      <c r="S62" s="123">
        <f t="shared" ref="S62:S68" si="23">($R$61-R62)/R62</f>
        <v>-1.189532117367169E-2</v>
      </c>
      <c r="U62" s="39">
        <v>2019</v>
      </c>
      <c r="V62" s="40">
        <v>105.8</v>
      </c>
      <c r="W62" s="123">
        <f t="shared" ref="W62:W68" si="24">($V$61-V62)/V62</f>
        <v>1.5122873345935808E-2</v>
      </c>
    </row>
    <row r="63" spans="5:23" ht="13.5" thickBot="1" x14ac:dyDescent="0.25">
      <c r="E63" s="39">
        <v>2018</v>
      </c>
      <c r="F63" s="40">
        <v>115.8</v>
      </c>
      <c r="G63" s="123">
        <f t="shared" si="20"/>
        <v>8.8946459412780635E-2</v>
      </c>
      <c r="I63" s="39">
        <v>2018</v>
      </c>
      <c r="J63" s="40">
        <v>122.9</v>
      </c>
      <c r="K63" s="123">
        <f t="shared" si="21"/>
        <v>3.6615134255492267E-2</v>
      </c>
      <c r="M63" s="39">
        <v>2018</v>
      </c>
      <c r="N63" s="40">
        <v>116.3</v>
      </c>
      <c r="O63" s="123">
        <f t="shared" si="22"/>
        <v>1.2897678417884782E-2</v>
      </c>
      <c r="Q63" s="39">
        <v>2018</v>
      </c>
      <c r="R63" s="40">
        <v>124.3</v>
      </c>
      <c r="S63" s="123">
        <f t="shared" si="23"/>
        <v>2.4135156878519483E-3</v>
      </c>
      <c r="U63" s="39">
        <v>2018</v>
      </c>
      <c r="V63" s="40">
        <v>104.6</v>
      </c>
      <c r="W63" s="123">
        <f t="shared" si="24"/>
        <v>2.6768642447418847E-2</v>
      </c>
    </row>
    <row r="64" spans="5:23" ht="13.5" thickBot="1" x14ac:dyDescent="0.25">
      <c r="E64" s="39">
        <v>2017</v>
      </c>
      <c r="F64" s="40">
        <v>113.8</v>
      </c>
      <c r="G64" s="123">
        <f t="shared" si="20"/>
        <v>0.10808435852372582</v>
      </c>
      <c r="I64" s="39">
        <v>2017</v>
      </c>
      <c r="J64" s="40">
        <v>118.3</v>
      </c>
      <c r="K64" s="123">
        <f t="shared" si="21"/>
        <v>7.6923076923076997E-2</v>
      </c>
      <c r="M64" s="39">
        <v>2017</v>
      </c>
      <c r="N64" s="40">
        <v>113</v>
      </c>
      <c r="O64" s="123">
        <f t="shared" si="22"/>
        <v>4.2477876106194662E-2</v>
      </c>
      <c r="Q64" s="39">
        <v>2017</v>
      </c>
      <c r="R64" s="40">
        <v>123.8</v>
      </c>
      <c r="S64" s="123">
        <f t="shared" si="23"/>
        <v>6.4620355411954536E-3</v>
      </c>
      <c r="U64" s="39">
        <v>2017</v>
      </c>
      <c r="V64" s="40">
        <v>101.5</v>
      </c>
      <c r="W64" s="123">
        <f t="shared" si="24"/>
        <v>5.8128078817734047E-2</v>
      </c>
    </row>
    <row r="65" spans="5:23" ht="13.5" thickBot="1" x14ac:dyDescent="0.25">
      <c r="E65" s="39">
        <v>2016</v>
      </c>
      <c r="F65" s="40">
        <v>113</v>
      </c>
      <c r="G65" s="123">
        <f t="shared" si="20"/>
        <v>0.11592920353982296</v>
      </c>
      <c r="I65" s="39">
        <v>2016</v>
      </c>
      <c r="J65" s="40">
        <v>115.2</v>
      </c>
      <c r="K65" s="123">
        <f t="shared" si="21"/>
        <v>0.1059027777777778</v>
      </c>
      <c r="M65" s="39">
        <v>2016</v>
      </c>
      <c r="N65" s="40">
        <v>113.9</v>
      </c>
      <c r="O65" s="123">
        <f t="shared" si="22"/>
        <v>3.4240561896400276E-2</v>
      </c>
      <c r="Q65" s="39">
        <v>2016</v>
      </c>
      <c r="R65" s="40">
        <v>117.9</v>
      </c>
      <c r="S65" s="123">
        <f t="shared" si="23"/>
        <v>5.6827820186598717E-2</v>
      </c>
      <c r="U65" s="39">
        <v>2016</v>
      </c>
      <c r="V65" s="40">
        <v>100.8</v>
      </c>
      <c r="W65" s="123">
        <f t="shared" si="24"/>
        <v>6.5476190476190563E-2</v>
      </c>
    </row>
    <row r="66" spans="5:23" ht="13.5" thickBot="1" x14ac:dyDescent="0.25">
      <c r="E66" s="39">
        <v>2015</v>
      </c>
      <c r="F66" s="40">
        <v>110.9</v>
      </c>
      <c r="G66" s="123">
        <f t="shared" si="20"/>
        <v>0.13706041478809727</v>
      </c>
      <c r="I66" s="39">
        <v>2015</v>
      </c>
      <c r="J66" s="40">
        <v>111.7</v>
      </c>
      <c r="K66" s="123">
        <f t="shared" si="21"/>
        <v>0.14055505819158462</v>
      </c>
      <c r="M66" s="39">
        <v>2015</v>
      </c>
      <c r="N66" s="40">
        <v>114.6</v>
      </c>
      <c r="O66" s="123">
        <f t="shared" si="22"/>
        <v>2.7923211169284493E-2</v>
      </c>
      <c r="Q66" s="39">
        <v>2015</v>
      </c>
      <c r="R66" s="40">
        <v>113.6</v>
      </c>
      <c r="S66" s="123">
        <f t="shared" si="23"/>
        <v>9.6830985915492968E-2</v>
      </c>
      <c r="U66" s="39">
        <v>2015</v>
      </c>
      <c r="V66" s="40">
        <v>98.8</v>
      </c>
      <c r="W66" s="123">
        <f t="shared" si="24"/>
        <v>8.7044534412955551E-2</v>
      </c>
    </row>
    <row r="67" spans="5:23" ht="13.5" thickBot="1" x14ac:dyDescent="0.25">
      <c r="E67" s="39">
        <v>2014</v>
      </c>
      <c r="F67" s="40">
        <v>109.2</v>
      </c>
      <c r="G67" s="123">
        <f t="shared" si="20"/>
        <v>0.15476190476190468</v>
      </c>
      <c r="I67" s="39">
        <v>2014</v>
      </c>
      <c r="J67" s="40">
        <v>107.5</v>
      </c>
      <c r="K67" s="123">
        <f t="shared" si="21"/>
        <v>0.18511627906976749</v>
      </c>
      <c r="M67" s="39">
        <v>2014</v>
      </c>
      <c r="N67" s="40">
        <v>115.6</v>
      </c>
      <c r="O67" s="123">
        <f t="shared" si="22"/>
        <v>1.9031141868512135E-2</v>
      </c>
      <c r="Q67" s="39">
        <v>2014</v>
      </c>
      <c r="R67" s="40">
        <v>113.4</v>
      </c>
      <c r="S67" s="123">
        <f t="shared" si="23"/>
        <v>9.8765432098765329E-2</v>
      </c>
      <c r="U67" s="39">
        <v>2014</v>
      </c>
      <c r="V67" s="40">
        <v>96.1</v>
      </c>
      <c r="W67" s="123">
        <f t="shared" si="24"/>
        <v>0.11758584807492208</v>
      </c>
    </row>
    <row r="68" spans="5:23" ht="13.5" thickBot="1" x14ac:dyDescent="0.25">
      <c r="E68" s="39">
        <v>2013</v>
      </c>
      <c r="F68" s="40">
        <v>104.7</v>
      </c>
      <c r="G68" s="123">
        <f t="shared" si="20"/>
        <v>0.20439350525310401</v>
      </c>
      <c r="I68" s="39">
        <v>2013</v>
      </c>
      <c r="J68" s="40">
        <v>106.6</v>
      </c>
      <c r="K68" s="123">
        <f t="shared" si="21"/>
        <v>0.19512195121951231</v>
      </c>
      <c r="M68" s="39">
        <v>2013</v>
      </c>
      <c r="N68" s="40">
        <v>111.6</v>
      </c>
      <c r="O68" s="123">
        <f t="shared" si="22"/>
        <v>5.5555555555555587E-2</v>
      </c>
      <c r="Q68" s="39">
        <v>2013</v>
      </c>
      <c r="R68" s="40">
        <v>109.8</v>
      </c>
      <c r="S68" s="123">
        <f t="shared" si="23"/>
        <v>0.13479052823315116</v>
      </c>
      <c r="U68" s="39">
        <v>2013</v>
      </c>
      <c r="V68" s="40">
        <v>99.9</v>
      </c>
      <c r="W68" s="123">
        <f t="shared" si="24"/>
        <v>7.5075075075075076E-2</v>
      </c>
    </row>
    <row r="69" spans="5:23" ht="13.5" thickBot="1" x14ac:dyDescent="0.25">
      <c r="E69" s="39">
        <v>2012</v>
      </c>
      <c r="F69" s="38"/>
      <c r="I69" s="126">
        <v>2012</v>
      </c>
      <c r="M69" s="126">
        <v>2012</v>
      </c>
      <c r="Q69" s="39">
        <v>2012</v>
      </c>
      <c r="R69" s="38"/>
      <c r="U69" s="126">
        <v>2012</v>
      </c>
    </row>
    <row r="73" spans="5:23" ht="51.75" thickBot="1" x14ac:dyDescent="0.25">
      <c r="I73" s="130" t="s">
        <v>300</v>
      </c>
      <c r="J73" s="38"/>
      <c r="M73" s="131" t="s">
        <v>301</v>
      </c>
      <c r="Q73" s="132" t="s">
        <v>302</v>
      </c>
      <c r="U73" s="131" t="s">
        <v>303</v>
      </c>
      <c r="V73" s="38"/>
    </row>
    <row r="74" spans="5:23" ht="26.25" thickBot="1" x14ac:dyDescent="0.25">
      <c r="E74" s="124" t="s">
        <v>277</v>
      </c>
      <c r="F74" s="124" t="s">
        <v>278</v>
      </c>
      <c r="G74" s="124" t="s">
        <v>279</v>
      </c>
      <c r="I74" s="124" t="s">
        <v>277</v>
      </c>
      <c r="J74" s="124" t="s">
        <v>278</v>
      </c>
      <c r="M74" s="124" t="s">
        <v>277</v>
      </c>
      <c r="N74" s="124" t="s">
        <v>278</v>
      </c>
      <c r="Q74" s="124" t="s">
        <v>277</v>
      </c>
      <c r="R74" s="124" t="s">
        <v>278</v>
      </c>
      <c r="U74" s="124" t="s">
        <v>277</v>
      </c>
      <c r="V74" s="124" t="s">
        <v>278</v>
      </c>
      <c r="W74" s="124" t="s">
        <v>279</v>
      </c>
    </row>
    <row r="75" spans="5:23" ht="13.5" thickBot="1" x14ac:dyDescent="0.25">
      <c r="E75" s="39">
        <v>2020</v>
      </c>
      <c r="F75" s="40">
        <v>115.8</v>
      </c>
      <c r="G75" s="123">
        <f>($F$75-F75)/F75</f>
        <v>0</v>
      </c>
      <c r="I75" s="39">
        <v>2020</v>
      </c>
      <c r="J75" s="40">
        <v>104.2</v>
      </c>
      <c r="K75" s="123">
        <f t="shared" ref="K75:K83" si="25">($J$75-J75)/J75</f>
        <v>0</v>
      </c>
      <c r="M75" s="39">
        <v>2020</v>
      </c>
      <c r="N75" s="40">
        <v>111.9</v>
      </c>
      <c r="O75" s="123">
        <f>($N$75-N75)/N75</f>
        <v>0</v>
      </c>
      <c r="Q75" s="39">
        <v>2020</v>
      </c>
      <c r="R75" s="40">
        <v>112.1</v>
      </c>
      <c r="S75" s="133">
        <f>($R$75-R75)/R75</f>
        <v>0</v>
      </c>
      <c r="U75" s="39">
        <v>2020</v>
      </c>
      <c r="V75" s="40">
        <v>123</v>
      </c>
      <c r="W75" s="41">
        <f>($V$75-V75)/V75</f>
        <v>0</v>
      </c>
    </row>
    <row r="76" spans="5:23" ht="13.5" thickBot="1" x14ac:dyDescent="0.25">
      <c r="E76" s="39">
        <v>2019</v>
      </c>
      <c r="F76" s="40">
        <v>120</v>
      </c>
      <c r="G76" s="123">
        <f t="shared" ref="G76:G83" si="26">($F$75-F76)/F76</f>
        <v>-3.5000000000000024E-2</v>
      </c>
      <c r="I76" s="39">
        <v>2019</v>
      </c>
      <c r="J76" s="40">
        <v>102.9</v>
      </c>
      <c r="K76" s="123">
        <f t="shared" si="25"/>
        <v>1.263362487852281E-2</v>
      </c>
      <c r="M76" s="39">
        <v>2019</v>
      </c>
      <c r="N76" s="40">
        <v>110.2</v>
      </c>
      <c r="O76" s="123">
        <f t="shared" ref="O76:O83" si="27">($N$75-N76)/N76</f>
        <v>1.5426497277676976E-2</v>
      </c>
      <c r="Q76" s="39">
        <v>2019</v>
      </c>
      <c r="R76" s="40">
        <v>112.4</v>
      </c>
      <c r="S76" s="133">
        <f t="shared" ref="S76:S83" si="28">($R$75-R76)/R76</f>
        <v>-2.6690391459075744E-3</v>
      </c>
      <c r="U76" s="39">
        <v>2019</v>
      </c>
      <c r="V76" s="40">
        <v>123.2</v>
      </c>
      <c r="W76" s="41">
        <f t="shared" ref="W76:W83" si="29">($V$75-V76)/V76</f>
        <v>-1.6233766233766465E-3</v>
      </c>
    </row>
    <row r="77" spans="5:23" ht="13.5" thickBot="1" x14ac:dyDescent="0.25">
      <c r="E77" s="39">
        <v>2018</v>
      </c>
      <c r="F77" s="40">
        <v>123.7</v>
      </c>
      <c r="G77" s="123">
        <f t="shared" si="26"/>
        <v>-6.3864187550525503E-2</v>
      </c>
      <c r="I77" s="39">
        <v>2018</v>
      </c>
      <c r="J77" s="40">
        <v>103</v>
      </c>
      <c r="K77" s="123">
        <f t="shared" si="25"/>
        <v>1.1650485436893232E-2</v>
      </c>
      <c r="M77" s="39">
        <v>2018</v>
      </c>
      <c r="N77" s="40">
        <v>110.6</v>
      </c>
      <c r="O77" s="123">
        <f t="shared" si="27"/>
        <v>1.1754068716094137E-2</v>
      </c>
      <c r="Q77" s="39">
        <v>2018</v>
      </c>
      <c r="R77" s="40">
        <v>112.3</v>
      </c>
      <c r="S77" s="133">
        <f t="shared" si="28"/>
        <v>-1.7809439002671669E-3</v>
      </c>
      <c r="U77" s="39">
        <v>2018</v>
      </c>
      <c r="V77" s="40">
        <v>120.4</v>
      </c>
      <c r="W77" s="41">
        <f t="shared" si="29"/>
        <v>2.159468438538201E-2</v>
      </c>
    </row>
    <row r="78" spans="5:23" ht="13.5" thickBot="1" x14ac:dyDescent="0.25">
      <c r="E78" s="39">
        <v>2017</v>
      </c>
      <c r="F78" s="40">
        <v>122.8</v>
      </c>
      <c r="G78" s="123">
        <f t="shared" si="26"/>
        <v>-5.7003257328990233E-2</v>
      </c>
      <c r="I78" s="39">
        <v>2017</v>
      </c>
      <c r="J78" s="40">
        <v>104</v>
      </c>
      <c r="K78" s="123">
        <f t="shared" si="25"/>
        <v>1.9230769230769505E-3</v>
      </c>
      <c r="M78" s="39">
        <v>2017</v>
      </c>
      <c r="N78" s="40">
        <v>104</v>
      </c>
      <c r="O78" s="123">
        <f t="shared" si="27"/>
        <v>7.5961538461538511E-2</v>
      </c>
      <c r="Q78" s="39">
        <v>2017</v>
      </c>
      <c r="R78" s="40">
        <v>104.7</v>
      </c>
      <c r="S78" s="133">
        <f t="shared" si="28"/>
        <v>7.0678127984718161E-2</v>
      </c>
      <c r="U78" s="39">
        <v>2017</v>
      </c>
      <c r="V78" s="40">
        <v>115.1</v>
      </c>
      <c r="W78" s="41">
        <f t="shared" si="29"/>
        <v>6.8635968722849744E-2</v>
      </c>
    </row>
    <row r="79" spans="5:23" ht="13.5" thickBot="1" x14ac:dyDescent="0.25">
      <c r="E79" s="39">
        <v>2016</v>
      </c>
      <c r="F79" s="40">
        <v>120.2</v>
      </c>
      <c r="G79" s="123">
        <f t="shared" si="26"/>
        <v>-3.6605657237936816E-2</v>
      </c>
      <c r="I79" s="39">
        <v>2016</v>
      </c>
      <c r="J79" s="40">
        <v>103.8</v>
      </c>
      <c r="K79" s="123">
        <f t="shared" si="25"/>
        <v>3.8535645472062207E-3</v>
      </c>
      <c r="M79" s="39">
        <v>2016</v>
      </c>
      <c r="N79" s="40">
        <v>98.9</v>
      </c>
      <c r="O79" s="123">
        <f t="shared" si="27"/>
        <v>0.13144590495449948</v>
      </c>
      <c r="Q79" s="39">
        <v>2016</v>
      </c>
      <c r="R79" s="40">
        <v>99.7</v>
      </c>
      <c r="S79" s="133">
        <f t="shared" si="28"/>
        <v>0.12437311935807413</v>
      </c>
      <c r="U79" s="39">
        <v>2016</v>
      </c>
      <c r="V79" s="40">
        <v>111</v>
      </c>
      <c r="W79" s="41">
        <f t="shared" si="29"/>
        <v>0.10810810810810811</v>
      </c>
    </row>
    <row r="80" spans="5:23" ht="13.5" thickBot="1" x14ac:dyDescent="0.25">
      <c r="E80" s="39">
        <v>2015</v>
      </c>
      <c r="F80" s="40">
        <v>120.5</v>
      </c>
      <c r="G80" s="123">
        <f t="shared" si="26"/>
        <v>-3.9004149377593382E-2</v>
      </c>
      <c r="I80" s="39">
        <v>2015</v>
      </c>
      <c r="J80" s="40">
        <v>103.7</v>
      </c>
      <c r="K80" s="123">
        <f t="shared" si="25"/>
        <v>4.8216007714561235E-3</v>
      </c>
      <c r="M80" s="39">
        <v>2015</v>
      </c>
      <c r="N80" s="40">
        <v>103</v>
      </c>
      <c r="O80" s="123">
        <f t="shared" si="27"/>
        <v>8.6407766990291318E-2</v>
      </c>
      <c r="Q80" s="39">
        <v>2015</v>
      </c>
      <c r="R80" s="40">
        <v>108.5</v>
      </c>
      <c r="S80" s="133">
        <f t="shared" si="28"/>
        <v>3.3179723502304095E-2</v>
      </c>
      <c r="U80" s="39">
        <v>2015</v>
      </c>
      <c r="V80" s="40">
        <v>109.5</v>
      </c>
      <c r="W80" s="41">
        <f t="shared" si="29"/>
        <v>0.12328767123287671</v>
      </c>
    </row>
    <row r="81" spans="5:23" ht="13.5" thickBot="1" x14ac:dyDescent="0.25">
      <c r="E81" s="39">
        <v>2014</v>
      </c>
      <c r="F81" s="40">
        <v>121.1</v>
      </c>
      <c r="G81" s="123">
        <f t="shared" si="26"/>
        <v>-4.3765483071841429E-2</v>
      </c>
      <c r="I81" s="39">
        <v>2014</v>
      </c>
      <c r="J81" s="40">
        <v>103</v>
      </c>
      <c r="K81" s="123">
        <f t="shared" si="25"/>
        <v>1.1650485436893232E-2</v>
      </c>
      <c r="M81" s="39">
        <v>2014</v>
      </c>
      <c r="N81" s="40">
        <v>108</v>
      </c>
      <c r="O81" s="123">
        <f t="shared" si="27"/>
        <v>3.6111111111111163E-2</v>
      </c>
      <c r="Q81" s="39">
        <v>2014</v>
      </c>
      <c r="R81" s="40">
        <v>114.9</v>
      </c>
      <c r="S81" s="133">
        <f t="shared" si="28"/>
        <v>-2.4369016536118462E-2</v>
      </c>
      <c r="U81" s="39">
        <v>2014</v>
      </c>
      <c r="V81" s="40">
        <v>111.5</v>
      </c>
      <c r="W81" s="41">
        <f t="shared" si="29"/>
        <v>0.1031390134529148</v>
      </c>
    </row>
    <row r="82" spans="5:23" ht="13.5" thickBot="1" x14ac:dyDescent="0.25">
      <c r="E82" s="39">
        <v>2013</v>
      </c>
      <c r="F82" s="40">
        <v>114.4</v>
      </c>
      <c r="G82" s="123">
        <f t="shared" si="26"/>
        <v>1.2237762237762163E-2</v>
      </c>
      <c r="I82" s="39">
        <v>2013</v>
      </c>
      <c r="J82" s="40">
        <v>102.1</v>
      </c>
      <c r="K82" s="123">
        <f t="shared" si="25"/>
        <v>2.0568070519099008E-2</v>
      </c>
      <c r="M82" s="39">
        <v>2013</v>
      </c>
      <c r="N82" s="40">
        <v>105.7</v>
      </c>
      <c r="O82" s="123">
        <f t="shared" si="27"/>
        <v>5.865657521286663E-2</v>
      </c>
      <c r="Q82" s="39">
        <v>2013</v>
      </c>
      <c r="R82" s="40">
        <v>112.8</v>
      </c>
      <c r="S82" s="133">
        <f t="shared" si="28"/>
        <v>-6.2056737588652737E-3</v>
      </c>
      <c r="U82" s="39">
        <v>2013</v>
      </c>
      <c r="V82" s="40">
        <v>106.4</v>
      </c>
      <c r="W82" s="41">
        <f t="shared" si="29"/>
        <v>0.15601503759398491</v>
      </c>
    </row>
    <row r="83" spans="5:23" ht="13.5" thickBot="1" x14ac:dyDescent="0.25">
      <c r="E83" s="126">
        <v>2012</v>
      </c>
      <c r="F83">
        <v>100</v>
      </c>
      <c r="G83" s="123">
        <f t="shared" si="26"/>
        <v>0.15799999999999997</v>
      </c>
      <c r="I83" s="39">
        <v>2012</v>
      </c>
      <c r="J83" s="38">
        <v>100</v>
      </c>
      <c r="K83" s="123">
        <f t="shared" si="25"/>
        <v>4.200000000000003E-2</v>
      </c>
      <c r="M83" s="39">
        <v>2012</v>
      </c>
      <c r="N83" s="38">
        <v>100</v>
      </c>
      <c r="O83" s="123">
        <f t="shared" si="27"/>
        <v>0.11900000000000005</v>
      </c>
      <c r="Q83" s="39">
        <v>2012</v>
      </c>
      <c r="R83" s="38">
        <v>100</v>
      </c>
      <c r="S83" s="133">
        <f t="shared" si="28"/>
        <v>0.12099999999999994</v>
      </c>
      <c r="U83" s="39">
        <v>2012</v>
      </c>
      <c r="V83" s="38">
        <v>100</v>
      </c>
      <c r="W83" s="41">
        <f t="shared" si="29"/>
        <v>0.23</v>
      </c>
    </row>
    <row r="87" spans="5:23" ht="26.25" thickBot="1" x14ac:dyDescent="0.25">
      <c r="E87" s="129" t="s">
        <v>304</v>
      </c>
      <c r="F87" s="38"/>
      <c r="I87" s="134" t="s">
        <v>305</v>
      </c>
      <c r="J87" s="38"/>
      <c r="M87" s="129" t="s">
        <v>306</v>
      </c>
      <c r="N87" s="38"/>
      <c r="Q87" s="131" t="s">
        <v>307</v>
      </c>
      <c r="R87" s="38"/>
    </row>
    <row r="88" spans="5:23" ht="26.25" customHeight="1" thickBot="1" x14ac:dyDescent="0.25">
      <c r="E88" s="124" t="s">
        <v>277</v>
      </c>
      <c r="F88" s="124" t="s">
        <v>278</v>
      </c>
      <c r="I88" s="124" t="s">
        <v>277</v>
      </c>
      <c r="J88" s="124" t="s">
        <v>278</v>
      </c>
      <c r="M88" s="124" t="s">
        <v>277</v>
      </c>
      <c r="N88" s="124" t="s">
        <v>278</v>
      </c>
      <c r="Q88" s="124" t="s">
        <v>277</v>
      </c>
      <c r="R88" s="124" t="s">
        <v>278</v>
      </c>
    </row>
    <row r="89" spans="5:23" ht="13.5" thickBot="1" x14ac:dyDescent="0.25">
      <c r="E89" s="39">
        <v>2020</v>
      </c>
      <c r="F89" s="40">
        <v>139</v>
      </c>
      <c r="G89" s="123">
        <f>($F$89-F89)/F89</f>
        <v>0</v>
      </c>
      <c r="I89" s="39">
        <v>2020</v>
      </c>
      <c r="J89" s="40">
        <v>120</v>
      </c>
      <c r="K89" s="123">
        <f>($J$89-J89)/J89</f>
        <v>0</v>
      </c>
      <c r="M89" s="39">
        <v>2020</v>
      </c>
      <c r="N89" s="40">
        <v>117.7</v>
      </c>
      <c r="O89" s="123">
        <f>($N$89-N89)/N89</f>
        <v>0</v>
      </c>
      <c r="Q89" s="39">
        <v>2020</v>
      </c>
      <c r="R89" s="40">
        <v>122</v>
      </c>
      <c r="S89" s="41">
        <f>($R$89-R89)/R89</f>
        <v>0</v>
      </c>
    </row>
    <row r="90" spans="5:23" ht="13.5" thickBot="1" x14ac:dyDescent="0.25">
      <c r="E90" s="39">
        <v>2019</v>
      </c>
      <c r="F90" s="40">
        <v>139.4</v>
      </c>
      <c r="G90" s="123">
        <f t="shared" ref="G90:G97" si="30">($F$89-F90)/F90</f>
        <v>-2.8694404591105139E-3</v>
      </c>
      <c r="I90" s="39">
        <v>2019</v>
      </c>
      <c r="J90" s="40">
        <v>119.2</v>
      </c>
      <c r="K90" s="123">
        <f t="shared" ref="K90:K97" si="31">($J$89-J90)/J90</f>
        <v>6.7114093959731299E-3</v>
      </c>
      <c r="M90" s="39">
        <v>2019</v>
      </c>
      <c r="N90" s="40">
        <v>118.8</v>
      </c>
      <c r="O90" s="123">
        <f t="shared" ref="O90:O97" si="32">($N$89-N90)/N90</f>
        <v>-9.2592592592592119E-3</v>
      </c>
      <c r="Q90" s="39">
        <v>2019</v>
      </c>
      <c r="R90" s="40">
        <v>125.6</v>
      </c>
      <c r="S90" s="41">
        <f t="shared" ref="S90:S97" si="33">($R$89-R90)/R90</f>
        <v>-2.8662420382165561E-2</v>
      </c>
    </row>
    <row r="91" spans="5:23" ht="13.5" thickBot="1" x14ac:dyDescent="0.25">
      <c r="E91" s="39">
        <v>2018</v>
      </c>
      <c r="F91" s="40">
        <v>136.30000000000001</v>
      </c>
      <c r="G91" s="123">
        <f t="shared" si="30"/>
        <v>1.9809244314013121E-2</v>
      </c>
      <c r="I91" s="39">
        <v>2018</v>
      </c>
      <c r="J91" s="40">
        <v>117.5</v>
      </c>
      <c r="K91" s="123">
        <f t="shared" si="31"/>
        <v>2.1276595744680851E-2</v>
      </c>
      <c r="M91" s="39">
        <v>2018</v>
      </c>
      <c r="N91" s="40">
        <v>117.4</v>
      </c>
      <c r="O91" s="123">
        <f t="shared" si="32"/>
        <v>2.5553662691652226E-3</v>
      </c>
      <c r="Q91" s="39">
        <v>2018</v>
      </c>
      <c r="R91" s="40">
        <v>125.4</v>
      </c>
      <c r="S91" s="41">
        <f t="shared" si="33"/>
        <v>-2.7113237639553475E-2</v>
      </c>
    </row>
    <row r="92" spans="5:23" ht="13.5" thickBot="1" x14ac:dyDescent="0.25">
      <c r="E92" s="39">
        <v>2017</v>
      </c>
      <c r="F92" s="40">
        <v>133.5</v>
      </c>
      <c r="G92" s="123">
        <f t="shared" si="30"/>
        <v>4.1198501872659173E-2</v>
      </c>
      <c r="I92" s="39">
        <v>2017</v>
      </c>
      <c r="J92" s="40">
        <v>109.3</v>
      </c>
      <c r="K92" s="123">
        <f t="shared" si="31"/>
        <v>9.7895699908508715E-2</v>
      </c>
      <c r="M92" s="39">
        <v>2017</v>
      </c>
      <c r="N92" s="40">
        <v>109.9</v>
      </c>
      <c r="O92" s="123">
        <f t="shared" si="32"/>
        <v>7.0973612374886225E-2</v>
      </c>
      <c r="Q92" s="39">
        <v>2017</v>
      </c>
      <c r="R92" s="40">
        <v>123.9</v>
      </c>
      <c r="S92" s="41">
        <f t="shared" si="33"/>
        <v>-1.5334947538337414E-2</v>
      </c>
    </row>
    <row r="93" spans="5:23" ht="13.5" thickBot="1" x14ac:dyDescent="0.25">
      <c r="E93" s="39">
        <v>2016</v>
      </c>
      <c r="F93" s="40">
        <v>134.4</v>
      </c>
      <c r="G93" s="123">
        <f t="shared" si="30"/>
        <v>3.4226190476190431E-2</v>
      </c>
      <c r="I93" s="39">
        <v>2016</v>
      </c>
      <c r="J93" s="40">
        <v>105.6</v>
      </c>
      <c r="K93" s="123">
        <f t="shared" si="31"/>
        <v>0.13636363636363644</v>
      </c>
      <c r="M93" s="39">
        <v>2016</v>
      </c>
      <c r="N93" s="40">
        <v>109</v>
      </c>
      <c r="O93" s="123">
        <f t="shared" si="32"/>
        <v>7.9816513761467922E-2</v>
      </c>
      <c r="Q93" s="39">
        <v>2016</v>
      </c>
      <c r="R93" s="40">
        <v>124.7</v>
      </c>
      <c r="S93" s="41">
        <f t="shared" si="33"/>
        <v>-2.1651964715316784E-2</v>
      </c>
    </row>
    <row r="94" spans="5:23" ht="13.5" thickBot="1" x14ac:dyDescent="0.25">
      <c r="E94" s="39">
        <v>2015</v>
      </c>
      <c r="F94" s="40">
        <v>127.4</v>
      </c>
      <c r="G94" s="123">
        <f t="shared" si="30"/>
        <v>9.1051805337519581E-2</v>
      </c>
      <c r="I94" s="39">
        <v>2015</v>
      </c>
      <c r="J94" s="40">
        <v>103.3</v>
      </c>
      <c r="K94" s="123">
        <f t="shared" si="31"/>
        <v>0.16166505324298164</v>
      </c>
      <c r="M94" s="39">
        <v>2015</v>
      </c>
      <c r="N94" s="40">
        <v>107.7</v>
      </c>
      <c r="O94" s="123">
        <f t="shared" si="32"/>
        <v>9.2850510677808723E-2</v>
      </c>
      <c r="Q94" s="39">
        <v>2015</v>
      </c>
      <c r="R94" s="40">
        <v>120.7</v>
      </c>
      <c r="S94" s="41">
        <f t="shared" si="33"/>
        <v>1.0770505385252668E-2</v>
      </c>
    </row>
    <row r="95" spans="5:23" ht="13.5" thickBot="1" x14ac:dyDescent="0.25">
      <c r="E95" s="39">
        <v>2014</v>
      </c>
      <c r="F95" s="40">
        <v>128.6</v>
      </c>
      <c r="G95" s="123">
        <f t="shared" si="30"/>
        <v>8.0870917573872519E-2</v>
      </c>
      <c r="I95" s="39">
        <v>2014</v>
      </c>
      <c r="J95" s="40">
        <v>113.2</v>
      </c>
      <c r="K95" s="123">
        <f t="shared" si="31"/>
        <v>6.0070671378091849E-2</v>
      </c>
      <c r="M95" s="39">
        <v>2014</v>
      </c>
      <c r="N95" s="40">
        <v>109.8</v>
      </c>
      <c r="O95" s="123">
        <f t="shared" si="32"/>
        <v>7.1948998178506432E-2</v>
      </c>
      <c r="Q95" s="39">
        <v>2014</v>
      </c>
      <c r="R95" s="40">
        <v>115.2</v>
      </c>
      <c r="S95" s="41">
        <f t="shared" si="33"/>
        <v>5.9027777777777748E-2</v>
      </c>
    </row>
    <row r="96" spans="5:23" ht="13.5" thickBot="1" x14ac:dyDescent="0.25">
      <c r="E96" s="39">
        <v>2013</v>
      </c>
      <c r="F96" s="40">
        <v>119.1</v>
      </c>
      <c r="G96" s="123">
        <f t="shared" si="30"/>
        <v>0.16708648194794296</v>
      </c>
      <c r="I96" s="39">
        <v>2013</v>
      </c>
      <c r="J96" s="40">
        <v>108.2</v>
      </c>
      <c r="K96" s="123">
        <f t="shared" si="31"/>
        <v>0.10905730129390015</v>
      </c>
      <c r="M96" s="39">
        <v>2013</v>
      </c>
      <c r="N96" s="40">
        <v>102.8</v>
      </c>
      <c r="O96" s="123">
        <f t="shared" si="32"/>
        <v>0.1449416342412452</v>
      </c>
      <c r="Q96" s="39">
        <v>2013</v>
      </c>
      <c r="R96" s="40">
        <v>107.8</v>
      </c>
      <c r="S96" s="41">
        <f t="shared" si="33"/>
        <v>0.13172541743970317</v>
      </c>
    </row>
    <row r="97" spans="5:19" ht="13.5" thickBot="1" x14ac:dyDescent="0.25">
      <c r="E97" s="39">
        <v>2012</v>
      </c>
      <c r="F97" s="38">
        <v>100</v>
      </c>
      <c r="G97" s="123">
        <f t="shared" si="30"/>
        <v>0.39</v>
      </c>
      <c r="I97" s="39">
        <v>2012</v>
      </c>
      <c r="J97" s="38">
        <v>100</v>
      </c>
      <c r="K97" s="123">
        <f t="shared" si="31"/>
        <v>0.2</v>
      </c>
      <c r="M97" s="39">
        <v>2012</v>
      </c>
      <c r="N97" s="38">
        <v>100</v>
      </c>
      <c r="O97" s="123">
        <f t="shared" si="32"/>
        <v>0.17700000000000002</v>
      </c>
      <c r="Q97" s="39">
        <v>2012</v>
      </c>
      <c r="R97" s="38">
        <v>100</v>
      </c>
      <c r="S97" s="41">
        <f t="shared" si="33"/>
        <v>0.22</v>
      </c>
    </row>
    <row r="98" spans="5:19" x14ac:dyDescent="0.2">
      <c r="E98" s="137"/>
      <c r="F98" s="38"/>
      <c r="I98" s="136"/>
      <c r="J98" s="38"/>
      <c r="M98" s="136"/>
      <c r="N98" s="38"/>
      <c r="Q98" s="136"/>
      <c r="R98" s="38"/>
      <c r="S98" s="41"/>
    </row>
    <row r="99" spans="5:19" ht="51.75" thickBot="1" x14ac:dyDescent="0.25">
      <c r="E99" s="129" t="s">
        <v>308</v>
      </c>
      <c r="I99" s="131" t="s">
        <v>309</v>
      </c>
      <c r="M99" s="16" t="s">
        <v>310</v>
      </c>
      <c r="Q99" s="144" t="s">
        <v>311</v>
      </c>
    </row>
    <row r="100" spans="5:19" ht="26.25" customHeight="1" thickBot="1" x14ac:dyDescent="0.25">
      <c r="E100" s="124" t="s">
        <v>277</v>
      </c>
      <c r="F100" s="124" t="s">
        <v>278</v>
      </c>
      <c r="I100" s="124" t="s">
        <v>277</v>
      </c>
      <c r="J100" s="124" t="s">
        <v>278</v>
      </c>
      <c r="M100" s="124" t="s">
        <v>277</v>
      </c>
      <c r="N100" s="124" t="s">
        <v>278</v>
      </c>
      <c r="Q100" s="124" t="s">
        <v>277</v>
      </c>
      <c r="R100" s="124" t="s">
        <v>278</v>
      </c>
    </row>
    <row r="101" spans="5:19" ht="13.5" thickBot="1" x14ac:dyDescent="0.25">
      <c r="E101" s="39">
        <v>2020</v>
      </c>
      <c r="F101" s="40">
        <v>117.9</v>
      </c>
      <c r="G101" s="123">
        <f>($F$101-F101)/F101</f>
        <v>0</v>
      </c>
      <c r="I101" s="39">
        <v>2020</v>
      </c>
      <c r="J101" s="40">
        <v>112.4</v>
      </c>
      <c r="K101" s="123">
        <f>($J$101-J101)/J101</f>
        <v>0</v>
      </c>
      <c r="M101" s="39">
        <v>2020</v>
      </c>
      <c r="N101" s="40">
        <v>111.7</v>
      </c>
      <c r="O101" s="123">
        <f>($N$101-N101)/N101</f>
        <v>0</v>
      </c>
      <c r="Q101" s="39">
        <v>2020</v>
      </c>
      <c r="R101" s="40">
        <v>106.9</v>
      </c>
      <c r="S101">
        <f>($R$101-R101)/R101</f>
        <v>0</v>
      </c>
    </row>
    <row r="102" spans="5:19" ht="13.5" thickBot="1" x14ac:dyDescent="0.25">
      <c r="E102" s="39">
        <v>2019</v>
      </c>
      <c r="F102" s="40">
        <v>120.2</v>
      </c>
      <c r="G102" s="123">
        <f t="shared" ref="G102:G109" si="34">($F$101-F102)/F102</f>
        <v>-1.9134775374376016E-2</v>
      </c>
      <c r="I102" s="39">
        <v>2019</v>
      </c>
      <c r="J102" s="40">
        <v>112.9</v>
      </c>
      <c r="K102" s="123">
        <f t="shared" ref="K102:K109" si="35">($J$101-J102)/J102</f>
        <v>-4.4286979627989366E-3</v>
      </c>
      <c r="M102" s="39">
        <v>2019</v>
      </c>
      <c r="N102" s="40">
        <v>111.7</v>
      </c>
      <c r="O102" s="123">
        <f t="shared" ref="O102:O109" si="36">($N$101-N102)/N102</f>
        <v>0</v>
      </c>
      <c r="Q102" s="39">
        <v>2019</v>
      </c>
      <c r="R102" s="40">
        <v>109</v>
      </c>
      <c r="S102">
        <f t="shared" ref="S102:S109" si="37">($R$101-R102)/R102</f>
        <v>-1.9266055045871509E-2</v>
      </c>
    </row>
    <row r="103" spans="5:19" ht="13.5" thickBot="1" x14ac:dyDescent="0.25">
      <c r="E103" s="39">
        <v>2018</v>
      </c>
      <c r="F103" s="40">
        <v>116.1</v>
      </c>
      <c r="G103" s="123">
        <f t="shared" si="34"/>
        <v>1.5503875968992347E-2</v>
      </c>
      <c r="I103" s="39">
        <v>2018</v>
      </c>
      <c r="J103" s="40">
        <v>112.1</v>
      </c>
      <c r="K103" s="123">
        <f t="shared" si="35"/>
        <v>2.6761819803747672E-3</v>
      </c>
      <c r="M103" s="39">
        <v>2018</v>
      </c>
      <c r="N103" s="40">
        <v>112.6</v>
      </c>
      <c r="O103" s="123">
        <f t="shared" si="36"/>
        <v>-7.9928952042628027E-3</v>
      </c>
      <c r="Q103" s="39">
        <v>2018</v>
      </c>
      <c r="R103" s="40">
        <v>109.9</v>
      </c>
      <c r="S103">
        <f t="shared" si="37"/>
        <v>-2.7297543221110099E-2</v>
      </c>
    </row>
    <row r="104" spans="5:19" ht="13.5" thickBot="1" x14ac:dyDescent="0.25">
      <c r="E104" s="39">
        <v>2017</v>
      </c>
      <c r="F104" s="40">
        <v>108.1</v>
      </c>
      <c r="G104" s="123">
        <f t="shared" si="34"/>
        <v>9.0656799259944604E-2</v>
      </c>
      <c r="I104" s="39">
        <v>2017</v>
      </c>
      <c r="J104" s="40">
        <v>101.8</v>
      </c>
      <c r="K104" s="123">
        <f t="shared" si="35"/>
        <v>0.10412573673870343</v>
      </c>
      <c r="M104" s="39">
        <v>2017</v>
      </c>
      <c r="N104" s="40">
        <v>106.9</v>
      </c>
      <c r="O104" s="123">
        <f t="shared" si="36"/>
        <v>4.4901777362020549E-2</v>
      </c>
      <c r="Q104" s="39">
        <v>2017</v>
      </c>
      <c r="R104" s="40">
        <v>103.8</v>
      </c>
      <c r="S104">
        <f t="shared" si="37"/>
        <v>2.9865125240847869E-2</v>
      </c>
    </row>
    <row r="105" spans="5:19" ht="13.5" thickBot="1" x14ac:dyDescent="0.25">
      <c r="E105" s="39">
        <v>2016</v>
      </c>
      <c r="F105" s="40">
        <v>106.1</v>
      </c>
      <c r="G105" s="123">
        <f t="shared" si="34"/>
        <v>0.111215834118756</v>
      </c>
      <c r="I105" s="39">
        <v>2016</v>
      </c>
      <c r="J105" s="40">
        <v>92.9</v>
      </c>
      <c r="K105" s="123">
        <f t="shared" si="35"/>
        <v>0.20990312163616792</v>
      </c>
      <c r="M105" s="39">
        <v>2016</v>
      </c>
      <c r="N105" s="40">
        <v>101.8</v>
      </c>
      <c r="O105" s="123">
        <f t="shared" si="36"/>
        <v>9.7249508840864501E-2</v>
      </c>
      <c r="Q105" s="39">
        <v>2016</v>
      </c>
      <c r="R105" s="40">
        <v>97.1</v>
      </c>
      <c r="S105">
        <f t="shared" si="37"/>
        <v>0.10092687950566438</v>
      </c>
    </row>
    <row r="106" spans="5:19" ht="13.5" thickBot="1" x14ac:dyDescent="0.25">
      <c r="E106" s="39">
        <v>2015</v>
      </c>
      <c r="F106" s="40">
        <v>110.6</v>
      </c>
      <c r="G106" s="123">
        <f t="shared" si="34"/>
        <v>6.6003616636528137E-2</v>
      </c>
      <c r="I106" s="39">
        <v>2015</v>
      </c>
      <c r="J106" s="40">
        <v>97.9</v>
      </c>
      <c r="K106" s="123">
        <f t="shared" si="35"/>
        <v>0.14811031664964247</v>
      </c>
      <c r="M106" s="39">
        <v>2015</v>
      </c>
      <c r="N106" s="40">
        <v>106.3</v>
      </c>
      <c r="O106" s="123">
        <f t="shared" si="36"/>
        <v>5.0799623706491118E-2</v>
      </c>
      <c r="Q106" s="39">
        <v>2015</v>
      </c>
      <c r="R106" s="40">
        <v>101</v>
      </c>
      <c r="S106">
        <f t="shared" si="37"/>
        <v>5.8415841584158475E-2</v>
      </c>
    </row>
    <row r="107" spans="5:19" ht="13.5" thickBot="1" x14ac:dyDescent="0.25">
      <c r="E107" s="39">
        <v>2014</v>
      </c>
      <c r="F107" s="40">
        <v>108.3</v>
      </c>
      <c r="G107" s="123">
        <f t="shared" si="34"/>
        <v>8.8642659279778477E-2</v>
      </c>
      <c r="I107" s="39">
        <v>2014</v>
      </c>
      <c r="J107" s="40">
        <v>105.6</v>
      </c>
      <c r="K107" s="123">
        <f t="shared" si="35"/>
        <v>6.4393939393939503E-2</v>
      </c>
      <c r="M107" s="39">
        <v>2014</v>
      </c>
      <c r="N107" s="40">
        <v>106.5</v>
      </c>
      <c r="O107" s="123">
        <f t="shared" si="36"/>
        <v>4.8826291079812234E-2</v>
      </c>
      <c r="Q107" s="39">
        <v>2014</v>
      </c>
      <c r="R107" s="40">
        <v>106.1</v>
      </c>
      <c r="S107">
        <f t="shared" si="37"/>
        <v>7.5400565504242355E-3</v>
      </c>
    </row>
    <row r="108" spans="5:19" ht="13.5" thickBot="1" x14ac:dyDescent="0.25">
      <c r="E108" s="39">
        <v>2013</v>
      </c>
      <c r="F108" s="40">
        <v>107.3</v>
      </c>
      <c r="G108" s="123">
        <f t="shared" si="34"/>
        <v>9.8788443616029911E-2</v>
      </c>
      <c r="I108" s="39">
        <v>2013</v>
      </c>
      <c r="J108" s="40">
        <v>100</v>
      </c>
      <c r="K108" s="123">
        <f t="shared" si="35"/>
        <v>0.12400000000000005</v>
      </c>
      <c r="M108" s="39">
        <v>2013</v>
      </c>
      <c r="N108" s="40">
        <v>100.8</v>
      </c>
      <c r="O108" s="123">
        <f t="shared" si="36"/>
        <v>0.10813492063492069</v>
      </c>
      <c r="Q108" s="39">
        <v>2013</v>
      </c>
      <c r="R108" s="40">
        <v>106</v>
      </c>
      <c r="S108">
        <f t="shared" si="37"/>
        <v>8.4905660377359027E-3</v>
      </c>
    </row>
    <row r="109" spans="5:19" ht="13.5" thickBot="1" x14ac:dyDescent="0.25">
      <c r="E109" s="39">
        <v>2012</v>
      </c>
      <c r="F109" s="38">
        <v>100</v>
      </c>
      <c r="G109" s="123">
        <f t="shared" si="34"/>
        <v>0.17900000000000005</v>
      </c>
      <c r="I109" s="39">
        <v>2012</v>
      </c>
      <c r="J109" s="38">
        <v>100</v>
      </c>
      <c r="K109" s="123">
        <f t="shared" si="35"/>
        <v>0.12400000000000005</v>
      </c>
      <c r="M109" s="39">
        <v>2012</v>
      </c>
      <c r="N109" s="38">
        <v>100</v>
      </c>
      <c r="O109" s="123">
        <f t="shared" si="36"/>
        <v>0.11700000000000003</v>
      </c>
      <c r="Q109" s="39">
        <v>2012</v>
      </c>
      <c r="R109" s="38">
        <v>100</v>
      </c>
      <c r="S109">
        <f t="shared" si="37"/>
        <v>6.9000000000000061E-2</v>
      </c>
    </row>
    <row r="111" spans="5:19" ht="13.5" thickBot="1" x14ac:dyDescent="0.25">
      <c r="E111" s="16" t="s">
        <v>312</v>
      </c>
    </row>
    <row r="112" spans="5:19" ht="13.5" thickBot="1" x14ac:dyDescent="0.25">
      <c r="E112" s="124" t="s">
        <v>277</v>
      </c>
      <c r="F112" s="124" t="s">
        <v>278</v>
      </c>
    </row>
    <row r="113" spans="5:7" ht="13.5" thickBot="1" x14ac:dyDescent="0.25">
      <c r="E113" s="39">
        <v>2020</v>
      </c>
      <c r="F113" s="40">
        <v>118.6</v>
      </c>
      <c r="G113" s="123">
        <f>($F$113-F113)/F113</f>
        <v>0</v>
      </c>
    </row>
    <row r="114" spans="5:7" ht="13.5" thickBot="1" x14ac:dyDescent="0.25">
      <c r="E114" s="39">
        <v>2019</v>
      </c>
      <c r="F114" s="40">
        <v>120.5</v>
      </c>
      <c r="G114" s="123">
        <f t="shared" ref="G114:G121" si="38">($F$113-F114)/F114</f>
        <v>-1.5767634854771832E-2</v>
      </c>
    </row>
    <row r="115" spans="5:7" ht="13.5" thickBot="1" x14ac:dyDescent="0.25">
      <c r="E115" s="39">
        <v>2018</v>
      </c>
      <c r="F115" s="40">
        <v>121.8</v>
      </c>
      <c r="G115" s="123">
        <f t="shared" si="38"/>
        <v>-2.6272577996715951E-2</v>
      </c>
    </row>
    <row r="116" spans="5:7" ht="13.5" thickBot="1" x14ac:dyDescent="0.25">
      <c r="E116" s="39">
        <v>2017</v>
      </c>
      <c r="F116" s="40">
        <v>120.7</v>
      </c>
      <c r="G116" s="123">
        <f t="shared" si="38"/>
        <v>-1.7398508699254418E-2</v>
      </c>
    </row>
    <row r="117" spans="5:7" ht="13.5" thickBot="1" x14ac:dyDescent="0.25">
      <c r="E117" s="39">
        <v>2016</v>
      </c>
      <c r="F117" s="40">
        <v>119.4</v>
      </c>
      <c r="G117" s="123">
        <f t="shared" si="38"/>
        <v>-6.7001675041876993E-3</v>
      </c>
    </row>
    <row r="118" spans="5:7" ht="13.5" thickBot="1" x14ac:dyDescent="0.25">
      <c r="E118" s="39">
        <v>2015</v>
      </c>
      <c r="F118" s="40">
        <v>117.6</v>
      </c>
      <c r="G118" s="123">
        <f t="shared" si="38"/>
        <v>8.5034013605442185E-3</v>
      </c>
    </row>
    <row r="119" spans="5:7" ht="13.5" thickBot="1" x14ac:dyDescent="0.25">
      <c r="E119" s="39">
        <v>2014</v>
      </c>
      <c r="F119" s="40">
        <v>116.3</v>
      </c>
      <c r="G119" s="123">
        <f t="shared" si="38"/>
        <v>1.977644024075664E-2</v>
      </c>
    </row>
    <row r="120" spans="5:7" ht="13.5" thickBot="1" x14ac:dyDescent="0.25">
      <c r="E120" s="39">
        <v>2013</v>
      </c>
      <c r="F120" s="40">
        <v>112.8</v>
      </c>
      <c r="G120" s="123">
        <f t="shared" si="38"/>
        <v>5.1418439716312034E-2</v>
      </c>
    </row>
    <row r="121" spans="5:7" ht="13.5" thickBot="1" x14ac:dyDescent="0.25">
      <c r="E121" s="126">
        <v>2012</v>
      </c>
      <c r="F121">
        <v>100</v>
      </c>
      <c r="G121" s="123">
        <f t="shared" si="38"/>
        <v>0.18599999999999994</v>
      </c>
    </row>
  </sheetData>
  <mergeCells count="25">
    <mergeCell ref="E18:G18"/>
    <mergeCell ref="I18:K18"/>
    <mergeCell ref="M18:N18"/>
    <mergeCell ref="Q18:S18"/>
    <mergeCell ref="U18:W18"/>
    <mergeCell ref="E5:G5"/>
    <mergeCell ref="I5:J5"/>
    <mergeCell ref="M5:N5"/>
    <mergeCell ref="Q5:R5"/>
    <mergeCell ref="U5:V5"/>
    <mergeCell ref="M45:O46"/>
    <mergeCell ref="E46:G46"/>
    <mergeCell ref="I46:K46"/>
    <mergeCell ref="Q46:S46"/>
    <mergeCell ref="U46:W46"/>
    <mergeCell ref="E32:F32"/>
    <mergeCell ref="I32:K32"/>
    <mergeCell ref="M32:O32"/>
    <mergeCell ref="Q32:S32"/>
    <mergeCell ref="U32:W32"/>
    <mergeCell ref="E59:F59"/>
    <mergeCell ref="I59:K59"/>
    <mergeCell ref="M59:O59"/>
    <mergeCell ref="Q59:R59"/>
    <mergeCell ref="U59:V5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4"/>
  <sheetViews>
    <sheetView topLeftCell="E1" workbookViewId="0">
      <selection activeCell="Q5" sqref="Q5"/>
    </sheetView>
  </sheetViews>
  <sheetFormatPr defaultRowHeight="12.75" x14ac:dyDescent="0.2"/>
  <cols>
    <col min="2" max="2" width="9.28515625" bestFit="1" customWidth="1"/>
    <col min="3" max="3" width="51.5703125" customWidth="1"/>
    <col min="4" max="5" width="9.140625" customWidth="1"/>
    <col min="6" max="6" width="13.140625" customWidth="1"/>
    <col min="7" max="7" width="13" customWidth="1"/>
    <col min="8" max="8" width="10.140625" customWidth="1"/>
    <col min="9" max="9" width="13" customWidth="1"/>
    <col min="10" max="10" width="9.28515625" bestFit="1" customWidth="1"/>
    <col min="11" max="11" width="14.140625" customWidth="1"/>
    <col min="12" max="14" width="13.85546875" customWidth="1"/>
    <col min="15" max="15" width="18" bestFit="1" customWidth="1"/>
    <col min="16" max="16" width="16.28515625" bestFit="1" customWidth="1"/>
    <col min="17" max="17" width="11" customWidth="1"/>
    <col min="18" max="18" width="11.85546875" bestFit="1" customWidth="1"/>
  </cols>
  <sheetData>
    <row r="2" spans="2:18" ht="15" x14ac:dyDescent="0.2">
      <c r="B2" s="190" t="s">
        <v>325</v>
      </c>
      <c r="C2" s="190"/>
      <c r="D2" s="190"/>
      <c r="E2" s="190"/>
      <c r="F2" s="190"/>
      <c r="G2" s="190"/>
      <c r="H2" s="190"/>
      <c r="I2" s="190"/>
      <c r="J2" s="190"/>
      <c r="K2" s="190"/>
      <c r="L2" s="190"/>
      <c r="M2" s="190"/>
      <c r="N2" s="190"/>
      <c r="O2" s="190"/>
      <c r="P2" s="190"/>
      <c r="Q2" s="190"/>
      <c r="R2" s="190"/>
    </row>
    <row r="3" spans="2:18" ht="60" x14ac:dyDescent="0.2">
      <c r="B3" s="2" t="s">
        <v>18</v>
      </c>
      <c r="C3" s="2" t="s">
        <v>19</v>
      </c>
      <c r="D3" s="2" t="s">
        <v>20</v>
      </c>
      <c r="E3" s="2" t="s">
        <v>21</v>
      </c>
      <c r="F3" s="2" t="s">
        <v>22</v>
      </c>
      <c r="G3" s="2" t="s">
        <v>5</v>
      </c>
      <c r="H3" s="2" t="s">
        <v>23</v>
      </c>
      <c r="I3" s="2" t="s">
        <v>24</v>
      </c>
      <c r="J3" s="2" t="s">
        <v>25</v>
      </c>
      <c r="K3" s="2" t="s">
        <v>26</v>
      </c>
      <c r="L3" s="17" t="s">
        <v>27</v>
      </c>
      <c r="M3" s="17" t="s">
        <v>28</v>
      </c>
      <c r="N3" s="17" t="s">
        <v>12</v>
      </c>
      <c r="O3" s="7" t="s">
        <v>29</v>
      </c>
      <c r="P3" s="7" t="s">
        <v>30</v>
      </c>
      <c r="Q3" s="18" t="s">
        <v>31</v>
      </c>
      <c r="R3" s="7" t="s">
        <v>32</v>
      </c>
    </row>
    <row r="4" spans="2:18" ht="15" x14ac:dyDescent="0.25">
      <c r="B4" s="8">
        <v>1</v>
      </c>
      <c r="C4" s="163" t="s">
        <v>161</v>
      </c>
      <c r="D4" s="19"/>
      <c r="E4" s="8"/>
      <c r="F4" s="10">
        <v>43495</v>
      </c>
      <c r="G4" s="20">
        <v>44673</v>
      </c>
      <c r="H4" s="21">
        <f>(G4-F4)/365</f>
        <v>3.2273972602739724</v>
      </c>
      <c r="I4" s="8">
        <v>5</v>
      </c>
      <c r="J4" s="12">
        <v>0.05</v>
      </c>
      <c r="K4" s="13">
        <f>(1-J4)/I4</f>
        <v>0.19</v>
      </c>
      <c r="L4" s="22">
        <v>148703.6</v>
      </c>
      <c r="M4" s="22">
        <v>73346.600000000006</v>
      </c>
      <c r="N4" s="15">
        <v>0</v>
      </c>
      <c r="O4" s="23">
        <f t="shared" ref="O4:O23" si="0">H4*K4*L4</f>
        <v>91185.862334246573</v>
      </c>
      <c r="P4" s="23">
        <f t="shared" ref="P4:P23" si="1">MAX(L4-O4,0)</f>
        <v>57517.737665753433</v>
      </c>
      <c r="Q4" s="25">
        <v>0.05</v>
      </c>
      <c r="R4" s="24">
        <f t="shared" ref="R4:R23" si="2">IF(M4&lt;=0,0,IF(P4&lt;=J4*L4,J4*L4,P4*(1-Q4)))</f>
        <v>54641.850782465757</v>
      </c>
    </row>
    <row r="5" spans="2:18" ht="15" x14ac:dyDescent="0.25">
      <c r="B5" s="8">
        <v>2</v>
      </c>
      <c r="C5" s="163" t="s">
        <v>162</v>
      </c>
      <c r="D5" s="19"/>
      <c r="E5" s="8"/>
      <c r="F5" s="10">
        <v>43524</v>
      </c>
      <c r="G5" s="20">
        <v>44673</v>
      </c>
      <c r="H5" s="21">
        <f>(G5-F5)/365</f>
        <v>3.1479452054794521</v>
      </c>
      <c r="I5" s="8">
        <v>5</v>
      </c>
      <c r="J5" s="12">
        <v>0.05</v>
      </c>
      <c r="K5" s="13">
        <f>(1-J5)/I5</f>
        <v>0.19</v>
      </c>
      <c r="L5" s="22">
        <v>1833567</v>
      </c>
      <c r="M5" s="22">
        <v>932080</v>
      </c>
      <c r="N5" s="15">
        <v>0</v>
      </c>
      <c r="O5" s="23">
        <f t="shared" si="0"/>
        <v>1096674.0048493152</v>
      </c>
      <c r="P5" s="23">
        <f t="shared" si="1"/>
        <v>736892.99515068484</v>
      </c>
      <c r="Q5" s="25">
        <v>0.05</v>
      </c>
      <c r="R5" s="24">
        <f t="shared" si="2"/>
        <v>700048.34539315058</v>
      </c>
    </row>
    <row r="6" spans="2:18" ht="15" x14ac:dyDescent="0.25">
      <c r="B6" s="28">
        <v>3</v>
      </c>
      <c r="C6" s="163" t="s">
        <v>163</v>
      </c>
      <c r="D6" s="9"/>
      <c r="E6" s="9"/>
      <c r="F6" s="10">
        <v>43555</v>
      </c>
      <c r="G6" s="20">
        <v>44673</v>
      </c>
      <c r="H6" s="21">
        <f t="shared" ref="H6:H23" si="3">(G6-F6)/365</f>
        <v>3.0630136986301371</v>
      </c>
      <c r="I6" s="8">
        <v>5</v>
      </c>
      <c r="J6" s="12">
        <v>0.05</v>
      </c>
      <c r="K6" s="13">
        <f t="shared" ref="K6:K23" si="4">(1-J6)/I6</f>
        <v>0.19</v>
      </c>
      <c r="L6" s="22">
        <v>14000</v>
      </c>
      <c r="M6" s="22">
        <v>7342</v>
      </c>
      <c r="N6" s="15">
        <v>0</v>
      </c>
      <c r="O6" s="23">
        <f t="shared" si="0"/>
        <v>8147.6164383561645</v>
      </c>
      <c r="P6" s="23">
        <f t="shared" si="1"/>
        <v>5852.3835616438355</v>
      </c>
      <c r="Q6" s="25">
        <v>0.05</v>
      </c>
      <c r="R6" s="24">
        <f t="shared" si="2"/>
        <v>5559.7643835616436</v>
      </c>
    </row>
    <row r="7" spans="2:18" ht="15" x14ac:dyDescent="0.25">
      <c r="B7" s="8">
        <v>4</v>
      </c>
      <c r="C7" s="163" t="s">
        <v>163</v>
      </c>
      <c r="D7" s="9"/>
      <c r="E7" s="9"/>
      <c r="F7" s="10">
        <v>43555</v>
      </c>
      <c r="G7" s="20">
        <v>44673</v>
      </c>
      <c r="H7" s="21">
        <f t="shared" si="3"/>
        <v>3.0630136986301371</v>
      </c>
      <c r="I7" s="8">
        <v>5</v>
      </c>
      <c r="J7" s="12">
        <v>0.05</v>
      </c>
      <c r="K7" s="13">
        <f t="shared" si="4"/>
        <v>0.19</v>
      </c>
      <c r="L7" s="22">
        <v>2000</v>
      </c>
      <c r="M7" s="22">
        <v>1048</v>
      </c>
      <c r="N7" s="15">
        <v>0</v>
      </c>
      <c r="O7" s="23">
        <f t="shared" si="0"/>
        <v>1163.9452054794522</v>
      </c>
      <c r="P7" s="23">
        <f t="shared" si="1"/>
        <v>836.05479452054783</v>
      </c>
      <c r="Q7" s="25">
        <v>0.05</v>
      </c>
      <c r="R7" s="24">
        <f t="shared" si="2"/>
        <v>794.2520547945204</v>
      </c>
    </row>
    <row r="8" spans="2:18" ht="15" x14ac:dyDescent="0.25">
      <c r="B8" s="8">
        <v>5</v>
      </c>
      <c r="C8" s="163" t="s">
        <v>163</v>
      </c>
      <c r="D8" s="9"/>
      <c r="E8" s="9"/>
      <c r="F8" s="10">
        <v>43555</v>
      </c>
      <c r="G8" s="20">
        <v>44673</v>
      </c>
      <c r="H8" s="21">
        <f t="shared" si="3"/>
        <v>3.0630136986301371</v>
      </c>
      <c r="I8" s="8">
        <v>5</v>
      </c>
      <c r="J8" s="12">
        <v>0.05</v>
      </c>
      <c r="K8" s="13">
        <f t="shared" si="4"/>
        <v>0.19</v>
      </c>
      <c r="L8" s="22">
        <v>18000</v>
      </c>
      <c r="M8" s="22">
        <v>9440</v>
      </c>
      <c r="N8" s="15">
        <v>0</v>
      </c>
      <c r="O8" s="23">
        <f t="shared" si="0"/>
        <v>10475.506849315068</v>
      </c>
      <c r="P8" s="23">
        <f t="shared" si="1"/>
        <v>7524.4931506849316</v>
      </c>
      <c r="Q8" s="25">
        <v>0.05</v>
      </c>
      <c r="R8" s="24">
        <f t="shared" si="2"/>
        <v>7148.2684931506847</v>
      </c>
    </row>
    <row r="9" spans="2:18" ht="15" x14ac:dyDescent="0.25">
      <c r="B9" s="28">
        <v>6</v>
      </c>
      <c r="C9" s="163" t="s">
        <v>164</v>
      </c>
      <c r="D9" s="9"/>
      <c r="E9" s="9"/>
      <c r="F9" s="10">
        <v>43348</v>
      </c>
      <c r="G9" s="20">
        <v>44673</v>
      </c>
      <c r="H9" s="21">
        <f t="shared" si="3"/>
        <v>3.6301369863013697</v>
      </c>
      <c r="I9" s="8">
        <v>5</v>
      </c>
      <c r="J9" s="12">
        <v>0.05</v>
      </c>
      <c r="K9" s="13">
        <f t="shared" si="4"/>
        <v>0.19</v>
      </c>
      <c r="L9" s="22">
        <v>65959</v>
      </c>
      <c r="M9" s="22">
        <v>27487</v>
      </c>
      <c r="N9" s="15">
        <v>0</v>
      </c>
      <c r="O9" s="23">
        <f t="shared" si="0"/>
        <v>45493.639041095892</v>
      </c>
      <c r="P9" s="23">
        <f t="shared" si="1"/>
        <v>20465.360958904108</v>
      </c>
      <c r="Q9" s="25">
        <v>0.05</v>
      </c>
      <c r="R9" s="24">
        <f t="shared" si="2"/>
        <v>19442.092910958901</v>
      </c>
    </row>
    <row r="10" spans="2:18" ht="15" x14ac:dyDescent="0.25">
      <c r="B10" s="8">
        <v>7</v>
      </c>
      <c r="C10" s="163" t="s">
        <v>165</v>
      </c>
      <c r="D10" s="9"/>
      <c r="E10" s="9"/>
      <c r="F10" s="10">
        <v>43358</v>
      </c>
      <c r="G10" s="20">
        <v>44673</v>
      </c>
      <c r="H10" s="21">
        <f t="shared" si="3"/>
        <v>3.6027397260273974</v>
      </c>
      <c r="I10" s="8">
        <v>5</v>
      </c>
      <c r="J10" s="12">
        <v>0.05</v>
      </c>
      <c r="K10" s="13">
        <f t="shared" si="4"/>
        <v>0.19</v>
      </c>
      <c r="L10" s="22">
        <v>22319</v>
      </c>
      <c r="M10" s="22">
        <v>9419</v>
      </c>
      <c r="N10" s="15">
        <v>0</v>
      </c>
      <c r="O10" s="23">
        <f t="shared" si="0"/>
        <v>15277.814109589042</v>
      </c>
      <c r="P10" s="23">
        <f t="shared" si="1"/>
        <v>7041.1858904109577</v>
      </c>
      <c r="Q10" s="25">
        <v>0.05</v>
      </c>
      <c r="R10" s="24">
        <f t="shared" si="2"/>
        <v>6689.1265958904096</v>
      </c>
    </row>
    <row r="11" spans="2:18" ht="15" x14ac:dyDescent="0.25">
      <c r="B11" s="8">
        <v>8</v>
      </c>
      <c r="C11" s="163" t="s">
        <v>166</v>
      </c>
      <c r="D11" s="9"/>
      <c r="E11" s="9"/>
      <c r="F11" s="10">
        <v>43358</v>
      </c>
      <c r="G11" s="20">
        <v>44673</v>
      </c>
      <c r="H11" s="21">
        <f t="shared" si="3"/>
        <v>3.6027397260273974</v>
      </c>
      <c r="I11" s="8">
        <v>5</v>
      </c>
      <c r="J11" s="12">
        <v>0.05</v>
      </c>
      <c r="K11" s="13">
        <f t="shared" si="4"/>
        <v>0.19</v>
      </c>
      <c r="L11" s="22">
        <v>52200</v>
      </c>
      <c r="M11" s="22">
        <v>22025</v>
      </c>
      <c r="N11" s="15">
        <f>'Inflation 2'!K91</f>
        <v>2.1276595744680851E-2</v>
      </c>
      <c r="O11" s="23">
        <f t="shared" si="0"/>
        <v>35731.972602739734</v>
      </c>
      <c r="P11" s="23">
        <f t="shared" si="1"/>
        <v>16468.027397260266</v>
      </c>
      <c r="Q11" s="25">
        <v>0.05</v>
      </c>
      <c r="R11" s="24">
        <f t="shared" si="2"/>
        <v>15644.626027397253</v>
      </c>
    </row>
    <row r="12" spans="2:18" ht="15" x14ac:dyDescent="0.25">
      <c r="B12" s="8">
        <v>10</v>
      </c>
      <c r="C12" s="164" t="s">
        <v>167</v>
      </c>
      <c r="D12" s="9"/>
      <c r="E12" s="9"/>
      <c r="F12" s="10">
        <v>43666</v>
      </c>
      <c r="G12" s="20">
        <v>44673</v>
      </c>
      <c r="H12" s="21">
        <f t="shared" si="3"/>
        <v>2.7589041095890412</v>
      </c>
      <c r="I12" s="8">
        <v>5</v>
      </c>
      <c r="J12" s="12">
        <v>0.05</v>
      </c>
      <c r="K12" s="13">
        <f t="shared" si="4"/>
        <v>0.19</v>
      </c>
      <c r="L12" s="22">
        <v>40000</v>
      </c>
      <c r="M12" s="22">
        <v>23270</v>
      </c>
      <c r="N12" s="15">
        <v>0</v>
      </c>
      <c r="O12" s="23">
        <f t="shared" si="0"/>
        <v>20967.671232876713</v>
      </c>
      <c r="P12" s="23">
        <f t="shared" si="1"/>
        <v>19032.328767123287</v>
      </c>
      <c r="Q12" s="25">
        <v>0.05</v>
      </c>
      <c r="R12" s="24">
        <f t="shared" si="2"/>
        <v>18080.71232876712</v>
      </c>
    </row>
    <row r="13" spans="2:18" ht="15" x14ac:dyDescent="0.25">
      <c r="B13" s="8">
        <v>11</v>
      </c>
      <c r="C13" s="164" t="s">
        <v>168</v>
      </c>
      <c r="D13" s="9"/>
      <c r="E13" s="9"/>
      <c r="F13" s="10">
        <v>44104</v>
      </c>
      <c r="G13" s="20">
        <v>44673</v>
      </c>
      <c r="H13" s="21">
        <f t="shared" si="3"/>
        <v>1.558904109589041</v>
      </c>
      <c r="I13" s="8">
        <v>5</v>
      </c>
      <c r="J13" s="12">
        <v>0.05</v>
      </c>
      <c r="K13" s="13">
        <f t="shared" si="4"/>
        <v>0.19</v>
      </c>
      <c r="L13" s="22">
        <v>115700</v>
      </c>
      <c r="M13" s="22">
        <v>93686</v>
      </c>
      <c r="N13" s="15">
        <v>0</v>
      </c>
      <c r="O13" s="23">
        <f t="shared" si="0"/>
        <v>34269.389041095885</v>
      </c>
      <c r="P13" s="23">
        <f t="shared" si="1"/>
        <v>81430.610958904115</v>
      </c>
      <c r="Q13" s="25">
        <v>0.05</v>
      </c>
      <c r="R13" s="24">
        <f t="shared" si="2"/>
        <v>77359.080410958908</v>
      </c>
    </row>
    <row r="14" spans="2:18" ht="15" x14ac:dyDescent="0.25">
      <c r="B14" s="28">
        <v>12</v>
      </c>
      <c r="C14" s="164" t="s">
        <v>169</v>
      </c>
      <c r="D14" s="9"/>
      <c r="E14" s="9"/>
      <c r="F14" s="10">
        <v>44199</v>
      </c>
      <c r="G14" s="20">
        <v>44673</v>
      </c>
      <c r="H14" s="21">
        <f t="shared" si="3"/>
        <v>1.2986301369863014</v>
      </c>
      <c r="I14" s="8">
        <v>5</v>
      </c>
      <c r="J14" s="12">
        <v>0.05</v>
      </c>
      <c r="K14" s="13">
        <f t="shared" si="4"/>
        <v>0.19</v>
      </c>
      <c r="L14" s="22">
        <v>256604</v>
      </c>
      <c r="M14" s="22">
        <v>220473</v>
      </c>
      <c r="N14" s="15">
        <v>0</v>
      </c>
      <c r="O14" s="23">
        <f t="shared" si="0"/>
        <v>63314.40065753425</v>
      </c>
      <c r="P14" s="23">
        <f t="shared" si="1"/>
        <v>193289.59934246575</v>
      </c>
      <c r="Q14" s="25">
        <v>0.05</v>
      </c>
      <c r="R14" s="24">
        <f t="shared" si="2"/>
        <v>183625.11937534244</v>
      </c>
    </row>
    <row r="15" spans="2:18" ht="15" x14ac:dyDescent="0.25">
      <c r="B15" s="8">
        <v>13</v>
      </c>
      <c r="C15" s="165" t="s">
        <v>169</v>
      </c>
      <c r="D15" s="9"/>
      <c r="E15" s="9"/>
      <c r="F15" s="10">
        <v>44204</v>
      </c>
      <c r="G15" s="20">
        <v>44673</v>
      </c>
      <c r="H15" s="21">
        <f t="shared" si="3"/>
        <v>1.284931506849315</v>
      </c>
      <c r="I15" s="8">
        <v>5</v>
      </c>
      <c r="J15" s="12">
        <v>0.05</v>
      </c>
      <c r="K15" s="13">
        <f t="shared" si="4"/>
        <v>0.19</v>
      </c>
      <c r="L15" s="22">
        <v>370823.25</v>
      </c>
      <c r="M15" s="22">
        <v>319573.25</v>
      </c>
      <c r="N15" s="15">
        <v>0</v>
      </c>
      <c r="O15" s="23">
        <f t="shared" si="0"/>
        <v>90531.670705479439</v>
      </c>
      <c r="P15" s="23">
        <f t="shared" si="1"/>
        <v>280291.57929452055</v>
      </c>
      <c r="Q15" s="25">
        <v>0.05</v>
      </c>
      <c r="R15" s="24">
        <f t="shared" si="2"/>
        <v>266277.00032979448</v>
      </c>
    </row>
    <row r="16" spans="2:18" ht="15" x14ac:dyDescent="0.25">
      <c r="B16" s="8">
        <v>14</v>
      </c>
      <c r="C16" s="165" t="s">
        <v>170</v>
      </c>
      <c r="D16" s="9"/>
      <c r="E16" s="9"/>
      <c r="F16" s="10">
        <v>44058</v>
      </c>
      <c r="G16" s="20">
        <v>44673</v>
      </c>
      <c r="H16" s="21">
        <f t="shared" si="3"/>
        <v>1.6849315068493151</v>
      </c>
      <c r="I16" s="8">
        <v>5</v>
      </c>
      <c r="J16" s="12">
        <v>0.05</v>
      </c>
      <c r="K16" s="13">
        <f t="shared" si="4"/>
        <v>0.19</v>
      </c>
      <c r="L16" s="22">
        <v>43140</v>
      </c>
      <c r="M16" s="22">
        <v>40056</v>
      </c>
      <c r="N16" s="15">
        <v>0</v>
      </c>
      <c r="O16" s="23">
        <f t="shared" si="0"/>
        <v>13810.709589041096</v>
      </c>
      <c r="P16" s="23">
        <f t="shared" si="1"/>
        <v>29329.290410958904</v>
      </c>
      <c r="Q16" s="25">
        <v>0.05</v>
      </c>
      <c r="R16" s="24">
        <f t="shared" si="2"/>
        <v>27862.825890410957</v>
      </c>
    </row>
    <row r="17" spans="2:18" ht="15" x14ac:dyDescent="0.2">
      <c r="B17" s="28">
        <v>15</v>
      </c>
      <c r="C17" s="9" t="s">
        <v>171</v>
      </c>
      <c r="D17" s="9"/>
      <c r="E17" s="9"/>
      <c r="F17" s="10">
        <v>44090</v>
      </c>
      <c r="G17" s="20">
        <v>44673</v>
      </c>
      <c r="H17" s="21">
        <f t="shared" si="3"/>
        <v>1.5972602739726027</v>
      </c>
      <c r="I17" s="8">
        <v>5</v>
      </c>
      <c r="J17" s="12">
        <v>0.05</v>
      </c>
      <c r="K17" s="13">
        <f t="shared" si="4"/>
        <v>0.19</v>
      </c>
      <c r="L17" s="22">
        <v>12812</v>
      </c>
      <c r="M17" s="22">
        <v>11968</v>
      </c>
      <c r="N17" s="15">
        <v>0</v>
      </c>
      <c r="O17" s="23">
        <f t="shared" si="0"/>
        <v>3888.1787397260277</v>
      </c>
      <c r="P17" s="23">
        <f t="shared" si="1"/>
        <v>8923.8212602739732</v>
      </c>
      <c r="Q17" s="25">
        <v>0.05</v>
      </c>
      <c r="R17" s="24">
        <f t="shared" si="2"/>
        <v>8477.6301972602741</v>
      </c>
    </row>
    <row r="18" spans="2:18" ht="15" x14ac:dyDescent="0.2">
      <c r="B18" s="8">
        <v>16</v>
      </c>
      <c r="C18" s="9" t="s">
        <v>172</v>
      </c>
      <c r="D18" s="9"/>
      <c r="E18" s="9"/>
      <c r="F18" s="10">
        <v>44438</v>
      </c>
      <c r="G18" s="20">
        <v>44673</v>
      </c>
      <c r="H18" s="21">
        <f t="shared" si="3"/>
        <v>0.64383561643835618</v>
      </c>
      <c r="I18" s="8">
        <v>5</v>
      </c>
      <c r="J18" s="12">
        <v>0.05</v>
      </c>
      <c r="K18" s="13">
        <f t="shared" si="4"/>
        <v>0.19</v>
      </c>
      <c r="L18" s="22">
        <v>13000</v>
      </c>
      <c r="M18" s="22">
        <v>12758</v>
      </c>
      <c r="N18" s="15">
        <v>0</v>
      </c>
      <c r="O18" s="23">
        <f t="shared" si="0"/>
        <v>1590.2739726027398</v>
      </c>
      <c r="P18" s="23">
        <f t="shared" si="1"/>
        <v>11409.726027397261</v>
      </c>
      <c r="Q18" s="25">
        <v>0.05</v>
      </c>
      <c r="R18" s="24">
        <f t="shared" si="2"/>
        <v>10839.239726027397</v>
      </c>
    </row>
    <row r="19" spans="2:18" ht="15" x14ac:dyDescent="0.2">
      <c r="B19" s="8">
        <v>17</v>
      </c>
      <c r="C19" s="9" t="s">
        <v>173</v>
      </c>
      <c r="D19" s="9"/>
      <c r="E19" s="9"/>
      <c r="F19" s="10">
        <v>44438</v>
      </c>
      <c r="G19" s="20">
        <v>44673</v>
      </c>
      <c r="H19" s="21">
        <f t="shared" si="3"/>
        <v>0.64383561643835618</v>
      </c>
      <c r="I19" s="8">
        <v>5</v>
      </c>
      <c r="J19" s="12">
        <v>0.05</v>
      </c>
      <c r="K19" s="13">
        <f t="shared" si="4"/>
        <v>0.19</v>
      </c>
      <c r="L19" s="22">
        <v>3800</v>
      </c>
      <c r="M19" s="22">
        <v>3729</v>
      </c>
      <c r="N19" s="15">
        <v>0</v>
      </c>
      <c r="O19" s="23">
        <f t="shared" si="0"/>
        <v>464.84931506849318</v>
      </c>
      <c r="P19" s="23">
        <f t="shared" si="1"/>
        <v>3335.1506849315069</v>
      </c>
      <c r="Q19" s="25">
        <v>0.05</v>
      </c>
      <c r="R19" s="24">
        <f t="shared" si="2"/>
        <v>3168.3931506849312</v>
      </c>
    </row>
    <row r="20" spans="2:18" ht="15" x14ac:dyDescent="0.2">
      <c r="B20" s="28">
        <v>18</v>
      </c>
      <c r="C20" s="9" t="s">
        <v>174</v>
      </c>
      <c r="D20" s="9"/>
      <c r="E20" s="9"/>
      <c r="F20" s="10">
        <v>44438</v>
      </c>
      <c r="G20" s="20">
        <v>44673</v>
      </c>
      <c r="H20" s="21">
        <f t="shared" si="3"/>
        <v>0.64383561643835618</v>
      </c>
      <c r="I20" s="8">
        <v>5</v>
      </c>
      <c r="J20" s="12">
        <v>0.05</v>
      </c>
      <c r="K20" s="13">
        <f t="shared" si="4"/>
        <v>0.19</v>
      </c>
      <c r="L20" s="22">
        <v>4943</v>
      </c>
      <c r="M20" s="22">
        <v>4851</v>
      </c>
      <c r="N20" s="15">
        <v>0</v>
      </c>
      <c r="O20" s="23">
        <f t="shared" si="0"/>
        <v>604.67109589041104</v>
      </c>
      <c r="P20" s="23">
        <f t="shared" si="1"/>
        <v>4338.3289041095886</v>
      </c>
      <c r="Q20" s="25">
        <v>0.05</v>
      </c>
      <c r="R20" s="24">
        <f t="shared" si="2"/>
        <v>4121.4124589041094</v>
      </c>
    </row>
    <row r="21" spans="2:18" ht="15" x14ac:dyDescent="0.2">
      <c r="B21" s="8">
        <v>19</v>
      </c>
      <c r="C21" s="9" t="s">
        <v>175</v>
      </c>
      <c r="D21" s="9"/>
      <c r="E21" s="9"/>
      <c r="F21" s="10">
        <v>44438</v>
      </c>
      <c r="G21" s="20">
        <v>44673</v>
      </c>
      <c r="H21" s="21">
        <f t="shared" si="3"/>
        <v>0.64383561643835618</v>
      </c>
      <c r="I21" s="8">
        <v>5</v>
      </c>
      <c r="J21" s="12">
        <v>0.05</v>
      </c>
      <c r="K21" s="13">
        <f t="shared" si="4"/>
        <v>0.19</v>
      </c>
      <c r="L21" s="22">
        <v>42768</v>
      </c>
      <c r="M21" s="22">
        <v>41973</v>
      </c>
      <c r="N21" s="15">
        <v>0</v>
      </c>
      <c r="O21" s="23">
        <f t="shared" si="0"/>
        <v>5231.7567123287672</v>
      </c>
      <c r="P21" s="23">
        <f t="shared" si="1"/>
        <v>37536.243287671234</v>
      </c>
      <c r="Q21" s="25">
        <v>0.05</v>
      </c>
      <c r="R21" s="24">
        <f t="shared" si="2"/>
        <v>35659.431123287672</v>
      </c>
    </row>
    <row r="22" spans="2:18" ht="15" x14ac:dyDescent="0.2">
      <c r="B22" s="8">
        <v>20</v>
      </c>
      <c r="C22" s="9" t="s">
        <v>176</v>
      </c>
      <c r="D22" s="9"/>
      <c r="E22" s="9"/>
      <c r="F22" s="10">
        <v>44558</v>
      </c>
      <c r="G22" s="20">
        <v>44673</v>
      </c>
      <c r="H22" s="21">
        <f t="shared" si="3"/>
        <v>0.31506849315068491</v>
      </c>
      <c r="I22" s="8">
        <v>5</v>
      </c>
      <c r="J22" s="12">
        <v>0.05</v>
      </c>
      <c r="K22" s="13">
        <f t="shared" si="4"/>
        <v>0.19</v>
      </c>
      <c r="L22" s="22">
        <v>29551</v>
      </c>
      <c r="M22" s="22">
        <v>29310</v>
      </c>
      <c r="N22" s="15">
        <v>0</v>
      </c>
      <c r="O22" s="23">
        <f t="shared" si="0"/>
        <v>1769.0119178082191</v>
      </c>
      <c r="P22" s="23">
        <f t="shared" si="1"/>
        <v>27781.98808219178</v>
      </c>
      <c r="Q22" s="25">
        <v>0.05</v>
      </c>
      <c r="R22" s="24">
        <f t="shared" si="2"/>
        <v>26392.888678082189</v>
      </c>
    </row>
    <row r="23" spans="2:18" ht="15" x14ac:dyDescent="0.2">
      <c r="B23" s="28">
        <v>21</v>
      </c>
      <c r="C23" s="9" t="s">
        <v>177</v>
      </c>
      <c r="D23" s="9"/>
      <c r="E23" s="9"/>
      <c r="F23" s="10">
        <v>44500</v>
      </c>
      <c r="G23" s="20">
        <v>44673</v>
      </c>
      <c r="H23" s="21">
        <f t="shared" si="3"/>
        <v>0.47397260273972602</v>
      </c>
      <c r="I23" s="8">
        <v>5</v>
      </c>
      <c r="J23" s="12">
        <v>0.05</v>
      </c>
      <c r="K23" s="13">
        <f t="shared" si="4"/>
        <v>0.19</v>
      </c>
      <c r="L23" s="22">
        <v>107800</v>
      </c>
      <c r="M23" s="22">
        <v>106377</v>
      </c>
      <c r="N23" s="15">
        <v>0</v>
      </c>
      <c r="O23" s="23">
        <f t="shared" si="0"/>
        <v>9707.906849315068</v>
      </c>
      <c r="P23" s="23">
        <f t="shared" si="1"/>
        <v>98092.09315068493</v>
      </c>
      <c r="Q23" s="25">
        <v>0.05</v>
      </c>
      <c r="R23" s="24">
        <f t="shared" si="2"/>
        <v>93187.488493150682</v>
      </c>
    </row>
    <row r="24" spans="2:18" ht="15" x14ac:dyDescent="0.2">
      <c r="B24" s="191" t="s">
        <v>17</v>
      </c>
      <c r="C24" s="191"/>
      <c r="D24" s="191"/>
      <c r="E24" s="191"/>
      <c r="F24" s="191"/>
      <c r="G24" s="191"/>
      <c r="H24" s="191"/>
      <c r="I24" s="191"/>
      <c r="J24" s="191"/>
      <c r="K24" s="191"/>
      <c r="L24" s="27">
        <f>SUM(L4:L23)</f>
        <v>3197689.85</v>
      </c>
      <c r="M24" s="27">
        <f>SUM(M4:M23)</f>
        <v>1990211.85</v>
      </c>
      <c r="N24" s="15">
        <v>0</v>
      </c>
      <c r="O24" s="27">
        <f>SUM(O4:O23)</f>
        <v>1550300.8512589044</v>
      </c>
      <c r="P24" s="27">
        <f>SUM(P4:P23)</f>
        <v>1647388.9987410954</v>
      </c>
      <c r="Q24" s="1"/>
      <c r="R24" s="27">
        <f>SUM(R4:R23)</f>
        <v>1565019.5488040415</v>
      </c>
    </row>
  </sheetData>
  <mergeCells count="2">
    <mergeCell ref="B2:R2"/>
    <mergeCell ref="B24:K2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9"/>
  <sheetViews>
    <sheetView topLeftCell="B49" zoomScale="85" zoomScaleNormal="85" workbookViewId="0">
      <selection activeCell="P96" sqref="P96"/>
    </sheetView>
  </sheetViews>
  <sheetFormatPr defaultRowHeight="12.75" x14ac:dyDescent="0.2"/>
  <cols>
    <col min="2" max="2" width="9.28515625" bestFit="1" customWidth="1"/>
    <col min="3" max="3" width="11.5703125" hidden="1" customWidth="1"/>
    <col min="4" max="4" width="51.5703125" customWidth="1"/>
    <col min="5" max="6" width="9.140625" hidden="1" customWidth="1"/>
    <col min="7" max="7" width="13.140625" customWidth="1"/>
    <col min="8" max="8" width="13" customWidth="1"/>
    <col min="9" max="9" width="10.140625" customWidth="1"/>
    <col min="10" max="10" width="15.7109375" customWidth="1"/>
    <col min="11" max="11" width="9.28515625" bestFit="1" customWidth="1"/>
    <col min="12" max="12" width="14.140625" customWidth="1"/>
    <col min="13" max="16" width="13.85546875" customWidth="1"/>
    <col min="17" max="17" width="18" bestFit="1" customWidth="1"/>
    <col min="18" max="18" width="16.28515625" bestFit="1" customWidth="1"/>
    <col min="19" max="19" width="11" customWidth="1"/>
    <col min="20" max="20" width="13.28515625" bestFit="1" customWidth="1"/>
  </cols>
  <sheetData>
    <row r="2" spans="2:20" ht="15" x14ac:dyDescent="0.2">
      <c r="B2" s="190" t="s">
        <v>324</v>
      </c>
      <c r="C2" s="190"/>
      <c r="D2" s="190"/>
      <c r="E2" s="190"/>
      <c r="F2" s="190"/>
      <c r="G2" s="190"/>
      <c r="H2" s="190"/>
      <c r="I2" s="190"/>
      <c r="J2" s="190"/>
      <c r="K2" s="190"/>
      <c r="L2" s="190"/>
      <c r="M2" s="190"/>
      <c r="N2" s="190"/>
      <c r="O2" s="190"/>
      <c r="P2" s="190"/>
      <c r="Q2" s="190"/>
      <c r="R2" s="190"/>
      <c r="S2" s="190"/>
      <c r="T2" s="190"/>
    </row>
    <row r="3" spans="2:20" ht="60" x14ac:dyDescent="0.2">
      <c r="B3" s="2" t="s">
        <v>18</v>
      </c>
      <c r="C3" s="2" t="s">
        <v>58</v>
      </c>
      <c r="D3" s="2" t="s">
        <v>19</v>
      </c>
      <c r="E3" s="2" t="s">
        <v>20</v>
      </c>
      <c r="F3" s="2" t="s">
        <v>21</v>
      </c>
      <c r="G3" s="2" t="s">
        <v>22</v>
      </c>
      <c r="H3" s="2" t="s">
        <v>5</v>
      </c>
      <c r="I3" s="2" t="s">
        <v>23</v>
      </c>
      <c r="J3" s="2" t="s">
        <v>24</v>
      </c>
      <c r="K3" s="2" t="s">
        <v>25</v>
      </c>
      <c r="L3" s="2" t="s">
        <v>26</v>
      </c>
      <c r="M3" s="17" t="s">
        <v>27</v>
      </c>
      <c r="N3" s="17" t="s">
        <v>28</v>
      </c>
      <c r="O3" s="17" t="s">
        <v>299</v>
      </c>
      <c r="P3" s="5" t="s">
        <v>329</v>
      </c>
      <c r="Q3" s="7" t="s">
        <v>29</v>
      </c>
      <c r="R3" s="7" t="s">
        <v>30</v>
      </c>
      <c r="S3" s="18" t="s">
        <v>31</v>
      </c>
      <c r="T3" s="7" t="s">
        <v>32</v>
      </c>
    </row>
    <row r="4" spans="2:20" ht="15" x14ac:dyDescent="0.2">
      <c r="B4" s="8">
        <v>1</v>
      </c>
      <c r="C4" s="8" t="s">
        <v>59</v>
      </c>
      <c r="D4" s="54" t="s">
        <v>178</v>
      </c>
      <c r="E4" s="19"/>
      <c r="F4" s="8"/>
      <c r="G4" s="20">
        <v>43327</v>
      </c>
      <c r="H4" s="20">
        <v>44673</v>
      </c>
      <c r="I4" s="21">
        <f>(H4-G4)/365</f>
        <v>3.6876712328767125</v>
      </c>
      <c r="J4" s="8">
        <v>5</v>
      </c>
      <c r="K4" s="12">
        <v>0.05</v>
      </c>
      <c r="L4" s="13">
        <f>(1-K4)/J4</f>
        <v>0.19</v>
      </c>
      <c r="M4" s="22">
        <v>74147.600000000006</v>
      </c>
      <c r="N4" s="22">
        <v>30089.599999999999</v>
      </c>
      <c r="O4" s="127">
        <v>0.01</v>
      </c>
      <c r="P4" s="160">
        <f t="shared" ref="P4:P67" si="0">M4*(1+O4)</f>
        <v>74889.076000000001</v>
      </c>
      <c r="Q4" s="23">
        <f t="shared" ref="Q4:Q67" si="1">I4*L4*M4</f>
        <v>51952.07458630138</v>
      </c>
      <c r="R4" s="23">
        <f t="shared" ref="R4:R18" si="2">MAX(M4-Q4,0)</f>
        <v>22195.525413698626</v>
      </c>
      <c r="S4" s="25">
        <v>0.05</v>
      </c>
      <c r="T4" s="24">
        <f>IF(N4&lt;=0,0,IF(R4&lt;=K4*M4,K4*M4,R4*(1-S4)))</f>
        <v>21085.749143013694</v>
      </c>
    </row>
    <row r="5" spans="2:20" ht="15" x14ac:dyDescent="0.2">
      <c r="B5" s="8">
        <v>2</v>
      </c>
      <c r="C5" s="8" t="s">
        <v>59</v>
      </c>
      <c r="D5" s="157" t="s">
        <v>179</v>
      </c>
      <c r="E5" s="19"/>
      <c r="F5" s="8"/>
      <c r="G5" s="20">
        <v>43327</v>
      </c>
      <c r="H5" s="20">
        <v>44673</v>
      </c>
      <c r="I5" s="21">
        <f t="shared" ref="I5:I18" si="3">(H5-G5)/365</f>
        <v>3.6876712328767125</v>
      </c>
      <c r="J5" s="8">
        <v>3</v>
      </c>
      <c r="K5" s="12">
        <v>0.05</v>
      </c>
      <c r="L5" s="13">
        <f t="shared" ref="L5:L18" si="4">(1-K5)/J5</f>
        <v>0.31666666666666665</v>
      </c>
      <c r="M5" s="22">
        <v>8743.7999999999993</v>
      </c>
      <c r="N5" s="22">
        <v>3546.7999999999993</v>
      </c>
      <c r="O5" s="127">
        <v>0</v>
      </c>
      <c r="P5" s="160">
        <f t="shared" si="0"/>
        <v>8743.7999999999993</v>
      </c>
      <c r="Q5" s="23">
        <f t="shared" si="1"/>
        <v>10210.682246575341</v>
      </c>
      <c r="R5" s="23">
        <f t="shared" si="2"/>
        <v>0</v>
      </c>
      <c r="S5" s="25">
        <v>0.05</v>
      </c>
      <c r="T5" s="24">
        <f t="shared" ref="T5:T18" si="5">IF(N5&lt;=0,0,IF(R5&lt;=K5*M5,K5*M5,R5*(1-S5)))</f>
        <v>437.19</v>
      </c>
    </row>
    <row r="6" spans="2:20" ht="15" x14ac:dyDescent="0.2">
      <c r="B6" s="8">
        <v>3</v>
      </c>
      <c r="C6" s="8" t="s">
        <v>59</v>
      </c>
      <c r="D6" s="157" t="s">
        <v>180</v>
      </c>
      <c r="E6" s="19"/>
      <c r="F6" s="8"/>
      <c r="G6" s="20">
        <v>43327</v>
      </c>
      <c r="H6" s="20">
        <v>44673</v>
      </c>
      <c r="I6" s="21">
        <f t="shared" si="3"/>
        <v>3.6876712328767125</v>
      </c>
      <c r="J6" s="8">
        <v>10</v>
      </c>
      <c r="K6" s="12">
        <v>0.05</v>
      </c>
      <c r="L6" s="13">
        <f t="shared" si="4"/>
        <v>9.5000000000000001E-2</v>
      </c>
      <c r="M6" s="22">
        <v>655823</v>
      </c>
      <c r="N6" s="22">
        <v>266130</v>
      </c>
      <c r="O6" s="127">
        <v>0</v>
      </c>
      <c r="P6" s="160">
        <f t="shared" si="0"/>
        <v>655823</v>
      </c>
      <c r="Q6" s="23">
        <f t="shared" si="1"/>
        <v>229753.66304109592</v>
      </c>
      <c r="R6" s="23">
        <f t="shared" si="2"/>
        <v>426069.33695890405</v>
      </c>
      <c r="S6" s="25">
        <v>0.05</v>
      </c>
      <c r="T6" s="24">
        <f t="shared" si="5"/>
        <v>404765.87011095881</v>
      </c>
    </row>
    <row r="7" spans="2:20" ht="15" x14ac:dyDescent="0.2">
      <c r="B7" s="8">
        <v>4</v>
      </c>
      <c r="C7" s="8" t="s">
        <v>59</v>
      </c>
      <c r="D7" s="157" t="s">
        <v>178</v>
      </c>
      <c r="E7" s="9"/>
      <c r="F7" s="9"/>
      <c r="G7" s="20">
        <v>43327</v>
      </c>
      <c r="H7" s="20">
        <v>44673</v>
      </c>
      <c r="I7" s="21">
        <f t="shared" si="3"/>
        <v>3.6876712328767125</v>
      </c>
      <c r="J7" s="8">
        <v>3</v>
      </c>
      <c r="K7" s="12">
        <v>0.05</v>
      </c>
      <c r="L7" s="13">
        <f t="shared" si="4"/>
        <v>0.31666666666666665</v>
      </c>
      <c r="M7" s="22">
        <v>9360</v>
      </c>
      <c r="N7" s="22">
        <v>3799</v>
      </c>
      <c r="O7" s="127">
        <v>0.01</v>
      </c>
      <c r="P7" s="160">
        <f t="shared" si="0"/>
        <v>9453.6</v>
      </c>
      <c r="Q7" s="23">
        <f t="shared" si="1"/>
        <v>10930.257534246575</v>
      </c>
      <c r="R7" s="23">
        <f t="shared" si="2"/>
        <v>0</v>
      </c>
      <c r="S7" s="25">
        <v>0.05</v>
      </c>
      <c r="T7" s="24">
        <f t="shared" si="5"/>
        <v>468</v>
      </c>
    </row>
    <row r="8" spans="2:20" ht="15" x14ac:dyDescent="0.2">
      <c r="B8" s="8">
        <v>5</v>
      </c>
      <c r="C8" s="8" t="s">
        <v>59</v>
      </c>
      <c r="D8" s="157" t="s">
        <v>178</v>
      </c>
      <c r="E8" s="9"/>
      <c r="F8" s="9"/>
      <c r="G8" s="20">
        <v>43327</v>
      </c>
      <c r="H8" s="20">
        <v>44673</v>
      </c>
      <c r="I8" s="21">
        <f t="shared" si="3"/>
        <v>3.6876712328767125</v>
      </c>
      <c r="J8" s="8">
        <v>3</v>
      </c>
      <c r="K8" s="12">
        <v>0.05</v>
      </c>
      <c r="L8" s="13">
        <f t="shared" si="4"/>
        <v>0.31666666666666665</v>
      </c>
      <c r="M8" s="22">
        <v>31789.200000000001</v>
      </c>
      <c r="N8" s="22">
        <v>12899.2</v>
      </c>
      <c r="O8" s="127">
        <v>0.01</v>
      </c>
      <c r="P8" s="160">
        <f t="shared" si="0"/>
        <v>32107.092000000001</v>
      </c>
      <c r="Q8" s="23">
        <f t="shared" si="1"/>
        <v>37122.237479452058</v>
      </c>
      <c r="R8" s="23">
        <f t="shared" si="2"/>
        <v>0</v>
      </c>
      <c r="S8" s="25">
        <v>0.05</v>
      </c>
      <c r="T8" s="24">
        <f t="shared" si="5"/>
        <v>1589.46</v>
      </c>
    </row>
    <row r="9" spans="2:20" ht="15" x14ac:dyDescent="0.2">
      <c r="B9" s="8">
        <v>6</v>
      </c>
      <c r="C9" s="8" t="s">
        <v>59</v>
      </c>
      <c r="D9" s="157" t="s">
        <v>178</v>
      </c>
      <c r="E9" s="9"/>
      <c r="F9" s="9"/>
      <c r="G9" s="20">
        <v>43327</v>
      </c>
      <c r="H9" s="20">
        <v>44673</v>
      </c>
      <c r="I9" s="21">
        <f t="shared" si="3"/>
        <v>3.6876712328767125</v>
      </c>
      <c r="J9" s="8">
        <v>3</v>
      </c>
      <c r="K9" s="12">
        <v>0.05</v>
      </c>
      <c r="L9" s="13">
        <f t="shared" si="4"/>
        <v>0.31666666666666665</v>
      </c>
      <c r="M9" s="22">
        <v>23383.68</v>
      </c>
      <c r="N9" s="22">
        <v>9490.68</v>
      </c>
      <c r="O9" s="127">
        <v>0.01</v>
      </c>
      <c r="P9" s="160">
        <f t="shared" si="0"/>
        <v>23617.516800000001</v>
      </c>
      <c r="Q9" s="23">
        <f t="shared" si="1"/>
        <v>27306.58595068493</v>
      </c>
      <c r="R9" s="23">
        <f t="shared" si="2"/>
        <v>0</v>
      </c>
      <c r="S9" s="25">
        <v>0.05</v>
      </c>
      <c r="T9" s="24">
        <f t="shared" si="5"/>
        <v>1169.184</v>
      </c>
    </row>
    <row r="10" spans="2:20" ht="15" x14ac:dyDescent="0.2">
      <c r="B10" s="8">
        <v>7</v>
      </c>
      <c r="C10" s="8" t="s">
        <v>59</v>
      </c>
      <c r="D10" s="157" t="s">
        <v>178</v>
      </c>
      <c r="E10" s="9"/>
      <c r="F10" s="9"/>
      <c r="G10" s="20">
        <v>43327</v>
      </c>
      <c r="H10" s="20">
        <v>44673</v>
      </c>
      <c r="I10" s="21">
        <f t="shared" si="3"/>
        <v>3.6876712328767125</v>
      </c>
      <c r="J10" s="8">
        <v>3</v>
      </c>
      <c r="K10" s="12">
        <v>0.05</v>
      </c>
      <c r="L10" s="13">
        <f t="shared" si="4"/>
        <v>0.31666666666666665</v>
      </c>
      <c r="M10" s="22">
        <v>69665</v>
      </c>
      <c r="N10" s="22">
        <v>28271</v>
      </c>
      <c r="O10" s="127">
        <v>0.01</v>
      </c>
      <c r="P10" s="160">
        <f t="shared" si="0"/>
        <v>70361.649999999994</v>
      </c>
      <c r="Q10" s="23">
        <f t="shared" si="1"/>
        <v>81352.17853881279</v>
      </c>
      <c r="R10" s="23">
        <f t="shared" si="2"/>
        <v>0</v>
      </c>
      <c r="S10" s="25">
        <v>0.05</v>
      </c>
      <c r="T10" s="24">
        <f t="shared" si="5"/>
        <v>3483.25</v>
      </c>
    </row>
    <row r="11" spans="2:20" ht="15" x14ac:dyDescent="0.2">
      <c r="B11" s="8">
        <v>8</v>
      </c>
      <c r="C11" s="8" t="s">
        <v>59</v>
      </c>
      <c r="D11" s="157" t="s">
        <v>178</v>
      </c>
      <c r="E11" s="9"/>
      <c r="F11" s="9"/>
      <c r="G11" s="20">
        <v>43327</v>
      </c>
      <c r="H11" s="20">
        <v>44673</v>
      </c>
      <c r="I11" s="21">
        <f t="shared" si="3"/>
        <v>3.6876712328767125</v>
      </c>
      <c r="J11" s="8">
        <v>3</v>
      </c>
      <c r="K11" s="12">
        <v>0.05</v>
      </c>
      <c r="L11" s="13">
        <f t="shared" si="4"/>
        <v>0.31666666666666665</v>
      </c>
      <c r="M11" s="22">
        <v>19584</v>
      </c>
      <c r="N11" s="22">
        <v>7950</v>
      </c>
      <c r="O11" s="127">
        <v>0.01</v>
      </c>
      <c r="P11" s="160">
        <f t="shared" si="0"/>
        <v>19779.84</v>
      </c>
      <c r="Q11" s="23">
        <f t="shared" si="1"/>
        <v>22869.461917808218</v>
      </c>
      <c r="R11" s="23">
        <f t="shared" si="2"/>
        <v>0</v>
      </c>
      <c r="S11" s="25">
        <v>0.05</v>
      </c>
      <c r="T11" s="24">
        <f t="shared" si="5"/>
        <v>979.2</v>
      </c>
    </row>
    <row r="12" spans="2:20" ht="15" x14ac:dyDescent="0.2">
      <c r="B12" s="8">
        <v>9</v>
      </c>
      <c r="C12" s="8" t="s">
        <v>59</v>
      </c>
      <c r="D12" s="157" t="s">
        <v>178</v>
      </c>
      <c r="E12" s="9"/>
      <c r="F12" s="9"/>
      <c r="G12" s="20">
        <v>43327</v>
      </c>
      <c r="H12" s="20">
        <v>44673</v>
      </c>
      <c r="I12" s="21">
        <f t="shared" si="3"/>
        <v>3.6876712328767125</v>
      </c>
      <c r="J12" s="8">
        <v>3</v>
      </c>
      <c r="K12" s="12">
        <v>0.05</v>
      </c>
      <c r="L12" s="13">
        <f t="shared" si="4"/>
        <v>0.31666666666666665</v>
      </c>
      <c r="M12" s="22">
        <v>11400</v>
      </c>
      <c r="N12" s="22">
        <v>4627</v>
      </c>
      <c r="O12" s="127">
        <v>0.01</v>
      </c>
      <c r="P12" s="160">
        <f t="shared" si="0"/>
        <v>11514</v>
      </c>
      <c r="Q12" s="23">
        <f t="shared" si="1"/>
        <v>13312.493150684932</v>
      </c>
      <c r="R12" s="23">
        <f t="shared" si="2"/>
        <v>0</v>
      </c>
      <c r="S12" s="25">
        <v>0.05</v>
      </c>
      <c r="T12" s="24">
        <f t="shared" si="5"/>
        <v>570</v>
      </c>
    </row>
    <row r="13" spans="2:20" ht="15" x14ac:dyDescent="0.2">
      <c r="B13" s="8">
        <v>10</v>
      </c>
      <c r="C13" s="8" t="s">
        <v>59</v>
      </c>
      <c r="D13" s="157" t="s">
        <v>178</v>
      </c>
      <c r="E13" s="9"/>
      <c r="F13" s="9"/>
      <c r="G13" s="20">
        <v>43327</v>
      </c>
      <c r="H13" s="20">
        <v>44673</v>
      </c>
      <c r="I13" s="21">
        <f t="shared" si="3"/>
        <v>3.6876712328767125</v>
      </c>
      <c r="J13" s="8">
        <v>3</v>
      </c>
      <c r="K13" s="12">
        <v>0.05</v>
      </c>
      <c r="L13" s="13">
        <f t="shared" si="4"/>
        <v>0.31666666666666665</v>
      </c>
      <c r="M13" s="22">
        <v>22700</v>
      </c>
      <c r="N13" s="22">
        <v>9209</v>
      </c>
      <c r="O13" s="127">
        <v>0.01</v>
      </c>
      <c r="P13" s="160">
        <f t="shared" si="0"/>
        <v>22927</v>
      </c>
      <c r="Q13" s="23">
        <f t="shared" si="1"/>
        <v>26508.210045662101</v>
      </c>
      <c r="R13" s="23">
        <f t="shared" si="2"/>
        <v>0</v>
      </c>
      <c r="S13" s="25">
        <v>0.05</v>
      </c>
      <c r="T13" s="24">
        <f t="shared" si="5"/>
        <v>1135</v>
      </c>
    </row>
    <row r="14" spans="2:20" ht="15" x14ac:dyDescent="0.2">
      <c r="B14" s="8">
        <v>11</v>
      </c>
      <c r="C14" s="8" t="s">
        <v>59</v>
      </c>
      <c r="D14" s="157" t="s">
        <v>178</v>
      </c>
      <c r="E14" s="9"/>
      <c r="F14" s="9"/>
      <c r="G14" s="20">
        <v>43327</v>
      </c>
      <c r="H14" s="20">
        <v>44673</v>
      </c>
      <c r="I14" s="21">
        <f>(H14-G14)/365</f>
        <v>3.6876712328767125</v>
      </c>
      <c r="J14" s="8">
        <v>5</v>
      </c>
      <c r="K14" s="12">
        <v>0.05</v>
      </c>
      <c r="L14" s="13">
        <f t="shared" si="4"/>
        <v>0.19</v>
      </c>
      <c r="M14" s="22">
        <v>211424</v>
      </c>
      <c r="N14" s="22">
        <v>85797</v>
      </c>
      <c r="O14" s="127">
        <v>0.01</v>
      </c>
      <c r="P14" s="160">
        <f t="shared" si="0"/>
        <v>213538.24</v>
      </c>
      <c r="Q14" s="23">
        <f t="shared" si="1"/>
        <v>148135.81852054797</v>
      </c>
      <c r="R14" s="23">
        <f t="shared" si="2"/>
        <v>63288.181479452032</v>
      </c>
      <c r="S14" s="25">
        <v>0.05</v>
      </c>
      <c r="T14" s="24">
        <f>IF(N14&lt;=0,0,IF(R14&lt;=K14*M14,K14*M14,R14*(1-S14)))</f>
        <v>60123.772405479431</v>
      </c>
    </row>
    <row r="15" spans="2:20" ht="15" x14ac:dyDescent="0.2">
      <c r="B15" s="8">
        <v>12</v>
      </c>
      <c r="C15" s="8" t="s">
        <v>59</v>
      </c>
      <c r="D15" s="157" t="s">
        <v>178</v>
      </c>
      <c r="E15" s="9"/>
      <c r="F15" s="9"/>
      <c r="G15" s="20">
        <v>43327</v>
      </c>
      <c r="H15" s="20">
        <v>44673</v>
      </c>
      <c r="I15" s="21">
        <f t="shared" si="3"/>
        <v>3.6876712328767125</v>
      </c>
      <c r="J15" s="8">
        <v>3</v>
      </c>
      <c r="K15" s="12">
        <v>0.05</v>
      </c>
      <c r="L15" s="13">
        <f t="shared" si="4"/>
        <v>0.31666666666666665</v>
      </c>
      <c r="M15" s="22">
        <v>40598.660000000003</v>
      </c>
      <c r="N15" s="22">
        <v>16473.660000000003</v>
      </c>
      <c r="O15" s="127">
        <v>0.01</v>
      </c>
      <c r="P15" s="160">
        <f t="shared" si="0"/>
        <v>41004.646600000007</v>
      </c>
      <c r="Q15" s="23">
        <f t="shared" si="1"/>
        <v>47409.595015525119</v>
      </c>
      <c r="R15" s="23">
        <f t="shared" si="2"/>
        <v>0</v>
      </c>
      <c r="S15" s="25">
        <v>0.05</v>
      </c>
      <c r="T15" s="24">
        <f t="shared" si="5"/>
        <v>2029.9330000000002</v>
      </c>
    </row>
    <row r="16" spans="2:20" ht="15" x14ac:dyDescent="0.2">
      <c r="B16" s="8">
        <v>13</v>
      </c>
      <c r="C16" s="8" t="s">
        <v>59</v>
      </c>
      <c r="D16" s="157" t="s">
        <v>181</v>
      </c>
      <c r="E16" s="9"/>
      <c r="F16" s="9"/>
      <c r="G16" s="20">
        <v>43327</v>
      </c>
      <c r="H16" s="20">
        <v>44673</v>
      </c>
      <c r="I16" s="21">
        <f t="shared" si="3"/>
        <v>3.6876712328767125</v>
      </c>
      <c r="J16" s="8">
        <v>10</v>
      </c>
      <c r="K16" s="12">
        <v>0.05</v>
      </c>
      <c r="L16" s="13">
        <f t="shared" si="4"/>
        <v>9.5000000000000001E-2</v>
      </c>
      <c r="M16" s="22">
        <v>695000</v>
      </c>
      <c r="N16" s="22">
        <v>282027</v>
      </c>
      <c r="O16" s="127">
        <f>Inflation!T28</f>
        <v>5.357142857142806E-3</v>
      </c>
      <c r="P16" s="160">
        <f t="shared" si="0"/>
        <v>698723.21428571432</v>
      </c>
      <c r="Q16" s="23">
        <f t="shared" si="1"/>
        <v>243478.49315068495</v>
      </c>
      <c r="R16" s="23">
        <f t="shared" si="2"/>
        <v>451521.50684931502</v>
      </c>
      <c r="S16" s="25">
        <v>0.05</v>
      </c>
      <c r="T16" s="24">
        <f t="shared" si="5"/>
        <v>428945.43150684924</v>
      </c>
    </row>
    <row r="17" spans="2:20" ht="15" x14ac:dyDescent="0.2">
      <c r="B17" s="8">
        <v>14</v>
      </c>
      <c r="C17" s="8" t="s">
        <v>59</v>
      </c>
      <c r="D17" s="157" t="s">
        <v>178</v>
      </c>
      <c r="E17" s="9"/>
      <c r="F17" s="9"/>
      <c r="G17" s="20">
        <v>43327</v>
      </c>
      <c r="H17" s="20">
        <v>44673</v>
      </c>
      <c r="I17" s="21">
        <f t="shared" si="3"/>
        <v>3.6876712328767125</v>
      </c>
      <c r="J17" s="8">
        <v>5</v>
      </c>
      <c r="K17" s="12">
        <v>0.05</v>
      </c>
      <c r="L17" s="13">
        <f t="shared" si="4"/>
        <v>0.19</v>
      </c>
      <c r="M17" s="22">
        <v>95178</v>
      </c>
      <c r="N17" s="22">
        <v>38622</v>
      </c>
      <c r="O17" s="127">
        <v>0.01</v>
      </c>
      <c r="P17" s="160">
        <f t="shared" si="0"/>
        <v>96129.78</v>
      </c>
      <c r="Q17" s="23">
        <f t="shared" si="1"/>
        <v>66687.182794520559</v>
      </c>
      <c r="R17" s="23">
        <f t="shared" si="2"/>
        <v>28490.817205479441</v>
      </c>
      <c r="S17" s="25">
        <v>0.05</v>
      </c>
      <c r="T17" s="24">
        <f t="shared" si="5"/>
        <v>27066.276345205468</v>
      </c>
    </row>
    <row r="18" spans="2:20" ht="15" x14ac:dyDescent="0.2">
      <c r="B18" s="8">
        <v>15</v>
      </c>
      <c r="C18" s="8" t="s">
        <v>59</v>
      </c>
      <c r="D18" s="138" t="s">
        <v>182</v>
      </c>
      <c r="E18" s="9"/>
      <c r="F18" s="9"/>
      <c r="G18" s="20">
        <v>43327</v>
      </c>
      <c r="H18" s="20">
        <v>44673</v>
      </c>
      <c r="I18" s="21">
        <f t="shared" si="3"/>
        <v>3.6876712328767125</v>
      </c>
      <c r="J18" s="8">
        <v>5</v>
      </c>
      <c r="K18" s="12">
        <v>0.05</v>
      </c>
      <c r="L18" s="13">
        <f t="shared" si="4"/>
        <v>0.19</v>
      </c>
      <c r="M18" s="22">
        <v>477940</v>
      </c>
      <c r="N18" s="22">
        <v>193946</v>
      </c>
      <c r="O18" s="127">
        <v>0</v>
      </c>
      <c r="P18" s="160">
        <f t="shared" si="0"/>
        <v>477940</v>
      </c>
      <c r="Q18" s="23">
        <f t="shared" si="1"/>
        <v>334872.26191780827</v>
      </c>
      <c r="R18" s="23">
        <f t="shared" si="2"/>
        <v>143067.73808219173</v>
      </c>
      <c r="S18" s="25">
        <v>0.05</v>
      </c>
      <c r="T18" s="24">
        <f t="shared" si="5"/>
        <v>135914.35117808214</v>
      </c>
    </row>
    <row r="19" spans="2:20" ht="15" x14ac:dyDescent="0.2">
      <c r="B19" s="87">
        <f>B18+1</f>
        <v>16</v>
      </c>
      <c r="C19" s="37"/>
      <c r="D19" s="138" t="s">
        <v>183</v>
      </c>
      <c r="E19" s="37"/>
      <c r="F19" s="37"/>
      <c r="G19" s="20">
        <v>43327</v>
      </c>
      <c r="H19" s="20">
        <v>44673</v>
      </c>
      <c r="I19" s="21">
        <f t="shared" ref="I19:I82" si="6">(H19-G19)/365</f>
        <v>3.6876712328767125</v>
      </c>
      <c r="J19" s="8">
        <v>8</v>
      </c>
      <c r="K19" s="12">
        <v>0.05</v>
      </c>
      <c r="L19" s="13">
        <f t="shared" ref="L19:L82" si="7">(1-K19)/J19</f>
        <v>0.11874999999999999</v>
      </c>
      <c r="M19" s="56">
        <v>216000</v>
      </c>
      <c r="N19" s="56">
        <v>87652</v>
      </c>
      <c r="O19" s="127">
        <v>0.02</v>
      </c>
      <c r="P19" s="160">
        <f t="shared" si="0"/>
        <v>220320</v>
      </c>
      <c r="Q19" s="23">
        <f t="shared" si="1"/>
        <v>94588.767123287675</v>
      </c>
      <c r="R19" s="23">
        <f t="shared" ref="R19:R82" si="8">MAX(M19-Q19,0)</f>
        <v>121411.23287671233</v>
      </c>
      <c r="S19" s="25">
        <v>0.05</v>
      </c>
      <c r="T19" s="24">
        <f t="shared" ref="T19:T82" si="9">IF(N19&lt;=0,0,IF(R19&lt;=K19*M19,K19*M19,R19*(1-S19)))</f>
        <v>115340.6712328767</v>
      </c>
    </row>
    <row r="20" spans="2:20" ht="15" x14ac:dyDescent="0.2">
      <c r="B20" s="87">
        <f t="shared" ref="B20:B83" si="10">B19+1</f>
        <v>17</v>
      </c>
      <c r="C20" s="1"/>
      <c r="D20" s="138" t="s">
        <v>178</v>
      </c>
      <c r="E20" s="1"/>
      <c r="F20" s="1"/>
      <c r="G20" s="20">
        <v>43327</v>
      </c>
      <c r="H20" s="20">
        <v>44673</v>
      </c>
      <c r="I20" s="21">
        <f t="shared" si="6"/>
        <v>3.6876712328767125</v>
      </c>
      <c r="J20" s="8">
        <v>5</v>
      </c>
      <c r="K20" s="12">
        <v>0.05</v>
      </c>
      <c r="L20" s="13">
        <f t="shared" si="7"/>
        <v>0.19</v>
      </c>
      <c r="M20" s="1">
        <v>82953.399999999994</v>
      </c>
      <c r="N20" s="1">
        <v>33660.399999999994</v>
      </c>
      <c r="O20" s="127">
        <v>0.01</v>
      </c>
      <c r="P20" s="160">
        <f t="shared" si="0"/>
        <v>83782.933999999994</v>
      </c>
      <c r="Q20" s="23">
        <f t="shared" si="1"/>
        <v>58121.924701369862</v>
      </c>
      <c r="R20" s="23">
        <f t="shared" si="8"/>
        <v>24831.475298630132</v>
      </c>
      <c r="S20" s="25">
        <v>0.05</v>
      </c>
      <c r="T20" s="24">
        <f t="shared" si="9"/>
        <v>23589.901533698623</v>
      </c>
    </row>
    <row r="21" spans="2:20" ht="15" x14ac:dyDescent="0.2">
      <c r="B21" s="87">
        <f t="shared" si="10"/>
        <v>18</v>
      </c>
      <c r="C21" s="1"/>
      <c r="D21" s="138" t="s">
        <v>184</v>
      </c>
      <c r="E21" s="1"/>
      <c r="F21" s="1"/>
      <c r="G21" s="20">
        <v>43327</v>
      </c>
      <c r="H21" s="20">
        <v>44673</v>
      </c>
      <c r="I21" s="21">
        <f t="shared" si="6"/>
        <v>3.6876712328767125</v>
      </c>
      <c r="J21" s="8">
        <v>7</v>
      </c>
      <c r="K21" s="12">
        <v>0.05</v>
      </c>
      <c r="L21" s="13">
        <f t="shared" si="7"/>
        <v>0.1357142857142857</v>
      </c>
      <c r="M21" s="1">
        <v>8817.7999999999993</v>
      </c>
      <c r="N21" s="1">
        <v>3575.7999999999993</v>
      </c>
      <c r="O21" s="127">
        <v>0.02</v>
      </c>
      <c r="P21" s="160">
        <f t="shared" si="0"/>
        <v>8994.155999999999</v>
      </c>
      <c r="Q21" s="23">
        <f t="shared" si="1"/>
        <v>4413.0414324853218</v>
      </c>
      <c r="R21" s="23">
        <f t="shared" si="8"/>
        <v>4404.7585675146775</v>
      </c>
      <c r="S21" s="25">
        <v>0.05</v>
      </c>
      <c r="T21" s="24">
        <f t="shared" si="9"/>
        <v>4184.5206391389438</v>
      </c>
    </row>
    <row r="22" spans="2:20" ht="15" x14ac:dyDescent="0.2">
      <c r="B22" s="87">
        <f t="shared" si="10"/>
        <v>19</v>
      </c>
      <c r="C22" s="1"/>
      <c r="D22" s="138" t="s">
        <v>179</v>
      </c>
      <c r="E22" s="1"/>
      <c r="F22" s="1"/>
      <c r="G22" s="20">
        <v>43327</v>
      </c>
      <c r="H22" s="20">
        <v>44673</v>
      </c>
      <c r="I22" s="21">
        <f t="shared" si="6"/>
        <v>3.6876712328767125</v>
      </c>
      <c r="J22" s="8">
        <v>3</v>
      </c>
      <c r="K22" s="12">
        <v>0.05</v>
      </c>
      <c r="L22" s="13">
        <f t="shared" si="7"/>
        <v>0.31666666666666665</v>
      </c>
      <c r="M22" s="1">
        <v>8797.85</v>
      </c>
      <c r="N22" s="1">
        <v>3569.8500000000004</v>
      </c>
      <c r="O22" s="127">
        <f>'Inflation 2'!S94</f>
        <v>1.0770505385252668E-2</v>
      </c>
      <c r="P22" s="160">
        <f t="shared" si="0"/>
        <v>8892.6072908036458</v>
      </c>
      <c r="Q22" s="23">
        <f t="shared" si="1"/>
        <v>10273.799812785388</v>
      </c>
      <c r="R22" s="23">
        <f t="shared" si="8"/>
        <v>0</v>
      </c>
      <c r="S22" s="25">
        <v>0.05</v>
      </c>
      <c r="T22" s="24">
        <f t="shared" si="9"/>
        <v>439.89250000000004</v>
      </c>
    </row>
    <row r="23" spans="2:20" ht="15" x14ac:dyDescent="0.2">
      <c r="B23" s="87">
        <f t="shared" si="10"/>
        <v>20</v>
      </c>
      <c r="C23" s="1"/>
      <c r="D23" s="138" t="s">
        <v>185</v>
      </c>
      <c r="E23" s="1"/>
      <c r="F23" s="1"/>
      <c r="G23" s="20">
        <v>43327</v>
      </c>
      <c r="H23" s="20">
        <v>44673</v>
      </c>
      <c r="I23" s="21">
        <f t="shared" si="6"/>
        <v>3.6876712328767125</v>
      </c>
      <c r="J23" s="8">
        <v>5</v>
      </c>
      <c r="K23" s="12">
        <v>0.05</v>
      </c>
      <c r="L23" s="13">
        <f t="shared" si="7"/>
        <v>0.19</v>
      </c>
      <c r="M23" s="1">
        <v>11633.4</v>
      </c>
      <c r="N23" s="1">
        <v>4722.3999999999996</v>
      </c>
      <c r="O23" s="127">
        <f>'Inflation 2'!W77</f>
        <v>2.159468438538201E-2</v>
      </c>
      <c r="P23" s="160">
        <f t="shared" si="0"/>
        <v>11884.619601328903</v>
      </c>
      <c r="Q23" s="23">
        <f t="shared" si="1"/>
        <v>8151.0293589041103</v>
      </c>
      <c r="R23" s="23">
        <f t="shared" si="8"/>
        <v>3482.3706410958894</v>
      </c>
      <c r="S23" s="25">
        <v>0.05</v>
      </c>
      <c r="T23" s="24">
        <f t="shared" si="9"/>
        <v>3308.2521090410946</v>
      </c>
    </row>
    <row r="24" spans="2:20" ht="15" x14ac:dyDescent="0.2">
      <c r="B24" s="87">
        <f t="shared" si="10"/>
        <v>21</v>
      </c>
      <c r="C24" s="1"/>
      <c r="D24" s="138" t="s">
        <v>186</v>
      </c>
      <c r="E24" s="1"/>
      <c r="F24" s="1"/>
      <c r="G24" s="20">
        <v>43327</v>
      </c>
      <c r="H24" s="20">
        <v>44673</v>
      </c>
      <c r="I24" s="21">
        <f t="shared" si="6"/>
        <v>3.6876712328767125</v>
      </c>
      <c r="J24" s="8">
        <v>5</v>
      </c>
      <c r="K24" s="12">
        <v>0.05</v>
      </c>
      <c r="L24" s="13">
        <f t="shared" si="7"/>
        <v>0.19</v>
      </c>
      <c r="M24" s="1">
        <v>72009</v>
      </c>
      <c r="N24" s="1">
        <v>29220</v>
      </c>
      <c r="O24" s="127">
        <v>0</v>
      </c>
      <c r="P24" s="160">
        <f t="shared" si="0"/>
        <v>72009</v>
      </c>
      <c r="Q24" s="23">
        <f t="shared" si="1"/>
        <v>50453.648383561645</v>
      </c>
      <c r="R24" s="23">
        <f t="shared" si="8"/>
        <v>21555.351616438355</v>
      </c>
      <c r="S24" s="25">
        <v>0.05</v>
      </c>
      <c r="T24" s="24">
        <f t="shared" si="9"/>
        <v>20477.584035616437</v>
      </c>
    </row>
    <row r="25" spans="2:20" ht="15" x14ac:dyDescent="0.2">
      <c r="B25" s="87">
        <f t="shared" si="10"/>
        <v>22</v>
      </c>
      <c r="C25" s="1"/>
      <c r="D25" s="138" t="s">
        <v>187</v>
      </c>
      <c r="E25" s="1"/>
      <c r="F25" s="1"/>
      <c r="G25" s="20">
        <v>43327</v>
      </c>
      <c r="H25" s="20">
        <v>44673</v>
      </c>
      <c r="I25" s="21">
        <f t="shared" si="6"/>
        <v>3.6876712328767125</v>
      </c>
      <c r="J25" s="8">
        <v>5</v>
      </c>
      <c r="K25" s="12">
        <v>0.05</v>
      </c>
      <c r="L25" s="13">
        <f t="shared" si="7"/>
        <v>0.19</v>
      </c>
      <c r="M25" s="1">
        <v>20953.7</v>
      </c>
      <c r="N25" s="1">
        <v>8500.7000000000007</v>
      </c>
      <c r="O25" s="127">
        <f>'Inflation 2'!S9</f>
        <v>1.9130434782608719E-2</v>
      </c>
      <c r="P25" s="160">
        <f t="shared" si="0"/>
        <v>21354.553391304347</v>
      </c>
      <c r="Q25" s="23">
        <f t="shared" si="1"/>
        <v>14681.367775342467</v>
      </c>
      <c r="R25" s="23">
        <f t="shared" si="8"/>
        <v>6272.3322246575335</v>
      </c>
      <c r="S25" s="25">
        <v>0.05</v>
      </c>
      <c r="T25" s="24">
        <f t="shared" si="9"/>
        <v>5958.7156134246561</v>
      </c>
    </row>
    <row r="26" spans="2:20" ht="15" x14ac:dyDescent="0.2">
      <c r="B26" s="87">
        <f t="shared" si="10"/>
        <v>23</v>
      </c>
      <c r="C26" s="1"/>
      <c r="D26" s="138" t="s">
        <v>188</v>
      </c>
      <c r="E26" s="1"/>
      <c r="F26" s="1"/>
      <c r="G26" s="20">
        <v>43327</v>
      </c>
      <c r="H26" s="20">
        <v>44673</v>
      </c>
      <c r="I26" s="21">
        <f t="shared" si="6"/>
        <v>3.6876712328767125</v>
      </c>
      <c r="J26" s="8">
        <v>3</v>
      </c>
      <c r="K26" s="12">
        <v>0.05</v>
      </c>
      <c r="L26" s="13">
        <f t="shared" si="7"/>
        <v>0.31666666666666665</v>
      </c>
      <c r="M26" s="1">
        <v>2040</v>
      </c>
      <c r="N26" s="1">
        <v>826</v>
      </c>
      <c r="O26" s="127">
        <f>'Inflation 2'!S99</f>
        <v>0</v>
      </c>
      <c r="P26" s="160">
        <f t="shared" si="0"/>
        <v>2040</v>
      </c>
      <c r="Q26" s="23">
        <f t="shared" si="1"/>
        <v>2382.2356164383559</v>
      </c>
      <c r="R26" s="23">
        <f t="shared" si="8"/>
        <v>0</v>
      </c>
      <c r="S26" s="25">
        <v>0.05</v>
      </c>
      <c r="T26" s="24">
        <f t="shared" si="9"/>
        <v>102</v>
      </c>
    </row>
    <row r="27" spans="2:20" ht="15" x14ac:dyDescent="0.2">
      <c r="B27" s="87">
        <f t="shared" si="10"/>
        <v>24</v>
      </c>
      <c r="C27" s="1"/>
      <c r="D27" s="138" t="s">
        <v>189</v>
      </c>
      <c r="E27" s="1"/>
      <c r="F27" s="1"/>
      <c r="G27" s="20">
        <v>43327</v>
      </c>
      <c r="H27" s="20">
        <v>44673</v>
      </c>
      <c r="I27" s="21">
        <f t="shared" si="6"/>
        <v>3.6876712328767125</v>
      </c>
      <c r="J27" s="8">
        <v>3</v>
      </c>
      <c r="K27" s="12">
        <v>0.05</v>
      </c>
      <c r="L27" s="13">
        <f t="shared" si="7"/>
        <v>0.31666666666666665</v>
      </c>
      <c r="M27" s="1">
        <v>6434.6</v>
      </c>
      <c r="N27" s="1">
        <v>2611.6000000000004</v>
      </c>
      <c r="O27" s="127">
        <f>'Inflation 2'!S100</f>
        <v>0</v>
      </c>
      <c r="P27" s="160">
        <f t="shared" si="0"/>
        <v>6434.6</v>
      </c>
      <c r="Q27" s="23">
        <f t="shared" si="1"/>
        <v>7514.0849497716899</v>
      </c>
      <c r="R27" s="23">
        <f t="shared" si="8"/>
        <v>0</v>
      </c>
      <c r="S27" s="25">
        <v>0.05</v>
      </c>
      <c r="T27" s="24">
        <f t="shared" si="9"/>
        <v>321.73</v>
      </c>
    </row>
    <row r="28" spans="2:20" ht="15" x14ac:dyDescent="0.2">
      <c r="B28" s="87">
        <f t="shared" si="10"/>
        <v>25</v>
      </c>
      <c r="C28" s="1"/>
      <c r="D28" s="138" t="s">
        <v>190</v>
      </c>
      <c r="E28" s="1"/>
      <c r="F28" s="1"/>
      <c r="G28" s="20">
        <v>43327</v>
      </c>
      <c r="H28" s="20">
        <v>44673</v>
      </c>
      <c r="I28" s="21">
        <f t="shared" si="6"/>
        <v>3.6876712328767125</v>
      </c>
      <c r="J28" s="8">
        <v>3</v>
      </c>
      <c r="K28" s="12">
        <v>0.05</v>
      </c>
      <c r="L28" s="13">
        <f t="shared" si="7"/>
        <v>0.31666666666666665</v>
      </c>
      <c r="M28" s="1">
        <v>1050</v>
      </c>
      <c r="N28" s="1">
        <v>424</v>
      </c>
      <c r="O28" s="127">
        <v>0</v>
      </c>
      <c r="P28" s="160">
        <f t="shared" si="0"/>
        <v>1050</v>
      </c>
      <c r="Q28" s="23">
        <f t="shared" si="1"/>
        <v>1226.1506849315069</v>
      </c>
      <c r="R28" s="23">
        <f t="shared" si="8"/>
        <v>0</v>
      </c>
      <c r="S28" s="25">
        <v>0.05</v>
      </c>
      <c r="T28" s="24">
        <f t="shared" si="9"/>
        <v>52.5</v>
      </c>
    </row>
    <row r="29" spans="2:20" ht="15" x14ac:dyDescent="0.2">
      <c r="B29" s="87">
        <f t="shared" si="10"/>
        <v>26</v>
      </c>
      <c r="C29" s="1"/>
      <c r="D29" s="138" t="s">
        <v>191</v>
      </c>
      <c r="E29" s="1"/>
      <c r="F29" s="1"/>
      <c r="G29" s="20">
        <v>43327</v>
      </c>
      <c r="H29" s="20">
        <v>44673</v>
      </c>
      <c r="I29" s="21">
        <f t="shared" si="6"/>
        <v>3.6876712328767125</v>
      </c>
      <c r="J29" s="8">
        <v>5</v>
      </c>
      <c r="K29" s="12">
        <v>0.05</v>
      </c>
      <c r="L29" s="13">
        <f t="shared" si="7"/>
        <v>0.19</v>
      </c>
      <c r="M29" s="1">
        <v>37432.68</v>
      </c>
      <c r="N29" s="1">
        <v>15190.68</v>
      </c>
      <c r="O29" s="127">
        <f>Inflation!T28</f>
        <v>5.357142857142806E-3</v>
      </c>
      <c r="P29" s="160">
        <f t="shared" si="0"/>
        <v>37633.212214285712</v>
      </c>
      <c r="Q29" s="23">
        <f t="shared" si="1"/>
        <v>26227.4892690411</v>
      </c>
      <c r="R29" s="23">
        <f t="shared" si="8"/>
        <v>11205.190730958901</v>
      </c>
      <c r="S29" s="25">
        <v>0.05</v>
      </c>
      <c r="T29" s="24">
        <f t="shared" si="9"/>
        <v>10644.931194410956</v>
      </c>
    </row>
    <row r="30" spans="2:20" ht="15" x14ac:dyDescent="0.2">
      <c r="B30" s="87">
        <f t="shared" si="10"/>
        <v>27</v>
      </c>
      <c r="C30" s="1"/>
      <c r="D30" s="138" t="s">
        <v>192</v>
      </c>
      <c r="E30" s="1"/>
      <c r="F30" s="1"/>
      <c r="G30" s="20">
        <v>43327</v>
      </c>
      <c r="H30" s="20">
        <v>44673</v>
      </c>
      <c r="I30" s="21">
        <f t="shared" si="6"/>
        <v>3.6876712328767125</v>
      </c>
      <c r="J30" s="8">
        <v>15</v>
      </c>
      <c r="K30" s="12">
        <v>0.05</v>
      </c>
      <c r="L30" s="13">
        <f t="shared" si="7"/>
        <v>6.3333333333333325E-2</v>
      </c>
      <c r="M30" s="1">
        <v>34726.400000000001</v>
      </c>
      <c r="N30" s="1">
        <v>14091.400000000001</v>
      </c>
      <c r="O30" s="127">
        <f>'Inflation 2'!G103</f>
        <v>1.5503875968992347E-2</v>
      </c>
      <c r="P30" s="160">
        <f t="shared" si="0"/>
        <v>35264.793798449617</v>
      </c>
      <c r="Q30" s="23">
        <f t="shared" si="1"/>
        <v>8110.4379324200918</v>
      </c>
      <c r="R30" s="23">
        <f t="shared" si="8"/>
        <v>26615.962067579909</v>
      </c>
      <c r="S30" s="25">
        <v>0.05</v>
      </c>
      <c r="T30" s="24">
        <f t="shared" si="9"/>
        <v>25285.16396420091</v>
      </c>
    </row>
    <row r="31" spans="2:20" ht="15" x14ac:dyDescent="0.2">
      <c r="B31" s="87">
        <f t="shared" si="10"/>
        <v>28</v>
      </c>
      <c r="C31" s="1"/>
      <c r="D31" s="138" t="s">
        <v>178</v>
      </c>
      <c r="E31" s="1"/>
      <c r="F31" s="1"/>
      <c r="G31" s="20">
        <v>43327</v>
      </c>
      <c r="H31" s="20">
        <v>44673</v>
      </c>
      <c r="I31" s="21">
        <f t="shared" si="6"/>
        <v>3.6876712328767125</v>
      </c>
      <c r="J31" s="8">
        <v>3</v>
      </c>
      <c r="K31" s="12">
        <v>0.05</v>
      </c>
      <c r="L31" s="13">
        <f t="shared" si="7"/>
        <v>0.31666666666666665</v>
      </c>
      <c r="M31" s="1">
        <v>16610</v>
      </c>
      <c r="N31" s="1">
        <v>6740</v>
      </c>
      <c r="O31" s="127">
        <v>0.01</v>
      </c>
      <c r="P31" s="160">
        <f t="shared" si="0"/>
        <v>16776.099999999999</v>
      </c>
      <c r="Q31" s="23">
        <f t="shared" si="1"/>
        <v>19396.53607305936</v>
      </c>
      <c r="R31" s="23">
        <f t="shared" si="8"/>
        <v>0</v>
      </c>
      <c r="S31" s="25">
        <v>0.05</v>
      </c>
      <c r="T31" s="24">
        <f t="shared" si="9"/>
        <v>830.5</v>
      </c>
    </row>
    <row r="32" spans="2:20" ht="15" x14ac:dyDescent="0.2">
      <c r="B32" s="87">
        <f t="shared" si="10"/>
        <v>29</v>
      </c>
      <c r="C32" s="1"/>
      <c r="D32" s="138" t="s">
        <v>66</v>
      </c>
      <c r="E32" s="1"/>
      <c r="F32" s="1"/>
      <c r="G32" s="20">
        <v>43327</v>
      </c>
      <c r="H32" s="20">
        <v>44673</v>
      </c>
      <c r="I32" s="21">
        <f t="shared" si="6"/>
        <v>3.6876712328767125</v>
      </c>
      <c r="J32" s="8">
        <v>7</v>
      </c>
      <c r="K32" s="12">
        <v>0.05</v>
      </c>
      <c r="L32" s="13">
        <f t="shared" si="7"/>
        <v>0.1357142857142857</v>
      </c>
      <c r="M32" s="86">
        <v>295300</v>
      </c>
      <c r="N32" s="1">
        <v>119828</v>
      </c>
      <c r="O32" s="127">
        <v>0</v>
      </c>
      <c r="P32" s="160">
        <f t="shared" si="0"/>
        <v>295300</v>
      </c>
      <c r="Q32" s="23">
        <f t="shared" si="1"/>
        <v>147788.69275929549</v>
      </c>
      <c r="R32" s="23">
        <f t="shared" si="8"/>
        <v>147511.30724070451</v>
      </c>
      <c r="S32" s="25">
        <v>0.05</v>
      </c>
      <c r="T32" s="24">
        <f t="shared" si="9"/>
        <v>140135.74187866927</v>
      </c>
    </row>
    <row r="33" spans="2:20" ht="15" x14ac:dyDescent="0.2">
      <c r="B33" s="87">
        <f t="shared" si="10"/>
        <v>30</v>
      </c>
      <c r="C33" s="1"/>
      <c r="D33" s="138" t="s">
        <v>178</v>
      </c>
      <c r="E33" s="1"/>
      <c r="F33" s="1"/>
      <c r="G33" s="20">
        <v>43327</v>
      </c>
      <c r="H33" s="20">
        <v>44673</v>
      </c>
      <c r="I33" s="21">
        <f t="shared" si="6"/>
        <v>3.6876712328767125</v>
      </c>
      <c r="J33" s="8">
        <v>7</v>
      </c>
      <c r="K33" s="12">
        <v>0.05</v>
      </c>
      <c r="L33" s="13">
        <f t="shared" si="7"/>
        <v>0.1357142857142857</v>
      </c>
      <c r="M33" s="1">
        <v>8226.4</v>
      </c>
      <c r="N33" s="1">
        <v>3336.3999999999996</v>
      </c>
      <c r="O33" s="127">
        <v>0.01</v>
      </c>
      <c r="P33" s="160">
        <f t="shared" si="0"/>
        <v>8308.6639999999989</v>
      </c>
      <c r="Q33" s="23">
        <f t="shared" si="1"/>
        <v>4117.063671232876</v>
      </c>
      <c r="R33" s="23">
        <f t="shared" si="8"/>
        <v>4109.3363287671236</v>
      </c>
      <c r="S33" s="25">
        <v>0.05</v>
      </c>
      <c r="T33" s="24">
        <f t="shared" si="9"/>
        <v>3903.8695123287671</v>
      </c>
    </row>
    <row r="34" spans="2:20" ht="15" x14ac:dyDescent="0.2">
      <c r="B34" s="87">
        <f t="shared" si="10"/>
        <v>31</v>
      </c>
      <c r="C34" s="1"/>
      <c r="D34" s="138" t="s">
        <v>178</v>
      </c>
      <c r="E34" s="1"/>
      <c r="F34" s="1"/>
      <c r="G34" s="20">
        <v>43327</v>
      </c>
      <c r="H34" s="20">
        <v>44673</v>
      </c>
      <c r="I34" s="21">
        <f t="shared" si="6"/>
        <v>3.6876712328767125</v>
      </c>
      <c r="J34" s="8">
        <v>7</v>
      </c>
      <c r="K34" s="12">
        <v>0.05</v>
      </c>
      <c r="L34" s="13">
        <f t="shared" si="7"/>
        <v>0.1357142857142857</v>
      </c>
      <c r="M34" s="1">
        <v>15400</v>
      </c>
      <c r="N34" s="1">
        <v>6249</v>
      </c>
      <c r="O34" s="127">
        <v>0.01</v>
      </c>
      <c r="P34" s="160">
        <f t="shared" si="0"/>
        <v>15554</v>
      </c>
      <c r="Q34" s="23">
        <f t="shared" si="1"/>
        <v>7707.2328767123281</v>
      </c>
      <c r="R34" s="23">
        <f t="shared" si="8"/>
        <v>7692.7671232876719</v>
      </c>
      <c r="S34" s="25">
        <v>0.05</v>
      </c>
      <c r="T34" s="24">
        <f t="shared" si="9"/>
        <v>7308.1287671232876</v>
      </c>
    </row>
    <row r="35" spans="2:20" ht="15" x14ac:dyDescent="0.2">
      <c r="B35" s="87">
        <f t="shared" si="10"/>
        <v>32</v>
      </c>
      <c r="C35" s="1"/>
      <c r="D35" s="138" t="s">
        <v>70</v>
      </c>
      <c r="E35" s="1"/>
      <c r="F35" s="1"/>
      <c r="G35" s="20">
        <v>43327</v>
      </c>
      <c r="H35" s="20">
        <v>44673</v>
      </c>
      <c r="I35" s="21">
        <f t="shared" si="6"/>
        <v>3.6876712328767125</v>
      </c>
      <c r="J35" s="8">
        <v>5</v>
      </c>
      <c r="K35" s="12">
        <v>0.05</v>
      </c>
      <c r="L35" s="13">
        <f t="shared" si="7"/>
        <v>0.19</v>
      </c>
      <c r="M35" s="1">
        <v>6820</v>
      </c>
      <c r="N35" s="1">
        <v>2768</v>
      </c>
      <c r="O35" s="127">
        <f>'Inflation 2'!K103</f>
        <v>2.6761819803747672E-3</v>
      </c>
      <c r="P35" s="160">
        <f t="shared" si="0"/>
        <v>6838.2515611061553</v>
      </c>
      <c r="Q35" s="23">
        <f t="shared" si="1"/>
        <v>4778.4843835616439</v>
      </c>
      <c r="R35" s="23">
        <f t="shared" si="8"/>
        <v>2041.5156164383561</v>
      </c>
      <c r="S35" s="25">
        <v>0.05</v>
      </c>
      <c r="T35" s="24">
        <f t="shared" si="9"/>
        <v>1939.4398356164381</v>
      </c>
    </row>
    <row r="36" spans="2:20" ht="15" x14ac:dyDescent="0.2">
      <c r="B36" s="87">
        <f t="shared" si="10"/>
        <v>33</v>
      </c>
      <c r="C36" s="1"/>
      <c r="D36" s="138" t="s">
        <v>178</v>
      </c>
      <c r="E36" s="1"/>
      <c r="F36" s="1"/>
      <c r="G36" s="20">
        <v>43388</v>
      </c>
      <c r="H36" s="20">
        <v>44673</v>
      </c>
      <c r="I36" s="21">
        <f t="shared" si="6"/>
        <v>3.5205479452054793</v>
      </c>
      <c r="J36" s="8">
        <v>5</v>
      </c>
      <c r="K36" s="12">
        <v>0.05</v>
      </c>
      <c r="L36" s="13">
        <f t="shared" si="7"/>
        <v>0.19</v>
      </c>
      <c r="M36" s="1">
        <v>99493.2</v>
      </c>
      <c r="N36" s="1">
        <v>43533.2</v>
      </c>
      <c r="O36" s="127">
        <v>0.01</v>
      </c>
      <c r="P36" s="160">
        <f t="shared" si="0"/>
        <v>100488.132</v>
      </c>
      <c r="Q36" s="23">
        <f t="shared" si="1"/>
        <v>66551.410356164386</v>
      </c>
      <c r="R36" s="23">
        <f t="shared" si="8"/>
        <v>32941.789643835611</v>
      </c>
      <c r="S36" s="25">
        <v>0.05</v>
      </c>
      <c r="T36" s="24">
        <f t="shared" si="9"/>
        <v>31294.700161643828</v>
      </c>
    </row>
    <row r="37" spans="2:20" ht="15" x14ac:dyDescent="0.2">
      <c r="B37" s="87">
        <f t="shared" si="10"/>
        <v>34</v>
      </c>
      <c r="C37" s="1"/>
      <c r="D37" s="138" t="s">
        <v>178</v>
      </c>
      <c r="E37" s="1"/>
      <c r="F37" s="1"/>
      <c r="G37" s="20">
        <v>43388</v>
      </c>
      <c r="H37" s="20">
        <v>44673</v>
      </c>
      <c r="I37" s="21">
        <f t="shared" si="6"/>
        <v>3.5205479452054793</v>
      </c>
      <c r="J37" s="8">
        <v>3</v>
      </c>
      <c r="K37" s="12">
        <v>0.05</v>
      </c>
      <c r="L37" s="13">
        <f t="shared" si="7"/>
        <v>0.31666666666666665</v>
      </c>
      <c r="M37" s="1">
        <v>21658</v>
      </c>
      <c r="N37" s="1">
        <v>9474</v>
      </c>
      <c r="O37" s="127">
        <v>0.01</v>
      </c>
      <c r="P37" s="160">
        <f t="shared" si="0"/>
        <v>21874.58</v>
      </c>
      <c r="Q37" s="23">
        <f t="shared" si="1"/>
        <v>24145.208675799087</v>
      </c>
      <c r="R37" s="23">
        <f t="shared" si="8"/>
        <v>0</v>
      </c>
      <c r="S37" s="25">
        <v>0.05</v>
      </c>
      <c r="T37" s="24">
        <f t="shared" si="9"/>
        <v>1082.9000000000001</v>
      </c>
    </row>
    <row r="38" spans="2:20" ht="15" x14ac:dyDescent="0.2">
      <c r="B38" s="87">
        <f t="shared" si="10"/>
        <v>35</v>
      </c>
      <c r="C38" s="1"/>
      <c r="D38" s="138" t="s">
        <v>187</v>
      </c>
      <c r="E38" s="1"/>
      <c r="F38" s="1"/>
      <c r="G38" s="20">
        <v>43388</v>
      </c>
      <c r="H38" s="20">
        <v>44673</v>
      </c>
      <c r="I38" s="21">
        <f t="shared" si="6"/>
        <v>3.5205479452054793</v>
      </c>
      <c r="J38" s="8">
        <v>7</v>
      </c>
      <c r="K38" s="12">
        <v>0.05</v>
      </c>
      <c r="L38" s="13">
        <f t="shared" si="7"/>
        <v>0.1357142857142857</v>
      </c>
      <c r="M38" s="1">
        <v>5400</v>
      </c>
      <c r="N38" s="1">
        <v>2363</v>
      </c>
      <c r="O38" s="127">
        <f>'Inflation 2'!S9</f>
        <v>1.9130434782608719E-2</v>
      </c>
      <c r="P38" s="160">
        <f t="shared" si="0"/>
        <v>5503.304347826087</v>
      </c>
      <c r="Q38" s="23">
        <f t="shared" si="1"/>
        <v>2580.0587084148724</v>
      </c>
      <c r="R38" s="23">
        <f t="shared" si="8"/>
        <v>2819.9412915851276</v>
      </c>
      <c r="S38" s="25">
        <v>0.05</v>
      </c>
      <c r="T38" s="24">
        <f t="shared" si="9"/>
        <v>2678.9442270058712</v>
      </c>
    </row>
    <row r="39" spans="2:20" ht="15" x14ac:dyDescent="0.2">
      <c r="B39" s="87">
        <f t="shared" si="10"/>
        <v>36</v>
      </c>
      <c r="C39" s="1"/>
      <c r="D39" s="138" t="s">
        <v>193</v>
      </c>
      <c r="E39" s="1"/>
      <c r="F39" s="1"/>
      <c r="G39" s="20">
        <v>43388</v>
      </c>
      <c r="H39" s="20">
        <v>44673</v>
      </c>
      <c r="I39" s="21">
        <f t="shared" si="6"/>
        <v>3.5205479452054793</v>
      </c>
      <c r="J39" s="8">
        <v>10</v>
      </c>
      <c r="K39" s="12">
        <v>0.05</v>
      </c>
      <c r="L39" s="13">
        <f t="shared" si="7"/>
        <v>9.5000000000000001E-2</v>
      </c>
      <c r="M39" s="1">
        <v>11250</v>
      </c>
      <c r="N39" s="1">
        <v>4921</v>
      </c>
      <c r="O39" s="127">
        <v>0</v>
      </c>
      <c r="P39" s="160">
        <f t="shared" si="0"/>
        <v>11250</v>
      </c>
      <c r="Q39" s="23">
        <f t="shared" si="1"/>
        <v>3762.5856164383563</v>
      </c>
      <c r="R39" s="23">
        <f t="shared" si="8"/>
        <v>7487.4143835616433</v>
      </c>
      <c r="S39" s="25">
        <v>0.05</v>
      </c>
      <c r="T39" s="24">
        <f t="shared" si="9"/>
        <v>7113.043664383561</v>
      </c>
    </row>
    <row r="40" spans="2:20" ht="15" x14ac:dyDescent="0.2">
      <c r="B40" s="87">
        <f t="shared" si="10"/>
        <v>37</v>
      </c>
      <c r="C40" s="1"/>
      <c r="D40" s="138" t="s">
        <v>194</v>
      </c>
      <c r="E40" s="1"/>
      <c r="F40" s="1"/>
      <c r="G40" s="20">
        <v>43388</v>
      </c>
      <c r="H40" s="20">
        <v>44673</v>
      </c>
      <c r="I40" s="21">
        <f t="shared" si="6"/>
        <v>3.5205479452054793</v>
      </c>
      <c r="J40" s="8">
        <v>10</v>
      </c>
      <c r="K40" s="12">
        <v>0.05</v>
      </c>
      <c r="L40" s="13">
        <f t="shared" si="7"/>
        <v>9.5000000000000001E-2</v>
      </c>
      <c r="M40" s="1">
        <v>3879.96</v>
      </c>
      <c r="N40" s="1">
        <v>1694.96</v>
      </c>
      <c r="O40" s="127">
        <f>'Inflation 2'!W77</f>
        <v>2.159468438538201E-2</v>
      </c>
      <c r="P40" s="160">
        <f t="shared" si="0"/>
        <v>3963.7465116279068</v>
      </c>
      <c r="Q40" s="23">
        <f t="shared" si="1"/>
        <v>1297.6605945205481</v>
      </c>
      <c r="R40" s="23">
        <f t="shared" si="8"/>
        <v>2582.2994054794517</v>
      </c>
      <c r="S40" s="25">
        <v>0.05</v>
      </c>
      <c r="T40" s="24">
        <f t="shared" si="9"/>
        <v>2453.1844352054791</v>
      </c>
    </row>
    <row r="41" spans="2:20" ht="15" x14ac:dyDescent="0.2">
      <c r="B41" s="87">
        <f t="shared" si="10"/>
        <v>38</v>
      </c>
      <c r="C41" s="1"/>
      <c r="D41" s="138" t="s">
        <v>191</v>
      </c>
      <c r="E41" s="1"/>
      <c r="F41" s="1"/>
      <c r="G41" s="20">
        <v>43388</v>
      </c>
      <c r="H41" s="20">
        <v>44673</v>
      </c>
      <c r="I41" s="21">
        <f t="shared" si="6"/>
        <v>3.5205479452054793</v>
      </c>
      <c r="J41" s="8">
        <v>5</v>
      </c>
      <c r="K41" s="12">
        <v>0.05</v>
      </c>
      <c r="L41" s="13">
        <f t="shared" si="7"/>
        <v>0.19</v>
      </c>
      <c r="M41" s="1">
        <v>16038</v>
      </c>
      <c r="N41" s="1">
        <v>7016</v>
      </c>
      <c r="O41" s="127">
        <f>Inflation!T28</f>
        <v>5.357142857142806E-3</v>
      </c>
      <c r="P41" s="160">
        <f t="shared" si="0"/>
        <v>16123.917857142857</v>
      </c>
      <c r="Q41" s="23">
        <f t="shared" si="1"/>
        <v>10727.884109589042</v>
      </c>
      <c r="R41" s="23">
        <f t="shared" si="8"/>
        <v>5310.1158904109579</v>
      </c>
      <c r="S41" s="25">
        <v>0.05</v>
      </c>
      <c r="T41" s="24">
        <f t="shared" si="9"/>
        <v>5044.6100958904099</v>
      </c>
    </row>
    <row r="42" spans="2:20" ht="15" x14ac:dyDescent="0.2">
      <c r="B42" s="87">
        <f t="shared" si="10"/>
        <v>39</v>
      </c>
      <c r="C42" s="1"/>
      <c r="D42" s="138" t="s">
        <v>178</v>
      </c>
      <c r="E42" s="1"/>
      <c r="F42" s="1"/>
      <c r="G42" s="20">
        <v>43388</v>
      </c>
      <c r="H42" s="20">
        <v>44673</v>
      </c>
      <c r="I42" s="21">
        <f t="shared" si="6"/>
        <v>3.5205479452054793</v>
      </c>
      <c r="J42" s="8">
        <v>5</v>
      </c>
      <c r="K42" s="12">
        <v>0.05</v>
      </c>
      <c r="L42" s="13">
        <f t="shared" si="7"/>
        <v>0.19</v>
      </c>
      <c r="M42" s="1">
        <v>11816</v>
      </c>
      <c r="N42" s="1">
        <v>5167</v>
      </c>
      <c r="O42" s="127">
        <v>0.01</v>
      </c>
      <c r="P42" s="160">
        <f t="shared" si="0"/>
        <v>11934.16</v>
      </c>
      <c r="Q42" s="23">
        <f t="shared" si="1"/>
        <v>7903.7709589041096</v>
      </c>
      <c r="R42" s="23">
        <f t="shared" si="8"/>
        <v>3912.2290410958904</v>
      </c>
      <c r="S42" s="25">
        <v>0.05</v>
      </c>
      <c r="T42" s="24">
        <f t="shared" si="9"/>
        <v>3716.6175890410955</v>
      </c>
    </row>
    <row r="43" spans="2:20" ht="15" x14ac:dyDescent="0.2">
      <c r="B43" s="87">
        <f t="shared" si="10"/>
        <v>40</v>
      </c>
      <c r="C43" s="1"/>
      <c r="D43" s="138" t="s">
        <v>178</v>
      </c>
      <c r="E43" s="1"/>
      <c r="F43" s="1"/>
      <c r="G43" s="20">
        <v>43388</v>
      </c>
      <c r="H43" s="20">
        <v>44673</v>
      </c>
      <c r="I43" s="21">
        <f t="shared" si="6"/>
        <v>3.5205479452054793</v>
      </c>
      <c r="J43" s="8">
        <v>5</v>
      </c>
      <c r="K43" s="12">
        <v>0.05</v>
      </c>
      <c r="L43" s="13">
        <f t="shared" si="7"/>
        <v>0.19</v>
      </c>
      <c r="M43" s="1">
        <v>66234</v>
      </c>
      <c r="N43" s="1">
        <v>28982</v>
      </c>
      <c r="O43" s="127">
        <v>0.01</v>
      </c>
      <c r="P43" s="160">
        <f t="shared" si="0"/>
        <v>66896.34</v>
      </c>
      <c r="Q43" s="23">
        <f t="shared" si="1"/>
        <v>44304.194794520547</v>
      </c>
      <c r="R43" s="23">
        <f t="shared" si="8"/>
        <v>21929.805205479453</v>
      </c>
      <c r="S43" s="25">
        <v>0.05</v>
      </c>
      <c r="T43" s="24">
        <f t="shared" si="9"/>
        <v>20833.314945205479</v>
      </c>
    </row>
    <row r="44" spans="2:20" ht="15" x14ac:dyDescent="0.2">
      <c r="B44" s="87">
        <f t="shared" si="10"/>
        <v>41</v>
      </c>
      <c r="C44" s="1"/>
      <c r="D44" s="138" t="s">
        <v>178</v>
      </c>
      <c r="E44" s="1"/>
      <c r="F44" s="1"/>
      <c r="G44" s="20">
        <v>43388</v>
      </c>
      <c r="H44" s="20">
        <v>44673</v>
      </c>
      <c r="I44" s="21">
        <f t="shared" si="6"/>
        <v>3.5205479452054793</v>
      </c>
      <c r="J44" s="8">
        <v>5</v>
      </c>
      <c r="K44" s="12">
        <v>0.05</v>
      </c>
      <c r="L44" s="13">
        <f t="shared" si="7"/>
        <v>0.19</v>
      </c>
      <c r="M44" s="1">
        <v>13064.04</v>
      </c>
      <c r="N44" s="1">
        <v>5717.0400000000009</v>
      </c>
      <c r="O44" s="127">
        <v>0.01</v>
      </c>
      <c r="P44" s="160">
        <f t="shared" si="0"/>
        <v>13194.680400000001</v>
      </c>
      <c r="Q44" s="23">
        <f t="shared" si="1"/>
        <v>8738.5900438356166</v>
      </c>
      <c r="R44" s="23">
        <f t="shared" si="8"/>
        <v>4325.4499561643843</v>
      </c>
      <c r="S44" s="25">
        <v>0.05</v>
      </c>
      <c r="T44" s="24">
        <f t="shared" si="9"/>
        <v>4109.1774583561646</v>
      </c>
    </row>
    <row r="45" spans="2:20" ht="15" x14ac:dyDescent="0.2">
      <c r="B45" s="87">
        <f t="shared" si="10"/>
        <v>42</v>
      </c>
      <c r="C45" s="1"/>
      <c r="D45" s="138" t="s">
        <v>178</v>
      </c>
      <c r="E45" s="1"/>
      <c r="F45" s="1"/>
      <c r="G45" s="20">
        <v>43388</v>
      </c>
      <c r="H45" s="20">
        <v>44673</v>
      </c>
      <c r="I45" s="21">
        <f t="shared" si="6"/>
        <v>3.5205479452054793</v>
      </c>
      <c r="J45" s="8">
        <v>5</v>
      </c>
      <c r="K45" s="12">
        <v>0.05</v>
      </c>
      <c r="L45" s="13">
        <f t="shared" si="7"/>
        <v>0.19</v>
      </c>
      <c r="M45" s="1">
        <v>80520</v>
      </c>
      <c r="N45" s="1">
        <v>35233</v>
      </c>
      <c r="O45" s="127">
        <v>0.01</v>
      </c>
      <c r="P45" s="160">
        <f t="shared" si="0"/>
        <v>81325.2</v>
      </c>
      <c r="Q45" s="23">
        <f t="shared" si="1"/>
        <v>53860.158904109594</v>
      </c>
      <c r="R45" s="23">
        <f t="shared" si="8"/>
        <v>26659.841095890406</v>
      </c>
      <c r="S45" s="25">
        <v>0.05</v>
      </c>
      <c r="T45" s="24">
        <f t="shared" si="9"/>
        <v>25326.849041095884</v>
      </c>
    </row>
    <row r="46" spans="2:20" ht="15" x14ac:dyDescent="0.2">
      <c r="B46" s="87">
        <f t="shared" si="10"/>
        <v>43</v>
      </c>
      <c r="C46" s="1"/>
      <c r="D46" s="138" t="s">
        <v>178</v>
      </c>
      <c r="E46" s="1"/>
      <c r="F46" s="1"/>
      <c r="G46" s="20">
        <v>43388</v>
      </c>
      <c r="H46" s="20">
        <v>44673</v>
      </c>
      <c r="I46" s="21">
        <f t="shared" si="6"/>
        <v>3.5205479452054793</v>
      </c>
      <c r="J46" s="8">
        <v>3</v>
      </c>
      <c r="K46" s="12">
        <v>0.05</v>
      </c>
      <c r="L46" s="13">
        <f t="shared" si="7"/>
        <v>0.31666666666666665</v>
      </c>
      <c r="M46" s="1">
        <v>13103</v>
      </c>
      <c r="N46" s="1">
        <v>5732</v>
      </c>
      <c r="O46" s="127">
        <v>0.01</v>
      </c>
      <c r="P46" s="160">
        <f t="shared" si="0"/>
        <v>13234.03</v>
      </c>
      <c r="Q46" s="23">
        <f t="shared" si="1"/>
        <v>14607.750913242009</v>
      </c>
      <c r="R46" s="23">
        <f t="shared" si="8"/>
        <v>0</v>
      </c>
      <c r="S46" s="25">
        <v>0.05</v>
      </c>
      <c r="T46" s="24">
        <f t="shared" si="9"/>
        <v>655.15000000000009</v>
      </c>
    </row>
    <row r="47" spans="2:20" ht="15" x14ac:dyDescent="0.2">
      <c r="B47" s="87">
        <f t="shared" si="10"/>
        <v>44</v>
      </c>
      <c r="C47" s="1"/>
      <c r="D47" s="138" t="s">
        <v>178</v>
      </c>
      <c r="E47" s="1"/>
      <c r="F47" s="1"/>
      <c r="G47" s="20">
        <v>43388</v>
      </c>
      <c r="H47" s="20">
        <v>44673</v>
      </c>
      <c r="I47" s="21">
        <f t="shared" si="6"/>
        <v>3.5205479452054793</v>
      </c>
      <c r="J47" s="8">
        <v>3</v>
      </c>
      <c r="K47" s="12">
        <v>0.05</v>
      </c>
      <c r="L47" s="13">
        <f t="shared" si="7"/>
        <v>0.31666666666666665</v>
      </c>
      <c r="M47" s="1">
        <v>2284</v>
      </c>
      <c r="N47" s="1">
        <v>999</v>
      </c>
      <c r="O47" s="127">
        <v>0.01</v>
      </c>
      <c r="P47" s="160">
        <f t="shared" si="0"/>
        <v>2306.84</v>
      </c>
      <c r="Q47" s="23">
        <f t="shared" si="1"/>
        <v>2546.2949771689496</v>
      </c>
      <c r="R47" s="23">
        <f t="shared" si="8"/>
        <v>0</v>
      </c>
      <c r="S47" s="25">
        <v>0.05</v>
      </c>
      <c r="T47" s="24">
        <f t="shared" si="9"/>
        <v>114.2</v>
      </c>
    </row>
    <row r="48" spans="2:20" ht="15" x14ac:dyDescent="0.2">
      <c r="B48" s="87">
        <f t="shared" si="10"/>
        <v>45</v>
      </c>
      <c r="C48" s="1"/>
      <c r="D48" s="138" t="s">
        <v>178</v>
      </c>
      <c r="E48" s="1"/>
      <c r="F48" s="1"/>
      <c r="G48" s="20">
        <v>43388</v>
      </c>
      <c r="H48" s="20">
        <v>44673</v>
      </c>
      <c r="I48" s="21">
        <f t="shared" si="6"/>
        <v>3.5205479452054793</v>
      </c>
      <c r="J48" s="8">
        <v>3</v>
      </c>
      <c r="K48" s="12">
        <v>0.05</v>
      </c>
      <c r="L48" s="13">
        <f t="shared" si="7"/>
        <v>0.31666666666666665</v>
      </c>
      <c r="M48" s="1">
        <v>1150</v>
      </c>
      <c r="N48" s="1">
        <v>505</v>
      </c>
      <c r="O48" s="127">
        <v>0.01</v>
      </c>
      <c r="P48" s="160">
        <f t="shared" si="0"/>
        <v>1161.5</v>
      </c>
      <c r="Q48" s="23">
        <f t="shared" si="1"/>
        <v>1282.066210045662</v>
      </c>
      <c r="R48" s="23">
        <f t="shared" si="8"/>
        <v>0</v>
      </c>
      <c r="S48" s="25">
        <v>0.05</v>
      </c>
      <c r="T48" s="24">
        <f t="shared" si="9"/>
        <v>57.5</v>
      </c>
    </row>
    <row r="49" spans="2:20" ht="15" x14ac:dyDescent="0.2">
      <c r="B49" s="87">
        <f t="shared" si="10"/>
        <v>46</v>
      </c>
      <c r="C49" s="1"/>
      <c r="D49" s="138" t="s">
        <v>178</v>
      </c>
      <c r="E49" s="1"/>
      <c r="F49" s="1"/>
      <c r="G49" s="20">
        <v>43388</v>
      </c>
      <c r="H49" s="20">
        <v>44673</v>
      </c>
      <c r="I49" s="21">
        <f t="shared" si="6"/>
        <v>3.5205479452054793</v>
      </c>
      <c r="J49" s="8">
        <v>5</v>
      </c>
      <c r="K49" s="12">
        <v>0.05</v>
      </c>
      <c r="L49" s="13">
        <f t="shared" si="7"/>
        <v>0.19</v>
      </c>
      <c r="M49" s="1">
        <v>24300</v>
      </c>
      <c r="N49" s="1">
        <v>10629</v>
      </c>
      <c r="O49" s="127">
        <v>0.01</v>
      </c>
      <c r="P49" s="160">
        <f t="shared" si="0"/>
        <v>24543</v>
      </c>
      <c r="Q49" s="23">
        <f t="shared" si="1"/>
        <v>16254.369863013699</v>
      </c>
      <c r="R49" s="23">
        <f t="shared" si="8"/>
        <v>8045.6301369863013</v>
      </c>
      <c r="S49" s="25">
        <v>0.05</v>
      </c>
      <c r="T49" s="24">
        <f t="shared" si="9"/>
        <v>7643.3486301369858</v>
      </c>
    </row>
    <row r="50" spans="2:20" ht="15" x14ac:dyDescent="0.2">
      <c r="B50" s="87">
        <f t="shared" si="10"/>
        <v>47</v>
      </c>
      <c r="C50" s="1"/>
      <c r="D50" s="138" t="s">
        <v>195</v>
      </c>
      <c r="E50" s="1"/>
      <c r="F50" s="1"/>
      <c r="G50" s="20">
        <v>43388</v>
      </c>
      <c r="H50" s="20">
        <v>44673</v>
      </c>
      <c r="I50" s="21">
        <f t="shared" si="6"/>
        <v>3.5205479452054793</v>
      </c>
      <c r="J50" s="8">
        <v>10</v>
      </c>
      <c r="K50" s="12">
        <v>0.05</v>
      </c>
      <c r="L50" s="13">
        <f t="shared" si="7"/>
        <v>9.5000000000000001E-2</v>
      </c>
      <c r="M50" s="1">
        <v>73805</v>
      </c>
      <c r="N50" s="1">
        <v>32296</v>
      </c>
      <c r="O50" s="127">
        <v>0</v>
      </c>
      <c r="P50" s="160">
        <f t="shared" si="0"/>
        <v>73805</v>
      </c>
      <c r="Q50" s="23">
        <f t="shared" si="1"/>
        <v>24684.233904109591</v>
      </c>
      <c r="R50" s="23">
        <f t="shared" si="8"/>
        <v>49120.766095890409</v>
      </c>
      <c r="S50" s="25">
        <v>0.05</v>
      </c>
      <c r="T50" s="24">
        <f t="shared" si="9"/>
        <v>46664.727791095887</v>
      </c>
    </row>
    <row r="51" spans="2:20" ht="15" x14ac:dyDescent="0.2">
      <c r="B51" s="87">
        <f t="shared" si="10"/>
        <v>48</v>
      </c>
      <c r="C51" s="1"/>
      <c r="D51" s="138" t="s">
        <v>178</v>
      </c>
      <c r="E51" s="1"/>
      <c r="F51" s="1"/>
      <c r="G51" s="20">
        <v>43466</v>
      </c>
      <c r="H51" s="20">
        <v>44673</v>
      </c>
      <c r="I51" s="21">
        <f t="shared" si="6"/>
        <v>3.3068493150684932</v>
      </c>
      <c r="J51" s="8">
        <v>5</v>
      </c>
      <c r="K51" s="12">
        <v>0.05</v>
      </c>
      <c r="L51" s="13">
        <f t="shared" si="7"/>
        <v>0.19</v>
      </c>
      <c r="M51" s="1">
        <v>45126</v>
      </c>
      <c r="N51" s="1">
        <v>21577</v>
      </c>
      <c r="O51" s="127">
        <v>0.02</v>
      </c>
      <c r="P51" s="160">
        <f t="shared" si="0"/>
        <v>46028.520000000004</v>
      </c>
      <c r="Q51" s="23">
        <f t="shared" si="1"/>
        <v>28352.727616438358</v>
      </c>
      <c r="R51" s="23">
        <f t="shared" si="8"/>
        <v>16773.272383561642</v>
      </c>
      <c r="S51" s="25">
        <v>0.05</v>
      </c>
      <c r="T51" s="24">
        <f t="shared" si="9"/>
        <v>15934.608764383558</v>
      </c>
    </row>
    <row r="52" spans="2:20" ht="15" x14ac:dyDescent="0.2">
      <c r="B52" s="87">
        <f t="shared" si="10"/>
        <v>49</v>
      </c>
      <c r="C52" s="1"/>
      <c r="D52" s="138" t="s">
        <v>196</v>
      </c>
      <c r="E52" s="1"/>
      <c r="F52" s="1"/>
      <c r="G52" s="20">
        <v>43466</v>
      </c>
      <c r="H52" s="20">
        <v>44673</v>
      </c>
      <c r="I52" s="21">
        <f t="shared" si="6"/>
        <v>3.3068493150684932</v>
      </c>
      <c r="J52" s="81">
        <v>10</v>
      </c>
      <c r="K52" s="139">
        <v>0.05</v>
      </c>
      <c r="L52" s="140">
        <f t="shared" si="7"/>
        <v>9.5000000000000001E-2</v>
      </c>
      <c r="M52" s="141">
        <v>19150</v>
      </c>
      <c r="N52" s="141">
        <v>9157</v>
      </c>
      <c r="O52" s="142">
        <v>0</v>
      </c>
      <c r="P52" s="160">
        <f t="shared" si="0"/>
        <v>19150</v>
      </c>
      <c r="Q52" s="23">
        <f t="shared" si="1"/>
        <v>6015.9856164383573</v>
      </c>
      <c r="R52" s="23">
        <f t="shared" si="8"/>
        <v>13134.014383561644</v>
      </c>
      <c r="S52" s="25">
        <v>0.05</v>
      </c>
      <c r="T52" s="24">
        <f t="shared" si="9"/>
        <v>12477.313664383561</v>
      </c>
    </row>
    <row r="53" spans="2:20" ht="15" x14ac:dyDescent="0.2">
      <c r="B53" s="87">
        <f t="shared" si="10"/>
        <v>50</v>
      </c>
      <c r="C53" s="1"/>
      <c r="D53" s="138" t="s">
        <v>178</v>
      </c>
      <c r="E53" s="1"/>
      <c r="F53" s="1"/>
      <c r="G53" s="20">
        <v>43466</v>
      </c>
      <c r="H53" s="20">
        <v>44673</v>
      </c>
      <c r="I53" s="21">
        <f t="shared" si="6"/>
        <v>3.3068493150684932</v>
      </c>
      <c r="J53" s="8">
        <v>3</v>
      </c>
      <c r="K53" s="12">
        <v>0.05</v>
      </c>
      <c r="L53" s="13">
        <f t="shared" si="7"/>
        <v>0.31666666666666665</v>
      </c>
      <c r="M53" s="1">
        <v>9585.2000000000007</v>
      </c>
      <c r="N53" s="1">
        <v>4580.2000000000007</v>
      </c>
      <c r="O53" s="127">
        <v>0.02</v>
      </c>
      <c r="P53" s="160">
        <f t="shared" si="0"/>
        <v>9776.9040000000005</v>
      </c>
      <c r="Q53" s="23">
        <f t="shared" si="1"/>
        <v>10037.323817351598</v>
      </c>
      <c r="R53" s="23">
        <f t="shared" si="8"/>
        <v>0</v>
      </c>
      <c r="S53" s="25">
        <v>0.05</v>
      </c>
      <c r="T53" s="24">
        <f t="shared" si="9"/>
        <v>479.26000000000005</v>
      </c>
    </row>
    <row r="54" spans="2:20" ht="15" x14ac:dyDescent="0.2">
      <c r="B54" s="87">
        <f t="shared" si="10"/>
        <v>51</v>
      </c>
      <c r="C54" s="1"/>
      <c r="D54" s="138" t="s">
        <v>178</v>
      </c>
      <c r="E54" s="1"/>
      <c r="F54" s="1"/>
      <c r="G54" s="20">
        <v>43466</v>
      </c>
      <c r="H54" s="20">
        <v>44673</v>
      </c>
      <c r="I54" s="21">
        <f t="shared" si="6"/>
        <v>3.3068493150684932</v>
      </c>
      <c r="J54" s="8">
        <v>5</v>
      </c>
      <c r="K54" s="12">
        <v>0.05</v>
      </c>
      <c r="L54" s="13">
        <f t="shared" si="7"/>
        <v>0.19</v>
      </c>
      <c r="M54" s="1">
        <v>49663.4</v>
      </c>
      <c r="N54" s="1">
        <v>23747.4</v>
      </c>
      <c r="O54" s="127">
        <v>0.02</v>
      </c>
      <c r="P54" s="160">
        <f t="shared" si="0"/>
        <v>50656.668000000005</v>
      </c>
      <c r="Q54" s="23">
        <f t="shared" si="1"/>
        <v>31203.582252054799</v>
      </c>
      <c r="R54" s="23">
        <f t="shared" si="8"/>
        <v>18459.817747945202</v>
      </c>
      <c r="S54" s="25">
        <v>0.05</v>
      </c>
      <c r="T54" s="24">
        <f t="shared" si="9"/>
        <v>17536.826860547942</v>
      </c>
    </row>
    <row r="55" spans="2:20" ht="15" x14ac:dyDescent="0.2">
      <c r="B55" s="87">
        <f t="shared" si="10"/>
        <v>52</v>
      </c>
      <c r="C55" s="1"/>
      <c r="D55" s="138" t="s">
        <v>178</v>
      </c>
      <c r="E55" s="1"/>
      <c r="F55" s="1"/>
      <c r="G55" s="20">
        <v>43466</v>
      </c>
      <c r="H55" s="20">
        <v>44673</v>
      </c>
      <c r="I55" s="21">
        <f t="shared" si="6"/>
        <v>3.3068493150684932</v>
      </c>
      <c r="J55" s="8">
        <v>3</v>
      </c>
      <c r="K55" s="12">
        <v>0.05</v>
      </c>
      <c r="L55" s="13">
        <f t="shared" si="7"/>
        <v>0.31666666666666665</v>
      </c>
      <c r="M55" s="1">
        <v>16452.8</v>
      </c>
      <c r="N55" s="1">
        <v>7867.7999999999993</v>
      </c>
      <c r="O55" s="127">
        <v>0.02</v>
      </c>
      <c r="P55" s="160">
        <f t="shared" si="0"/>
        <v>16781.856</v>
      </c>
      <c r="Q55" s="23">
        <f t="shared" si="1"/>
        <v>17228.86129680365</v>
      </c>
      <c r="R55" s="23">
        <f t="shared" si="8"/>
        <v>0</v>
      </c>
      <c r="S55" s="25">
        <v>0.05</v>
      </c>
      <c r="T55" s="24">
        <f t="shared" si="9"/>
        <v>822.64</v>
      </c>
    </row>
    <row r="56" spans="2:20" ht="15" x14ac:dyDescent="0.2">
      <c r="B56" s="87">
        <f t="shared" si="10"/>
        <v>53</v>
      </c>
      <c r="C56" s="1"/>
      <c r="D56" s="138" t="s">
        <v>178</v>
      </c>
      <c r="E56" s="1"/>
      <c r="F56" s="1"/>
      <c r="G56" s="20">
        <v>43466</v>
      </c>
      <c r="H56" s="20">
        <v>44673</v>
      </c>
      <c r="I56" s="21">
        <f t="shared" si="6"/>
        <v>3.3068493150684932</v>
      </c>
      <c r="J56" s="8">
        <v>3</v>
      </c>
      <c r="K56" s="12">
        <v>0.05</v>
      </c>
      <c r="L56" s="13">
        <f t="shared" si="7"/>
        <v>0.31666666666666665</v>
      </c>
      <c r="M56" s="1">
        <v>504</v>
      </c>
      <c r="N56" s="1">
        <v>240</v>
      </c>
      <c r="O56" s="127">
        <v>0.02</v>
      </c>
      <c r="P56" s="160">
        <f t="shared" si="0"/>
        <v>514.08000000000004</v>
      </c>
      <c r="Q56" s="23">
        <f t="shared" si="1"/>
        <v>527.77315068493147</v>
      </c>
      <c r="R56" s="23">
        <f t="shared" si="8"/>
        <v>0</v>
      </c>
      <c r="S56" s="25">
        <v>0.05</v>
      </c>
      <c r="T56" s="24">
        <f t="shared" si="9"/>
        <v>25.200000000000003</v>
      </c>
    </row>
    <row r="57" spans="2:20" ht="15" x14ac:dyDescent="0.2">
      <c r="B57" s="87">
        <f t="shared" si="10"/>
        <v>54</v>
      </c>
      <c r="C57" s="1"/>
      <c r="D57" s="138" t="s">
        <v>178</v>
      </c>
      <c r="E57" s="1"/>
      <c r="F57" s="1"/>
      <c r="G57" s="20">
        <v>43555</v>
      </c>
      <c r="H57" s="20">
        <v>44673</v>
      </c>
      <c r="I57" s="21">
        <f t="shared" si="6"/>
        <v>3.0630136986301371</v>
      </c>
      <c r="J57" s="8">
        <v>3</v>
      </c>
      <c r="K57" s="12">
        <v>0.05</v>
      </c>
      <c r="L57" s="13">
        <f t="shared" si="7"/>
        <v>0.31666666666666665</v>
      </c>
      <c r="M57" s="1">
        <v>1046.68</v>
      </c>
      <c r="N57" s="1">
        <v>551.68000000000006</v>
      </c>
      <c r="O57" s="127">
        <v>0.02</v>
      </c>
      <c r="P57" s="160">
        <f t="shared" si="0"/>
        <v>1067.6136000000001</v>
      </c>
      <c r="Q57" s="23">
        <f t="shared" si="1"/>
        <v>1015.2318063926941</v>
      </c>
      <c r="R57" s="23">
        <f t="shared" si="8"/>
        <v>31.448193607305939</v>
      </c>
      <c r="S57" s="25">
        <v>0.05</v>
      </c>
      <c r="T57" s="24">
        <f t="shared" si="9"/>
        <v>52.334000000000003</v>
      </c>
    </row>
    <row r="58" spans="2:20" ht="15" x14ac:dyDescent="0.2">
      <c r="B58" s="87">
        <f t="shared" si="10"/>
        <v>55</v>
      </c>
      <c r="C58" s="1"/>
      <c r="D58" s="138" t="s">
        <v>197</v>
      </c>
      <c r="E58" s="1"/>
      <c r="F58" s="1"/>
      <c r="G58" s="20">
        <v>43555</v>
      </c>
      <c r="H58" s="20">
        <v>44673</v>
      </c>
      <c r="I58" s="21">
        <f t="shared" si="6"/>
        <v>3.0630136986301371</v>
      </c>
      <c r="J58" s="8">
        <v>3</v>
      </c>
      <c r="K58" s="12">
        <v>0.05</v>
      </c>
      <c r="L58" s="13">
        <f t="shared" si="7"/>
        <v>0.31666666666666665</v>
      </c>
      <c r="M58" s="1">
        <v>21256.44</v>
      </c>
      <c r="N58" s="1">
        <v>11149.439999999999</v>
      </c>
      <c r="O58" s="127">
        <v>0.02</v>
      </c>
      <c r="P58" s="160">
        <f t="shared" si="0"/>
        <v>21681.568799999997</v>
      </c>
      <c r="Q58" s="23">
        <f t="shared" si="1"/>
        <v>20617.776186301369</v>
      </c>
      <c r="R58" s="23">
        <f t="shared" si="8"/>
        <v>638.66381369862938</v>
      </c>
      <c r="S58" s="25">
        <v>0.05</v>
      </c>
      <c r="T58" s="24">
        <f t="shared" si="9"/>
        <v>1062.8219999999999</v>
      </c>
    </row>
    <row r="59" spans="2:20" ht="15" x14ac:dyDescent="0.2">
      <c r="B59" s="87">
        <f t="shared" si="10"/>
        <v>56</v>
      </c>
      <c r="C59" s="1"/>
      <c r="D59" s="138" t="s">
        <v>178</v>
      </c>
      <c r="E59" s="1"/>
      <c r="F59" s="1"/>
      <c r="G59" s="20">
        <v>43555</v>
      </c>
      <c r="H59" s="20">
        <v>44673</v>
      </c>
      <c r="I59" s="21">
        <f t="shared" si="6"/>
        <v>3.0630136986301371</v>
      </c>
      <c r="J59" s="8">
        <v>5</v>
      </c>
      <c r="K59" s="12">
        <v>0.05</v>
      </c>
      <c r="L59" s="13">
        <f t="shared" si="7"/>
        <v>0.19</v>
      </c>
      <c r="M59" s="1">
        <v>18438.03</v>
      </c>
      <c r="N59" s="1">
        <v>9668.0299999999988</v>
      </c>
      <c r="O59" s="127">
        <v>0.02</v>
      </c>
      <c r="P59" s="160">
        <f t="shared" si="0"/>
        <v>18806.7906</v>
      </c>
      <c r="Q59" s="23">
        <f t="shared" si="1"/>
        <v>10730.42830849315</v>
      </c>
      <c r="R59" s="23">
        <f t="shared" si="8"/>
        <v>7707.6016915068485</v>
      </c>
      <c r="S59" s="25">
        <v>0.05</v>
      </c>
      <c r="T59" s="24">
        <f t="shared" si="9"/>
        <v>7322.2216069315054</v>
      </c>
    </row>
    <row r="60" spans="2:20" ht="15" x14ac:dyDescent="0.2">
      <c r="B60" s="87">
        <f t="shared" si="10"/>
        <v>57</v>
      </c>
      <c r="C60" s="1"/>
      <c r="D60" s="138" t="s">
        <v>178</v>
      </c>
      <c r="E60" s="1"/>
      <c r="F60" s="1"/>
      <c r="G60" s="20">
        <v>43555</v>
      </c>
      <c r="H60" s="20">
        <v>44673</v>
      </c>
      <c r="I60" s="21">
        <f t="shared" si="6"/>
        <v>3.0630136986301371</v>
      </c>
      <c r="J60" s="8">
        <v>3</v>
      </c>
      <c r="K60" s="12">
        <v>0.05</v>
      </c>
      <c r="L60" s="13">
        <f t="shared" si="7"/>
        <v>0.31666666666666665</v>
      </c>
      <c r="M60" s="1">
        <v>14040</v>
      </c>
      <c r="N60" s="1">
        <v>7362</v>
      </c>
      <c r="O60" s="127">
        <v>0.02</v>
      </c>
      <c r="P60" s="160">
        <f t="shared" si="0"/>
        <v>14320.800000000001</v>
      </c>
      <c r="Q60" s="23">
        <f t="shared" si="1"/>
        <v>13618.158904109589</v>
      </c>
      <c r="R60" s="23">
        <f t="shared" si="8"/>
        <v>421.84109589041145</v>
      </c>
      <c r="S60" s="25">
        <v>0.05</v>
      </c>
      <c r="T60" s="24">
        <f t="shared" si="9"/>
        <v>702</v>
      </c>
    </row>
    <row r="61" spans="2:20" ht="15" x14ac:dyDescent="0.2">
      <c r="B61" s="87">
        <f t="shared" si="10"/>
        <v>58</v>
      </c>
      <c r="C61" s="1"/>
      <c r="D61" s="138" t="s">
        <v>178</v>
      </c>
      <c r="E61" s="1"/>
      <c r="F61" s="1"/>
      <c r="G61" s="20">
        <v>43555</v>
      </c>
      <c r="H61" s="20">
        <v>44673</v>
      </c>
      <c r="I61" s="21">
        <f t="shared" si="6"/>
        <v>3.0630136986301371</v>
      </c>
      <c r="J61" s="8">
        <v>3</v>
      </c>
      <c r="K61" s="12">
        <v>0.05</v>
      </c>
      <c r="L61" s="13">
        <f t="shared" si="7"/>
        <v>0.31666666666666665</v>
      </c>
      <c r="M61" s="1">
        <v>23070</v>
      </c>
      <c r="N61" s="1">
        <v>12098</v>
      </c>
      <c r="O61" s="127">
        <v>0.02</v>
      </c>
      <c r="P61" s="160">
        <f t="shared" si="0"/>
        <v>23531.4</v>
      </c>
      <c r="Q61" s="23">
        <f t="shared" si="1"/>
        <v>22376.846575342464</v>
      </c>
      <c r="R61" s="23">
        <f t="shared" si="8"/>
        <v>693.15342465753565</v>
      </c>
      <c r="S61" s="25">
        <v>0.05</v>
      </c>
      <c r="T61" s="24">
        <f t="shared" si="9"/>
        <v>1153.5</v>
      </c>
    </row>
    <row r="62" spans="2:20" ht="15" x14ac:dyDescent="0.2">
      <c r="B62" s="87">
        <f t="shared" si="10"/>
        <v>59</v>
      </c>
      <c r="C62" s="1"/>
      <c r="D62" s="138" t="s">
        <v>178</v>
      </c>
      <c r="E62" s="1"/>
      <c r="F62" s="1"/>
      <c r="G62" s="20">
        <v>43555</v>
      </c>
      <c r="H62" s="20">
        <v>44673</v>
      </c>
      <c r="I62" s="21">
        <f t="shared" si="6"/>
        <v>3.0630136986301371</v>
      </c>
      <c r="J62" s="8">
        <v>7</v>
      </c>
      <c r="K62" s="12">
        <v>0.05</v>
      </c>
      <c r="L62" s="13">
        <f t="shared" si="7"/>
        <v>0.1357142857142857</v>
      </c>
      <c r="M62" s="86">
        <v>142368.34</v>
      </c>
      <c r="N62" s="1">
        <v>74669.34</v>
      </c>
      <c r="O62" s="127">
        <v>0.02</v>
      </c>
      <c r="P62" s="160">
        <f t="shared" si="0"/>
        <v>145215.70679999999</v>
      </c>
      <c r="Q62" s="23">
        <f t="shared" si="1"/>
        <v>59181.766698238738</v>
      </c>
      <c r="R62" s="23">
        <f t="shared" si="8"/>
        <v>83186.573301761266</v>
      </c>
      <c r="S62" s="25">
        <v>0.05</v>
      </c>
      <c r="T62" s="24">
        <f t="shared" si="9"/>
        <v>79027.244636673204</v>
      </c>
    </row>
    <row r="63" spans="2:20" ht="15" x14ac:dyDescent="0.2">
      <c r="B63" s="87">
        <f t="shared" si="10"/>
        <v>60</v>
      </c>
      <c r="C63" s="1"/>
      <c r="D63" s="138" t="s">
        <v>198</v>
      </c>
      <c r="E63" s="1"/>
      <c r="F63" s="1"/>
      <c r="G63" s="20">
        <v>43555</v>
      </c>
      <c r="H63" s="20">
        <v>44673</v>
      </c>
      <c r="I63" s="21">
        <f t="shared" si="6"/>
        <v>3.0630136986301371</v>
      </c>
      <c r="J63" s="8">
        <v>10</v>
      </c>
      <c r="K63" s="12">
        <v>0.05</v>
      </c>
      <c r="L63" s="13">
        <f t="shared" si="7"/>
        <v>9.5000000000000001E-2</v>
      </c>
      <c r="M63" s="1">
        <v>5675</v>
      </c>
      <c r="N63" s="1">
        <v>2978</v>
      </c>
      <c r="O63" s="127">
        <v>0</v>
      </c>
      <c r="P63" s="160">
        <f t="shared" si="0"/>
        <v>5675</v>
      </c>
      <c r="Q63" s="23">
        <f t="shared" si="1"/>
        <v>1651.3472602739728</v>
      </c>
      <c r="R63" s="23">
        <f t="shared" si="8"/>
        <v>4023.652739726027</v>
      </c>
      <c r="S63" s="25">
        <v>0.05</v>
      </c>
      <c r="T63" s="24">
        <f t="shared" si="9"/>
        <v>3822.4701027397255</v>
      </c>
    </row>
    <row r="64" spans="2:20" ht="15" x14ac:dyDescent="0.2">
      <c r="B64" s="87">
        <f t="shared" si="10"/>
        <v>61</v>
      </c>
      <c r="C64" s="1"/>
      <c r="D64" s="138" t="s">
        <v>178</v>
      </c>
      <c r="E64" s="1"/>
      <c r="F64" s="1"/>
      <c r="G64" s="20">
        <v>43555</v>
      </c>
      <c r="H64" s="20">
        <v>44673</v>
      </c>
      <c r="I64" s="21">
        <f t="shared" si="6"/>
        <v>3.0630136986301371</v>
      </c>
      <c r="J64" s="8">
        <v>3</v>
      </c>
      <c r="K64" s="12">
        <v>0.05</v>
      </c>
      <c r="L64" s="13">
        <f t="shared" si="7"/>
        <v>0.31666666666666665</v>
      </c>
      <c r="M64" s="1">
        <v>9825.2000000000007</v>
      </c>
      <c r="N64" s="1">
        <v>5154.2000000000007</v>
      </c>
      <c r="O64" s="127">
        <v>0.02</v>
      </c>
      <c r="P64" s="160">
        <f t="shared" si="0"/>
        <v>10021.704000000002</v>
      </c>
      <c r="Q64" s="23">
        <f t="shared" si="1"/>
        <v>9529.9953607305943</v>
      </c>
      <c r="R64" s="23">
        <f t="shared" si="8"/>
        <v>295.20463926940647</v>
      </c>
      <c r="S64" s="25">
        <v>0.05</v>
      </c>
      <c r="T64" s="24">
        <f t="shared" si="9"/>
        <v>491.26000000000005</v>
      </c>
    </row>
    <row r="65" spans="2:20" ht="15" x14ac:dyDescent="0.2">
      <c r="B65" s="87">
        <f t="shared" si="10"/>
        <v>62</v>
      </c>
      <c r="C65" s="1"/>
      <c r="D65" s="138" t="s">
        <v>178</v>
      </c>
      <c r="E65" s="1"/>
      <c r="F65" s="1"/>
      <c r="G65" s="20">
        <v>43555</v>
      </c>
      <c r="H65" s="20">
        <v>44673</v>
      </c>
      <c r="I65" s="21">
        <f t="shared" si="6"/>
        <v>3.0630136986301371</v>
      </c>
      <c r="J65" s="8">
        <v>3</v>
      </c>
      <c r="K65" s="12">
        <v>0.05</v>
      </c>
      <c r="L65" s="13">
        <f t="shared" si="7"/>
        <v>0.31666666666666665</v>
      </c>
      <c r="M65" s="1">
        <v>17055</v>
      </c>
      <c r="N65" s="1">
        <v>8947</v>
      </c>
      <c r="O65" s="127">
        <v>0.02</v>
      </c>
      <c r="P65" s="160">
        <f t="shared" si="0"/>
        <v>17396.099999999999</v>
      </c>
      <c r="Q65" s="23">
        <f t="shared" si="1"/>
        <v>16542.571232876711</v>
      </c>
      <c r="R65" s="23">
        <f t="shared" si="8"/>
        <v>512.42876712328871</v>
      </c>
      <c r="S65" s="25">
        <v>0.05</v>
      </c>
      <c r="T65" s="24">
        <f t="shared" si="9"/>
        <v>852.75</v>
      </c>
    </row>
    <row r="66" spans="2:20" ht="15" x14ac:dyDescent="0.2">
      <c r="B66" s="87">
        <f t="shared" si="10"/>
        <v>63</v>
      </c>
      <c r="C66" s="1"/>
      <c r="D66" s="138" t="s">
        <v>178</v>
      </c>
      <c r="E66" s="1"/>
      <c r="F66" s="1"/>
      <c r="G66" s="20">
        <v>43555</v>
      </c>
      <c r="H66" s="20">
        <v>44673</v>
      </c>
      <c r="I66" s="21">
        <f t="shared" si="6"/>
        <v>3.0630136986301371</v>
      </c>
      <c r="J66" s="8">
        <v>3</v>
      </c>
      <c r="K66" s="12">
        <v>0.05</v>
      </c>
      <c r="L66" s="13">
        <f t="shared" si="7"/>
        <v>0.31666666666666665</v>
      </c>
      <c r="M66" s="1">
        <v>4039.8</v>
      </c>
      <c r="N66" s="1">
        <v>2117.8000000000002</v>
      </c>
      <c r="O66" s="127">
        <v>0.02</v>
      </c>
      <c r="P66" s="160">
        <f t="shared" si="0"/>
        <v>4120.5960000000005</v>
      </c>
      <c r="Q66" s="23">
        <f t="shared" si="1"/>
        <v>3918.4215342465754</v>
      </c>
      <c r="R66" s="23">
        <f t="shared" si="8"/>
        <v>121.37846575342473</v>
      </c>
      <c r="S66" s="25">
        <v>0.05</v>
      </c>
      <c r="T66" s="24">
        <f t="shared" si="9"/>
        <v>201.99</v>
      </c>
    </row>
    <row r="67" spans="2:20" ht="15" x14ac:dyDescent="0.2">
      <c r="B67" s="87">
        <f t="shared" si="10"/>
        <v>64</v>
      </c>
      <c r="C67" s="1"/>
      <c r="D67" s="138" t="s">
        <v>178</v>
      </c>
      <c r="E67" s="1"/>
      <c r="F67" s="1"/>
      <c r="G67" s="20">
        <v>43555</v>
      </c>
      <c r="H67" s="20">
        <v>44673</v>
      </c>
      <c r="I67" s="21">
        <f t="shared" si="6"/>
        <v>3.0630136986301371</v>
      </c>
      <c r="J67" s="8">
        <v>3</v>
      </c>
      <c r="K67" s="12">
        <v>0.05</v>
      </c>
      <c r="L67" s="13">
        <f t="shared" si="7"/>
        <v>0.31666666666666665</v>
      </c>
      <c r="M67" s="1">
        <v>13253.84</v>
      </c>
      <c r="N67" s="1">
        <v>6952.84</v>
      </c>
      <c r="O67" s="127">
        <v>0.02</v>
      </c>
      <c r="P67" s="160">
        <f t="shared" si="0"/>
        <v>13518.916800000001</v>
      </c>
      <c r="Q67" s="23">
        <f t="shared" si="1"/>
        <v>12855.619601826484</v>
      </c>
      <c r="R67" s="23">
        <f t="shared" si="8"/>
        <v>398.22039817351651</v>
      </c>
      <c r="S67" s="25">
        <v>0.05</v>
      </c>
      <c r="T67" s="24">
        <f t="shared" si="9"/>
        <v>662.69200000000001</v>
      </c>
    </row>
    <row r="68" spans="2:20" ht="15" x14ac:dyDescent="0.2">
      <c r="B68" s="87">
        <f t="shared" si="10"/>
        <v>65</v>
      </c>
      <c r="C68" s="1"/>
      <c r="D68" s="138" t="s">
        <v>197</v>
      </c>
      <c r="E68" s="1"/>
      <c r="F68" s="1"/>
      <c r="G68" s="20">
        <v>43555</v>
      </c>
      <c r="H68" s="20">
        <v>44673</v>
      </c>
      <c r="I68" s="21">
        <f t="shared" si="6"/>
        <v>3.0630136986301371</v>
      </c>
      <c r="J68" s="8">
        <v>3</v>
      </c>
      <c r="K68" s="12">
        <v>0.05</v>
      </c>
      <c r="L68" s="13">
        <f t="shared" si="7"/>
        <v>0.31666666666666665</v>
      </c>
      <c r="M68" s="1">
        <v>11690</v>
      </c>
      <c r="N68" s="1">
        <v>6129</v>
      </c>
      <c r="O68" s="127">
        <v>0.02</v>
      </c>
      <c r="P68" s="160">
        <f t="shared" ref="P68:P98" si="11">M68*(1+O68)</f>
        <v>11923.800000000001</v>
      </c>
      <c r="Q68" s="23">
        <f t="shared" ref="Q68:Q98" si="12">I68*L68*M68</f>
        <v>11338.766210045662</v>
      </c>
      <c r="R68" s="23">
        <f t="shared" si="8"/>
        <v>351.23378995433814</v>
      </c>
      <c r="S68" s="25">
        <v>0.05</v>
      </c>
      <c r="T68" s="24">
        <f t="shared" si="9"/>
        <v>584.5</v>
      </c>
    </row>
    <row r="69" spans="2:20" ht="15" x14ac:dyDescent="0.2">
      <c r="B69" s="87">
        <f t="shared" si="10"/>
        <v>66</v>
      </c>
      <c r="C69" s="1"/>
      <c r="D69" s="138" t="s">
        <v>197</v>
      </c>
      <c r="E69" s="1"/>
      <c r="F69" s="1"/>
      <c r="G69" s="20">
        <v>43555</v>
      </c>
      <c r="H69" s="20">
        <v>44673</v>
      </c>
      <c r="I69" s="21">
        <f t="shared" si="6"/>
        <v>3.0630136986301371</v>
      </c>
      <c r="J69" s="8">
        <v>3</v>
      </c>
      <c r="K69" s="12">
        <v>0.05</v>
      </c>
      <c r="L69" s="13">
        <f t="shared" si="7"/>
        <v>0.31666666666666665</v>
      </c>
      <c r="M69" s="1">
        <v>4200</v>
      </c>
      <c r="N69" s="1">
        <v>2203</v>
      </c>
      <c r="O69" s="127">
        <v>0.02</v>
      </c>
      <c r="P69" s="160">
        <f t="shared" si="11"/>
        <v>4284</v>
      </c>
      <c r="Q69" s="23">
        <f t="shared" si="12"/>
        <v>4073.8082191780818</v>
      </c>
      <c r="R69" s="23">
        <f t="shared" si="8"/>
        <v>126.1917808219182</v>
      </c>
      <c r="S69" s="25">
        <v>0.05</v>
      </c>
      <c r="T69" s="24">
        <f t="shared" si="9"/>
        <v>210</v>
      </c>
    </row>
    <row r="70" spans="2:20" ht="15" x14ac:dyDescent="0.2">
      <c r="B70" s="87">
        <f t="shared" si="10"/>
        <v>67</v>
      </c>
      <c r="C70" s="1"/>
      <c r="D70" s="138" t="s">
        <v>197</v>
      </c>
      <c r="E70" s="1"/>
      <c r="F70" s="1"/>
      <c r="G70" s="20">
        <v>43555</v>
      </c>
      <c r="H70" s="20">
        <v>44673</v>
      </c>
      <c r="I70" s="21">
        <f t="shared" si="6"/>
        <v>3.0630136986301371</v>
      </c>
      <c r="J70" s="8">
        <v>3</v>
      </c>
      <c r="K70" s="12">
        <v>0.05</v>
      </c>
      <c r="L70" s="13">
        <f t="shared" si="7"/>
        <v>0.31666666666666665</v>
      </c>
      <c r="M70" s="1">
        <v>59007.94</v>
      </c>
      <c r="N70" s="1">
        <v>30947.940000000002</v>
      </c>
      <c r="O70" s="127">
        <v>0.02</v>
      </c>
      <c r="P70" s="160">
        <f t="shared" si="11"/>
        <v>60188.098800000007</v>
      </c>
      <c r="Q70" s="23">
        <f t="shared" si="12"/>
        <v>57235.007373515982</v>
      </c>
      <c r="R70" s="23">
        <f t="shared" si="8"/>
        <v>1772.9326264840201</v>
      </c>
      <c r="S70" s="25">
        <v>0.05</v>
      </c>
      <c r="T70" s="24">
        <f t="shared" si="9"/>
        <v>2950.3970000000004</v>
      </c>
    </row>
    <row r="71" spans="2:20" ht="15" x14ac:dyDescent="0.2">
      <c r="B71" s="87">
        <f t="shared" si="10"/>
        <v>68</v>
      </c>
      <c r="C71" s="1"/>
      <c r="D71" s="138" t="s">
        <v>178</v>
      </c>
      <c r="E71" s="1"/>
      <c r="F71" s="1"/>
      <c r="G71" s="20">
        <v>43555</v>
      </c>
      <c r="H71" s="20">
        <v>44673</v>
      </c>
      <c r="I71" s="21">
        <f t="shared" si="6"/>
        <v>3.0630136986301371</v>
      </c>
      <c r="J71" s="8">
        <v>7</v>
      </c>
      <c r="K71" s="12">
        <v>0.05</v>
      </c>
      <c r="L71" s="13">
        <f t="shared" si="7"/>
        <v>0.1357142857142857</v>
      </c>
      <c r="M71" s="86">
        <v>125643.26999999999</v>
      </c>
      <c r="N71" s="1">
        <v>65897.26999999999</v>
      </c>
      <c r="O71" s="127">
        <v>0.02</v>
      </c>
      <c r="P71" s="160">
        <f t="shared" si="11"/>
        <v>128156.13539999998</v>
      </c>
      <c r="Q71" s="23">
        <f t="shared" si="12"/>
        <v>52229.243470450092</v>
      </c>
      <c r="R71" s="23">
        <f t="shared" si="8"/>
        <v>73414.026529549898</v>
      </c>
      <c r="S71" s="25">
        <v>0.05</v>
      </c>
      <c r="T71" s="24">
        <f t="shared" si="9"/>
        <v>69743.325203072396</v>
      </c>
    </row>
    <row r="72" spans="2:20" ht="15" x14ac:dyDescent="0.2">
      <c r="B72" s="87">
        <f t="shared" si="10"/>
        <v>69</v>
      </c>
      <c r="C72" s="1"/>
      <c r="D72" s="138" t="s">
        <v>197</v>
      </c>
      <c r="E72" s="1"/>
      <c r="F72" s="1"/>
      <c r="G72" s="20">
        <v>43555</v>
      </c>
      <c r="H72" s="20">
        <v>44673</v>
      </c>
      <c r="I72" s="21">
        <f t="shared" si="6"/>
        <v>3.0630136986301371</v>
      </c>
      <c r="J72" s="8">
        <v>3</v>
      </c>
      <c r="K72" s="12">
        <v>0.05</v>
      </c>
      <c r="L72" s="13">
        <f t="shared" si="7"/>
        <v>0.31666666666666665</v>
      </c>
      <c r="M72" s="1">
        <v>36250.25</v>
      </c>
      <c r="N72" s="1">
        <v>19012.25</v>
      </c>
      <c r="O72" s="127">
        <v>0.02</v>
      </c>
      <c r="P72" s="160">
        <f t="shared" si="11"/>
        <v>36975.254999999997</v>
      </c>
      <c r="Q72" s="23">
        <f t="shared" si="12"/>
        <v>35161.087237442924</v>
      </c>
      <c r="R72" s="23">
        <f t="shared" si="8"/>
        <v>1089.1627625570763</v>
      </c>
      <c r="S72" s="25">
        <v>0.05</v>
      </c>
      <c r="T72" s="24">
        <f t="shared" si="9"/>
        <v>1812.5125</v>
      </c>
    </row>
    <row r="73" spans="2:20" ht="15" x14ac:dyDescent="0.2">
      <c r="B73" s="87">
        <f t="shared" si="10"/>
        <v>70</v>
      </c>
      <c r="C73" s="1"/>
      <c r="D73" s="138" t="s">
        <v>197</v>
      </c>
      <c r="E73" s="1"/>
      <c r="F73" s="1"/>
      <c r="G73" s="20">
        <v>43555</v>
      </c>
      <c r="H73" s="20">
        <v>44673</v>
      </c>
      <c r="I73" s="21">
        <f t="shared" si="6"/>
        <v>3.0630136986301371</v>
      </c>
      <c r="J73" s="8">
        <v>3</v>
      </c>
      <c r="K73" s="12">
        <v>0.05</v>
      </c>
      <c r="L73" s="13">
        <f t="shared" si="7"/>
        <v>0.31666666666666665</v>
      </c>
      <c r="M73" s="1">
        <v>1019.76</v>
      </c>
      <c r="N73" s="1">
        <v>534.76</v>
      </c>
      <c r="O73" s="127">
        <v>0.02</v>
      </c>
      <c r="P73" s="160">
        <f t="shared" si="11"/>
        <v>1040.1551999999999</v>
      </c>
      <c r="Q73" s="23">
        <f t="shared" si="12"/>
        <v>989.12063561643834</v>
      </c>
      <c r="R73" s="23">
        <f t="shared" si="8"/>
        <v>30.639364383561656</v>
      </c>
      <c r="S73" s="25">
        <v>0.05</v>
      </c>
      <c r="T73" s="24">
        <f t="shared" si="9"/>
        <v>50.988</v>
      </c>
    </row>
    <row r="74" spans="2:20" ht="15" x14ac:dyDescent="0.2">
      <c r="B74" s="87">
        <f t="shared" si="10"/>
        <v>71</v>
      </c>
      <c r="C74" s="1"/>
      <c r="D74" s="138" t="s">
        <v>199</v>
      </c>
      <c r="E74" s="1"/>
      <c r="F74" s="1"/>
      <c r="G74" s="20">
        <v>43555</v>
      </c>
      <c r="H74" s="20">
        <v>44673</v>
      </c>
      <c r="I74" s="21">
        <f t="shared" si="6"/>
        <v>3.0630136986301371</v>
      </c>
      <c r="J74" s="8">
        <v>10</v>
      </c>
      <c r="K74" s="12">
        <v>0.05</v>
      </c>
      <c r="L74" s="13">
        <f t="shared" si="7"/>
        <v>9.5000000000000001E-2</v>
      </c>
      <c r="M74" s="1">
        <v>13600</v>
      </c>
      <c r="N74" s="1">
        <v>7132</v>
      </c>
      <c r="O74" s="127">
        <v>0</v>
      </c>
      <c r="P74" s="160">
        <f t="shared" si="11"/>
        <v>13600</v>
      </c>
      <c r="Q74" s="23">
        <f t="shared" si="12"/>
        <v>3957.4136986301373</v>
      </c>
      <c r="R74" s="23">
        <f t="shared" si="8"/>
        <v>9642.5863013698618</v>
      </c>
      <c r="S74" s="25">
        <v>0.05</v>
      </c>
      <c r="T74" s="24">
        <f t="shared" si="9"/>
        <v>9160.4569863013676</v>
      </c>
    </row>
    <row r="75" spans="2:20" ht="15" x14ac:dyDescent="0.2">
      <c r="B75" s="87">
        <f t="shared" si="10"/>
        <v>72</v>
      </c>
      <c r="C75" s="1"/>
      <c r="D75" s="138" t="s">
        <v>195</v>
      </c>
      <c r="E75" s="1"/>
      <c r="F75" s="1"/>
      <c r="G75" s="20">
        <v>43555</v>
      </c>
      <c r="H75" s="20">
        <v>44673</v>
      </c>
      <c r="I75" s="21">
        <f t="shared" si="6"/>
        <v>3.0630136986301371</v>
      </c>
      <c r="J75" s="8">
        <v>10</v>
      </c>
      <c r="K75" s="12">
        <v>0.05</v>
      </c>
      <c r="L75" s="13">
        <f t="shared" si="7"/>
        <v>9.5000000000000001E-2</v>
      </c>
      <c r="M75" s="1">
        <v>85909.89</v>
      </c>
      <c r="N75" s="1">
        <v>45060.89</v>
      </c>
      <c r="O75" s="127">
        <v>0</v>
      </c>
      <c r="P75" s="160">
        <f t="shared" si="11"/>
        <v>85909.89</v>
      </c>
      <c r="Q75" s="23">
        <f t="shared" si="12"/>
        <v>24998.601142191783</v>
      </c>
      <c r="R75" s="23">
        <f t="shared" si="8"/>
        <v>60911.28885780822</v>
      </c>
      <c r="S75" s="25">
        <v>0.05</v>
      </c>
      <c r="T75" s="24">
        <f t="shared" si="9"/>
        <v>57865.724414917808</v>
      </c>
    </row>
    <row r="76" spans="2:20" ht="15" x14ac:dyDescent="0.2">
      <c r="B76" s="87">
        <f t="shared" si="10"/>
        <v>73</v>
      </c>
      <c r="C76" s="1"/>
      <c r="D76" s="138" t="s">
        <v>178</v>
      </c>
      <c r="E76" s="1"/>
      <c r="F76" s="1"/>
      <c r="G76" s="20">
        <v>43555</v>
      </c>
      <c r="H76" s="20">
        <v>44673</v>
      </c>
      <c r="I76" s="21">
        <f t="shared" si="6"/>
        <v>3.0630136986301371</v>
      </c>
      <c r="J76" s="8">
        <v>3</v>
      </c>
      <c r="K76" s="12">
        <v>0.05</v>
      </c>
      <c r="L76" s="13">
        <f t="shared" si="7"/>
        <v>0.31666666666666665</v>
      </c>
      <c r="M76" s="1">
        <v>15930.6</v>
      </c>
      <c r="N76" s="1">
        <v>8357.6</v>
      </c>
      <c r="O76" s="127">
        <v>0.02</v>
      </c>
      <c r="P76" s="160">
        <f t="shared" si="11"/>
        <v>16249.212000000001</v>
      </c>
      <c r="Q76" s="23">
        <f t="shared" si="12"/>
        <v>15451.954575342465</v>
      </c>
      <c r="R76" s="23">
        <f t="shared" si="8"/>
        <v>478.64542465753584</v>
      </c>
      <c r="S76" s="25">
        <v>0.05</v>
      </c>
      <c r="T76" s="24">
        <f t="shared" si="9"/>
        <v>796.53000000000009</v>
      </c>
    </row>
    <row r="77" spans="2:20" ht="15" x14ac:dyDescent="0.2">
      <c r="B77" s="87">
        <f t="shared" si="10"/>
        <v>74</v>
      </c>
      <c r="C77" s="1"/>
      <c r="D77" s="138" t="s">
        <v>178</v>
      </c>
      <c r="E77" s="1"/>
      <c r="F77" s="1"/>
      <c r="G77" s="20">
        <v>43555</v>
      </c>
      <c r="H77" s="20">
        <v>44673</v>
      </c>
      <c r="I77" s="21">
        <f t="shared" si="6"/>
        <v>3.0630136986301371</v>
      </c>
      <c r="J77" s="8">
        <v>5</v>
      </c>
      <c r="K77" s="12">
        <v>0.05</v>
      </c>
      <c r="L77" s="13">
        <f t="shared" si="7"/>
        <v>0.19</v>
      </c>
      <c r="M77" s="1">
        <v>57746.080000000002</v>
      </c>
      <c r="N77" s="1">
        <v>30286.080000000002</v>
      </c>
      <c r="O77" s="127">
        <v>0.02</v>
      </c>
      <c r="P77" s="160">
        <f t="shared" si="11"/>
        <v>58901.001600000003</v>
      </c>
      <c r="Q77" s="23">
        <f t="shared" si="12"/>
        <v>33606.63647561644</v>
      </c>
      <c r="R77" s="23">
        <f t="shared" si="8"/>
        <v>24139.443524383561</v>
      </c>
      <c r="S77" s="25">
        <v>0.05</v>
      </c>
      <c r="T77" s="24">
        <f t="shared" si="9"/>
        <v>22932.471348164381</v>
      </c>
    </row>
    <row r="78" spans="2:20" ht="15" x14ac:dyDescent="0.2">
      <c r="B78" s="87">
        <f t="shared" si="10"/>
        <v>75</v>
      </c>
      <c r="C78" s="1"/>
      <c r="D78" s="138" t="s">
        <v>178</v>
      </c>
      <c r="E78" s="1"/>
      <c r="F78" s="1"/>
      <c r="G78" s="20">
        <v>43555</v>
      </c>
      <c r="H78" s="20">
        <v>44673</v>
      </c>
      <c r="I78" s="21">
        <f t="shared" si="6"/>
        <v>3.0630136986301371</v>
      </c>
      <c r="J78" s="8">
        <v>5</v>
      </c>
      <c r="K78" s="12">
        <v>0.05</v>
      </c>
      <c r="L78" s="13">
        <f t="shared" si="7"/>
        <v>0.19</v>
      </c>
      <c r="M78" s="1">
        <v>62059</v>
      </c>
      <c r="N78" s="1">
        <v>32547</v>
      </c>
      <c r="O78" s="127">
        <v>0.02</v>
      </c>
      <c r="P78" s="160">
        <f t="shared" si="11"/>
        <v>63300.18</v>
      </c>
      <c r="Q78" s="23">
        <f t="shared" si="12"/>
        <v>36116.637753424657</v>
      </c>
      <c r="R78" s="23">
        <f t="shared" si="8"/>
        <v>25942.362246575343</v>
      </c>
      <c r="S78" s="25">
        <v>0.05</v>
      </c>
      <c r="T78" s="24">
        <f t="shared" si="9"/>
        <v>24645.244134246575</v>
      </c>
    </row>
    <row r="79" spans="2:20" ht="15" x14ac:dyDescent="0.2">
      <c r="B79" s="87">
        <f t="shared" si="10"/>
        <v>76</v>
      </c>
      <c r="C79" s="1"/>
      <c r="D79" s="138" t="s">
        <v>178</v>
      </c>
      <c r="E79" s="1"/>
      <c r="F79" s="1"/>
      <c r="G79" s="20">
        <v>43555</v>
      </c>
      <c r="H79" s="20">
        <v>44673</v>
      </c>
      <c r="I79" s="21">
        <f t="shared" si="6"/>
        <v>3.0630136986301371</v>
      </c>
      <c r="J79" s="8">
        <v>3</v>
      </c>
      <c r="K79" s="12">
        <v>0.05</v>
      </c>
      <c r="L79" s="13">
        <f t="shared" si="7"/>
        <v>0.31666666666666665</v>
      </c>
      <c r="M79" s="1">
        <v>11686.05</v>
      </c>
      <c r="N79" s="1">
        <v>6130.0499999999993</v>
      </c>
      <c r="O79" s="127">
        <v>0.02</v>
      </c>
      <c r="P79" s="160">
        <f t="shared" si="11"/>
        <v>11919.770999999999</v>
      </c>
      <c r="Q79" s="23">
        <f t="shared" si="12"/>
        <v>11334.934890410957</v>
      </c>
      <c r="R79" s="23">
        <f t="shared" si="8"/>
        <v>351.11510958904182</v>
      </c>
      <c r="S79" s="25">
        <v>0.05</v>
      </c>
      <c r="T79" s="24">
        <f t="shared" si="9"/>
        <v>584.30250000000001</v>
      </c>
    </row>
    <row r="80" spans="2:20" ht="15" x14ac:dyDescent="0.2">
      <c r="B80" s="87">
        <f t="shared" si="10"/>
        <v>77</v>
      </c>
      <c r="C80" s="1"/>
      <c r="D80" s="138" t="s">
        <v>197</v>
      </c>
      <c r="E80" s="1"/>
      <c r="F80" s="1"/>
      <c r="G80" s="20">
        <v>43555</v>
      </c>
      <c r="H80" s="20">
        <v>44673</v>
      </c>
      <c r="I80" s="21">
        <f t="shared" si="6"/>
        <v>3.0630136986301371</v>
      </c>
      <c r="J80" s="8">
        <v>3</v>
      </c>
      <c r="K80" s="12">
        <v>0.05</v>
      </c>
      <c r="L80" s="13">
        <f t="shared" si="7"/>
        <v>0.31666666666666665</v>
      </c>
      <c r="M80" s="1">
        <v>1388.29</v>
      </c>
      <c r="N80" s="1">
        <v>728.29</v>
      </c>
      <c r="O80" s="127">
        <v>0.02</v>
      </c>
      <c r="P80" s="160">
        <f t="shared" si="11"/>
        <v>1416.0558000000001</v>
      </c>
      <c r="Q80" s="23">
        <f t="shared" si="12"/>
        <v>1346.5779077625571</v>
      </c>
      <c r="R80" s="23">
        <f t="shared" si="8"/>
        <v>41.712092237442903</v>
      </c>
      <c r="S80" s="25">
        <v>0.05</v>
      </c>
      <c r="T80" s="24">
        <f t="shared" si="9"/>
        <v>69.414500000000004</v>
      </c>
    </row>
    <row r="81" spans="2:20" ht="15" x14ac:dyDescent="0.2">
      <c r="B81" s="87">
        <f t="shared" si="10"/>
        <v>78</v>
      </c>
      <c r="C81" s="1"/>
      <c r="D81" s="138" t="s">
        <v>200</v>
      </c>
      <c r="E81" s="1"/>
      <c r="F81" s="1"/>
      <c r="G81" s="20">
        <v>43555</v>
      </c>
      <c r="H81" s="20">
        <v>44673</v>
      </c>
      <c r="I81" s="21">
        <f t="shared" si="6"/>
        <v>3.0630136986301371</v>
      </c>
      <c r="J81" s="8">
        <v>10</v>
      </c>
      <c r="K81" s="12">
        <v>0.05</v>
      </c>
      <c r="L81" s="13">
        <f t="shared" si="7"/>
        <v>9.5000000000000001E-2</v>
      </c>
      <c r="M81" s="1">
        <v>12000</v>
      </c>
      <c r="N81" s="1">
        <v>6294</v>
      </c>
      <c r="O81" s="127">
        <v>0</v>
      </c>
      <c r="P81" s="160">
        <f t="shared" si="11"/>
        <v>12000</v>
      </c>
      <c r="Q81" s="23">
        <f t="shared" si="12"/>
        <v>3491.8356164383563</v>
      </c>
      <c r="R81" s="23">
        <f t="shared" si="8"/>
        <v>8508.1643835616433</v>
      </c>
      <c r="S81" s="25">
        <v>0.05</v>
      </c>
      <c r="T81" s="24">
        <f t="shared" si="9"/>
        <v>8082.7561643835606</v>
      </c>
    </row>
    <row r="82" spans="2:20" ht="15" x14ac:dyDescent="0.2">
      <c r="B82" s="87">
        <f t="shared" si="10"/>
        <v>79</v>
      </c>
      <c r="C82" s="1"/>
      <c r="D82" s="138" t="s">
        <v>195</v>
      </c>
      <c r="E82" s="1"/>
      <c r="F82" s="1"/>
      <c r="G82" s="20">
        <v>43555</v>
      </c>
      <c r="H82" s="20">
        <v>44673</v>
      </c>
      <c r="I82" s="21">
        <f t="shared" si="6"/>
        <v>3.0630136986301371</v>
      </c>
      <c r="J82" s="8">
        <v>10</v>
      </c>
      <c r="K82" s="12">
        <v>0.05</v>
      </c>
      <c r="L82" s="13">
        <f t="shared" si="7"/>
        <v>9.5000000000000001E-2</v>
      </c>
      <c r="M82" s="1">
        <v>89514.65</v>
      </c>
      <c r="N82" s="1">
        <v>46948.649999999994</v>
      </c>
      <c r="O82" s="127">
        <v>0</v>
      </c>
      <c r="P82" s="160">
        <f t="shared" si="11"/>
        <v>89514.65</v>
      </c>
      <c r="Q82" s="23">
        <f t="shared" si="12"/>
        <v>26047.536921917806</v>
      </c>
      <c r="R82" s="23">
        <f t="shared" si="8"/>
        <v>63467.113078082184</v>
      </c>
      <c r="S82" s="25">
        <v>0.05</v>
      </c>
      <c r="T82" s="24">
        <f t="shared" si="9"/>
        <v>60293.757424178075</v>
      </c>
    </row>
    <row r="83" spans="2:20" ht="15" x14ac:dyDescent="0.2">
      <c r="B83" s="87">
        <f t="shared" si="10"/>
        <v>80</v>
      </c>
      <c r="C83" s="1"/>
      <c r="D83" s="138" t="s">
        <v>201</v>
      </c>
      <c r="E83" s="1"/>
      <c r="F83" s="1"/>
      <c r="G83" s="20">
        <v>43555</v>
      </c>
      <c r="H83" s="20">
        <v>44673</v>
      </c>
      <c r="I83" s="21">
        <f t="shared" ref="I83:I98" si="13">(H83-G83)/365</f>
        <v>3.0630136986301371</v>
      </c>
      <c r="J83" s="8">
        <v>10</v>
      </c>
      <c r="K83" s="12">
        <v>0.05</v>
      </c>
      <c r="L83" s="13">
        <f t="shared" ref="L83:L98" si="14">(1-K83)/J83</f>
        <v>9.5000000000000001E-2</v>
      </c>
      <c r="M83" s="86">
        <v>400000</v>
      </c>
      <c r="N83" s="1">
        <v>209792</v>
      </c>
      <c r="O83" s="127">
        <f>Inflation!T27</f>
        <v>0</v>
      </c>
      <c r="P83" s="160">
        <f t="shared" si="11"/>
        <v>400000</v>
      </c>
      <c r="Q83" s="23">
        <f t="shared" si="12"/>
        <v>116394.52054794521</v>
      </c>
      <c r="R83" s="23">
        <f t="shared" ref="R83:R98" si="15">MAX(M83-Q83,0)</f>
        <v>283605.47945205477</v>
      </c>
      <c r="S83" s="25">
        <v>0.05</v>
      </c>
      <c r="T83" s="24">
        <f t="shared" ref="T83:T98" si="16">IF(N83&lt;=0,0,IF(R83&lt;=K83*M83,K83*M83,R83*(1-S83)))</f>
        <v>269425.20547945204</v>
      </c>
    </row>
    <row r="84" spans="2:20" ht="15" x14ac:dyDescent="0.2">
      <c r="B84" s="87">
        <f t="shared" ref="B84:B98" si="17">B83+1</f>
        <v>81</v>
      </c>
      <c r="C84" s="1"/>
      <c r="D84" s="138" t="s">
        <v>202</v>
      </c>
      <c r="E84" s="1"/>
      <c r="F84" s="1"/>
      <c r="G84" s="20">
        <v>43555</v>
      </c>
      <c r="H84" s="20">
        <v>44673</v>
      </c>
      <c r="I84" s="21">
        <f t="shared" si="13"/>
        <v>3.0630136986301371</v>
      </c>
      <c r="J84" s="8">
        <v>7</v>
      </c>
      <c r="K84" s="12">
        <v>0.05</v>
      </c>
      <c r="L84" s="13">
        <f t="shared" si="14"/>
        <v>0.1357142857142857</v>
      </c>
      <c r="M84" s="1">
        <v>24486</v>
      </c>
      <c r="N84" s="1">
        <v>12844</v>
      </c>
      <c r="O84" s="127">
        <f>'Inflation 2'!O102</f>
        <v>0</v>
      </c>
      <c r="P84" s="160">
        <f t="shared" si="11"/>
        <v>24486</v>
      </c>
      <c r="Q84" s="23">
        <f t="shared" si="12"/>
        <v>10178.700821917808</v>
      </c>
      <c r="R84" s="23">
        <f t="shared" si="15"/>
        <v>14307.299178082192</v>
      </c>
      <c r="S84" s="25">
        <v>0.05</v>
      </c>
      <c r="T84" s="24">
        <f t="shared" si="16"/>
        <v>13591.934219178082</v>
      </c>
    </row>
    <row r="85" spans="2:20" ht="15" x14ac:dyDescent="0.2">
      <c r="B85" s="87">
        <f t="shared" si="17"/>
        <v>82</v>
      </c>
      <c r="C85" s="1"/>
      <c r="D85" s="138" t="s">
        <v>178</v>
      </c>
      <c r="E85" s="1"/>
      <c r="F85" s="1"/>
      <c r="G85" s="20">
        <v>43555</v>
      </c>
      <c r="H85" s="20">
        <v>44673</v>
      </c>
      <c r="I85" s="21">
        <f t="shared" si="13"/>
        <v>3.0630136986301371</v>
      </c>
      <c r="J85" s="8">
        <v>3</v>
      </c>
      <c r="K85" s="12">
        <v>0.05</v>
      </c>
      <c r="L85" s="13">
        <f t="shared" si="14"/>
        <v>0.31666666666666665</v>
      </c>
      <c r="M85" s="1">
        <v>32250</v>
      </c>
      <c r="N85" s="1">
        <v>16914</v>
      </c>
      <c r="O85" s="127">
        <v>0.02</v>
      </c>
      <c r="P85" s="160">
        <f t="shared" si="11"/>
        <v>32895</v>
      </c>
      <c r="Q85" s="23">
        <f t="shared" si="12"/>
        <v>31281.027397260274</v>
      </c>
      <c r="R85" s="23">
        <f t="shared" si="15"/>
        <v>968.97260273972643</v>
      </c>
      <c r="S85" s="25">
        <v>0.05</v>
      </c>
      <c r="T85" s="24">
        <f t="shared" si="16"/>
        <v>1612.5</v>
      </c>
    </row>
    <row r="86" spans="2:20" ht="15" x14ac:dyDescent="0.2">
      <c r="B86" s="87">
        <f t="shared" si="17"/>
        <v>83</v>
      </c>
      <c r="C86" s="1"/>
      <c r="D86" s="138" t="s">
        <v>197</v>
      </c>
      <c r="E86" s="1"/>
      <c r="F86" s="1"/>
      <c r="G86" s="20">
        <v>43555</v>
      </c>
      <c r="H86" s="20">
        <v>44673</v>
      </c>
      <c r="I86" s="21">
        <f t="shared" si="13"/>
        <v>3.0630136986301371</v>
      </c>
      <c r="J86" s="8">
        <v>3</v>
      </c>
      <c r="K86" s="12">
        <v>0.05</v>
      </c>
      <c r="L86" s="13">
        <f t="shared" si="14"/>
        <v>0.31666666666666665</v>
      </c>
      <c r="M86" s="1">
        <v>10911</v>
      </c>
      <c r="N86" s="1">
        <v>5720</v>
      </c>
      <c r="O86" s="127">
        <v>0.02</v>
      </c>
      <c r="P86" s="160">
        <f t="shared" si="11"/>
        <v>11129.22</v>
      </c>
      <c r="Q86" s="23">
        <f t="shared" si="12"/>
        <v>10583.171780821916</v>
      </c>
      <c r="R86" s="23">
        <f t="shared" si="15"/>
        <v>327.8282191780836</v>
      </c>
      <c r="S86" s="25">
        <v>0.05</v>
      </c>
      <c r="T86" s="24">
        <f t="shared" si="16"/>
        <v>545.55000000000007</v>
      </c>
    </row>
    <row r="87" spans="2:20" ht="15" x14ac:dyDescent="0.2">
      <c r="B87" s="87">
        <f t="shared" si="17"/>
        <v>84</v>
      </c>
      <c r="C87" s="1"/>
      <c r="D87" s="138" t="s">
        <v>197</v>
      </c>
      <c r="E87" s="1"/>
      <c r="F87" s="1"/>
      <c r="G87" s="20">
        <v>43555</v>
      </c>
      <c r="H87" s="20">
        <v>44673</v>
      </c>
      <c r="I87" s="21">
        <f t="shared" si="13"/>
        <v>3.0630136986301371</v>
      </c>
      <c r="J87" s="8">
        <v>3</v>
      </c>
      <c r="K87" s="12">
        <v>0.05</v>
      </c>
      <c r="L87" s="13">
        <f t="shared" si="14"/>
        <v>0.31666666666666665</v>
      </c>
      <c r="M87" s="1">
        <v>3094</v>
      </c>
      <c r="N87" s="1">
        <v>1622</v>
      </c>
      <c r="O87" s="127">
        <v>0.02</v>
      </c>
      <c r="P87" s="160">
        <f t="shared" si="11"/>
        <v>3155.88</v>
      </c>
      <c r="Q87" s="23">
        <f t="shared" si="12"/>
        <v>3001.0387214611869</v>
      </c>
      <c r="R87" s="23">
        <f t="shared" si="15"/>
        <v>92.961278538813076</v>
      </c>
      <c r="S87" s="25">
        <v>0.05</v>
      </c>
      <c r="T87" s="24">
        <f t="shared" si="16"/>
        <v>154.70000000000002</v>
      </c>
    </row>
    <row r="88" spans="2:20" ht="15" x14ac:dyDescent="0.2">
      <c r="B88" s="87">
        <f t="shared" si="17"/>
        <v>85</v>
      </c>
      <c r="C88" s="1"/>
      <c r="D88" s="138" t="s">
        <v>197</v>
      </c>
      <c r="E88" s="1"/>
      <c r="F88" s="1"/>
      <c r="G88" s="20">
        <v>43555</v>
      </c>
      <c r="H88" s="20">
        <v>44673</v>
      </c>
      <c r="I88" s="21">
        <f t="shared" si="13"/>
        <v>3.0630136986301371</v>
      </c>
      <c r="J88" s="8">
        <v>3</v>
      </c>
      <c r="K88" s="12">
        <v>0.05</v>
      </c>
      <c r="L88" s="13">
        <f t="shared" si="14"/>
        <v>0.31666666666666665</v>
      </c>
      <c r="M88" s="1">
        <v>540</v>
      </c>
      <c r="N88" s="1">
        <v>285</v>
      </c>
      <c r="O88" s="127">
        <v>0.02</v>
      </c>
      <c r="P88" s="160">
        <f t="shared" si="11"/>
        <v>550.79999999999995</v>
      </c>
      <c r="Q88" s="23">
        <f t="shared" si="12"/>
        <v>523.7753424657534</v>
      </c>
      <c r="R88" s="23">
        <f t="shared" si="15"/>
        <v>16.224657534246603</v>
      </c>
      <c r="S88" s="25">
        <v>0.05</v>
      </c>
      <c r="T88" s="24">
        <f t="shared" si="16"/>
        <v>27</v>
      </c>
    </row>
    <row r="89" spans="2:20" ht="15" x14ac:dyDescent="0.2">
      <c r="B89" s="87" t="e">
        <f>#REF!+1</f>
        <v>#REF!</v>
      </c>
      <c r="C89" s="1"/>
      <c r="D89" s="158" t="s">
        <v>203</v>
      </c>
      <c r="E89" s="1"/>
      <c r="F89" s="1"/>
      <c r="G89" s="20">
        <v>43580</v>
      </c>
      <c r="H89" s="20">
        <v>44673</v>
      </c>
      <c r="I89" s="21">
        <f t="shared" si="13"/>
        <v>2.9945205479452053</v>
      </c>
      <c r="J89" s="8">
        <v>10</v>
      </c>
      <c r="K89" s="12">
        <v>0.05</v>
      </c>
      <c r="L89" s="13">
        <f t="shared" si="14"/>
        <v>9.5000000000000001E-2</v>
      </c>
      <c r="M89" s="1">
        <v>11550</v>
      </c>
      <c r="N89" s="1">
        <v>6203</v>
      </c>
      <c r="O89" s="127">
        <v>0</v>
      </c>
      <c r="P89" s="160">
        <f t="shared" si="11"/>
        <v>11550</v>
      </c>
      <c r="Q89" s="23">
        <f t="shared" si="12"/>
        <v>3285.7376712328769</v>
      </c>
      <c r="R89" s="23">
        <f t="shared" si="15"/>
        <v>8264.2623287671231</v>
      </c>
      <c r="S89" s="25">
        <v>0.05</v>
      </c>
      <c r="T89" s="24">
        <f t="shared" si="16"/>
        <v>7851.0492123287668</v>
      </c>
    </row>
    <row r="90" spans="2:20" ht="15" x14ac:dyDescent="0.2">
      <c r="B90" s="87" t="e">
        <f t="shared" si="17"/>
        <v>#REF!</v>
      </c>
      <c r="C90" s="1"/>
      <c r="D90" s="158" t="s">
        <v>197</v>
      </c>
      <c r="E90" s="1"/>
      <c r="F90" s="1"/>
      <c r="G90" s="20">
        <v>43585</v>
      </c>
      <c r="H90" s="20">
        <v>44673</v>
      </c>
      <c r="I90" s="21">
        <f t="shared" si="13"/>
        <v>2.9808219178082194</v>
      </c>
      <c r="J90" s="8">
        <v>3</v>
      </c>
      <c r="K90" s="12">
        <v>0.05</v>
      </c>
      <c r="L90" s="13">
        <f t="shared" si="14"/>
        <v>0.31666666666666665</v>
      </c>
      <c r="M90" s="1">
        <v>20117.96</v>
      </c>
      <c r="N90" s="1">
        <v>10854.96</v>
      </c>
      <c r="O90" s="127">
        <v>0.02</v>
      </c>
      <c r="P90" s="160">
        <f t="shared" si="11"/>
        <v>20520.319199999998</v>
      </c>
      <c r="Q90" s="23">
        <f t="shared" si="12"/>
        <v>18989.884434703195</v>
      </c>
      <c r="R90" s="23">
        <f t="shared" si="15"/>
        <v>1128.0755652968037</v>
      </c>
      <c r="S90" s="25">
        <v>0.05</v>
      </c>
      <c r="T90" s="24">
        <f t="shared" si="16"/>
        <v>1071.6717870319635</v>
      </c>
    </row>
    <row r="91" spans="2:20" ht="15" x14ac:dyDescent="0.2">
      <c r="B91" s="87" t="e">
        <f t="shared" si="17"/>
        <v>#REF!</v>
      </c>
      <c r="C91" s="1"/>
      <c r="D91" s="158" t="s">
        <v>197</v>
      </c>
      <c r="E91" s="1"/>
      <c r="F91" s="1"/>
      <c r="G91" s="20">
        <v>43585</v>
      </c>
      <c r="H91" s="20">
        <v>44673</v>
      </c>
      <c r="I91" s="21">
        <f t="shared" si="13"/>
        <v>2.9808219178082194</v>
      </c>
      <c r="J91" s="8">
        <v>3</v>
      </c>
      <c r="K91" s="12">
        <v>0.05</v>
      </c>
      <c r="L91" s="13">
        <f t="shared" si="14"/>
        <v>0.31666666666666665</v>
      </c>
      <c r="M91" s="1">
        <v>12207.75</v>
      </c>
      <c r="N91" s="1">
        <v>6585.75</v>
      </c>
      <c r="O91" s="127">
        <v>0.02</v>
      </c>
      <c r="P91" s="160">
        <f t="shared" si="11"/>
        <v>12451.905000000001</v>
      </c>
      <c r="Q91" s="23">
        <f t="shared" si="12"/>
        <v>11523.22410958904</v>
      </c>
      <c r="R91" s="23">
        <f t="shared" si="15"/>
        <v>684.52589041095962</v>
      </c>
      <c r="S91" s="25">
        <v>0.05</v>
      </c>
      <c r="T91" s="24">
        <f t="shared" si="16"/>
        <v>650.29959589041164</v>
      </c>
    </row>
    <row r="92" spans="2:20" ht="15" x14ac:dyDescent="0.2">
      <c r="B92" s="87" t="e">
        <f t="shared" si="17"/>
        <v>#REF!</v>
      </c>
      <c r="C92" s="1"/>
      <c r="D92" s="158" t="s">
        <v>195</v>
      </c>
      <c r="E92" s="1"/>
      <c r="F92" s="1"/>
      <c r="G92" s="20">
        <v>43626</v>
      </c>
      <c r="H92" s="20">
        <v>44673</v>
      </c>
      <c r="I92" s="21">
        <f t="shared" si="13"/>
        <v>2.8684931506849316</v>
      </c>
      <c r="J92" s="8">
        <v>10</v>
      </c>
      <c r="K92" s="12">
        <v>0.05</v>
      </c>
      <c r="L92" s="13">
        <f t="shared" si="14"/>
        <v>9.5000000000000001E-2</v>
      </c>
      <c r="M92" s="1">
        <v>34082.75</v>
      </c>
      <c r="N92" s="1">
        <v>19116.75</v>
      </c>
      <c r="O92" s="127">
        <v>0</v>
      </c>
      <c r="P92" s="160">
        <f t="shared" si="11"/>
        <v>34082.75</v>
      </c>
      <c r="Q92" s="23">
        <f t="shared" si="12"/>
        <v>9287.7828184931514</v>
      </c>
      <c r="R92" s="23">
        <f t="shared" si="15"/>
        <v>24794.96718150685</v>
      </c>
      <c r="S92" s="25">
        <v>0.05</v>
      </c>
      <c r="T92" s="24">
        <f t="shared" si="16"/>
        <v>23555.218822431507</v>
      </c>
    </row>
    <row r="93" spans="2:20" ht="15" x14ac:dyDescent="0.2">
      <c r="B93" s="87" t="e">
        <f t="shared" si="17"/>
        <v>#REF!</v>
      </c>
      <c r="C93" s="1"/>
      <c r="D93" s="158" t="s">
        <v>197</v>
      </c>
      <c r="E93" s="1"/>
      <c r="F93" s="1"/>
      <c r="G93" s="20">
        <v>43784</v>
      </c>
      <c r="H93" s="20">
        <v>44673</v>
      </c>
      <c r="I93" s="21">
        <f t="shared" si="13"/>
        <v>2.4356164383561643</v>
      </c>
      <c r="J93" s="8">
        <v>3</v>
      </c>
      <c r="K93" s="12">
        <v>0.05</v>
      </c>
      <c r="L93" s="13">
        <f t="shared" si="14"/>
        <v>0.31666666666666665</v>
      </c>
      <c r="M93" s="1">
        <v>2663</v>
      </c>
      <c r="N93" s="1">
        <v>1712</v>
      </c>
      <c r="O93" s="127">
        <v>0.02</v>
      </c>
      <c r="P93" s="160">
        <f t="shared" si="11"/>
        <v>2716.26</v>
      </c>
      <c r="Q93" s="23">
        <f t="shared" si="12"/>
        <v>2053.9147488584472</v>
      </c>
      <c r="R93" s="23">
        <f t="shared" si="15"/>
        <v>609.08525114155282</v>
      </c>
      <c r="S93" s="25">
        <v>0.05</v>
      </c>
      <c r="T93" s="24">
        <f t="shared" si="16"/>
        <v>578.63098858447518</v>
      </c>
    </row>
    <row r="94" spans="2:20" ht="15" x14ac:dyDescent="0.2">
      <c r="B94" s="87" t="e">
        <f t="shared" si="17"/>
        <v>#REF!</v>
      </c>
      <c r="C94" s="1"/>
      <c r="D94" s="158" t="s">
        <v>204</v>
      </c>
      <c r="E94" s="1"/>
      <c r="F94" s="1"/>
      <c r="G94" s="20">
        <v>44111</v>
      </c>
      <c r="H94" s="20">
        <v>44673</v>
      </c>
      <c r="I94" s="21">
        <f t="shared" si="13"/>
        <v>1.5397260273972602</v>
      </c>
      <c r="J94" s="8">
        <v>7</v>
      </c>
      <c r="K94" s="12">
        <v>0.05</v>
      </c>
      <c r="L94" s="13">
        <f t="shared" si="14"/>
        <v>0.1357142857142857</v>
      </c>
      <c r="M94" s="1">
        <v>74250</v>
      </c>
      <c r="N94" s="1">
        <v>60394</v>
      </c>
      <c r="O94" s="127">
        <v>0</v>
      </c>
      <c r="P94" s="160">
        <f t="shared" si="11"/>
        <v>74250</v>
      </c>
      <c r="Q94" s="23">
        <f t="shared" si="12"/>
        <v>15515.489236790605</v>
      </c>
      <c r="R94" s="23">
        <f t="shared" si="15"/>
        <v>58734.510763209393</v>
      </c>
      <c r="S94" s="25">
        <v>0.05</v>
      </c>
      <c r="T94" s="24">
        <f t="shared" si="16"/>
        <v>55797.785225048923</v>
      </c>
    </row>
    <row r="95" spans="2:20" ht="15" x14ac:dyDescent="0.2">
      <c r="B95" s="87" t="e">
        <f t="shared" si="17"/>
        <v>#REF!</v>
      </c>
      <c r="C95" s="1"/>
      <c r="D95" s="158" t="s">
        <v>205</v>
      </c>
      <c r="E95" s="1"/>
      <c r="F95" s="1"/>
      <c r="G95" s="20">
        <v>44134</v>
      </c>
      <c r="H95" s="20">
        <v>44673</v>
      </c>
      <c r="I95" s="21">
        <f t="shared" si="13"/>
        <v>1.4767123287671233</v>
      </c>
      <c r="J95" s="8">
        <v>10</v>
      </c>
      <c r="K95" s="12">
        <v>0.05</v>
      </c>
      <c r="L95" s="13">
        <f t="shared" si="14"/>
        <v>9.5000000000000001E-2</v>
      </c>
      <c r="M95" s="1">
        <v>8800</v>
      </c>
      <c r="N95" s="1">
        <v>7264</v>
      </c>
      <c r="O95" s="127">
        <v>0</v>
      </c>
      <c r="P95" s="160">
        <f t="shared" si="11"/>
        <v>8800</v>
      </c>
      <c r="Q95" s="23">
        <f t="shared" si="12"/>
        <v>1234.5315068493151</v>
      </c>
      <c r="R95" s="23">
        <f t="shared" si="15"/>
        <v>7565.4684931506854</v>
      </c>
      <c r="S95" s="25">
        <v>0.05</v>
      </c>
      <c r="T95" s="24">
        <f t="shared" si="16"/>
        <v>7187.1950684931508</v>
      </c>
    </row>
    <row r="96" spans="2:20" ht="15" x14ac:dyDescent="0.2">
      <c r="B96" s="87" t="e">
        <f t="shared" si="17"/>
        <v>#REF!</v>
      </c>
      <c r="C96" s="1"/>
      <c r="D96" s="158" t="s">
        <v>204</v>
      </c>
      <c r="E96" s="1"/>
      <c r="F96" s="1"/>
      <c r="G96" s="20">
        <v>44321</v>
      </c>
      <c r="H96" s="20">
        <v>44673</v>
      </c>
      <c r="I96" s="21">
        <f t="shared" si="13"/>
        <v>0.96438356164383565</v>
      </c>
      <c r="J96" s="8">
        <v>7</v>
      </c>
      <c r="K96" s="12">
        <v>0.05</v>
      </c>
      <c r="L96" s="13">
        <f t="shared" si="14"/>
        <v>0.1357142857142857</v>
      </c>
      <c r="M96" s="1">
        <v>1800</v>
      </c>
      <c r="N96" s="1">
        <v>1645</v>
      </c>
      <c r="O96" s="127">
        <v>0</v>
      </c>
      <c r="P96" s="160">
        <f t="shared" si="11"/>
        <v>1800</v>
      </c>
      <c r="Q96" s="23">
        <f t="shared" si="12"/>
        <v>235.58512720156554</v>
      </c>
      <c r="R96" s="23">
        <f t="shared" si="15"/>
        <v>1564.4148727984345</v>
      </c>
      <c r="S96" s="25">
        <v>0.05</v>
      </c>
      <c r="T96" s="24">
        <f t="shared" si="16"/>
        <v>1486.1941291585129</v>
      </c>
    </row>
    <row r="97" spans="2:20" ht="15" x14ac:dyDescent="0.2">
      <c r="B97" s="87" t="e">
        <f t="shared" si="17"/>
        <v>#REF!</v>
      </c>
      <c r="C97" s="1"/>
      <c r="D97" s="158" t="s">
        <v>204</v>
      </c>
      <c r="E97" s="1"/>
      <c r="F97" s="1"/>
      <c r="G97" s="20">
        <v>44375</v>
      </c>
      <c r="H97" s="20">
        <v>44673</v>
      </c>
      <c r="I97" s="21">
        <f t="shared" si="13"/>
        <v>0.81643835616438354</v>
      </c>
      <c r="J97" s="8">
        <v>7</v>
      </c>
      <c r="K97" s="12">
        <v>0.05</v>
      </c>
      <c r="L97" s="13">
        <f t="shared" si="14"/>
        <v>0.1357142857142857</v>
      </c>
      <c r="M97" s="1">
        <v>7800</v>
      </c>
      <c r="N97" s="1">
        <v>7238</v>
      </c>
      <c r="O97" s="127">
        <v>0</v>
      </c>
      <c r="P97" s="160">
        <f t="shared" si="11"/>
        <v>7800</v>
      </c>
      <c r="Q97" s="23">
        <f t="shared" si="12"/>
        <v>864.25831702544019</v>
      </c>
      <c r="R97" s="23">
        <f t="shared" si="15"/>
        <v>6935.7416829745598</v>
      </c>
      <c r="S97" s="25">
        <v>0.05</v>
      </c>
      <c r="T97" s="24">
        <f t="shared" si="16"/>
        <v>6588.9545988258315</v>
      </c>
    </row>
    <row r="98" spans="2:20" ht="15" x14ac:dyDescent="0.2">
      <c r="B98" s="87" t="e">
        <f t="shared" si="17"/>
        <v>#REF!</v>
      </c>
      <c r="C98" s="1"/>
      <c r="D98" s="158" t="s">
        <v>206</v>
      </c>
      <c r="E98" s="1"/>
      <c r="F98" s="1"/>
      <c r="G98" s="20">
        <v>44375</v>
      </c>
      <c r="H98" s="20">
        <v>44673</v>
      </c>
      <c r="I98" s="21">
        <f t="shared" si="13"/>
        <v>0.81643835616438354</v>
      </c>
      <c r="J98" s="8">
        <v>7</v>
      </c>
      <c r="K98" s="12">
        <v>0.05</v>
      </c>
      <c r="L98" s="13">
        <f t="shared" si="14"/>
        <v>0.1357142857142857</v>
      </c>
      <c r="M98" s="1">
        <v>6150</v>
      </c>
      <c r="N98" s="1">
        <v>5707</v>
      </c>
      <c r="O98" s="127">
        <v>0</v>
      </c>
      <c r="P98" s="160">
        <f t="shared" si="11"/>
        <v>6150</v>
      </c>
      <c r="Q98" s="23">
        <f t="shared" si="12"/>
        <v>681.43444227005864</v>
      </c>
      <c r="R98" s="23">
        <f t="shared" si="15"/>
        <v>5468.5655577299412</v>
      </c>
      <c r="S98" s="25">
        <v>0.05</v>
      </c>
      <c r="T98" s="24">
        <f t="shared" si="16"/>
        <v>5195.137279843444</v>
      </c>
    </row>
    <row r="99" spans="2:20" x14ac:dyDescent="0.2">
      <c r="B99" s="1"/>
      <c r="C99" s="1"/>
      <c r="D99" s="159" t="s">
        <v>207</v>
      </c>
      <c r="E99" s="1"/>
      <c r="F99" s="1"/>
      <c r="G99" s="1"/>
      <c r="H99" s="1"/>
      <c r="I99" s="1"/>
      <c r="J99" s="1"/>
      <c r="K99" s="1"/>
      <c r="L99" s="1"/>
      <c r="M99" s="57">
        <f>SUM(M4:M98)</f>
        <v>5384835.3399999989</v>
      </c>
      <c r="N99" s="57">
        <f>SUM(N4:N98)</f>
        <v>2421030.34</v>
      </c>
      <c r="O99" s="57"/>
      <c r="P99" s="57">
        <f>SUM(P4:P98)</f>
        <v>5422574.9422595873</v>
      </c>
      <c r="Q99" s="57">
        <f>SUM(Q4:Q98)</f>
        <v>2923497.077695963</v>
      </c>
      <c r="R99" s="57">
        <f>SUM(R4:R98)</f>
        <v>2512634.2603615709</v>
      </c>
      <c r="S99" s="1"/>
      <c r="T99" s="58">
        <f>SUM(T4:T98)</f>
        <v>2410103.0187619864</v>
      </c>
    </row>
  </sheetData>
  <mergeCells count="1">
    <mergeCell ref="B2:T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40"/>
  <sheetViews>
    <sheetView topLeftCell="F10" workbookViewId="0">
      <selection activeCell="Q40" sqref="Q40"/>
    </sheetView>
  </sheetViews>
  <sheetFormatPr defaultRowHeight="12.75" x14ac:dyDescent="0.2"/>
  <cols>
    <col min="3" max="3" width="45" customWidth="1"/>
    <col min="4" max="5" width="0" hidden="1" customWidth="1"/>
    <col min="6" max="6" width="14" customWidth="1"/>
    <col min="7" max="7" width="15.28515625" customWidth="1"/>
    <col min="8" max="8" width="10.140625" customWidth="1"/>
    <col min="9" max="9" width="13.5703125" customWidth="1"/>
    <col min="10" max="10" width="11.85546875" customWidth="1"/>
    <col min="11" max="11" width="14.5703125" customWidth="1"/>
    <col min="12" max="12" width="18.140625" customWidth="1"/>
    <col min="13" max="14" width="14" customWidth="1"/>
    <col min="15" max="15" width="17.28515625" customWidth="1"/>
    <col min="16" max="16" width="13.28515625" customWidth="1"/>
    <col min="17" max="17" width="11.85546875" customWidth="1"/>
    <col min="18" max="18" width="13.5703125" customWidth="1"/>
  </cols>
  <sheetData>
    <row r="3" spans="2:18" ht="15" customHeight="1" x14ac:dyDescent="0.2">
      <c r="B3" s="192" t="s">
        <v>323</v>
      </c>
      <c r="C3" s="192"/>
      <c r="D3" s="192"/>
      <c r="E3" s="192"/>
      <c r="F3" s="192"/>
      <c r="G3" s="192"/>
      <c r="H3" s="192"/>
      <c r="I3" s="192"/>
      <c r="J3" s="192"/>
      <c r="K3" s="192"/>
      <c r="L3" s="192"/>
      <c r="M3" s="192"/>
      <c r="N3" s="192"/>
      <c r="O3" s="192"/>
      <c r="P3" s="192"/>
      <c r="Q3" s="192"/>
      <c r="R3" s="192"/>
    </row>
    <row r="4" spans="2:18" ht="74.25" x14ac:dyDescent="0.2">
      <c r="B4" s="62" t="s">
        <v>18</v>
      </c>
      <c r="C4" s="62" t="s">
        <v>19</v>
      </c>
      <c r="D4" s="62" t="s">
        <v>20</v>
      </c>
      <c r="E4" s="62" t="s">
        <v>21</v>
      </c>
      <c r="F4" s="62" t="s">
        <v>22</v>
      </c>
      <c r="G4" s="62" t="s">
        <v>5</v>
      </c>
      <c r="H4" s="62" t="s">
        <v>247</v>
      </c>
      <c r="I4" s="62" t="s">
        <v>248</v>
      </c>
      <c r="J4" s="62" t="s">
        <v>25</v>
      </c>
      <c r="K4" s="62" t="s">
        <v>26</v>
      </c>
      <c r="L4" s="63" t="s">
        <v>27</v>
      </c>
      <c r="M4" s="63" t="s">
        <v>28</v>
      </c>
      <c r="N4" s="63" t="s">
        <v>12</v>
      </c>
      <c r="O4" s="63" t="s">
        <v>29</v>
      </c>
      <c r="P4" s="63" t="s">
        <v>30</v>
      </c>
      <c r="Q4" s="64" t="s">
        <v>31</v>
      </c>
      <c r="R4" s="63" t="s">
        <v>32</v>
      </c>
    </row>
    <row r="5" spans="2:18" ht="14.25" x14ac:dyDescent="0.2">
      <c r="B5" s="65">
        <v>1</v>
      </c>
      <c r="C5" s="66" t="s">
        <v>208</v>
      </c>
      <c r="D5" s="67"/>
      <c r="E5" s="68"/>
      <c r="F5" s="69">
        <v>43191</v>
      </c>
      <c r="G5" s="70">
        <v>44673</v>
      </c>
      <c r="H5" s="71">
        <f>(G5-F5)/365</f>
        <v>4.0602739726027401</v>
      </c>
      <c r="I5" s="65">
        <v>7</v>
      </c>
      <c r="J5" s="72">
        <v>0.05</v>
      </c>
      <c r="K5" s="73">
        <f t="shared" ref="K5:K35" si="0">(1-J5)/I5</f>
        <v>0.1357142857142857</v>
      </c>
      <c r="L5" s="74">
        <v>77000</v>
      </c>
      <c r="M5" s="74">
        <v>42882</v>
      </c>
      <c r="N5" s="72">
        <v>0</v>
      </c>
      <c r="O5" s="74">
        <f t="shared" ref="O5:O35" si="1">L5*K5*H5</f>
        <v>42429.863013698632</v>
      </c>
      <c r="P5" s="74">
        <f t="shared" ref="P5:P39" si="2">MAX(L5-O5,0)</f>
        <v>34570.136986301368</v>
      </c>
      <c r="Q5" s="75">
        <v>0.1</v>
      </c>
      <c r="R5" s="74">
        <f>IF(M5&lt;=0,0,IF(P5&lt;J5*L5,J5*L5,P5*(1-Q5)))</f>
        <v>31113.123287671231</v>
      </c>
    </row>
    <row r="6" spans="2:18" ht="14.25" x14ac:dyDescent="0.2">
      <c r="B6" s="65">
        <v>2</v>
      </c>
      <c r="C6" s="66" t="s">
        <v>209</v>
      </c>
      <c r="D6" s="67"/>
      <c r="E6" s="68"/>
      <c r="F6" s="69">
        <v>43191</v>
      </c>
      <c r="G6" s="70">
        <v>44673</v>
      </c>
      <c r="H6" s="71">
        <f t="shared" ref="H6:H39" si="3">(G6-F6)/365</f>
        <v>4.0602739726027401</v>
      </c>
      <c r="I6" s="65">
        <v>8</v>
      </c>
      <c r="J6" s="72">
        <v>0.05</v>
      </c>
      <c r="K6" s="73">
        <f t="shared" si="0"/>
        <v>0.11874999999999999</v>
      </c>
      <c r="L6" s="74">
        <v>38140</v>
      </c>
      <c r="M6" s="74">
        <v>21242</v>
      </c>
      <c r="N6" s="72">
        <v>0</v>
      </c>
      <c r="O6" s="74">
        <f t="shared" si="1"/>
        <v>18389.488356164384</v>
      </c>
      <c r="P6" s="74">
        <f t="shared" si="2"/>
        <v>19750.511643835616</v>
      </c>
      <c r="Q6" s="75">
        <v>0.05</v>
      </c>
      <c r="R6" s="74">
        <f t="shared" ref="R6:R39" si="4">IF(M6&lt;=0,0,IF(P6&lt;J6*L6,J6*L6,P6*(1-Q6)))</f>
        <v>18762.986061643835</v>
      </c>
    </row>
    <row r="7" spans="2:18" ht="14.25" x14ac:dyDescent="0.2">
      <c r="B7" s="65">
        <v>3</v>
      </c>
      <c r="C7" s="66" t="s">
        <v>210</v>
      </c>
      <c r="D7" s="67"/>
      <c r="E7" s="68"/>
      <c r="F7" s="69">
        <v>43191</v>
      </c>
      <c r="G7" s="70">
        <v>44673</v>
      </c>
      <c r="H7" s="71">
        <f t="shared" si="3"/>
        <v>4.0602739726027401</v>
      </c>
      <c r="I7" s="65">
        <v>8</v>
      </c>
      <c r="J7" s="72">
        <v>0.05</v>
      </c>
      <c r="K7" s="73">
        <f t="shared" si="0"/>
        <v>0.11874999999999999</v>
      </c>
      <c r="L7" s="74">
        <v>26460</v>
      </c>
      <c r="M7" s="74">
        <v>14735</v>
      </c>
      <c r="N7" s="72">
        <v>0</v>
      </c>
      <c r="O7" s="74">
        <f t="shared" si="1"/>
        <v>12757.888356164385</v>
      </c>
      <c r="P7" s="74">
        <f t="shared" si="2"/>
        <v>13702.111643835615</v>
      </c>
      <c r="Q7" s="75">
        <v>0.05</v>
      </c>
      <c r="R7" s="74">
        <f t="shared" si="4"/>
        <v>13017.006061643833</v>
      </c>
    </row>
    <row r="8" spans="2:18" ht="14.25" x14ac:dyDescent="0.2">
      <c r="B8" s="65">
        <v>4</v>
      </c>
      <c r="C8" s="51" t="s">
        <v>211</v>
      </c>
      <c r="D8" s="76"/>
      <c r="E8" s="76"/>
      <c r="F8" s="77">
        <v>43341</v>
      </c>
      <c r="G8" s="70">
        <v>44673</v>
      </c>
      <c r="H8" s="71">
        <f t="shared" si="3"/>
        <v>3.6493150684931508</v>
      </c>
      <c r="I8" s="65">
        <v>5</v>
      </c>
      <c r="J8" s="72">
        <v>0.05</v>
      </c>
      <c r="K8" s="73">
        <f t="shared" si="0"/>
        <v>0.19</v>
      </c>
      <c r="L8" s="74">
        <v>17271.18</v>
      </c>
      <c r="M8" s="74">
        <v>10518.18</v>
      </c>
      <c r="N8" s="72">
        <v>0</v>
      </c>
      <c r="O8" s="74">
        <f t="shared" si="1"/>
        <v>11975.315710684932</v>
      </c>
      <c r="P8" s="74">
        <f t="shared" si="2"/>
        <v>5295.8642893150682</v>
      </c>
      <c r="Q8" s="75">
        <v>0.05</v>
      </c>
      <c r="R8" s="74">
        <f t="shared" si="4"/>
        <v>5031.0710748493148</v>
      </c>
    </row>
    <row r="9" spans="2:18" ht="14.25" x14ac:dyDescent="0.2">
      <c r="B9" s="65">
        <v>5</v>
      </c>
      <c r="C9" s="51" t="s">
        <v>212</v>
      </c>
      <c r="D9" s="76"/>
      <c r="E9" s="76"/>
      <c r="F9" s="77">
        <v>43229</v>
      </c>
      <c r="G9" s="70">
        <v>44673</v>
      </c>
      <c r="H9" s="71">
        <f t="shared" si="3"/>
        <v>3.956164383561644</v>
      </c>
      <c r="I9" s="65">
        <v>5</v>
      </c>
      <c r="J9" s="72">
        <v>0.05</v>
      </c>
      <c r="K9" s="73">
        <f t="shared" si="0"/>
        <v>0.19</v>
      </c>
      <c r="L9" s="74">
        <v>1280</v>
      </c>
      <c r="M9" s="74">
        <v>729</v>
      </c>
      <c r="N9" s="72">
        <v>0</v>
      </c>
      <c r="O9" s="74">
        <f t="shared" si="1"/>
        <v>962.13917808219173</v>
      </c>
      <c r="P9" s="74">
        <f t="shared" si="2"/>
        <v>317.86082191780827</v>
      </c>
      <c r="Q9" s="75">
        <v>0.05</v>
      </c>
      <c r="R9" s="74">
        <f t="shared" si="4"/>
        <v>301.96778082191781</v>
      </c>
    </row>
    <row r="10" spans="2:18" ht="14.25" x14ac:dyDescent="0.2">
      <c r="B10" s="65">
        <v>6</v>
      </c>
      <c r="C10" s="51" t="s">
        <v>213</v>
      </c>
      <c r="D10" s="76"/>
      <c r="E10" s="76"/>
      <c r="F10" s="77">
        <v>43358</v>
      </c>
      <c r="G10" s="70">
        <v>44673</v>
      </c>
      <c r="H10" s="71">
        <f t="shared" si="3"/>
        <v>3.6027397260273974</v>
      </c>
      <c r="I10" s="65">
        <v>3</v>
      </c>
      <c r="J10" s="72">
        <v>0.05</v>
      </c>
      <c r="K10" s="73">
        <f t="shared" si="0"/>
        <v>0.31666666666666665</v>
      </c>
      <c r="L10" s="74">
        <v>6300</v>
      </c>
      <c r="M10" s="74">
        <v>3873</v>
      </c>
      <c r="N10" s="72">
        <f>'Inflation 2'!G91</f>
        <v>1.9809244314013121E-2</v>
      </c>
      <c r="O10" s="74">
        <f t="shared" si="1"/>
        <v>7187.465753424658</v>
      </c>
      <c r="P10" s="74">
        <f t="shared" si="2"/>
        <v>0</v>
      </c>
      <c r="Q10" s="75">
        <v>0.05</v>
      </c>
      <c r="R10" s="74">
        <f t="shared" si="4"/>
        <v>315</v>
      </c>
    </row>
    <row r="11" spans="2:18" ht="14.25" x14ac:dyDescent="0.2">
      <c r="B11" s="65">
        <v>7</v>
      </c>
      <c r="C11" s="51" t="s">
        <v>214</v>
      </c>
      <c r="D11" s="76"/>
      <c r="E11" s="76"/>
      <c r="F11" s="77">
        <v>43508</v>
      </c>
      <c r="G11" s="70">
        <v>44673</v>
      </c>
      <c r="H11" s="71">
        <f t="shared" si="3"/>
        <v>3.1917808219178081</v>
      </c>
      <c r="I11" s="65">
        <v>5</v>
      </c>
      <c r="J11" s="72">
        <v>0.05</v>
      </c>
      <c r="K11" s="73">
        <f t="shared" si="0"/>
        <v>0.19</v>
      </c>
      <c r="L11" s="74">
        <v>12450</v>
      </c>
      <c r="M11" s="74">
        <v>8302</v>
      </c>
      <c r="N11" s="72">
        <v>0</v>
      </c>
      <c r="O11" s="74">
        <f t="shared" si="1"/>
        <v>7550.1575342465749</v>
      </c>
      <c r="P11" s="74">
        <f t="shared" si="2"/>
        <v>4899.8424657534251</v>
      </c>
      <c r="Q11" s="75">
        <v>0.05</v>
      </c>
      <c r="R11" s="74">
        <f t="shared" si="4"/>
        <v>4654.8503424657538</v>
      </c>
    </row>
    <row r="12" spans="2:18" ht="14.25" x14ac:dyDescent="0.2">
      <c r="B12" s="65">
        <v>8</v>
      </c>
      <c r="C12" s="51" t="s">
        <v>215</v>
      </c>
      <c r="D12" s="76"/>
      <c r="E12" s="76"/>
      <c r="F12" s="77">
        <v>43468</v>
      </c>
      <c r="G12" s="70">
        <v>44673</v>
      </c>
      <c r="H12" s="71">
        <f t="shared" si="3"/>
        <v>3.3013698630136985</v>
      </c>
      <c r="I12" s="65">
        <v>5</v>
      </c>
      <c r="J12" s="72">
        <v>0.05</v>
      </c>
      <c r="K12" s="73">
        <f t="shared" si="0"/>
        <v>0.19</v>
      </c>
      <c r="L12" s="74">
        <v>30350</v>
      </c>
      <c r="M12" s="74">
        <v>19819</v>
      </c>
      <c r="N12" s="72">
        <v>0</v>
      </c>
      <c r="O12" s="74">
        <f t="shared" si="1"/>
        <v>19037.349315068492</v>
      </c>
      <c r="P12" s="74">
        <f t="shared" si="2"/>
        <v>11312.650684931508</v>
      </c>
      <c r="Q12" s="75">
        <v>0.05</v>
      </c>
      <c r="R12" s="74">
        <f t="shared" si="4"/>
        <v>10747.018150684933</v>
      </c>
    </row>
    <row r="13" spans="2:18" ht="14.25" x14ac:dyDescent="0.2">
      <c r="B13" s="65">
        <v>9</v>
      </c>
      <c r="C13" s="51" t="s">
        <v>216</v>
      </c>
      <c r="D13" s="76"/>
      <c r="E13" s="76"/>
      <c r="F13" s="77">
        <v>43533</v>
      </c>
      <c r="G13" s="70">
        <v>44673</v>
      </c>
      <c r="H13" s="71">
        <f t="shared" si="3"/>
        <v>3.1232876712328768</v>
      </c>
      <c r="I13" s="65">
        <v>5</v>
      </c>
      <c r="J13" s="72">
        <v>0.05</v>
      </c>
      <c r="K13" s="73">
        <f t="shared" si="0"/>
        <v>0.19</v>
      </c>
      <c r="L13" s="74">
        <v>82075</v>
      </c>
      <c r="M13" s="74">
        <v>55446</v>
      </c>
      <c r="N13" s="72">
        <v>0</v>
      </c>
      <c r="O13" s="74">
        <f t="shared" si="1"/>
        <v>48705.32876712329</v>
      </c>
      <c r="P13" s="74">
        <f t="shared" si="2"/>
        <v>33369.67123287671</v>
      </c>
      <c r="Q13" s="75">
        <v>0.05</v>
      </c>
      <c r="R13" s="74">
        <f t="shared" si="4"/>
        <v>31701.187671232874</v>
      </c>
    </row>
    <row r="14" spans="2:18" ht="14.25" x14ac:dyDescent="0.2">
      <c r="B14" s="65">
        <v>10</v>
      </c>
      <c r="C14" s="51" t="s">
        <v>216</v>
      </c>
      <c r="D14" s="76"/>
      <c r="E14" s="76"/>
      <c r="F14" s="77">
        <v>43533</v>
      </c>
      <c r="G14" s="70">
        <v>44673</v>
      </c>
      <c r="H14" s="71">
        <f t="shared" si="3"/>
        <v>3.1232876712328768</v>
      </c>
      <c r="I14" s="65">
        <v>5</v>
      </c>
      <c r="J14" s="72">
        <v>0.05</v>
      </c>
      <c r="K14" s="73">
        <f t="shared" si="0"/>
        <v>0.19</v>
      </c>
      <c r="L14" s="74">
        <v>82900</v>
      </c>
      <c r="M14" s="74">
        <v>55998</v>
      </c>
      <c r="N14" s="72">
        <v>0</v>
      </c>
      <c r="O14" s="74">
        <f t="shared" si="1"/>
        <v>49194.904109589042</v>
      </c>
      <c r="P14" s="74">
        <f t="shared" si="2"/>
        <v>33705.095890410958</v>
      </c>
      <c r="Q14" s="75">
        <v>0.05</v>
      </c>
      <c r="R14" s="74">
        <f t="shared" si="4"/>
        <v>32019.84109589041</v>
      </c>
    </row>
    <row r="15" spans="2:18" ht="14.25" x14ac:dyDescent="0.2">
      <c r="B15" s="65">
        <v>11</v>
      </c>
      <c r="C15" s="51" t="s">
        <v>216</v>
      </c>
      <c r="D15" s="76"/>
      <c r="E15" s="76"/>
      <c r="F15" s="77">
        <v>43533</v>
      </c>
      <c r="G15" s="70">
        <v>44673</v>
      </c>
      <c r="H15" s="71">
        <f t="shared" si="3"/>
        <v>3.1232876712328768</v>
      </c>
      <c r="I15" s="65">
        <v>5</v>
      </c>
      <c r="J15" s="72">
        <v>0.05</v>
      </c>
      <c r="K15" s="73">
        <f t="shared" si="0"/>
        <v>0.19</v>
      </c>
      <c r="L15" s="74">
        <v>80650</v>
      </c>
      <c r="M15" s="74">
        <v>54481</v>
      </c>
      <c r="N15" s="72">
        <v>0</v>
      </c>
      <c r="O15" s="74">
        <f t="shared" si="1"/>
        <v>47859.698630136991</v>
      </c>
      <c r="P15" s="74">
        <f t="shared" si="2"/>
        <v>32790.301369863009</v>
      </c>
      <c r="Q15" s="75">
        <v>0.05</v>
      </c>
      <c r="R15" s="74">
        <f t="shared" si="4"/>
        <v>31150.786301369859</v>
      </c>
    </row>
    <row r="16" spans="2:18" ht="14.25" x14ac:dyDescent="0.2">
      <c r="B16" s="65">
        <v>12</v>
      </c>
      <c r="C16" s="51" t="s">
        <v>216</v>
      </c>
      <c r="D16" s="76"/>
      <c r="E16" s="76"/>
      <c r="F16" s="77">
        <v>43533</v>
      </c>
      <c r="G16" s="70">
        <v>44673</v>
      </c>
      <c r="H16" s="71">
        <f t="shared" si="3"/>
        <v>3.1232876712328768</v>
      </c>
      <c r="I16" s="65">
        <v>5</v>
      </c>
      <c r="J16" s="72">
        <v>0.05</v>
      </c>
      <c r="K16" s="73">
        <f t="shared" si="0"/>
        <v>0.19</v>
      </c>
      <c r="L16" s="74">
        <v>70550</v>
      </c>
      <c r="M16" s="74">
        <v>47658</v>
      </c>
      <c r="N16" s="72">
        <v>0</v>
      </c>
      <c r="O16" s="74">
        <f t="shared" si="1"/>
        <v>41866.109589041094</v>
      </c>
      <c r="P16" s="74">
        <f t="shared" si="2"/>
        <v>28683.890410958906</v>
      </c>
      <c r="Q16" s="75">
        <v>0.05</v>
      </c>
      <c r="R16" s="74">
        <f t="shared" si="4"/>
        <v>27249.69589041096</v>
      </c>
    </row>
    <row r="17" spans="2:18" ht="14.25" x14ac:dyDescent="0.2">
      <c r="B17" s="65">
        <v>13</v>
      </c>
      <c r="C17" s="51" t="s">
        <v>216</v>
      </c>
      <c r="D17" s="76"/>
      <c r="E17" s="76"/>
      <c r="F17" s="77">
        <v>43533</v>
      </c>
      <c r="G17" s="70">
        <v>44673</v>
      </c>
      <c r="H17" s="71">
        <f t="shared" si="3"/>
        <v>3.1232876712328768</v>
      </c>
      <c r="I17" s="65">
        <v>5</v>
      </c>
      <c r="J17" s="72">
        <v>0.05</v>
      </c>
      <c r="K17" s="73">
        <f t="shared" si="0"/>
        <v>0.19</v>
      </c>
      <c r="L17" s="74">
        <v>58200</v>
      </c>
      <c r="M17" s="74">
        <v>39316</v>
      </c>
      <c r="N17" s="72">
        <v>0</v>
      </c>
      <c r="O17" s="74">
        <f t="shared" si="1"/>
        <v>34537.315068493153</v>
      </c>
      <c r="P17" s="74">
        <f t="shared" si="2"/>
        <v>23662.684931506847</v>
      </c>
      <c r="Q17" s="75">
        <v>0.05</v>
      </c>
      <c r="R17" s="74">
        <f t="shared" si="4"/>
        <v>22479.550684931502</v>
      </c>
    </row>
    <row r="18" spans="2:18" ht="14.25" x14ac:dyDescent="0.2">
      <c r="B18" s="65">
        <v>14</v>
      </c>
      <c r="C18" s="51" t="s">
        <v>217</v>
      </c>
      <c r="D18" s="76"/>
      <c r="E18" s="76"/>
      <c r="F18" s="77">
        <v>43554</v>
      </c>
      <c r="G18" s="70">
        <v>44673</v>
      </c>
      <c r="H18" s="71">
        <f t="shared" si="3"/>
        <v>3.0657534246575344</v>
      </c>
      <c r="I18" s="65">
        <v>5</v>
      </c>
      <c r="J18" s="72">
        <v>0.05</v>
      </c>
      <c r="K18" s="73">
        <f t="shared" si="0"/>
        <v>0.19</v>
      </c>
      <c r="L18" s="74">
        <v>20869.95</v>
      </c>
      <c r="M18" s="74">
        <v>14250.95</v>
      </c>
      <c r="N18" s="72">
        <v>0</v>
      </c>
      <c r="O18" s="74">
        <f t="shared" si="1"/>
        <v>12156.602930136987</v>
      </c>
      <c r="P18" s="74">
        <f t="shared" si="2"/>
        <v>8713.3470698630135</v>
      </c>
      <c r="Q18" s="75">
        <v>0.05</v>
      </c>
      <c r="R18" s="74">
        <f t="shared" si="4"/>
        <v>8277.6797163698629</v>
      </c>
    </row>
    <row r="19" spans="2:18" ht="14.25" x14ac:dyDescent="0.2">
      <c r="B19" s="65">
        <v>15</v>
      </c>
      <c r="C19" s="51" t="s">
        <v>218</v>
      </c>
      <c r="D19" s="76"/>
      <c r="E19" s="76"/>
      <c r="F19" s="77">
        <v>43554</v>
      </c>
      <c r="G19" s="70">
        <v>44673</v>
      </c>
      <c r="H19" s="71">
        <f t="shared" si="3"/>
        <v>3.0657534246575344</v>
      </c>
      <c r="I19" s="65">
        <v>5</v>
      </c>
      <c r="J19" s="72">
        <v>0.05</v>
      </c>
      <c r="K19" s="73">
        <f t="shared" si="0"/>
        <v>0.19</v>
      </c>
      <c r="L19" s="74">
        <v>46270</v>
      </c>
      <c r="M19" s="74">
        <v>31593</v>
      </c>
      <c r="N19" s="72">
        <v>0</v>
      </c>
      <c r="O19" s="74">
        <f t="shared" si="1"/>
        <v>26951.958082191781</v>
      </c>
      <c r="P19" s="74">
        <f t="shared" si="2"/>
        <v>19318.041917808219</v>
      </c>
      <c r="Q19" s="75">
        <v>0.05</v>
      </c>
      <c r="R19" s="74">
        <f t="shared" si="4"/>
        <v>18352.139821917808</v>
      </c>
    </row>
    <row r="20" spans="2:18" ht="14.25" x14ac:dyDescent="0.2">
      <c r="B20" s="65">
        <v>16</v>
      </c>
      <c r="C20" s="51" t="s">
        <v>216</v>
      </c>
      <c r="D20" s="76"/>
      <c r="E20" s="76"/>
      <c r="F20" s="77">
        <v>43554</v>
      </c>
      <c r="G20" s="70">
        <v>44673</v>
      </c>
      <c r="H20" s="71">
        <f t="shared" si="3"/>
        <v>3.0657534246575344</v>
      </c>
      <c r="I20" s="65">
        <v>5</v>
      </c>
      <c r="J20" s="72">
        <v>0.05</v>
      </c>
      <c r="K20" s="73">
        <f t="shared" si="0"/>
        <v>0.19</v>
      </c>
      <c r="L20" s="74">
        <v>38500</v>
      </c>
      <c r="M20" s="74">
        <v>26289</v>
      </c>
      <c r="N20" s="72">
        <v>0</v>
      </c>
      <c r="O20" s="74">
        <f t="shared" si="1"/>
        <v>22425.986301369863</v>
      </c>
      <c r="P20" s="74">
        <f t="shared" si="2"/>
        <v>16074.013698630137</v>
      </c>
      <c r="Q20" s="75">
        <v>0.05</v>
      </c>
      <c r="R20" s="74">
        <f t="shared" si="4"/>
        <v>15270.313013698629</v>
      </c>
    </row>
    <row r="21" spans="2:18" ht="14.25" x14ac:dyDescent="0.2">
      <c r="B21" s="65">
        <v>17</v>
      </c>
      <c r="C21" s="51" t="s">
        <v>219</v>
      </c>
      <c r="D21" s="76"/>
      <c r="E21" s="76"/>
      <c r="F21" s="77">
        <v>43475</v>
      </c>
      <c r="G21" s="70">
        <v>44673</v>
      </c>
      <c r="H21" s="71">
        <f t="shared" si="3"/>
        <v>3.2821917808219179</v>
      </c>
      <c r="I21" s="65">
        <v>5</v>
      </c>
      <c r="J21" s="72">
        <v>0.05</v>
      </c>
      <c r="K21" s="73">
        <f t="shared" si="0"/>
        <v>0.19</v>
      </c>
      <c r="L21" s="74">
        <v>15624.22</v>
      </c>
      <c r="M21" s="74">
        <v>-538.78000000000065</v>
      </c>
      <c r="N21" s="72">
        <v>0</v>
      </c>
      <c r="O21" s="74">
        <f t="shared" si="1"/>
        <v>9743.5204284931515</v>
      </c>
      <c r="P21" s="74">
        <f t="shared" si="2"/>
        <v>5880.6995715068479</v>
      </c>
      <c r="Q21" s="75">
        <v>0.05</v>
      </c>
      <c r="R21" s="162">
        <f t="shared" si="4"/>
        <v>0</v>
      </c>
    </row>
    <row r="22" spans="2:18" ht="14.25" x14ac:dyDescent="0.2">
      <c r="B22" s="65">
        <v>18</v>
      </c>
      <c r="C22" s="51" t="s">
        <v>219</v>
      </c>
      <c r="D22" s="76"/>
      <c r="E22" s="76"/>
      <c r="F22" s="77">
        <v>43475</v>
      </c>
      <c r="G22" s="70">
        <v>44673</v>
      </c>
      <c r="H22" s="71">
        <f t="shared" si="3"/>
        <v>3.2821917808219179</v>
      </c>
      <c r="I22" s="65">
        <v>5</v>
      </c>
      <c r="J22" s="72">
        <v>0.05</v>
      </c>
      <c r="K22" s="73">
        <f t="shared" si="0"/>
        <v>0.19</v>
      </c>
      <c r="L22" s="74">
        <v>19530.46</v>
      </c>
      <c r="M22" s="74">
        <v>-670.54000000000087</v>
      </c>
      <c r="N22" s="72">
        <v>0</v>
      </c>
      <c r="O22" s="74">
        <f t="shared" si="1"/>
        <v>12179.515904657534</v>
      </c>
      <c r="P22" s="74">
        <f t="shared" si="2"/>
        <v>7350.9440953424655</v>
      </c>
      <c r="Q22" s="75">
        <v>0.05</v>
      </c>
      <c r="R22" s="162">
        <f t="shared" si="4"/>
        <v>0</v>
      </c>
    </row>
    <row r="23" spans="2:18" ht="14.25" x14ac:dyDescent="0.2">
      <c r="B23" s="65">
        <v>19</v>
      </c>
      <c r="C23" s="51" t="s">
        <v>219</v>
      </c>
      <c r="D23" s="76"/>
      <c r="E23" s="76"/>
      <c r="F23" s="77">
        <v>43475</v>
      </c>
      <c r="G23" s="70">
        <v>44673</v>
      </c>
      <c r="H23" s="71">
        <f t="shared" si="3"/>
        <v>3.2821917808219179</v>
      </c>
      <c r="I23" s="65">
        <v>5</v>
      </c>
      <c r="J23" s="72">
        <v>0.05</v>
      </c>
      <c r="K23" s="73">
        <f t="shared" si="0"/>
        <v>0.19</v>
      </c>
      <c r="L23" s="74">
        <v>15624.22</v>
      </c>
      <c r="M23" s="74">
        <v>-538.78000000000065</v>
      </c>
      <c r="N23" s="72">
        <v>0</v>
      </c>
      <c r="O23" s="74">
        <f t="shared" si="1"/>
        <v>9743.5204284931515</v>
      </c>
      <c r="P23" s="74">
        <f t="shared" si="2"/>
        <v>5880.6995715068479</v>
      </c>
      <c r="Q23" s="75">
        <v>0.05</v>
      </c>
      <c r="R23" s="162">
        <f t="shared" si="4"/>
        <v>0</v>
      </c>
    </row>
    <row r="24" spans="2:18" ht="14.25" x14ac:dyDescent="0.2">
      <c r="B24" s="65">
        <v>20</v>
      </c>
      <c r="C24" s="161" t="s">
        <v>220</v>
      </c>
      <c r="D24" s="76"/>
      <c r="E24" s="76"/>
      <c r="F24" s="77">
        <v>43555</v>
      </c>
      <c r="G24" s="70">
        <v>44673</v>
      </c>
      <c r="H24" s="71">
        <f t="shared" si="3"/>
        <v>3.0630136986301371</v>
      </c>
      <c r="I24" s="65">
        <v>5</v>
      </c>
      <c r="J24" s="72">
        <v>0.05</v>
      </c>
      <c r="K24" s="73">
        <f t="shared" si="0"/>
        <v>0.19</v>
      </c>
      <c r="L24" s="74">
        <v>225</v>
      </c>
      <c r="M24" s="74">
        <v>10</v>
      </c>
      <c r="N24" s="72">
        <v>0</v>
      </c>
      <c r="O24" s="74">
        <f t="shared" si="1"/>
        <v>130.94383561643835</v>
      </c>
      <c r="P24" s="74">
        <f t="shared" si="2"/>
        <v>94.056164383561651</v>
      </c>
      <c r="Q24" s="75">
        <v>0.05</v>
      </c>
      <c r="R24" s="74">
        <f t="shared" si="4"/>
        <v>89.35335616438357</v>
      </c>
    </row>
    <row r="25" spans="2:18" ht="14.25" x14ac:dyDescent="0.2">
      <c r="B25" s="65">
        <v>21</v>
      </c>
      <c r="C25" s="161" t="s">
        <v>220</v>
      </c>
      <c r="D25" s="76"/>
      <c r="E25" s="76"/>
      <c r="F25" s="77">
        <v>43555</v>
      </c>
      <c r="G25" s="70">
        <v>44673</v>
      </c>
      <c r="H25" s="71">
        <f t="shared" si="3"/>
        <v>3.0630136986301371</v>
      </c>
      <c r="I25" s="65">
        <v>5</v>
      </c>
      <c r="J25" s="72">
        <v>0.05</v>
      </c>
      <c r="K25" s="73">
        <f t="shared" si="0"/>
        <v>0.19</v>
      </c>
      <c r="L25" s="74">
        <v>630.48</v>
      </c>
      <c r="M25" s="74">
        <v>30.480000000000018</v>
      </c>
      <c r="N25" s="72">
        <v>0</v>
      </c>
      <c r="O25" s="74">
        <f t="shared" si="1"/>
        <v>366.92208657534246</v>
      </c>
      <c r="P25" s="74">
        <f t="shared" si="2"/>
        <v>263.55791342465756</v>
      </c>
      <c r="Q25" s="75">
        <v>0.05</v>
      </c>
      <c r="R25" s="74">
        <f t="shared" si="4"/>
        <v>250.38001775342465</v>
      </c>
    </row>
    <row r="26" spans="2:18" ht="14.25" x14ac:dyDescent="0.2">
      <c r="B26" s="65">
        <v>22</v>
      </c>
      <c r="C26" s="161" t="s">
        <v>220</v>
      </c>
      <c r="D26" s="76"/>
      <c r="E26" s="76"/>
      <c r="F26" s="77">
        <v>43555</v>
      </c>
      <c r="G26" s="70">
        <v>44673</v>
      </c>
      <c r="H26" s="71">
        <f t="shared" si="3"/>
        <v>3.0630136986301371</v>
      </c>
      <c r="I26" s="65">
        <v>5</v>
      </c>
      <c r="J26" s="72">
        <v>0.05</v>
      </c>
      <c r="K26" s="73">
        <f t="shared" si="0"/>
        <v>0.19</v>
      </c>
      <c r="L26" s="74">
        <v>1402.34</v>
      </c>
      <c r="M26" s="74">
        <v>70.339999999999918</v>
      </c>
      <c r="N26" s="72">
        <v>0</v>
      </c>
      <c r="O26" s="74">
        <f t="shared" si="1"/>
        <v>816.12345972602736</v>
      </c>
      <c r="P26" s="74">
        <f t="shared" si="2"/>
        <v>586.21654027397256</v>
      </c>
      <c r="Q26" s="75">
        <v>0.05</v>
      </c>
      <c r="R26" s="74">
        <f t="shared" si="4"/>
        <v>556.90571326027396</v>
      </c>
    </row>
    <row r="27" spans="2:18" ht="14.25" x14ac:dyDescent="0.2">
      <c r="B27" s="65">
        <v>23</v>
      </c>
      <c r="C27" s="161" t="s">
        <v>220</v>
      </c>
      <c r="D27" s="76"/>
      <c r="E27" s="76"/>
      <c r="F27" s="77">
        <v>43555</v>
      </c>
      <c r="G27" s="70">
        <v>44673</v>
      </c>
      <c r="H27" s="71">
        <f t="shared" si="3"/>
        <v>3.0630136986301371</v>
      </c>
      <c r="I27" s="65">
        <v>5</v>
      </c>
      <c r="J27" s="72">
        <v>0.05</v>
      </c>
      <c r="K27" s="73">
        <f t="shared" si="0"/>
        <v>0.19</v>
      </c>
      <c r="L27" s="74">
        <v>206.78</v>
      </c>
      <c r="M27" s="74">
        <v>11.780000000000001</v>
      </c>
      <c r="N27" s="72">
        <v>0</v>
      </c>
      <c r="O27" s="74">
        <f t="shared" si="1"/>
        <v>120.34029479452056</v>
      </c>
      <c r="P27" s="74">
        <f t="shared" si="2"/>
        <v>86.439705205479441</v>
      </c>
      <c r="Q27" s="75">
        <v>0.05</v>
      </c>
      <c r="R27" s="74">
        <f t="shared" si="4"/>
        <v>82.117719945205465</v>
      </c>
    </row>
    <row r="28" spans="2:18" ht="14.25" x14ac:dyDescent="0.2">
      <c r="B28" s="65">
        <v>24</v>
      </c>
      <c r="C28" s="161" t="s">
        <v>220</v>
      </c>
      <c r="D28" s="76"/>
      <c r="E28" s="76"/>
      <c r="F28" s="77">
        <v>43555</v>
      </c>
      <c r="G28" s="70">
        <v>44673</v>
      </c>
      <c r="H28" s="71">
        <f t="shared" si="3"/>
        <v>3.0630136986301371</v>
      </c>
      <c r="I28" s="65">
        <v>5</v>
      </c>
      <c r="J28" s="72">
        <v>0.05</v>
      </c>
      <c r="K28" s="73">
        <f t="shared" si="0"/>
        <v>0.19</v>
      </c>
      <c r="L28" s="74">
        <v>802.68</v>
      </c>
      <c r="M28" s="74">
        <v>37.67999999999995</v>
      </c>
      <c r="N28" s="72">
        <v>0</v>
      </c>
      <c r="O28" s="74">
        <f t="shared" si="1"/>
        <v>467.1377687671233</v>
      </c>
      <c r="P28" s="74">
        <f t="shared" si="2"/>
        <v>335.54223123287665</v>
      </c>
      <c r="Q28" s="75">
        <v>0.05</v>
      </c>
      <c r="R28" s="74">
        <f t="shared" si="4"/>
        <v>318.76511967123281</v>
      </c>
    </row>
    <row r="29" spans="2:18" ht="14.25" x14ac:dyDescent="0.2">
      <c r="B29" s="65">
        <v>25</v>
      </c>
      <c r="C29" s="161" t="s">
        <v>220</v>
      </c>
      <c r="D29" s="76"/>
      <c r="E29" s="76"/>
      <c r="F29" s="77">
        <v>43555</v>
      </c>
      <c r="G29" s="70">
        <v>44673</v>
      </c>
      <c r="H29" s="71">
        <f t="shared" si="3"/>
        <v>3.0630136986301371</v>
      </c>
      <c r="I29" s="65">
        <v>5</v>
      </c>
      <c r="J29" s="72">
        <v>0.05</v>
      </c>
      <c r="K29" s="73">
        <f t="shared" si="0"/>
        <v>0.19</v>
      </c>
      <c r="L29" s="74">
        <v>591.07000000000005</v>
      </c>
      <c r="M29" s="74">
        <v>31.07000000000005</v>
      </c>
      <c r="N29" s="72">
        <v>0</v>
      </c>
      <c r="O29" s="74">
        <f t="shared" si="1"/>
        <v>343.98654630136991</v>
      </c>
      <c r="P29" s="74">
        <f t="shared" si="2"/>
        <v>247.08345369863014</v>
      </c>
      <c r="Q29" s="75">
        <v>0.05</v>
      </c>
      <c r="R29" s="74">
        <f t="shared" si="4"/>
        <v>234.72928101369862</v>
      </c>
    </row>
    <row r="30" spans="2:18" ht="14.25" x14ac:dyDescent="0.2">
      <c r="B30" s="65">
        <v>26</v>
      </c>
      <c r="C30" s="161" t="s">
        <v>220</v>
      </c>
      <c r="D30" s="76"/>
      <c r="E30" s="76"/>
      <c r="F30" s="77">
        <v>43555</v>
      </c>
      <c r="G30" s="70">
        <v>44673</v>
      </c>
      <c r="H30" s="71">
        <f t="shared" si="3"/>
        <v>3.0630136986301371</v>
      </c>
      <c r="I30" s="65">
        <v>5</v>
      </c>
      <c r="J30" s="72">
        <v>0.05</v>
      </c>
      <c r="K30" s="73">
        <f t="shared" si="0"/>
        <v>0.19</v>
      </c>
      <c r="L30" s="74">
        <v>1517.86</v>
      </c>
      <c r="M30" s="74">
        <v>75.8599999999999</v>
      </c>
      <c r="N30" s="72">
        <v>0</v>
      </c>
      <c r="O30" s="74">
        <f t="shared" si="1"/>
        <v>883.35293479452048</v>
      </c>
      <c r="P30" s="74">
        <f t="shared" si="2"/>
        <v>634.50706520547942</v>
      </c>
      <c r="Q30" s="75">
        <v>0.05</v>
      </c>
      <c r="R30" s="74">
        <f t="shared" si="4"/>
        <v>602.78171194520542</v>
      </c>
    </row>
    <row r="31" spans="2:18" ht="14.25" x14ac:dyDescent="0.2">
      <c r="B31" s="65">
        <v>27</v>
      </c>
      <c r="C31" s="161" t="s">
        <v>220</v>
      </c>
      <c r="D31" s="76"/>
      <c r="E31" s="76"/>
      <c r="F31" s="77">
        <v>43555</v>
      </c>
      <c r="G31" s="70">
        <v>44673</v>
      </c>
      <c r="H31" s="71">
        <f t="shared" si="3"/>
        <v>3.0630136986301371</v>
      </c>
      <c r="I31" s="65">
        <v>5</v>
      </c>
      <c r="J31" s="72">
        <v>0.05</v>
      </c>
      <c r="K31" s="73">
        <f t="shared" si="0"/>
        <v>0.19</v>
      </c>
      <c r="L31" s="74">
        <v>1349.12</v>
      </c>
      <c r="M31" s="74">
        <v>67.119999999999891</v>
      </c>
      <c r="N31" s="72">
        <v>0</v>
      </c>
      <c r="O31" s="74">
        <f t="shared" si="1"/>
        <v>785.15087780821909</v>
      </c>
      <c r="P31" s="74">
        <f t="shared" si="2"/>
        <v>563.9691221917808</v>
      </c>
      <c r="Q31" s="75">
        <v>0.05</v>
      </c>
      <c r="R31" s="74">
        <f t="shared" si="4"/>
        <v>535.77066608219172</v>
      </c>
    </row>
    <row r="32" spans="2:18" ht="14.25" x14ac:dyDescent="0.2">
      <c r="B32" s="65">
        <v>28</v>
      </c>
      <c r="C32" s="161" t="s">
        <v>220</v>
      </c>
      <c r="D32" s="76"/>
      <c r="E32" s="76"/>
      <c r="F32" s="77">
        <v>43555</v>
      </c>
      <c r="G32" s="70">
        <v>44673</v>
      </c>
      <c r="H32" s="71">
        <f t="shared" si="3"/>
        <v>3.0630136986301371</v>
      </c>
      <c r="I32" s="65">
        <v>5</v>
      </c>
      <c r="J32" s="72">
        <v>0.05</v>
      </c>
      <c r="K32" s="73">
        <f t="shared" si="0"/>
        <v>0.19</v>
      </c>
      <c r="L32" s="74">
        <v>1326.28</v>
      </c>
      <c r="M32" s="74">
        <v>64.279999999999973</v>
      </c>
      <c r="N32" s="72">
        <v>0</v>
      </c>
      <c r="O32" s="74">
        <f t="shared" si="1"/>
        <v>771.85862356164387</v>
      </c>
      <c r="P32" s="74">
        <f t="shared" si="2"/>
        <v>554.42137643835611</v>
      </c>
      <c r="Q32" s="75">
        <v>0.05</v>
      </c>
      <c r="R32" s="74">
        <f t="shared" si="4"/>
        <v>526.70030761643829</v>
      </c>
    </row>
    <row r="33" spans="2:18" ht="14.25" x14ac:dyDescent="0.2">
      <c r="B33" s="65">
        <v>29</v>
      </c>
      <c r="C33" s="161" t="s">
        <v>220</v>
      </c>
      <c r="D33" s="76"/>
      <c r="E33" s="76"/>
      <c r="F33" s="77">
        <v>43555</v>
      </c>
      <c r="G33" s="70">
        <v>44673</v>
      </c>
      <c r="H33" s="71">
        <f t="shared" si="3"/>
        <v>3.0630136986301371</v>
      </c>
      <c r="I33" s="65">
        <v>5</v>
      </c>
      <c r="J33" s="72">
        <v>0.05</v>
      </c>
      <c r="K33" s="73">
        <f t="shared" si="0"/>
        <v>0.19</v>
      </c>
      <c r="L33" s="74">
        <v>10527</v>
      </c>
      <c r="M33" s="74">
        <v>517</v>
      </c>
      <c r="N33" s="72">
        <v>0</v>
      </c>
      <c r="O33" s="74">
        <f t="shared" si="1"/>
        <v>6126.4255890410968</v>
      </c>
      <c r="P33" s="74">
        <f t="shared" si="2"/>
        <v>4400.5744109589032</v>
      </c>
      <c r="Q33" s="75">
        <v>0.05</v>
      </c>
      <c r="R33" s="74">
        <f t="shared" si="4"/>
        <v>4180.5456904109578</v>
      </c>
    </row>
    <row r="34" spans="2:18" ht="14.25" x14ac:dyDescent="0.2">
      <c r="B34" s="65">
        <v>30</v>
      </c>
      <c r="C34" s="51" t="s">
        <v>221</v>
      </c>
      <c r="D34" s="76"/>
      <c r="E34" s="76"/>
      <c r="F34" s="77">
        <v>43425</v>
      </c>
      <c r="G34" s="70">
        <v>44673</v>
      </c>
      <c r="H34" s="71">
        <f t="shared" si="3"/>
        <v>3.419178082191781</v>
      </c>
      <c r="I34" s="65">
        <v>6</v>
      </c>
      <c r="J34" s="72">
        <v>0.05</v>
      </c>
      <c r="K34" s="73">
        <f t="shared" si="0"/>
        <v>0.15833333333333333</v>
      </c>
      <c r="L34" s="74">
        <v>160736</v>
      </c>
      <c r="M34" s="74">
        <v>73426</v>
      </c>
      <c r="N34" s="72">
        <v>0</v>
      </c>
      <c r="O34" s="74">
        <f t="shared" si="1"/>
        <v>87017.626301369863</v>
      </c>
      <c r="P34" s="74">
        <f t="shared" si="2"/>
        <v>73718.373698630137</v>
      </c>
      <c r="Q34" s="75">
        <v>0.05</v>
      </c>
      <c r="R34" s="74">
        <f t="shared" si="4"/>
        <v>70032.455013698622</v>
      </c>
    </row>
    <row r="35" spans="2:18" ht="14.25" x14ac:dyDescent="0.2">
      <c r="B35" s="65">
        <v>32</v>
      </c>
      <c r="C35" s="78" t="s">
        <v>222</v>
      </c>
      <c r="D35" s="76"/>
      <c r="E35" s="76"/>
      <c r="F35" s="77">
        <v>43605</v>
      </c>
      <c r="G35" s="70">
        <v>44673</v>
      </c>
      <c r="H35" s="71">
        <f t="shared" si="3"/>
        <v>2.9260273972602739</v>
      </c>
      <c r="I35" s="65">
        <v>3</v>
      </c>
      <c r="J35" s="72">
        <v>0.05</v>
      </c>
      <c r="K35" s="73">
        <f t="shared" si="0"/>
        <v>0.31666666666666665</v>
      </c>
      <c r="L35" s="74">
        <v>21000</v>
      </c>
      <c r="M35" s="74">
        <v>14705</v>
      </c>
      <c r="N35" s="72">
        <v>0</v>
      </c>
      <c r="O35" s="74">
        <f t="shared" si="1"/>
        <v>19458.082191780821</v>
      </c>
      <c r="P35" s="74">
        <f t="shared" si="2"/>
        <v>1541.9178082191793</v>
      </c>
      <c r="Q35" s="75">
        <v>0.05</v>
      </c>
      <c r="R35" s="74">
        <f t="shared" si="4"/>
        <v>1464.8219178082202</v>
      </c>
    </row>
    <row r="36" spans="2:18" ht="14.25" x14ac:dyDescent="0.2">
      <c r="B36" s="65">
        <v>33</v>
      </c>
      <c r="C36" s="78" t="s">
        <v>222</v>
      </c>
      <c r="D36" s="76"/>
      <c r="E36" s="76"/>
      <c r="F36" s="77">
        <v>43615</v>
      </c>
      <c r="G36" s="70">
        <v>44673</v>
      </c>
      <c r="H36" s="71">
        <f t="shared" si="3"/>
        <v>2.8986301369863012</v>
      </c>
      <c r="I36" s="65">
        <v>5</v>
      </c>
      <c r="J36" s="72">
        <v>0.05</v>
      </c>
      <c r="K36" s="73">
        <f t="shared" ref="K36:K39" si="5">(1-J36)/I36</f>
        <v>0.19</v>
      </c>
      <c r="L36" s="74">
        <v>81242</v>
      </c>
      <c r="M36" s="74">
        <v>57163</v>
      </c>
      <c r="N36" s="72">
        <v>0</v>
      </c>
      <c r="O36" s="74">
        <f t="shared" ref="O36:O39" si="6">L36*K36*H36</f>
        <v>44743.196821917802</v>
      </c>
      <c r="P36" s="74">
        <f t="shared" si="2"/>
        <v>36498.803178082198</v>
      </c>
      <c r="Q36" s="75">
        <v>0.05</v>
      </c>
      <c r="R36" s="74">
        <f t="shared" si="4"/>
        <v>34673.86301917809</v>
      </c>
    </row>
    <row r="37" spans="2:18" ht="14.25" x14ac:dyDescent="0.2">
      <c r="B37" s="65">
        <v>34</v>
      </c>
      <c r="C37" s="78" t="s">
        <v>222</v>
      </c>
      <c r="D37" s="76"/>
      <c r="E37" s="76"/>
      <c r="F37" s="77">
        <v>43616</v>
      </c>
      <c r="G37" s="70">
        <v>44673</v>
      </c>
      <c r="H37" s="71">
        <f t="shared" si="3"/>
        <v>2.8958904109589043</v>
      </c>
      <c r="I37" s="65">
        <v>5</v>
      </c>
      <c r="J37" s="72">
        <v>0.05</v>
      </c>
      <c r="K37" s="73">
        <f t="shared" si="5"/>
        <v>0.19</v>
      </c>
      <c r="L37" s="74">
        <v>60680</v>
      </c>
      <c r="M37" s="74">
        <v>42717</v>
      </c>
      <c r="N37" s="72">
        <v>0</v>
      </c>
      <c r="O37" s="74">
        <f t="shared" si="6"/>
        <v>33387.299726027399</v>
      </c>
      <c r="P37" s="74">
        <f t="shared" si="2"/>
        <v>27292.700273972601</v>
      </c>
      <c r="Q37" s="75">
        <v>0.05</v>
      </c>
      <c r="R37" s="74">
        <f t="shared" si="4"/>
        <v>25928.065260273968</v>
      </c>
    </row>
    <row r="38" spans="2:18" ht="14.25" x14ac:dyDescent="0.2">
      <c r="B38" s="65">
        <v>35</v>
      </c>
      <c r="C38" s="78" t="s">
        <v>222</v>
      </c>
      <c r="D38" s="76"/>
      <c r="E38" s="76"/>
      <c r="F38" s="77">
        <v>43616</v>
      </c>
      <c r="G38" s="70">
        <v>44673</v>
      </c>
      <c r="H38" s="71">
        <f t="shared" si="3"/>
        <v>2.8958904109589043</v>
      </c>
      <c r="I38" s="65">
        <v>10</v>
      </c>
      <c r="J38" s="72">
        <v>0.05</v>
      </c>
      <c r="K38" s="73">
        <f t="shared" si="5"/>
        <v>9.5000000000000001E-2</v>
      </c>
      <c r="L38" s="74">
        <v>562500</v>
      </c>
      <c r="M38" s="74">
        <v>395980</v>
      </c>
      <c r="N38" s="72">
        <v>0</v>
      </c>
      <c r="O38" s="74">
        <f t="shared" si="6"/>
        <v>154749.14383561644</v>
      </c>
      <c r="P38" s="74">
        <f t="shared" si="2"/>
        <v>407750.85616438359</v>
      </c>
      <c r="Q38" s="75">
        <v>0.05</v>
      </c>
      <c r="R38" s="74">
        <f t="shared" si="4"/>
        <v>387363.31335616438</v>
      </c>
    </row>
    <row r="39" spans="2:18" ht="14.25" x14ac:dyDescent="0.2">
      <c r="B39" s="65">
        <v>36</v>
      </c>
      <c r="C39" s="78" t="s">
        <v>223</v>
      </c>
      <c r="D39" s="76"/>
      <c r="E39" s="76"/>
      <c r="F39" s="77">
        <v>44057</v>
      </c>
      <c r="G39" s="70">
        <v>44673</v>
      </c>
      <c r="H39" s="71">
        <f t="shared" si="3"/>
        <v>1.6876712328767123</v>
      </c>
      <c r="I39" s="65">
        <v>5</v>
      </c>
      <c r="J39" s="72">
        <v>0.05</v>
      </c>
      <c r="K39" s="73">
        <f t="shared" si="5"/>
        <v>0.19</v>
      </c>
      <c r="L39" s="74">
        <v>34625</v>
      </c>
      <c r="M39" s="74">
        <v>29671</v>
      </c>
      <c r="N39" s="72">
        <v>0</v>
      </c>
      <c r="O39" s="74">
        <f t="shared" si="6"/>
        <v>11102.767123287671</v>
      </c>
      <c r="P39" s="74">
        <f t="shared" si="2"/>
        <v>23522.232876712329</v>
      </c>
      <c r="Q39" s="75">
        <v>0.05</v>
      </c>
      <c r="R39" s="74">
        <f t="shared" si="4"/>
        <v>22346.121232876711</v>
      </c>
    </row>
    <row r="40" spans="2:18" ht="15" x14ac:dyDescent="0.2">
      <c r="B40" s="191" t="s">
        <v>17</v>
      </c>
      <c r="C40" s="191"/>
      <c r="D40" s="191"/>
      <c r="E40" s="191"/>
      <c r="F40" s="191"/>
      <c r="G40" s="191"/>
      <c r="H40" s="191"/>
      <c r="I40" s="191"/>
      <c r="J40" s="191"/>
      <c r="K40" s="191"/>
      <c r="L40" s="79">
        <f>SUM(L5:L39)</f>
        <v>1679406.6399999997</v>
      </c>
      <c r="M40" s="79">
        <f>SUM(M5:M39)</f>
        <v>1059961.6400000001</v>
      </c>
      <c r="N40" s="79"/>
      <c r="O40" s="79">
        <f>SUM(O5:O39)</f>
        <v>796924.48547424655</v>
      </c>
      <c r="P40" s="79">
        <f>SUM(P5:P39)</f>
        <v>883369.62027917814</v>
      </c>
      <c r="Q40" s="79"/>
      <c r="R40" s="79">
        <f>SUM(R5:R39)</f>
        <v>819630.90633946576</v>
      </c>
    </row>
  </sheetData>
  <autoFilter ref="B4:R40"/>
  <mergeCells count="2">
    <mergeCell ref="B3:R3"/>
    <mergeCell ref="B40:K4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40"/>
  <sheetViews>
    <sheetView topLeftCell="F25" workbookViewId="0">
      <selection activeCell="Q24" sqref="Q24"/>
    </sheetView>
  </sheetViews>
  <sheetFormatPr defaultRowHeight="12.75" x14ac:dyDescent="0.2"/>
  <cols>
    <col min="2" max="2" width="9.28515625" bestFit="1" customWidth="1"/>
    <col min="3" max="3" width="50.42578125" bestFit="1" customWidth="1"/>
    <col min="4" max="5" width="9.140625" hidden="1" customWidth="1"/>
    <col min="6" max="6" width="13.140625" customWidth="1"/>
    <col min="7" max="7" width="13" customWidth="1"/>
    <col min="8" max="8" width="10.140625" customWidth="1"/>
    <col min="9" max="9" width="15.7109375" customWidth="1"/>
    <col min="10" max="10" width="9.28515625" bestFit="1" customWidth="1"/>
    <col min="11" max="11" width="14.140625" customWidth="1"/>
    <col min="12" max="14" width="13.85546875" customWidth="1"/>
    <col min="15" max="15" width="18" bestFit="1" customWidth="1"/>
    <col min="16" max="16" width="16.28515625" bestFit="1" customWidth="1"/>
    <col min="17" max="17" width="11" customWidth="1"/>
    <col min="18" max="18" width="11.85546875" bestFit="1" customWidth="1"/>
  </cols>
  <sheetData>
    <row r="3" spans="2:18" ht="15" x14ac:dyDescent="0.2">
      <c r="B3" s="190" t="s">
        <v>322</v>
      </c>
      <c r="C3" s="190"/>
      <c r="D3" s="190"/>
      <c r="E3" s="190"/>
      <c r="F3" s="190"/>
      <c r="G3" s="190"/>
      <c r="H3" s="190"/>
      <c r="I3" s="190"/>
      <c r="J3" s="190"/>
      <c r="K3" s="190"/>
      <c r="L3" s="190"/>
      <c r="M3" s="190"/>
      <c r="N3" s="190"/>
      <c r="O3" s="190"/>
      <c r="P3" s="190"/>
      <c r="Q3" s="190"/>
      <c r="R3" s="190"/>
    </row>
    <row r="4" spans="2:18" ht="60" x14ac:dyDescent="0.2">
      <c r="B4" s="2" t="s">
        <v>18</v>
      </c>
      <c r="C4" s="2" t="s">
        <v>19</v>
      </c>
      <c r="D4" s="2" t="s">
        <v>20</v>
      </c>
      <c r="E4" s="2" t="s">
        <v>21</v>
      </c>
      <c r="F4" s="2" t="s">
        <v>22</v>
      </c>
      <c r="G4" s="2" t="s">
        <v>5</v>
      </c>
      <c r="H4" s="2" t="s">
        <v>23</v>
      </c>
      <c r="I4" s="2" t="s">
        <v>24</v>
      </c>
      <c r="J4" s="2" t="s">
        <v>25</v>
      </c>
      <c r="K4" s="2" t="s">
        <v>26</v>
      </c>
      <c r="L4" s="17" t="s">
        <v>27</v>
      </c>
      <c r="M4" s="17" t="s">
        <v>28</v>
      </c>
      <c r="N4" s="17" t="s">
        <v>12</v>
      </c>
      <c r="O4" s="7" t="s">
        <v>29</v>
      </c>
      <c r="P4" s="7" t="s">
        <v>30</v>
      </c>
      <c r="Q4" s="18" t="s">
        <v>31</v>
      </c>
      <c r="R4" s="7" t="s">
        <v>32</v>
      </c>
    </row>
    <row r="5" spans="2:18" ht="15" x14ac:dyDescent="0.2">
      <c r="B5" s="8">
        <v>1</v>
      </c>
      <c r="C5" s="52" t="s">
        <v>224</v>
      </c>
      <c r="D5" s="19">
        <v>0</v>
      </c>
      <c r="E5" s="8" t="s">
        <v>33</v>
      </c>
      <c r="F5" s="53">
        <v>43343</v>
      </c>
      <c r="G5" s="20">
        <v>44673</v>
      </c>
      <c r="H5" s="21">
        <f>(G5-F5)/365</f>
        <v>3.6438356164383561</v>
      </c>
      <c r="I5" s="8">
        <v>5</v>
      </c>
      <c r="J5" s="12">
        <v>0.05</v>
      </c>
      <c r="K5" s="13">
        <f>(1-J5)/I5</f>
        <v>0.19</v>
      </c>
      <c r="L5" s="22">
        <v>14550</v>
      </c>
      <c r="M5" s="26">
        <v>0</v>
      </c>
      <c r="N5" s="128">
        <v>0</v>
      </c>
      <c r="O5" s="23">
        <f t="shared" ref="O5:O39" si="0">H5*K5*L5</f>
        <v>10073.383561643835</v>
      </c>
      <c r="P5" s="23">
        <f t="shared" ref="P5:P39" si="1">MAX(L5-O5,0)</f>
        <v>4476.6164383561645</v>
      </c>
      <c r="Q5" s="24">
        <v>0</v>
      </c>
      <c r="R5" s="24">
        <f>IF(M5&lt;=0,0,IF(P5&lt;=J5*L5,J5*L5,P5*(1-Q5)))</f>
        <v>0</v>
      </c>
    </row>
    <row r="6" spans="2:18" ht="15" x14ac:dyDescent="0.2">
      <c r="B6" s="8">
        <v>2</v>
      </c>
      <c r="C6" s="52" t="s">
        <v>225</v>
      </c>
      <c r="D6" s="19">
        <v>0</v>
      </c>
      <c r="E6" s="8" t="s">
        <v>33</v>
      </c>
      <c r="F6" s="53">
        <v>43358</v>
      </c>
      <c r="G6" s="20">
        <v>44673</v>
      </c>
      <c r="H6" s="21">
        <f t="shared" ref="H6:H39" si="2">(G6-F6)/365</f>
        <v>3.6027397260273974</v>
      </c>
      <c r="I6" s="8">
        <v>5</v>
      </c>
      <c r="J6" s="12">
        <v>0.05</v>
      </c>
      <c r="K6" s="13">
        <f t="shared" ref="K6:K39" si="3">(1-J6)/I6</f>
        <v>0.19</v>
      </c>
      <c r="L6" s="22">
        <v>102930</v>
      </c>
      <c r="M6" s="26">
        <v>0</v>
      </c>
      <c r="N6" s="128">
        <v>0</v>
      </c>
      <c r="O6" s="23">
        <f t="shared" si="0"/>
        <v>70457.700000000012</v>
      </c>
      <c r="P6" s="23">
        <f t="shared" si="1"/>
        <v>32472.299999999988</v>
      </c>
      <c r="Q6" s="24">
        <v>0</v>
      </c>
      <c r="R6" s="24">
        <f t="shared" ref="R6:R39" si="4">IF(M6&lt;=0,0,IF(P6&lt;=J6*L6,J6*L6,P6*(1-Q6)))</f>
        <v>0</v>
      </c>
    </row>
    <row r="7" spans="2:18" ht="15" x14ac:dyDescent="0.2">
      <c r="B7" s="8">
        <v>3</v>
      </c>
      <c r="C7" s="52" t="s">
        <v>226</v>
      </c>
      <c r="D7" s="19">
        <v>0</v>
      </c>
      <c r="E7" s="8" t="s">
        <v>33</v>
      </c>
      <c r="F7" s="53">
        <v>43501</v>
      </c>
      <c r="G7" s="20">
        <v>44673</v>
      </c>
      <c r="H7" s="21">
        <f t="shared" si="2"/>
        <v>3.2109589041095892</v>
      </c>
      <c r="I7" s="8">
        <v>5</v>
      </c>
      <c r="J7" s="12">
        <v>0.05</v>
      </c>
      <c r="K7" s="13">
        <f t="shared" si="3"/>
        <v>0.19</v>
      </c>
      <c r="L7" s="22">
        <v>34900</v>
      </c>
      <c r="M7" s="26">
        <v>0</v>
      </c>
      <c r="N7" s="128">
        <v>0</v>
      </c>
      <c r="O7" s="23">
        <f t="shared" si="0"/>
        <v>21291.868493150683</v>
      </c>
      <c r="P7" s="23">
        <f t="shared" si="1"/>
        <v>13608.131506849317</v>
      </c>
      <c r="Q7" s="24">
        <v>0</v>
      </c>
      <c r="R7" s="24">
        <f t="shared" si="4"/>
        <v>0</v>
      </c>
    </row>
    <row r="8" spans="2:18" ht="15" x14ac:dyDescent="0.2">
      <c r="B8" s="8">
        <v>4</v>
      </c>
      <c r="C8" s="52" t="s">
        <v>227</v>
      </c>
      <c r="D8" s="9"/>
      <c r="E8" s="9"/>
      <c r="F8" s="53">
        <v>43531</v>
      </c>
      <c r="G8" s="20">
        <v>44673</v>
      </c>
      <c r="H8" s="21">
        <f t="shared" si="2"/>
        <v>3.128767123287671</v>
      </c>
      <c r="I8" s="8">
        <v>5</v>
      </c>
      <c r="J8" s="12">
        <v>0.05</v>
      </c>
      <c r="K8" s="13">
        <f t="shared" si="3"/>
        <v>0.19</v>
      </c>
      <c r="L8" s="22">
        <v>9300</v>
      </c>
      <c r="M8" s="26">
        <v>0</v>
      </c>
      <c r="N8" s="128">
        <v>0</v>
      </c>
      <c r="O8" s="23">
        <f t="shared" si="0"/>
        <v>5528.5315068493146</v>
      </c>
      <c r="P8" s="23">
        <f t="shared" si="1"/>
        <v>3771.4684931506854</v>
      </c>
      <c r="Q8" s="24">
        <v>0</v>
      </c>
      <c r="R8" s="24">
        <f t="shared" si="4"/>
        <v>0</v>
      </c>
    </row>
    <row r="9" spans="2:18" ht="15" x14ac:dyDescent="0.2">
      <c r="B9" s="8">
        <v>5</v>
      </c>
      <c r="C9" s="52" t="s">
        <v>228</v>
      </c>
      <c r="D9" s="9"/>
      <c r="E9" s="9"/>
      <c r="F9" s="53">
        <v>43554</v>
      </c>
      <c r="G9" s="20">
        <v>44673</v>
      </c>
      <c r="H9" s="21">
        <f t="shared" si="2"/>
        <v>3.0657534246575344</v>
      </c>
      <c r="I9" s="8">
        <v>5</v>
      </c>
      <c r="J9" s="12">
        <v>0.05</v>
      </c>
      <c r="K9" s="13">
        <f t="shared" si="3"/>
        <v>0.19</v>
      </c>
      <c r="L9" s="22">
        <v>31600</v>
      </c>
      <c r="M9" s="26">
        <v>0</v>
      </c>
      <c r="N9" s="128">
        <v>0</v>
      </c>
      <c r="O9" s="23">
        <f t="shared" si="0"/>
        <v>18406.783561643839</v>
      </c>
      <c r="P9" s="23">
        <f t="shared" si="1"/>
        <v>13193.216438356161</v>
      </c>
      <c r="Q9" s="24">
        <v>0</v>
      </c>
      <c r="R9" s="24">
        <f t="shared" si="4"/>
        <v>0</v>
      </c>
    </row>
    <row r="10" spans="2:18" ht="15" x14ac:dyDescent="0.2">
      <c r="B10" s="8">
        <v>6</v>
      </c>
      <c r="C10" s="52" t="s">
        <v>228</v>
      </c>
      <c r="D10" s="9"/>
      <c r="E10" s="9"/>
      <c r="F10" s="53">
        <v>43554</v>
      </c>
      <c r="G10" s="20">
        <v>44673</v>
      </c>
      <c r="H10" s="21">
        <f t="shared" si="2"/>
        <v>3.0657534246575344</v>
      </c>
      <c r="I10" s="8">
        <v>5</v>
      </c>
      <c r="J10" s="12">
        <v>0.05</v>
      </c>
      <c r="K10" s="13">
        <f t="shared" si="3"/>
        <v>0.19</v>
      </c>
      <c r="L10" s="22">
        <v>42195</v>
      </c>
      <c r="M10" s="26">
        <v>0</v>
      </c>
      <c r="N10" s="128">
        <v>0</v>
      </c>
      <c r="O10" s="23">
        <f t="shared" si="0"/>
        <v>24578.298493150687</v>
      </c>
      <c r="P10" s="23">
        <f t="shared" si="1"/>
        <v>17616.701506849313</v>
      </c>
      <c r="Q10" s="24">
        <v>0</v>
      </c>
      <c r="R10" s="24">
        <f t="shared" si="4"/>
        <v>0</v>
      </c>
    </row>
    <row r="11" spans="2:18" ht="15" x14ac:dyDescent="0.2">
      <c r="B11" s="8">
        <v>7</v>
      </c>
      <c r="C11" s="52" t="s">
        <v>229</v>
      </c>
      <c r="D11" s="9"/>
      <c r="E11" s="9"/>
      <c r="F11" s="53">
        <v>43554</v>
      </c>
      <c r="G11" s="20">
        <v>44673</v>
      </c>
      <c r="H11" s="21">
        <f t="shared" si="2"/>
        <v>3.0657534246575344</v>
      </c>
      <c r="I11" s="8">
        <v>5</v>
      </c>
      <c r="J11" s="12">
        <v>0.05</v>
      </c>
      <c r="K11" s="13">
        <f t="shared" si="3"/>
        <v>0.19</v>
      </c>
      <c r="L11" s="22">
        <v>50430</v>
      </c>
      <c r="M11" s="26">
        <v>0</v>
      </c>
      <c r="N11" s="128">
        <v>0</v>
      </c>
      <c r="O11" s="23">
        <f t="shared" si="0"/>
        <v>29375.129589041098</v>
      </c>
      <c r="P11" s="23">
        <f t="shared" si="1"/>
        <v>21054.870410958902</v>
      </c>
      <c r="Q11" s="24">
        <v>0</v>
      </c>
      <c r="R11" s="24">
        <f t="shared" si="4"/>
        <v>0</v>
      </c>
    </row>
    <row r="12" spans="2:18" ht="15" x14ac:dyDescent="0.2">
      <c r="B12" s="8">
        <v>8</v>
      </c>
      <c r="C12" s="52" t="s">
        <v>230</v>
      </c>
      <c r="D12" s="9"/>
      <c r="E12" s="9"/>
      <c r="F12" s="53">
        <v>43554</v>
      </c>
      <c r="G12" s="20">
        <v>44673</v>
      </c>
      <c r="H12" s="21">
        <f t="shared" si="2"/>
        <v>3.0657534246575344</v>
      </c>
      <c r="I12" s="8">
        <v>5</v>
      </c>
      <c r="J12" s="12">
        <v>0.05</v>
      </c>
      <c r="K12" s="13">
        <f t="shared" si="3"/>
        <v>0.19</v>
      </c>
      <c r="L12" s="22">
        <v>59600</v>
      </c>
      <c r="M12" s="26">
        <v>0</v>
      </c>
      <c r="N12" s="128">
        <v>0</v>
      </c>
      <c r="O12" s="23">
        <f t="shared" si="0"/>
        <v>34716.591780821924</v>
      </c>
      <c r="P12" s="23">
        <f t="shared" si="1"/>
        <v>24883.408219178076</v>
      </c>
      <c r="Q12" s="24">
        <v>0</v>
      </c>
      <c r="R12" s="24">
        <f t="shared" si="4"/>
        <v>0</v>
      </c>
    </row>
    <row r="13" spans="2:18" ht="15" x14ac:dyDescent="0.2">
      <c r="B13" s="8">
        <v>9</v>
      </c>
      <c r="C13" s="52" t="s">
        <v>231</v>
      </c>
      <c r="D13" s="9"/>
      <c r="E13" s="9"/>
      <c r="F13" s="53">
        <v>43554</v>
      </c>
      <c r="G13" s="20">
        <v>44673</v>
      </c>
      <c r="H13" s="21">
        <f t="shared" si="2"/>
        <v>3.0657534246575344</v>
      </c>
      <c r="I13" s="8">
        <v>5</v>
      </c>
      <c r="J13" s="12">
        <v>0.05</v>
      </c>
      <c r="K13" s="13">
        <f t="shared" si="3"/>
        <v>0.19</v>
      </c>
      <c r="L13" s="22">
        <v>51600</v>
      </c>
      <c r="M13" s="26">
        <v>0</v>
      </c>
      <c r="N13" s="128">
        <v>0</v>
      </c>
      <c r="O13" s="23">
        <f t="shared" si="0"/>
        <v>30056.646575342467</v>
      </c>
      <c r="P13" s="23">
        <f t="shared" si="1"/>
        <v>21543.353424657533</v>
      </c>
      <c r="Q13" s="24">
        <v>0</v>
      </c>
      <c r="R13" s="24">
        <f t="shared" si="4"/>
        <v>0</v>
      </c>
    </row>
    <row r="14" spans="2:18" ht="15" x14ac:dyDescent="0.2">
      <c r="B14" s="8">
        <v>10</v>
      </c>
      <c r="C14" s="52" t="s">
        <v>232</v>
      </c>
      <c r="D14" s="9"/>
      <c r="E14" s="9"/>
      <c r="F14" s="53">
        <v>43554</v>
      </c>
      <c r="G14" s="20">
        <v>44673</v>
      </c>
      <c r="H14" s="21">
        <f t="shared" si="2"/>
        <v>3.0657534246575344</v>
      </c>
      <c r="I14" s="8">
        <v>5</v>
      </c>
      <c r="J14" s="12">
        <v>0.05</v>
      </c>
      <c r="K14" s="13">
        <f t="shared" si="3"/>
        <v>0.19</v>
      </c>
      <c r="L14" s="22">
        <v>5400</v>
      </c>
      <c r="M14" s="26">
        <v>0</v>
      </c>
      <c r="N14" s="128">
        <v>0</v>
      </c>
      <c r="O14" s="23">
        <f t="shared" si="0"/>
        <v>3145.4630136986307</v>
      </c>
      <c r="P14" s="23">
        <f t="shared" si="1"/>
        <v>2254.5369863013693</v>
      </c>
      <c r="Q14" s="24">
        <v>0</v>
      </c>
      <c r="R14" s="24">
        <f t="shared" si="4"/>
        <v>0</v>
      </c>
    </row>
    <row r="15" spans="2:18" ht="15" x14ac:dyDescent="0.2">
      <c r="B15" s="8">
        <v>11</v>
      </c>
      <c r="C15" s="52" t="s">
        <v>233</v>
      </c>
      <c r="D15" s="9"/>
      <c r="E15" s="9"/>
      <c r="F15" s="53">
        <v>43554</v>
      </c>
      <c r="G15" s="20">
        <v>44673</v>
      </c>
      <c r="H15" s="21">
        <f t="shared" si="2"/>
        <v>3.0657534246575344</v>
      </c>
      <c r="I15" s="8">
        <v>5</v>
      </c>
      <c r="J15" s="12">
        <v>0.05</v>
      </c>
      <c r="K15" s="13">
        <f t="shared" si="3"/>
        <v>0.19</v>
      </c>
      <c r="L15" s="22">
        <v>3800</v>
      </c>
      <c r="M15" s="26">
        <v>0</v>
      </c>
      <c r="N15" s="128">
        <v>0</v>
      </c>
      <c r="O15" s="23">
        <f t="shared" si="0"/>
        <v>2213.4739726027401</v>
      </c>
      <c r="P15" s="23">
        <f t="shared" si="1"/>
        <v>1586.5260273972599</v>
      </c>
      <c r="Q15" s="24">
        <v>0</v>
      </c>
      <c r="R15" s="24">
        <f t="shared" si="4"/>
        <v>0</v>
      </c>
    </row>
    <row r="16" spans="2:18" ht="15" x14ac:dyDescent="0.2">
      <c r="B16" s="8">
        <v>12</v>
      </c>
      <c r="C16" s="60" t="s">
        <v>234</v>
      </c>
      <c r="D16" s="9"/>
      <c r="E16" s="9"/>
      <c r="F16" s="55">
        <v>43554</v>
      </c>
      <c r="G16" s="20">
        <v>44673</v>
      </c>
      <c r="H16" s="21">
        <f t="shared" si="2"/>
        <v>3.0657534246575344</v>
      </c>
      <c r="I16" s="8">
        <v>5</v>
      </c>
      <c r="J16" s="12">
        <v>0.05</v>
      </c>
      <c r="K16" s="13">
        <f t="shared" si="3"/>
        <v>0.19</v>
      </c>
      <c r="L16" s="22">
        <v>108580</v>
      </c>
      <c r="M16" s="26">
        <v>0</v>
      </c>
      <c r="N16" s="128">
        <v>0</v>
      </c>
      <c r="O16" s="23">
        <f t="shared" si="0"/>
        <v>63247.106301369873</v>
      </c>
      <c r="P16" s="23">
        <f t="shared" si="1"/>
        <v>45332.893698630127</v>
      </c>
      <c r="Q16" s="24">
        <v>0</v>
      </c>
      <c r="R16" s="24">
        <f t="shared" si="4"/>
        <v>0</v>
      </c>
    </row>
    <row r="17" spans="2:18" ht="15" x14ac:dyDescent="0.2">
      <c r="B17" s="8">
        <v>13</v>
      </c>
      <c r="C17" s="59" t="s">
        <v>228</v>
      </c>
      <c r="D17" s="9"/>
      <c r="E17" s="9"/>
      <c r="F17" s="55">
        <v>43605</v>
      </c>
      <c r="G17" s="20">
        <v>44673</v>
      </c>
      <c r="H17" s="21">
        <f t="shared" si="2"/>
        <v>2.9260273972602739</v>
      </c>
      <c r="I17" s="8">
        <v>5</v>
      </c>
      <c r="J17" s="12">
        <v>0.05</v>
      </c>
      <c r="K17" s="13">
        <f t="shared" si="3"/>
        <v>0.19</v>
      </c>
      <c r="L17" s="22">
        <v>25400</v>
      </c>
      <c r="M17" s="26">
        <v>0</v>
      </c>
      <c r="N17" s="128">
        <v>0</v>
      </c>
      <c r="O17" s="23">
        <f t="shared" si="0"/>
        <v>14121.008219178082</v>
      </c>
      <c r="P17" s="23">
        <f t="shared" si="1"/>
        <v>11278.991780821918</v>
      </c>
      <c r="Q17" s="24">
        <v>0</v>
      </c>
      <c r="R17" s="24">
        <f t="shared" si="4"/>
        <v>0</v>
      </c>
    </row>
    <row r="18" spans="2:18" ht="15" x14ac:dyDescent="0.2">
      <c r="B18" s="8">
        <v>14</v>
      </c>
      <c r="C18" s="59" t="s">
        <v>235</v>
      </c>
      <c r="D18" s="9"/>
      <c r="E18" s="9"/>
      <c r="F18" s="55">
        <v>43664</v>
      </c>
      <c r="G18" s="20">
        <v>44673</v>
      </c>
      <c r="H18" s="21">
        <f t="shared" si="2"/>
        <v>2.7643835616438355</v>
      </c>
      <c r="I18" s="8">
        <v>5</v>
      </c>
      <c r="J18" s="12">
        <v>0.05</v>
      </c>
      <c r="K18" s="13">
        <f t="shared" si="3"/>
        <v>0.19</v>
      </c>
      <c r="L18" s="22">
        <v>12290</v>
      </c>
      <c r="M18" s="26">
        <v>0</v>
      </c>
      <c r="N18" s="128">
        <v>0</v>
      </c>
      <c r="O18" s="23">
        <f t="shared" si="0"/>
        <v>6455.1120547945202</v>
      </c>
      <c r="P18" s="23">
        <f t="shared" si="1"/>
        <v>5834.8879452054798</v>
      </c>
      <c r="Q18" s="24">
        <v>0</v>
      </c>
      <c r="R18" s="24">
        <f t="shared" si="4"/>
        <v>0</v>
      </c>
    </row>
    <row r="19" spans="2:18" ht="15" x14ac:dyDescent="0.2">
      <c r="B19" s="8">
        <v>15</v>
      </c>
      <c r="C19" s="59" t="s">
        <v>236</v>
      </c>
      <c r="D19" s="9"/>
      <c r="E19" s="9"/>
      <c r="F19" s="55">
        <v>43779</v>
      </c>
      <c r="G19" s="20">
        <v>44673</v>
      </c>
      <c r="H19" s="21">
        <f t="shared" si="2"/>
        <v>2.4493150684931506</v>
      </c>
      <c r="I19" s="8">
        <v>5</v>
      </c>
      <c r="J19" s="12">
        <v>0.05</v>
      </c>
      <c r="K19" s="13">
        <f t="shared" si="3"/>
        <v>0.19</v>
      </c>
      <c r="L19" s="22">
        <v>6850</v>
      </c>
      <c r="M19" s="26">
        <v>0</v>
      </c>
      <c r="N19" s="128">
        <v>0</v>
      </c>
      <c r="O19" s="23">
        <f t="shared" si="0"/>
        <v>3187.7835616438356</v>
      </c>
      <c r="P19" s="23">
        <f t="shared" si="1"/>
        <v>3662.2164383561644</v>
      </c>
      <c r="Q19" s="24">
        <v>0</v>
      </c>
      <c r="R19" s="24">
        <f t="shared" si="4"/>
        <v>0</v>
      </c>
    </row>
    <row r="20" spans="2:18" ht="15" x14ac:dyDescent="0.2">
      <c r="B20" s="8">
        <v>16</v>
      </c>
      <c r="C20" s="59" t="s">
        <v>231</v>
      </c>
      <c r="D20" s="9"/>
      <c r="E20" s="9"/>
      <c r="F20" s="55">
        <v>43861</v>
      </c>
      <c r="G20" s="20">
        <v>44673</v>
      </c>
      <c r="H20" s="21">
        <f t="shared" si="2"/>
        <v>2.2246575342465755</v>
      </c>
      <c r="I20" s="8">
        <v>5</v>
      </c>
      <c r="J20" s="12">
        <v>0.05</v>
      </c>
      <c r="K20" s="13">
        <f t="shared" si="3"/>
        <v>0.19</v>
      </c>
      <c r="L20" s="22">
        <v>28050</v>
      </c>
      <c r="M20" s="26">
        <v>0</v>
      </c>
      <c r="N20" s="128">
        <v>0</v>
      </c>
      <c r="O20" s="23">
        <f t="shared" si="0"/>
        <v>11856.312328767126</v>
      </c>
      <c r="P20" s="23">
        <f t="shared" si="1"/>
        <v>16193.687671232874</v>
      </c>
      <c r="Q20" s="24">
        <v>0</v>
      </c>
      <c r="R20" s="24">
        <f t="shared" si="4"/>
        <v>0</v>
      </c>
    </row>
    <row r="21" spans="2:18" ht="15" x14ac:dyDescent="0.2">
      <c r="B21" s="8">
        <v>17</v>
      </c>
      <c r="C21" s="59" t="s">
        <v>231</v>
      </c>
      <c r="D21" s="9"/>
      <c r="E21" s="9"/>
      <c r="F21" s="55">
        <v>43861</v>
      </c>
      <c r="G21" s="20">
        <v>44673</v>
      </c>
      <c r="H21" s="21">
        <f t="shared" si="2"/>
        <v>2.2246575342465755</v>
      </c>
      <c r="I21" s="8">
        <v>5</v>
      </c>
      <c r="J21" s="12">
        <v>0.05</v>
      </c>
      <c r="K21" s="13">
        <f t="shared" si="3"/>
        <v>0.19</v>
      </c>
      <c r="L21" s="22">
        <v>8980</v>
      </c>
      <c r="M21" s="26">
        <v>0</v>
      </c>
      <c r="N21" s="128">
        <v>0</v>
      </c>
      <c r="O21" s="23">
        <f t="shared" si="0"/>
        <v>3795.7106849315073</v>
      </c>
      <c r="P21" s="23">
        <f t="shared" si="1"/>
        <v>5184.2893150684922</v>
      </c>
      <c r="Q21" s="24">
        <v>0</v>
      </c>
      <c r="R21" s="24">
        <f t="shared" si="4"/>
        <v>0</v>
      </c>
    </row>
    <row r="22" spans="2:18" ht="15" x14ac:dyDescent="0.2">
      <c r="B22" s="8">
        <v>18</v>
      </c>
      <c r="C22" s="59" t="s">
        <v>237</v>
      </c>
      <c r="D22" s="9"/>
      <c r="E22" s="9"/>
      <c r="F22" s="55">
        <v>43889</v>
      </c>
      <c r="G22" s="20">
        <v>44673</v>
      </c>
      <c r="H22" s="21">
        <f t="shared" si="2"/>
        <v>2.1479452054794521</v>
      </c>
      <c r="I22" s="8">
        <v>5</v>
      </c>
      <c r="J22" s="12">
        <v>0.05</v>
      </c>
      <c r="K22" s="13">
        <f t="shared" si="3"/>
        <v>0.19</v>
      </c>
      <c r="L22" s="22">
        <v>900</v>
      </c>
      <c r="M22" s="26">
        <v>0</v>
      </c>
      <c r="N22" s="128">
        <v>0</v>
      </c>
      <c r="O22" s="23">
        <f t="shared" si="0"/>
        <v>367.29863013698633</v>
      </c>
      <c r="P22" s="23">
        <f t="shared" si="1"/>
        <v>532.70136986301372</v>
      </c>
      <c r="Q22" s="24">
        <v>0</v>
      </c>
      <c r="R22" s="24">
        <f t="shared" si="4"/>
        <v>0</v>
      </c>
    </row>
    <row r="23" spans="2:18" ht="15" x14ac:dyDescent="0.2">
      <c r="B23" s="8">
        <v>19</v>
      </c>
      <c r="C23" s="59" t="s">
        <v>228</v>
      </c>
      <c r="D23" s="9"/>
      <c r="E23" s="9"/>
      <c r="F23" s="55">
        <v>43889</v>
      </c>
      <c r="G23" s="20">
        <v>44673</v>
      </c>
      <c r="H23" s="21">
        <f t="shared" si="2"/>
        <v>2.1479452054794521</v>
      </c>
      <c r="I23" s="8">
        <v>5</v>
      </c>
      <c r="J23" s="12">
        <v>0.05</v>
      </c>
      <c r="K23" s="13">
        <f t="shared" si="3"/>
        <v>0.19</v>
      </c>
      <c r="L23" s="22">
        <v>53100</v>
      </c>
      <c r="M23" s="26">
        <v>0</v>
      </c>
      <c r="N23" s="128">
        <v>0</v>
      </c>
      <c r="O23" s="23">
        <f t="shared" si="0"/>
        <v>21670.619178082194</v>
      </c>
      <c r="P23" s="23">
        <f t="shared" si="1"/>
        <v>31429.380821917806</v>
      </c>
      <c r="Q23" s="24">
        <v>0</v>
      </c>
      <c r="R23" s="24">
        <f t="shared" si="4"/>
        <v>0</v>
      </c>
    </row>
    <row r="24" spans="2:18" ht="15" x14ac:dyDescent="0.2">
      <c r="B24" s="8">
        <v>20</v>
      </c>
      <c r="C24" s="61" t="s">
        <v>238</v>
      </c>
      <c r="D24" s="9"/>
      <c r="E24" s="9"/>
      <c r="F24" s="55">
        <v>44153</v>
      </c>
      <c r="G24" s="20">
        <v>44673</v>
      </c>
      <c r="H24" s="21">
        <f t="shared" si="2"/>
        <v>1.4246575342465753</v>
      </c>
      <c r="I24" s="8">
        <v>5</v>
      </c>
      <c r="J24" s="12">
        <v>0.05</v>
      </c>
      <c r="K24" s="13">
        <f t="shared" si="3"/>
        <v>0.19</v>
      </c>
      <c r="L24" s="22">
        <v>28900</v>
      </c>
      <c r="M24" s="26">
        <v>13027</v>
      </c>
      <c r="N24" s="128">
        <v>0</v>
      </c>
      <c r="O24" s="23">
        <f t="shared" si="0"/>
        <v>7822.7945205479446</v>
      </c>
      <c r="P24" s="23">
        <f t="shared" si="1"/>
        <v>21077.205479452055</v>
      </c>
      <c r="Q24" s="25">
        <v>0.05</v>
      </c>
      <c r="R24" s="24">
        <f t="shared" si="4"/>
        <v>20023.345205479451</v>
      </c>
    </row>
    <row r="25" spans="2:18" ht="15" x14ac:dyDescent="0.2">
      <c r="B25" s="8">
        <v>21</v>
      </c>
      <c r="C25" s="61" t="s">
        <v>239</v>
      </c>
      <c r="D25" s="9"/>
      <c r="E25" s="9"/>
      <c r="F25" s="55">
        <v>44178</v>
      </c>
      <c r="G25" s="20">
        <v>44673</v>
      </c>
      <c r="H25" s="21">
        <f t="shared" si="2"/>
        <v>1.3561643835616439</v>
      </c>
      <c r="I25" s="8">
        <v>5</v>
      </c>
      <c r="J25" s="12">
        <v>0.05</v>
      </c>
      <c r="K25" s="13">
        <f t="shared" si="3"/>
        <v>0.19</v>
      </c>
      <c r="L25" s="22">
        <v>68800</v>
      </c>
      <c r="M25" s="26">
        <v>33997</v>
      </c>
      <c r="N25" s="128">
        <v>0</v>
      </c>
      <c r="O25" s="23">
        <f t="shared" si="0"/>
        <v>17727.780821917808</v>
      </c>
      <c r="P25" s="23">
        <f t="shared" si="1"/>
        <v>51072.219178082189</v>
      </c>
      <c r="Q25" s="25">
        <v>0.05</v>
      </c>
      <c r="R25" s="24">
        <f t="shared" si="4"/>
        <v>48518.608219178073</v>
      </c>
    </row>
    <row r="26" spans="2:18" ht="15" x14ac:dyDescent="0.2">
      <c r="B26" s="8">
        <v>22</v>
      </c>
      <c r="C26" s="61" t="s">
        <v>232</v>
      </c>
      <c r="D26" s="9"/>
      <c r="E26" s="9"/>
      <c r="F26" s="55">
        <v>44186</v>
      </c>
      <c r="G26" s="20">
        <v>44673</v>
      </c>
      <c r="H26" s="21">
        <f t="shared" si="2"/>
        <v>1.3342465753424657</v>
      </c>
      <c r="I26" s="8">
        <v>5</v>
      </c>
      <c r="J26" s="12">
        <v>0.05</v>
      </c>
      <c r="K26" s="13">
        <f t="shared" si="3"/>
        <v>0.19</v>
      </c>
      <c r="L26" s="22">
        <v>1949</v>
      </c>
      <c r="M26" s="26">
        <v>990</v>
      </c>
      <c r="N26" s="128">
        <v>0</v>
      </c>
      <c r="O26" s="23">
        <f t="shared" si="0"/>
        <v>494.08484931506854</v>
      </c>
      <c r="P26" s="23">
        <f t="shared" si="1"/>
        <v>1454.9151506849314</v>
      </c>
      <c r="Q26" s="25">
        <v>0.05</v>
      </c>
      <c r="R26" s="24">
        <f t="shared" si="4"/>
        <v>1382.1693931506848</v>
      </c>
    </row>
    <row r="27" spans="2:18" ht="15" x14ac:dyDescent="0.2">
      <c r="B27" s="8">
        <v>23</v>
      </c>
      <c r="C27" s="61" t="s">
        <v>240</v>
      </c>
      <c r="D27" s="9"/>
      <c r="E27" s="9"/>
      <c r="F27" s="55">
        <v>44165</v>
      </c>
      <c r="G27" s="20">
        <v>44673</v>
      </c>
      <c r="H27" s="21">
        <f t="shared" si="2"/>
        <v>1.3917808219178083</v>
      </c>
      <c r="I27" s="8">
        <v>5</v>
      </c>
      <c r="J27" s="12">
        <v>0.05</v>
      </c>
      <c r="K27" s="13">
        <f t="shared" si="3"/>
        <v>0.19</v>
      </c>
      <c r="L27" s="22">
        <v>52500</v>
      </c>
      <c r="M27" s="26">
        <v>24759</v>
      </c>
      <c r="N27" s="128">
        <v>0</v>
      </c>
      <c r="O27" s="23">
        <f t="shared" si="0"/>
        <v>13883.013698630137</v>
      </c>
      <c r="P27" s="23">
        <f t="shared" si="1"/>
        <v>38616.986301369863</v>
      </c>
      <c r="Q27" s="25">
        <v>0.05</v>
      </c>
      <c r="R27" s="24">
        <f t="shared" si="4"/>
        <v>36686.136986301368</v>
      </c>
    </row>
    <row r="28" spans="2:18" ht="15" x14ac:dyDescent="0.2">
      <c r="B28" s="8">
        <v>24</v>
      </c>
      <c r="C28" s="61" t="s">
        <v>241</v>
      </c>
      <c r="D28" s="9"/>
      <c r="E28" s="9"/>
      <c r="F28" s="55">
        <v>44274</v>
      </c>
      <c r="G28" s="20">
        <v>44673</v>
      </c>
      <c r="H28" s="21">
        <f t="shared" si="2"/>
        <v>1.0931506849315069</v>
      </c>
      <c r="I28" s="8">
        <v>5</v>
      </c>
      <c r="J28" s="12">
        <v>0.05</v>
      </c>
      <c r="K28" s="13">
        <f t="shared" si="3"/>
        <v>0.19</v>
      </c>
      <c r="L28" s="22">
        <v>5440</v>
      </c>
      <c r="M28" s="26">
        <v>3595</v>
      </c>
      <c r="N28" s="128">
        <v>0</v>
      </c>
      <c r="O28" s="23">
        <f t="shared" si="0"/>
        <v>1129.8805479452055</v>
      </c>
      <c r="P28" s="23">
        <f t="shared" si="1"/>
        <v>4310.1194520547942</v>
      </c>
      <c r="Q28" s="25">
        <v>0.05</v>
      </c>
      <c r="R28" s="24">
        <f t="shared" si="4"/>
        <v>4094.6134794520544</v>
      </c>
    </row>
    <row r="29" spans="2:18" ht="15" x14ac:dyDescent="0.2">
      <c r="B29" s="8">
        <v>25</v>
      </c>
      <c r="C29" s="61" t="s">
        <v>242</v>
      </c>
      <c r="D29" s="9"/>
      <c r="E29" s="9"/>
      <c r="F29" s="55">
        <v>44274</v>
      </c>
      <c r="G29" s="20">
        <v>44673</v>
      </c>
      <c r="H29" s="21">
        <f t="shared" si="2"/>
        <v>1.0931506849315069</v>
      </c>
      <c r="I29" s="8">
        <v>5</v>
      </c>
      <c r="J29" s="12">
        <v>0.05</v>
      </c>
      <c r="K29" s="13">
        <f t="shared" si="3"/>
        <v>0.19</v>
      </c>
      <c r="L29" s="22">
        <v>4950</v>
      </c>
      <c r="M29" s="26">
        <v>3270</v>
      </c>
      <c r="N29" s="128">
        <v>0</v>
      </c>
      <c r="O29" s="23">
        <f t="shared" si="0"/>
        <v>1028.1082191780822</v>
      </c>
      <c r="P29" s="23">
        <f t="shared" si="1"/>
        <v>3921.8917808219176</v>
      </c>
      <c r="Q29" s="25">
        <v>0.05</v>
      </c>
      <c r="R29" s="24">
        <f t="shared" si="4"/>
        <v>3725.7971917808213</v>
      </c>
    </row>
    <row r="30" spans="2:18" ht="15" x14ac:dyDescent="0.2">
      <c r="B30" s="8">
        <v>26</v>
      </c>
      <c r="C30" s="61" t="s">
        <v>243</v>
      </c>
      <c r="D30" s="9"/>
      <c r="E30" s="9"/>
      <c r="F30" s="55">
        <v>44274</v>
      </c>
      <c r="G30" s="20">
        <v>44673</v>
      </c>
      <c r="H30" s="21">
        <f t="shared" si="2"/>
        <v>1.0931506849315069</v>
      </c>
      <c r="I30" s="8">
        <v>5</v>
      </c>
      <c r="J30" s="12">
        <v>0.05</v>
      </c>
      <c r="K30" s="13">
        <f t="shared" si="3"/>
        <v>0.19</v>
      </c>
      <c r="L30" s="22">
        <v>3100</v>
      </c>
      <c r="M30" s="26">
        <v>2048</v>
      </c>
      <c r="N30" s="128">
        <v>0</v>
      </c>
      <c r="O30" s="23">
        <f t="shared" si="0"/>
        <v>643.86575342465756</v>
      </c>
      <c r="P30" s="23">
        <f t="shared" si="1"/>
        <v>2456.1342465753423</v>
      </c>
      <c r="Q30" s="25">
        <v>0.05</v>
      </c>
      <c r="R30" s="24">
        <f t="shared" si="4"/>
        <v>2333.3275342465749</v>
      </c>
    </row>
    <row r="31" spans="2:18" ht="15" x14ac:dyDescent="0.2">
      <c r="B31" s="8">
        <v>27</v>
      </c>
      <c r="C31" s="61" t="s">
        <v>244</v>
      </c>
      <c r="D31" s="9"/>
      <c r="E31" s="9"/>
      <c r="F31" s="55">
        <v>44382</v>
      </c>
      <c r="G31" s="20">
        <v>44673</v>
      </c>
      <c r="H31" s="21">
        <f t="shared" si="2"/>
        <v>0.79726027397260268</v>
      </c>
      <c r="I31" s="8">
        <v>5</v>
      </c>
      <c r="J31" s="12">
        <v>0.05</v>
      </c>
      <c r="K31" s="13">
        <f t="shared" si="3"/>
        <v>0.19</v>
      </c>
      <c r="L31" s="22">
        <v>973284</v>
      </c>
      <c r="M31" s="26">
        <v>745272</v>
      </c>
      <c r="N31" s="128">
        <v>0</v>
      </c>
      <c r="O31" s="23">
        <f t="shared" si="0"/>
        <v>147432.52701369862</v>
      </c>
      <c r="P31" s="23">
        <f t="shared" si="1"/>
        <v>825851.47298630141</v>
      </c>
      <c r="Q31" s="25">
        <v>0.05</v>
      </c>
      <c r="R31" s="24">
        <f t="shared" si="4"/>
        <v>784558.89933698624</v>
      </c>
    </row>
    <row r="32" spans="2:18" ht="15" x14ac:dyDescent="0.2">
      <c r="B32" s="8">
        <v>28</v>
      </c>
      <c r="C32" s="61" t="s">
        <v>239</v>
      </c>
      <c r="D32" s="9"/>
      <c r="E32" s="9"/>
      <c r="F32" s="55">
        <v>44387</v>
      </c>
      <c r="G32" s="20">
        <v>44673</v>
      </c>
      <c r="H32" s="21">
        <f t="shared" si="2"/>
        <v>0.78356164383561644</v>
      </c>
      <c r="I32" s="8">
        <v>5</v>
      </c>
      <c r="J32" s="12">
        <v>0.05</v>
      </c>
      <c r="K32" s="13">
        <f t="shared" si="3"/>
        <v>0.19</v>
      </c>
      <c r="L32" s="22">
        <v>38660</v>
      </c>
      <c r="M32" s="26">
        <v>29771</v>
      </c>
      <c r="N32" s="128">
        <v>0</v>
      </c>
      <c r="O32" s="23">
        <f t="shared" si="0"/>
        <v>5755.5736986301372</v>
      </c>
      <c r="P32" s="23">
        <f t="shared" si="1"/>
        <v>32904.426301369866</v>
      </c>
      <c r="Q32" s="25">
        <v>0.05</v>
      </c>
      <c r="R32" s="24">
        <f t="shared" si="4"/>
        <v>31259.204986301371</v>
      </c>
    </row>
    <row r="33" spans="2:18" ht="15" x14ac:dyDescent="0.2">
      <c r="B33" s="8">
        <v>29</v>
      </c>
      <c r="C33" s="61" t="s">
        <v>245</v>
      </c>
      <c r="D33" s="9"/>
      <c r="E33" s="9"/>
      <c r="F33" s="55">
        <v>44328</v>
      </c>
      <c r="G33" s="20">
        <v>44673</v>
      </c>
      <c r="H33" s="21">
        <f t="shared" si="2"/>
        <v>0.9452054794520548</v>
      </c>
      <c r="I33" s="8">
        <v>5</v>
      </c>
      <c r="J33" s="12">
        <v>0.05</v>
      </c>
      <c r="K33" s="13">
        <f t="shared" si="3"/>
        <v>0.19</v>
      </c>
      <c r="L33" s="22">
        <v>52500</v>
      </c>
      <c r="M33" s="26">
        <v>37741</v>
      </c>
      <c r="N33" s="128">
        <v>0</v>
      </c>
      <c r="O33" s="23">
        <f t="shared" si="0"/>
        <v>9428.4246575342459</v>
      </c>
      <c r="P33" s="23">
        <f t="shared" si="1"/>
        <v>43071.575342465752</v>
      </c>
      <c r="Q33" s="25">
        <v>0.05</v>
      </c>
      <c r="R33" s="24">
        <f t="shared" si="4"/>
        <v>40917.996575342462</v>
      </c>
    </row>
    <row r="34" spans="2:18" ht="15" x14ac:dyDescent="0.2">
      <c r="B34" s="8">
        <v>30</v>
      </c>
      <c r="C34" s="61" t="s">
        <v>239</v>
      </c>
      <c r="D34" s="9"/>
      <c r="E34" s="9"/>
      <c r="F34" s="55">
        <v>44387</v>
      </c>
      <c r="G34" s="20">
        <v>44673</v>
      </c>
      <c r="H34" s="21">
        <f t="shared" si="2"/>
        <v>0.78356164383561644</v>
      </c>
      <c r="I34" s="8">
        <v>5</v>
      </c>
      <c r="J34" s="12">
        <v>0.05</v>
      </c>
      <c r="K34" s="13">
        <f t="shared" si="3"/>
        <v>0.19</v>
      </c>
      <c r="L34" s="22">
        <v>39500</v>
      </c>
      <c r="M34" s="26">
        <v>30418</v>
      </c>
      <c r="N34" s="128">
        <v>0</v>
      </c>
      <c r="O34" s="23">
        <f t="shared" si="0"/>
        <v>5880.6301369863013</v>
      </c>
      <c r="P34" s="23">
        <f t="shared" si="1"/>
        <v>33619.369863013701</v>
      </c>
      <c r="Q34" s="25">
        <v>0.05</v>
      </c>
      <c r="R34" s="24">
        <f t="shared" si="4"/>
        <v>31938.401369863015</v>
      </c>
    </row>
    <row r="35" spans="2:18" ht="15" x14ac:dyDescent="0.2">
      <c r="B35" s="8">
        <v>31</v>
      </c>
      <c r="C35" s="61" t="s">
        <v>228</v>
      </c>
      <c r="D35" s="9"/>
      <c r="E35" s="9"/>
      <c r="F35" s="55">
        <v>44444</v>
      </c>
      <c r="G35" s="20">
        <v>44673</v>
      </c>
      <c r="H35" s="21">
        <f t="shared" si="2"/>
        <v>0.62739726027397258</v>
      </c>
      <c r="I35" s="8">
        <v>5</v>
      </c>
      <c r="J35" s="12">
        <v>0.05</v>
      </c>
      <c r="K35" s="13">
        <f t="shared" si="3"/>
        <v>0.19</v>
      </c>
      <c r="L35" s="22">
        <v>36200</v>
      </c>
      <c r="M35" s="26">
        <v>29667</v>
      </c>
      <c r="N35" s="128">
        <v>0</v>
      </c>
      <c r="O35" s="23">
        <f t="shared" si="0"/>
        <v>4315.2383561643828</v>
      </c>
      <c r="P35" s="23">
        <f t="shared" si="1"/>
        <v>31884.761643835616</v>
      </c>
      <c r="Q35" s="25">
        <v>0.05</v>
      </c>
      <c r="R35" s="24">
        <f t="shared" si="4"/>
        <v>30290.523561643833</v>
      </c>
    </row>
    <row r="36" spans="2:18" ht="15" x14ac:dyDescent="0.2">
      <c r="B36" s="8">
        <v>32</v>
      </c>
      <c r="C36" s="61" t="s">
        <v>228</v>
      </c>
      <c r="D36" s="9"/>
      <c r="E36" s="9"/>
      <c r="F36" s="55">
        <v>44454</v>
      </c>
      <c r="G36" s="20">
        <v>44673</v>
      </c>
      <c r="H36" s="21">
        <f t="shared" si="2"/>
        <v>0.6</v>
      </c>
      <c r="I36" s="8">
        <v>5</v>
      </c>
      <c r="J36" s="12">
        <v>0.05</v>
      </c>
      <c r="K36" s="13">
        <f t="shared" si="3"/>
        <v>0.19</v>
      </c>
      <c r="L36" s="22">
        <v>27600</v>
      </c>
      <c r="M36" s="26">
        <v>22858</v>
      </c>
      <c r="N36" s="128">
        <v>0</v>
      </c>
      <c r="O36" s="23">
        <f t="shared" si="0"/>
        <v>3146.3999999999996</v>
      </c>
      <c r="P36" s="23">
        <f t="shared" si="1"/>
        <v>24453.599999999999</v>
      </c>
      <c r="Q36" s="25">
        <v>0.05</v>
      </c>
      <c r="R36" s="24">
        <f t="shared" si="4"/>
        <v>23230.92</v>
      </c>
    </row>
    <row r="37" spans="2:18" ht="15" x14ac:dyDescent="0.2">
      <c r="B37" s="8">
        <v>33</v>
      </c>
      <c r="C37" s="61" t="s">
        <v>246</v>
      </c>
      <c r="D37" s="9"/>
      <c r="E37" s="9"/>
      <c r="F37" s="55">
        <v>44459</v>
      </c>
      <c r="G37" s="20">
        <v>44673</v>
      </c>
      <c r="H37" s="21">
        <f t="shared" si="2"/>
        <v>0.58630136986301373</v>
      </c>
      <c r="I37" s="8">
        <v>5</v>
      </c>
      <c r="J37" s="12">
        <v>0.05</v>
      </c>
      <c r="K37" s="13">
        <f t="shared" si="3"/>
        <v>0.19</v>
      </c>
      <c r="L37" s="22">
        <v>64953</v>
      </c>
      <c r="M37" s="26">
        <v>54076</v>
      </c>
      <c r="N37" s="128">
        <v>0</v>
      </c>
      <c r="O37" s="23">
        <f t="shared" si="0"/>
        <v>7235.5862465753426</v>
      </c>
      <c r="P37" s="23">
        <f t="shared" si="1"/>
        <v>57717.413753424655</v>
      </c>
      <c r="Q37" s="25">
        <v>0.05</v>
      </c>
      <c r="R37" s="24">
        <f t="shared" si="4"/>
        <v>54831.543065753416</v>
      </c>
    </row>
    <row r="38" spans="2:18" ht="15" x14ac:dyDescent="0.2">
      <c r="B38" s="8">
        <v>34</v>
      </c>
      <c r="C38" s="61" t="s">
        <v>228</v>
      </c>
      <c r="D38" s="9"/>
      <c r="E38" s="9"/>
      <c r="F38" s="55">
        <v>44634</v>
      </c>
      <c r="G38" s="20">
        <v>44673</v>
      </c>
      <c r="H38" s="21">
        <f t="shared" si="2"/>
        <v>0.10684931506849316</v>
      </c>
      <c r="I38" s="8">
        <v>5</v>
      </c>
      <c r="J38" s="12">
        <v>0.05</v>
      </c>
      <c r="K38" s="13">
        <f t="shared" si="3"/>
        <v>0.19</v>
      </c>
      <c r="L38" s="22">
        <v>26100</v>
      </c>
      <c r="M38" s="26">
        <v>25692</v>
      </c>
      <c r="N38" s="128">
        <v>0</v>
      </c>
      <c r="O38" s="23">
        <f t="shared" si="0"/>
        <v>529.86575342465756</v>
      </c>
      <c r="P38" s="23">
        <f t="shared" si="1"/>
        <v>25570.134246575344</v>
      </c>
      <c r="Q38" s="25">
        <v>0.05</v>
      </c>
      <c r="R38" s="24">
        <f t="shared" si="4"/>
        <v>24291.627534246574</v>
      </c>
    </row>
    <row r="39" spans="2:18" ht="15" x14ac:dyDescent="0.2">
      <c r="B39" s="8">
        <v>35</v>
      </c>
      <c r="C39" s="61" t="s">
        <v>244</v>
      </c>
      <c r="D39" s="9"/>
      <c r="E39" s="9"/>
      <c r="F39" s="55">
        <v>44565</v>
      </c>
      <c r="G39" s="20">
        <v>44673</v>
      </c>
      <c r="H39" s="21">
        <f t="shared" si="2"/>
        <v>0.29589041095890412</v>
      </c>
      <c r="I39" s="8">
        <v>5</v>
      </c>
      <c r="J39" s="12">
        <v>0.05</v>
      </c>
      <c r="K39" s="13">
        <f t="shared" si="3"/>
        <v>0.19</v>
      </c>
      <c r="L39" s="22">
        <v>973284</v>
      </c>
      <c r="M39" s="26">
        <v>899813</v>
      </c>
      <c r="N39" s="128">
        <v>0</v>
      </c>
      <c r="O39" s="23">
        <f t="shared" si="0"/>
        <v>54717.226520547949</v>
      </c>
      <c r="P39" s="23">
        <f t="shared" si="1"/>
        <v>918566.77347945201</v>
      </c>
      <c r="Q39" s="25">
        <v>0.05</v>
      </c>
      <c r="R39" s="24">
        <f t="shared" si="4"/>
        <v>872638.43480547937</v>
      </c>
    </row>
    <row r="40" spans="2:18" x14ac:dyDescent="0.2">
      <c r="B40" s="191"/>
      <c r="C40" s="191"/>
      <c r="D40" s="191"/>
      <c r="E40" s="191"/>
      <c r="F40" s="191"/>
      <c r="G40" s="191"/>
      <c r="H40" s="191"/>
      <c r="I40" s="191"/>
      <c r="J40" s="191"/>
      <c r="K40" s="191"/>
      <c r="L40" s="33">
        <f>SUM(L5:L39)</f>
        <v>3048175</v>
      </c>
      <c r="M40" s="33">
        <f>SUM(M5:M39)</f>
        <v>1956994</v>
      </c>
      <c r="N40" s="33"/>
      <c r="O40" s="33">
        <f>SUM(O5:O39)</f>
        <v>655715.82230136998</v>
      </c>
      <c r="P40" s="33">
        <f>SUM(P5:P39)</f>
        <v>2392459.1776986304</v>
      </c>
      <c r="Q40" s="29"/>
      <c r="R40" s="33">
        <f>SUM(R5:R39)</f>
        <v>2010721.5492452052</v>
      </c>
    </row>
  </sheetData>
  <mergeCells count="2">
    <mergeCell ref="B3:R3"/>
    <mergeCell ref="B40:K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19"/>
  <sheetViews>
    <sheetView tabSelected="1" workbookViewId="0">
      <selection activeCell="D20" sqref="D20"/>
    </sheetView>
  </sheetViews>
  <sheetFormatPr defaultRowHeight="12.75" x14ac:dyDescent="0.2"/>
  <cols>
    <col min="4" max="4" width="6.5703125" customWidth="1"/>
    <col min="5" max="5" width="27.7109375" customWidth="1"/>
    <col min="6" max="6" width="9.7109375" bestFit="1" customWidth="1"/>
    <col min="7" max="7" width="20.42578125" bestFit="1" customWidth="1"/>
    <col min="8" max="8" width="19" bestFit="1" customWidth="1"/>
    <col min="9" max="9" width="19.5703125" customWidth="1"/>
    <col min="10" max="10" width="21.7109375" customWidth="1"/>
  </cols>
  <sheetData>
    <row r="5" spans="4:10" ht="48" customHeight="1" x14ac:dyDescent="0.2">
      <c r="D5" s="193" t="s">
        <v>321</v>
      </c>
      <c r="E5" s="194"/>
      <c r="F5" s="194"/>
      <c r="G5" s="194"/>
      <c r="H5" s="194"/>
      <c r="I5" s="194"/>
      <c r="J5" s="195"/>
    </row>
    <row r="6" spans="4:10" ht="45" x14ac:dyDescent="0.2">
      <c r="D6" s="31" t="s">
        <v>18</v>
      </c>
      <c r="E6" s="31" t="s">
        <v>34</v>
      </c>
      <c r="F6" s="31" t="s">
        <v>35</v>
      </c>
      <c r="G6" s="3" t="s">
        <v>27</v>
      </c>
      <c r="H6" s="3" t="s">
        <v>28</v>
      </c>
      <c r="I6" s="3" t="s">
        <v>36</v>
      </c>
      <c r="J6" s="31" t="s">
        <v>32</v>
      </c>
    </row>
    <row r="7" spans="4:10" ht="15" x14ac:dyDescent="0.2">
      <c r="D7" s="32">
        <v>1</v>
      </c>
      <c r="E7" s="34" t="s">
        <v>0</v>
      </c>
      <c r="F7" s="35"/>
      <c r="G7" s="36">
        <f>'Plant and Machinery'!$J$145</f>
        <v>38902394.839999996</v>
      </c>
      <c r="H7" s="36">
        <f>'Plant and Machinery'!$K$145</f>
        <v>28199953.839999996</v>
      </c>
      <c r="I7" s="36">
        <f>'Plant and Machinery'!$M$145</f>
        <v>39018630.662326731</v>
      </c>
      <c r="J7" s="36">
        <f>'Plant and Machinery'!$Q$145</f>
        <v>28965466.870062832</v>
      </c>
    </row>
    <row r="8" spans="4:10" ht="15" x14ac:dyDescent="0.2">
      <c r="D8" s="32">
        <f>D7+1</f>
        <v>2</v>
      </c>
      <c r="E8" s="34" t="s">
        <v>1</v>
      </c>
      <c r="F8" s="35"/>
      <c r="G8" s="36">
        <f>COMPUTER!$L$40</f>
        <v>3048175</v>
      </c>
      <c r="H8" s="36">
        <f>COMPUTER!M40</f>
        <v>1956994</v>
      </c>
      <c r="I8" s="36">
        <f>COMPUTER!$L$40</f>
        <v>3048175</v>
      </c>
      <c r="J8" s="36">
        <f>COMPUTER!R40</f>
        <v>2010721.5492452052</v>
      </c>
    </row>
    <row r="9" spans="4:10" ht="15" x14ac:dyDescent="0.2">
      <c r="D9" s="32">
        <f t="shared" ref="D9:D11" si="0">D8+1</f>
        <v>3</v>
      </c>
      <c r="E9" s="34" t="s">
        <v>37</v>
      </c>
      <c r="F9" s="35"/>
      <c r="G9" s="36">
        <f>'ELEC. INSTALLATION'!$M$99</f>
        <v>5384835.3399999989</v>
      </c>
      <c r="H9" s="36">
        <f>'ELEC. INSTALLATION'!$N$99</f>
        <v>2421030.34</v>
      </c>
      <c r="I9" s="36">
        <f>'ELEC. INSTALLATION'!$P$99</f>
        <v>5422574.9422595873</v>
      </c>
      <c r="J9" s="36">
        <f>'ELEC. INSTALLATION'!$T$99</f>
        <v>2410103.0187619864</v>
      </c>
    </row>
    <row r="10" spans="4:10" ht="15" x14ac:dyDescent="0.2">
      <c r="D10" s="32">
        <f t="shared" si="0"/>
        <v>4</v>
      </c>
      <c r="E10" s="34" t="s">
        <v>38</v>
      </c>
      <c r="F10" s="35"/>
      <c r="G10" s="36">
        <f>'FURNITUE AND FIXTURES'!L24</f>
        <v>3197689.85</v>
      </c>
      <c r="H10" s="36">
        <f>'FURNITUE AND FIXTURES'!M24</f>
        <v>1990211.85</v>
      </c>
      <c r="I10" s="36">
        <f>'FURNITUE AND FIXTURES'!$L$24</f>
        <v>3197689.85</v>
      </c>
      <c r="J10" s="36">
        <f>'FURNITUE AND FIXTURES'!R24</f>
        <v>1565019.5488040415</v>
      </c>
    </row>
    <row r="11" spans="4:10" ht="15" x14ac:dyDescent="0.2">
      <c r="D11" s="32">
        <f t="shared" si="0"/>
        <v>5</v>
      </c>
      <c r="E11" s="34" t="s">
        <v>328</v>
      </c>
      <c r="F11" s="35"/>
      <c r="G11" s="36">
        <f>'Uitility and services'!L40</f>
        <v>1679406.6399999997</v>
      </c>
      <c r="H11" s="36">
        <f>'Uitility and services'!M40</f>
        <v>1059961.6400000001</v>
      </c>
      <c r="I11" s="36">
        <f>'Uitility and services'!$L$40</f>
        <v>1679406.6399999997</v>
      </c>
      <c r="J11" s="36">
        <f>'Uitility and services'!R40</f>
        <v>819630.90633946576</v>
      </c>
    </row>
    <row r="12" spans="4:10" ht="15" x14ac:dyDescent="0.2">
      <c r="D12" s="196" t="s">
        <v>17</v>
      </c>
      <c r="E12" s="197"/>
      <c r="F12" s="198"/>
      <c r="G12" s="30">
        <f>SUM(G7:G11)</f>
        <v>52212501.669999994</v>
      </c>
      <c r="H12" s="30">
        <f>SUM(H7:H11)</f>
        <v>35628151.669999994</v>
      </c>
      <c r="I12" s="30">
        <f>SUM(I7:I11)</f>
        <v>52366477.09458632</v>
      </c>
      <c r="J12" s="30">
        <f>SUM(J7:J11)</f>
        <v>35770941.893213533</v>
      </c>
    </row>
    <row r="13" spans="4:10" ht="15" x14ac:dyDescent="0.2">
      <c r="D13" s="201" t="s">
        <v>56</v>
      </c>
      <c r="E13" s="201"/>
      <c r="F13" s="201"/>
      <c r="G13" s="201"/>
      <c r="H13" s="201"/>
      <c r="I13" s="201"/>
      <c r="J13" s="201"/>
    </row>
    <row r="14" spans="4:10" ht="15" x14ac:dyDescent="0.2">
      <c r="D14" s="202" t="s">
        <v>327</v>
      </c>
      <c r="E14" s="202"/>
      <c r="F14" s="202"/>
      <c r="G14" s="202"/>
      <c r="H14" s="202"/>
      <c r="I14" s="202"/>
      <c r="J14" s="202"/>
    </row>
    <row r="15" spans="4:10" ht="30" customHeight="1" x14ac:dyDescent="0.2">
      <c r="D15" s="200" t="s">
        <v>57</v>
      </c>
      <c r="E15" s="200"/>
      <c r="F15" s="200"/>
      <c r="G15" s="200"/>
      <c r="H15" s="200"/>
      <c r="I15" s="200"/>
      <c r="J15" s="200"/>
    </row>
    <row r="16" spans="4:10" ht="34.5" customHeight="1" x14ac:dyDescent="0.2">
      <c r="D16" s="203" t="s">
        <v>330</v>
      </c>
      <c r="E16" s="204"/>
      <c r="F16" s="204"/>
      <c r="G16" s="204"/>
      <c r="H16" s="204"/>
      <c r="I16" s="204"/>
      <c r="J16" s="205"/>
    </row>
    <row r="17" spans="4:10" ht="45" customHeight="1" x14ac:dyDescent="0.2">
      <c r="D17" s="200" t="s">
        <v>331</v>
      </c>
      <c r="E17" s="200"/>
      <c r="F17" s="200"/>
      <c r="G17" s="200"/>
      <c r="H17" s="200"/>
      <c r="I17" s="200"/>
      <c r="J17" s="200"/>
    </row>
    <row r="18" spans="4:10" ht="15" x14ac:dyDescent="0.2">
      <c r="D18" s="203" t="s">
        <v>332</v>
      </c>
      <c r="E18" s="204"/>
      <c r="F18" s="204"/>
      <c r="G18" s="204"/>
      <c r="H18" s="204"/>
      <c r="I18" s="204"/>
      <c r="J18" s="205"/>
    </row>
    <row r="19" spans="4:10" ht="30.75" customHeight="1" x14ac:dyDescent="0.2">
      <c r="D19" s="199" t="s">
        <v>333</v>
      </c>
      <c r="E19" s="199"/>
      <c r="F19" s="199"/>
      <c r="G19" s="199"/>
      <c r="H19" s="199"/>
      <c r="I19" s="199"/>
      <c r="J19" s="199"/>
    </row>
  </sheetData>
  <mergeCells count="9">
    <mergeCell ref="D5:J5"/>
    <mergeCell ref="D12:F12"/>
    <mergeCell ref="D19:J19"/>
    <mergeCell ref="D15:J15"/>
    <mergeCell ref="D13:J13"/>
    <mergeCell ref="D14:J14"/>
    <mergeCell ref="D18:J18"/>
    <mergeCell ref="D16:J16"/>
    <mergeCell ref="D17:J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FA schedule for BS</vt:lpstr>
      <vt:lpstr>Plant and Machinery</vt:lpstr>
      <vt:lpstr>Inflation</vt:lpstr>
      <vt:lpstr>Inflation 2</vt:lpstr>
      <vt:lpstr>FURNITUE AND FIXTURES</vt:lpstr>
      <vt:lpstr>ELEC. INSTALLATION</vt:lpstr>
      <vt:lpstr>Uitility and services</vt:lpstr>
      <vt:lpstr>COMPUTER</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Admin1</cp:lastModifiedBy>
  <cp:revision>1</cp:revision>
  <cp:lastPrinted>2021-10-26T10:18:54Z</cp:lastPrinted>
  <dcterms:created xsi:type="dcterms:W3CDTF">2021-10-26T10:26:49Z</dcterms:created>
  <dcterms:modified xsi:type="dcterms:W3CDTF">2022-05-05T11:25:19Z</dcterms:modified>
  <cp:category/>
</cp:coreProperties>
</file>